
<file path=[Content_Types].xml><?xml version="1.0" encoding="utf-8"?>
<Types xmlns="http://schemas.openxmlformats.org/package/2006/content-types">
  <Override PartName="/xl/pivotTables/pivotTable5.xml" ContentType="application/vnd.openxmlformats-officedocument.spreadsheetml.pivotTable+xml"/>
  <Override PartName="/xl/pivotTables/pivotTable6.xml" ContentType="application/vnd.openxmlformats-officedocument.spreadsheetml.pivotTable+xml"/>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3.xml" ContentType="application/vnd.openxmlformats-officedocument.spreadsheetml.pivotTable+xml"/>
  <Override PartName="/xl/pivotTables/pivotTable4.xml" ContentType="application/vnd.openxmlformats-officedocument.spreadsheetml.pivotTable+xml"/>
  <Override PartName="/xl/worksheets/sheet6.xml" ContentType="application/vnd.openxmlformats-officedocument.spreadsheetml.worksheet+xml"/>
  <Override PartName="/xl/pivotTables/pivotTable1.xml" ContentType="application/vnd.openxmlformats-officedocument.spreadsheetml.pivotTable+xml"/>
  <Override PartName="/xl/pivotTables/pivotTable2.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2.xml" ContentType="application/vnd.openxmlformats-officedocument.spreadsheetml.pivotCacheDefinition+xml"/>
  <Override PartName="/xl/pivotTables/pivotTable13.xml" ContentType="application/vnd.openxmlformats-officedocument.spreadsheetml.pivotTable+xml"/>
  <Override PartName="/xl/worksheets/sheet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Tables/pivotTable11.xml" ContentType="application/vnd.openxmlformats-officedocument.spreadsheetml.pivotTable+xml"/>
  <Override PartName="/xl/pivotTables/pivotTable12.xml" ContentType="application/vnd.openxmlformats-officedocument.spreadsheetml.pivotTable+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120" yWindow="120" windowWidth="11445" windowHeight="7875" tabRatio="887" firstSheet="5" activeTab="5"/>
  </bookViews>
  <sheets>
    <sheet name="Valuation Analysis" sheetId="42" state="hidden" r:id="rId1"/>
    <sheet name="New Properties" sheetId="34" state="hidden" r:id="rId2"/>
    <sheet name="Sheet1" sheetId="38" state="hidden" r:id="rId3"/>
    <sheet name="Rent Reviews" sheetId="48" state="hidden" r:id="rId4"/>
    <sheet name="Sheet2" sheetId="50" state="hidden" r:id="rId5"/>
    <sheet name="31-Dec-10" sheetId="53" r:id="rId6"/>
  </sheets>
  <externalReferences>
    <externalReference r:id="rId7"/>
    <externalReference r:id="rId8"/>
    <externalReference r:id="rId9"/>
    <externalReference r:id="rId10"/>
  </externalReferences>
  <definedNames>
    <definedName name="_xlnm._FilterDatabase" localSheetId="5" hidden="1">'31-Dec-10'!$A$3:$M$78</definedName>
    <definedName name="Activity" localSheetId="5">'[1]Tenancy Details'!$DC$178:$DD$200</definedName>
    <definedName name="Activity">#REF!</definedName>
    <definedName name="amended_valuation" localSheetId="5">#N/A</definedName>
    <definedName name="amended_valuation">'[2]AWPT1_Property Schedule'!#REF!</definedName>
    <definedName name="Arrears_Filter">#REF!</definedName>
    <definedName name="Filter" localSheetId="5">#N/A</definedName>
    <definedName name="Filter">#REF!</definedName>
    <definedName name="Grouping" localSheetId="5">'[1]Tenant Grouping'!$B$4:$E$133</definedName>
    <definedName name="Grouping">#REF!</definedName>
    <definedName name="h">#REF!</definedName>
    <definedName name="Industrial_Grouping">'[3]TENANT GROUPING'!$I$4:$L$135</definedName>
    <definedName name="Industrial_Table">#REF!</definedName>
    <definedName name="k">#REF!</definedName>
    <definedName name="Lease_Expiry_Profile">#REF!</definedName>
    <definedName name="Office_Details">'[4]Office Sold'!$A$1:$AJ$65536</definedName>
    <definedName name="Office_Grouping">'[3]TENANT GROUPING'!$P$4:$S$135</definedName>
    <definedName name="PP" localSheetId="5">'31-Dec-10'!$A$4:$I$71</definedName>
    <definedName name="PP">#REF!</definedName>
    <definedName name="PPP" localSheetId="5">'31-Dec-10'!$I$4:$M$71</definedName>
    <definedName name="PPP">#REF!</definedName>
    <definedName name="PPPP" localSheetId="5">'31-Dec-10'!#REF!</definedName>
    <definedName name="PPPP">#REF!</definedName>
    <definedName name="_xlnm.Print_Titles" localSheetId="5">'31-Dec-10'!$3:$3</definedName>
    <definedName name="Rent_Review_Profile">#REF!</definedName>
    <definedName name="SAP_VAL" localSheetId="5">'31-Dec-10'!$A$3:$M$71</definedName>
    <definedName name="SAP_VAL">#REF!</definedName>
    <definedName name="Security_Table" localSheetId="5">'31-Dec-10'!$A$4:$F$71</definedName>
    <definedName name="Security_Table">#REF!</definedName>
    <definedName name="Structure" localSheetId="5">'[1]Tenancy Details'!$DC$202:$DD$212</definedName>
    <definedName name="Structure">#REF!</definedName>
    <definedName name="Sub_Market" localSheetId="5">'31-Dec-10'!$A$4:$C$71</definedName>
    <definedName name="Sub_Market">#REF!</definedName>
    <definedName name="Table99" localSheetId="5">'31-Dec-10'!$A$3:$I$71</definedName>
    <definedName name="Table99">#REF!</definedName>
    <definedName name="Tenancy_Details" localSheetId="5">'[1]Tenancy Details'!$B$6:$AR$175</definedName>
    <definedName name="Tenancy_Details">#REF!</definedName>
    <definedName name="Tenant_Grouping" localSheetId="5">'[1]Tenant Grouping'!$A$4:$E$133</definedName>
    <definedName name="Tenant_Grouping">#REF!</definedName>
    <definedName name="Tenant_Grouping_Table">#REF!</definedName>
    <definedName name="Tenant_Grouping_Table_2">#REF!</definedName>
    <definedName name="Tenant_Table" localSheetId="5">'[1]Tenancy Details'!$L$6:$AY$175</definedName>
    <definedName name="Tenant_Table">#REF!</definedName>
    <definedName name="Top10Tenants">'[1]Tenancy Details'!$CZ$5:$DI$175</definedName>
    <definedName name="VAL_DETAILS" localSheetId="5">'31-Dec-10'!$A$3:$M$10</definedName>
    <definedName name="VAL_DETAILS">#REF!</definedName>
    <definedName name="VAL_REC">'31-Dec-10'!$A$4:$M$71</definedName>
  </definedNames>
  <calcPr calcId="125725"/>
  <pivotCaches>
    <pivotCache cacheId="0" r:id="rId11"/>
    <pivotCache cacheId="1" r:id="rId12"/>
  </pivotCaches>
</workbook>
</file>

<file path=xl/calcChain.xml><?xml version="1.0" encoding="utf-8"?>
<calcChain xmlns="http://schemas.openxmlformats.org/spreadsheetml/2006/main">
  <c r="I78" i="53"/>
  <c r="I72"/>
  <c r="D72"/>
  <c r="D78"/>
  <c r="E5"/>
  <c r="E4" l="1"/>
  <c r="E68"/>
  <c r="E64"/>
  <c r="E60"/>
  <c r="E70"/>
  <c r="E66"/>
  <c r="E62"/>
  <c r="E58"/>
  <c r="E56"/>
  <c r="E54"/>
  <c r="E52"/>
  <c r="E50"/>
  <c r="E48"/>
  <c r="E46"/>
  <c r="E44"/>
  <c r="E42"/>
  <c r="E40"/>
  <c r="E38"/>
  <c r="E36"/>
  <c r="E34"/>
  <c r="E32"/>
  <c r="E30"/>
  <c r="E28"/>
  <c r="E26"/>
  <c r="E24"/>
  <c r="E22"/>
  <c r="E20"/>
  <c r="E18"/>
  <c r="E16"/>
  <c r="E14"/>
  <c r="E12"/>
  <c r="E10"/>
  <c r="E8"/>
  <c r="E6"/>
  <c r="E71"/>
  <c r="E69"/>
  <c r="E67"/>
  <c r="E65"/>
  <c r="E63"/>
  <c r="E61"/>
  <c r="E59"/>
  <c r="E57"/>
  <c r="E55"/>
  <c r="E53"/>
  <c r="E51"/>
  <c r="E49"/>
  <c r="E47"/>
  <c r="E45"/>
  <c r="E43"/>
  <c r="E41"/>
  <c r="E39"/>
  <c r="E37"/>
  <c r="E35"/>
  <c r="E33"/>
  <c r="E31"/>
  <c r="E29"/>
  <c r="E27"/>
  <c r="E25"/>
  <c r="E23"/>
  <c r="E21"/>
  <c r="E19"/>
  <c r="E17"/>
  <c r="E15"/>
  <c r="E13"/>
  <c r="E11"/>
  <c r="E9"/>
  <c r="E7"/>
  <c r="G10" i="50"/>
  <c r="H10"/>
  <c r="L10"/>
  <c r="M10"/>
  <c r="Q10"/>
  <c r="R10"/>
  <c r="V10"/>
  <c r="W10"/>
  <c r="AB10"/>
  <c r="AD10"/>
  <c r="AG10"/>
  <c r="AI10"/>
  <c r="AJ10"/>
  <c r="AF70"/>
  <c r="AR10"/>
  <c r="AR70" s="1"/>
  <c r="BL10"/>
  <c r="BM10" s="1"/>
  <c r="G11"/>
  <c r="H11" s="1"/>
  <c r="L11"/>
  <c r="M11" s="1"/>
  <c r="Q11"/>
  <c r="R11" s="1"/>
  <c r="V11"/>
  <c r="W11" s="1"/>
  <c r="AB11"/>
  <c r="AD11"/>
  <c r="AG11"/>
  <c r="AI11"/>
  <c r="AJ11"/>
  <c r="AR11"/>
  <c r="BL11"/>
  <c r="BM11" s="1"/>
  <c r="BN11" s="1"/>
  <c r="BO11" s="1"/>
  <c r="BP11" s="1"/>
  <c r="BQ11" s="1"/>
  <c r="BR11" s="1"/>
  <c r="BS11" s="1"/>
  <c r="BT11" s="1"/>
  <c r="BU11" s="1"/>
  <c r="BV11" s="1"/>
  <c r="BW11" s="1"/>
  <c r="G12"/>
  <c r="H12" s="1"/>
  <c r="L12"/>
  <c r="M12" s="1"/>
  <c r="Q12"/>
  <c r="R12" s="1"/>
  <c r="V12"/>
  <c r="W12" s="1"/>
  <c r="AB12"/>
  <c r="AD12"/>
  <c r="AG12"/>
  <c r="AI12"/>
  <c r="AJ12"/>
  <c r="AR12"/>
  <c r="G13"/>
  <c r="H13" s="1"/>
  <c r="L13"/>
  <c r="M13" s="1"/>
  <c r="Q13"/>
  <c r="R13" s="1"/>
  <c r="V13"/>
  <c r="W13" s="1"/>
  <c r="AB13"/>
  <c r="AD13"/>
  <c r="AG13"/>
  <c r="AI13"/>
  <c r="AJ13"/>
  <c r="AR13"/>
  <c r="G14"/>
  <c r="H14" s="1"/>
  <c r="L14"/>
  <c r="M14" s="1"/>
  <c r="Q14"/>
  <c r="R14" s="1"/>
  <c r="V14"/>
  <c r="W14" s="1"/>
  <c r="AB14"/>
  <c r="AD14"/>
  <c r="AG14"/>
  <c r="AI14"/>
  <c r="AJ14"/>
  <c r="AR14"/>
  <c r="G15"/>
  <c r="H15" s="1"/>
  <c r="L15"/>
  <c r="M15"/>
  <c r="Q15"/>
  <c r="R15"/>
  <c r="V15"/>
  <c r="W15"/>
  <c r="AB15"/>
  <c r="AD15"/>
  <c r="AG15"/>
  <c r="AI15"/>
  <c r="AJ15" s="1"/>
  <c r="AR15"/>
  <c r="BO15"/>
  <c r="G16"/>
  <c r="H16" s="1"/>
  <c r="L16"/>
  <c r="M16" s="1"/>
  <c r="Q16"/>
  <c r="R16" s="1"/>
  <c r="V16"/>
  <c r="W16" s="1"/>
  <c r="AB16"/>
  <c r="AD16"/>
  <c r="AG16"/>
  <c r="AI16"/>
  <c r="AJ16"/>
  <c r="AR16"/>
  <c r="BL17"/>
  <c r="BO16"/>
  <c r="G17"/>
  <c r="H17"/>
  <c r="L17"/>
  <c r="M17"/>
  <c r="Q17"/>
  <c r="R17"/>
  <c r="V17"/>
  <c r="W17"/>
  <c r="AB17"/>
  <c r="AD17"/>
  <c r="AG17"/>
  <c r="AI17"/>
  <c r="AJ17" s="1"/>
  <c r="AR17"/>
  <c r="BO17"/>
  <c r="G18"/>
  <c r="H18" s="1"/>
  <c r="L18"/>
  <c r="M18" s="1"/>
  <c r="Q18"/>
  <c r="R18" s="1"/>
  <c r="V18"/>
  <c r="W18" s="1"/>
  <c r="AB18"/>
  <c r="AD18"/>
  <c r="AG18"/>
  <c r="AI18"/>
  <c r="AJ18"/>
  <c r="AR18"/>
  <c r="G19"/>
  <c r="H19" s="1"/>
  <c r="L19"/>
  <c r="M19" s="1"/>
  <c r="Q19"/>
  <c r="R19" s="1"/>
  <c r="V19"/>
  <c r="W19" s="1"/>
  <c r="AB19"/>
  <c r="AD19"/>
  <c r="AG19"/>
  <c r="AI19"/>
  <c r="AJ19"/>
  <c r="AR19"/>
  <c r="G20"/>
  <c r="H20" s="1"/>
  <c r="L20"/>
  <c r="M20"/>
  <c r="Q20"/>
  <c r="R20"/>
  <c r="V20"/>
  <c r="W20"/>
  <c r="AB20"/>
  <c r="AD20"/>
  <c r="AG20"/>
  <c r="AI20"/>
  <c r="AJ20" s="1"/>
  <c r="AR20"/>
  <c r="G21"/>
  <c r="H21"/>
  <c r="L21"/>
  <c r="M21"/>
  <c r="Q21"/>
  <c r="R21"/>
  <c r="V21"/>
  <c r="W21"/>
  <c r="AB21"/>
  <c r="AD21"/>
  <c r="AG21"/>
  <c r="AI21"/>
  <c r="AJ21" s="1"/>
  <c r="AR21"/>
  <c r="G22"/>
  <c r="H22"/>
  <c r="L22"/>
  <c r="M22"/>
  <c r="Q22"/>
  <c r="R22"/>
  <c r="V22"/>
  <c r="W22"/>
  <c r="AB22"/>
  <c r="AD22"/>
  <c r="AG22"/>
  <c r="AI22"/>
  <c r="AJ22" s="1"/>
  <c r="AR22"/>
  <c r="G23"/>
  <c r="H23"/>
  <c r="L23"/>
  <c r="M23"/>
  <c r="Q23"/>
  <c r="R23"/>
  <c r="V23"/>
  <c r="W23"/>
  <c r="AB23"/>
  <c r="AD23"/>
  <c r="AG23"/>
  <c r="AI23"/>
  <c r="AJ23" s="1"/>
  <c r="AR23"/>
  <c r="G24"/>
  <c r="H24"/>
  <c r="L24"/>
  <c r="M24"/>
  <c r="Q24"/>
  <c r="R24"/>
  <c r="V24"/>
  <c r="W24"/>
  <c r="AB24"/>
  <c r="AD24"/>
  <c r="AG24"/>
  <c r="AI24"/>
  <c r="AJ24" s="1"/>
  <c r="AR24"/>
  <c r="G25"/>
  <c r="H25"/>
  <c r="L25"/>
  <c r="M25"/>
  <c r="Q25"/>
  <c r="R25"/>
  <c r="V25"/>
  <c r="W25"/>
  <c r="AB25"/>
  <c r="AD25"/>
  <c r="AG25"/>
  <c r="AI25"/>
  <c r="AJ25" s="1"/>
  <c r="AR25"/>
  <c r="G26"/>
  <c r="H26"/>
  <c r="L26"/>
  <c r="M26"/>
  <c r="Q26"/>
  <c r="R26"/>
  <c r="V26"/>
  <c r="W26"/>
  <c r="AB26"/>
  <c r="AD26"/>
  <c r="AG26"/>
  <c r="AI26"/>
  <c r="AJ26" s="1"/>
  <c r="AR26"/>
  <c r="G27"/>
  <c r="H27"/>
  <c r="L27"/>
  <c r="M27"/>
  <c r="Q27"/>
  <c r="R27"/>
  <c r="V27"/>
  <c r="W27"/>
  <c r="AB27"/>
  <c r="AD27"/>
  <c r="AG27"/>
  <c r="AI27"/>
  <c r="AJ27" s="1"/>
  <c r="AR27"/>
  <c r="G28"/>
  <c r="H28"/>
  <c r="L28"/>
  <c r="M28"/>
  <c r="Q28"/>
  <c r="R28"/>
  <c r="V28"/>
  <c r="W28"/>
  <c r="AB28"/>
  <c r="AD28"/>
  <c r="AG28"/>
  <c r="AI28"/>
  <c r="AJ28" s="1"/>
  <c r="AR28"/>
  <c r="G29"/>
  <c r="H29"/>
  <c r="L29"/>
  <c r="M29"/>
  <c r="Q29"/>
  <c r="R29"/>
  <c r="V29"/>
  <c r="W29"/>
  <c r="AB29"/>
  <c r="AD29"/>
  <c r="AG29"/>
  <c r="AI29"/>
  <c r="AJ29" s="1"/>
  <c r="AR29"/>
  <c r="G30"/>
  <c r="H30"/>
  <c r="L30"/>
  <c r="M30"/>
  <c r="Q30"/>
  <c r="R30"/>
  <c r="V30"/>
  <c r="W30"/>
  <c r="AB30"/>
  <c r="AD30"/>
  <c r="AG30"/>
  <c r="AI30"/>
  <c r="AJ30" s="1"/>
  <c r="AR30"/>
  <c r="G31"/>
  <c r="H31"/>
  <c r="L31"/>
  <c r="M31"/>
  <c r="Q31"/>
  <c r="R31"/>
  <c r="V31"/>
  <c r="W31"/>
  <c r="AB31"/>
  <c r="AD31"/>
  <c r="AG31"/>
  <c r="AI31"/>
  <c r="AJ31" s="1"/>
  <c r="AR31"/>
  <c r="G32"/>
  <c r="H32"/>
  <c r="L32"/>
  <c r="M32"/>
  <c r="Q32"/>
  <c r="R32"/>
  <c r="V32"/>
  <c r="W32"/>
  <c r="AB32"/>
  <c r="AD32"/>
  <c r="AG32"/>
  <c r="AI32"/>
  <c r="AJ32" s="1"/>
  <c r="AR32"/>
  <c r="G33"/>
  <c r="H33"/>
  <c r="L33"/>
  <c r="M33"/>
  <c r="Q33"/>
  <c r="R33"/>
  <c r="V33"/>
  <c r="W33"/>
  <c r="AB33"/>
  <c r="AD33"/>
  <c r="AG33"/>
  <c r="AI33"/>
  <c r="AJ33" s="1"/>
  <c r="AR33"/>
  <c r="G34"/>
  <c r="H34"/>
  <c r="L34"/>
  <c r="M34"/>
  <c r="Q34"/>
  <c r="R34"/>
  <c r="V34"/>
  <c r="W34"/>
  <c r="AB34"/>
  <c r="AD34"/>
  <c r="AG34"/>
  <c r="AI34"/>
  <c r="AJ34" s="1"/>
  <c r="AR34"/>
  <c r="G35"/>
  <c r="H35"/>
  <c r="L35"/>
  <c r="M35"/>
  <c r="Q35"/>
  <c r="R35"/>
  <c r="V35"/>
  <c r="W35"/>
  <c r="AB35"/>
  <c r="AD35"/>
  <c r="AG35"/>
  <c r="AI35"/>
  <c r="AJ35" s="1"/>
  <c r="AR35"/>
  <c r="G36"/>
  <c r="H36"/>
  <c r="L36"/>
  <c r="M36"/>
  <c r="Q36"/>
  <c r="R36"/>
  <c r="V36"/>
  <c r="W36"/>
  <c r="AB36"/>
  <c r="AD36"/>
  <c r="AG36"/>
  <c r="AI36"/>
  <c r="AJ36" s="1"/>
  <c r="AR36"/>
  <c r="G37"/>
  <c r="H37"/>
  <c r="L37"/>
  <c r="M37"/>
  <c r="Q37"/>
  <c r="R37"/>
  <c r="V37"/>
  <c r="W37"/>
  <c r="AB37"/>
  <c r="AD37"/>
  <c r="AG37"/>
  <c r="AI37"/>
  <c r="AJ37" s="1"/>
  <c r="AR37"/>
  <c r="G38"/>
  <c r="H38"/>
  <c r="L38"/>
  <c r="M38"/>
  <c r="Q38"/>
  <c r="R38"/>
  <c r="V38"/>
  <c r="W38"/>
  <c r="AB38"/>
  <c r="AD38"/>
  <c r="AG38"/>
  <c r="AI38"/>
  <c r="AJ38" s="1"/>
  <c r="AR38"/>
  <c r="G39"/>
  <c r="H39"/>
  <c r="L39"/>
  <c r="M39"/>
  <c r="Q39"/>
  <c r="R39"/>
  <c r="V39"/>
  <c r="W39"/>
  <c r="AB39"/>
  <c r="AD39"/>
  <c r="AG39"/>
  <c r="AI39"/>
  <c r="AJ39" s="1"/>
  <c r="AR39"/>
  <c r="G40"/>
  <c r="H40"/>
  <c r="L40"/>
  <c r="M40"/>
  <c r="Q40"/>
  <c r="R40"/>
  <c r="V40"/>
  <c r="W40"/>
  <c r="AB40"/>
  <c r="AD40"/>
  <c r="AG40"/>
  <c r="AI40"/>
  <c r="AJ40" s="1"/>
  <c r="AR40"/>
  <c r="G41"/>
  <c r="H41"/>
  <c r="L41"/>
  <c r="M41"/>
  <c r="Q41"/>
  <c r="R41"/>
  <c r="V41"/>
  <c r="W41"/>
  <c r="AB41"/>
  <c r="AD41"/>
  <c r="AG41"/>
  <c r="AI41"/>
  <c r="AJ41" s="1"/>
  <c r="AR41"/>
  <c r="G42"/>
  <c r="H42"/>
  <c r="L42"/>
  <c r="M42"/>
  <c r="Q42"/>
  <c r="R42"/>
  <c r="V42"/>
  <c r="W42"/>
  <c r="AB42"/>
  <c r="AD42"/>
  <c r="AG42"/>
  <c r="AI42"/>
  <c r="AJ42" s="1"/>
  <c r="AR42"/>
  <c r="G43"/>
  <c r="H43"/>
  <c r="L43"/>
  <c r="M43"/>
  <c r="Q43"/>
  <c r="R43"/>
  <c r="V43"/>
  <c r="W43"/>
  <c r="AB43"/>
  <c r="AD43"/>
  <c r="AG43"/>
  <c r="AI43"/>
  <c r="AJ43" s="1"/>
  <c r="AR43"/>
  <c r="G44"/>
  <c r="H44"/>
  <c r="L44"/>
  <c r="M44"/>
  <c r="Q44"/>
  <c r="R44"/>
  <c r="V44"/>
  <c r="W44"/>
  <c r="AB44"/>
  <c r="AD44"/>
  <c r="AG44"/>
  <c r="AI44"/>
  <c r="AJ44" s="1"/>
  <c r="AR44"/>
  <c r="G45"/>
  <c r="H45"/>
  <c r="L45"/>
  <c r="M45"/>
  <c r="Q45"/>
  <c r="R45"/>
  <c r="V45"/>
  <c r="W45"/>
  <c r="AB45"/>
  <c r="AD45"/>
  <c r="AG45"/>
  <c r="AI45"/>
  <c r="AJ45" s="1"/>
  <c r="AR45"/>
  <c r="G46"/>
  <c r="H46"/>
  <c r="L46"/>
  <c r="M46"/>
  <c r="Q46"/>
  <c r="R46"/>
  <c r="V46"/>
  <c r="W46"/>
  <c r="AB46"/>
  <c r="AD46"/>
  <c r="AG46"/>
  <c r="AI46"/>
  <c r="AJ46" s="1"/>
  <c r="AR46"/>
  <c r="G47"/>
  <c r="H47"/>
  <c r="L47"/>
  <c r="M47"/>
  <c r="Q47"/>
  <c r="R47"/>
  <c r="V47"/>
  <c r="W47"/>
  <c r="AB47"/>
  <c r="AD47"/>
  <c r="AG47"/>
  <c r="AI47"/>
  <c r="AJ47" s="1"/>
  <c r="AR47"/>
  <c r="G48"/>
  <c r="H48"/>
  <c r="L48"/>
  <c r="M48"/>
  <c r="Q48"/>
  <c r="R48"/>
  <c r="V48"/>
  <c r="W48"/>
  <c r="AB48"/>
  <c r="AD48"/>
  <c r="AG48"/>
  <c r="AI48"/>
  <c r="AJ48" s="1"/>
  <c r="AR48"/>
  <c r="G49"/>
  <c r="H49"/>
  <c r="L49"/>
  <c r="M49"/>
  <c r="Q49"/>
  <c r="R49"/>
  <c r="V49"/>
  <c r="W49"/>
  <c r="AB49"/>
  <c r="AD49"/>
  <c r="AG49"/>
  <c r="AI49"/>
  <c r="AJ49" s="1"/>
  <c r="AR49"/>
  <c r="G50"/>
  <c r="H50"/>
  <c r="L50"/>
  <c r="M50"/>
  <c r="Q50"/>
  <c r="R50"/>
  <c r="V50"/>
  <c r="W50"/>
  <c r="AB50"/>
  <c r="AD50"/>
  <c r="AG50"/>
  <c r="AI50"/>
  <c r="AJ50" s="1"/>
  <c r="AR50"/>
  <c r="G51"/>
  <c r="H51"/>
  <c r="L51"/>
  <c r="M51"/>
  <c r="Q51"/>
  <c r="R51"/>
  <c r="V51"/>
  <c r="W51"/>
  <c r="AB51"/>
  <c r="AD51"/>
  <c r="AG51"/>
  <c r="AI51"/>
  <c r="AJ51" s="1"/>
  <c r="AR51"/>
  <c r="G52"/>
  <c r="H52"/>
  <c r="L52"/>
  <c r="M52"/>
  <c r="Q52"/>
  <c r="R52"/>
  <c r="V52"/>
  <c r="W52"/>
  <c r="AB52"/>
  <c r="AD52"/>
  <c r="AG52"/>
  <c r="AI52"/>
  <c r="AJ52" s="1"/>
  <c r="AR52"/>
  <c r="G53"/>
  <c r="H53"/>
  <c r="L53"/>
  <c r="M53"/>
  <c r="Q53"/>
  <c r="R53"/>
  <c r="V53"/>
  <c r="W53"/>
  <c r="AB53"/>
  <c r="AD53"/>
  <c r="AG53"/>
  <c r="AI53"/>
  <c r="AJ53"/>
  <c r="AR53"/>
  <c r="AR54"/>
  <c r="G55"/>
  <c r="H55" s="1"/>
  <c r="L55"/>
  <c r="Q55"/>
  <c r="R55"/>
  <c r="V55"/>
  <c r="W55"/>
  <c r="AB55"/>
  <c r="AD55"/>
  <c r="AG55"/>
  <c r="AI55"/>
  <c r="AJ55" s="1"/>
  <c r="AR55"/>
  <c r="G56"/>
  <c r="H56"/>
  <c r="L56"/>
  <c r="L70" s="1"/>
  <c r="M56"/>
  <c r="Q56"/>
  <c r="R56"/>
  <c r="V56"/>
  <c r="W56"/>
  <c r="AB56"/>
  <c r="AD56"/>
  <c r="AG56"/>
  <c r="AI56"/>
  <c r="AJ56" s="1"/>
  <c r="AR56"/>
  <c r="C57"/>
  <c r="C58"/>
  <c r="G57"/>
  <c r="H57"/>
  <c r="L57"/>
  <c r="M57"/>
  <c r="Q57"/>
  <c r="R57"/>
  <c r="V57"/>
  <c r="W57"/>
  <c r="AB57"/>
  <c r="AD57"/>
  <c r="AG57"/>
  <c r="AI57"/>
  <c r="AJ57" s="1"/>
  <c r="AR57"/>
  <c r="G58"/>
  <c r="H58"/>
  <c r="L58"/>
  <c r="M58"/>
  <c r="Q58"/>
  <c r="R58"/>
  <c r="V58"/>
  <c r="W58"/>
  <c r="AB58"/>
  <c r="AD58"/>
  <c r="AG58"/>
  <c r="AI58"/>
  <c r="AJ58" s="1"/>
  <c r="AR58"/>
  <c r="G59"/>
  <c r="H59"/>
  <c r="L59"/>
  <c r="M59"/>
  <c r="Q59"/>
  <c r="R59"/>
  <c r="V59"/>
  <c r="W59"/>
  <c r="AB59"/>
  <c r="AD59"/>
  <c r="AG59"/>
  <c r="AI59"/>
  <c r="AJ59" s="1"/>
  <c r="AR59"/>
  <c r="G60"/>
  <c r="H60"/>
  <c r="L60"/>
  <c r="M60"/>
  <c r="Q60"/>
  <c r="R60"/>
  <c r="V60"/>
  <c r="W60"/>
  <c r="AB60"/>
  <c r="AD60"/>
  <c r="AG60"/>
  <c r="AI60"/>
  <c r="AJ60" s="1"/>
  <c r="AR60"/>
  <c r="C61"/>
  <c r="C62"/>
  <c r="C63" s="1"/>
  <c r="G61"/>
  <c r="H61" s="1"/>
  <c r="L61"/>
  <c r="M61" s="1"/>
  <c r="Q61"/>
  <c r="R61" s="1"/>
  <c r="V61"/>
  <c r="W61" s="1"/>
  <c r="AB61"/>
  <c r="AD61"/>
  <c r="AG61"/>
  <c r="AI61"/>
  <c r="AJ61"/>
  <c r="AR61"/>
  <c r="G62"/>
  <c r="H62" s="1"/>
  <c r="L62"/>
  <c r="M62" s="1"/>
  <c r="Q62"/>
  <c r="R62" s="1"/>
  <c r="V62"/>
  <c r="W62" s="1"/>
  <c r="AB62"/>
  <c r="AD62"/>
  <c r="AG62"/>
  <c r="AI62"/>
  <c r="AJ62"/>
  <c r="AR62"/>
  <c r="G63"/>
  <c r="H63" s="1"/>
  <c r="L63"/>
  <c r="M63" s="1"/>
  <c r="Q63"/>
  <c r="R63" s="1"/>
  <c r="V63"/>
  <c r="W63" s="1"/>
  <c r="AB63"/>
  <c r="AD63"/>
  <c r="AG63"/>
  <c r="AI63"/>
  <c r="AJ63"/>
  <c r="AR63"/>
  <c r="G64"/>
  <c r="H64" s="1"/>
  <c r="L64"/>
  <c r="M64" s="1"/>
  <c r="Q64"/>
  <c r="R64" s="1"/>
  <c r="V64"/>
  <c r="W64" s="1"/>
  <c r="AB64"/>
  <c r="AD64"/>
  <c r="AG64"/>
  <c r="AI64"/>
  <c r="AJ64"/>
  <c r="AR64"/>
  <c r="G65"/>
  <c r="H65" s="1"/>
  <c r="L65"/>
  <c r="M65" s="1"/>
  <c r="Q65"/>
  <c r="R65" s="1"/>
  <c r="V65"/>
  <c r="W65" s="1"/>
  <c r="AB65"/>
  <c r="AD65"/>
  <c r="AG65"/>
  <c r="AI65"/>
  <c r="AJ65"/>
  <c r="AR65"/>
  <c r="G66"/>
  <c r="H66" s="1"/>
  <c r="L66"/>
  <c r="M66" s="1"/>
  <c r="Q66"/>
  <c r="R66" s="1"/>
  <c r="V66"/>
  <c r="W66" s="1"/>
  <c r="AB66"/>
  <c r="AD66"/>
  <c r="AG66"/>
  <c r="AI66"/>
  <c r="AJ66"/>
  <c r="AR66"/>
  <c r="G67"/>
  <c r="H67" s="1"/>
  <c r="L67"/>
  <c r="M67" s="1"/>
  <c r="Q67"/>
  <c r="R67" s="1"/>
  <c r="V67"/>
  <c r="W67" s="1"/>
  <c r="AB67"/>
  <c r="AD67"/>
  <c r="AG67"/>
  <c r="AI67"/>
  <c r="AJ67"/>
  <c r="AR67"/>
  <c r="G68"/>
  <c r="H68"/>
  <c r="L68"/>
  <c r="M68"/>
  <c r="Q68"/>
  <c r="R68"/>
  <c r="V68"/>
  <c r="W68"/>
  <c r="AD68"/>
  <c r="AI68"/>
  <c r="AI69"/>
  <c r="E70"/>
  <c r="E73" s="1"/>
  <c r="F70"/>
  <c r="J70"/>
  <c r="K70"/>
  <c r="K73" s="1"/>
  <c r="O70"/>
  <c r="O73" s="1"/>
  <c r="P70"/>
  <c r="T70"/>
  <c r="T73"/>
  <c r="U70"/>
  <c r="U73"/>
  <c r="Y70"/>
  <c r="AA70"/>
  <c r="AB70" s="1"/>
  <c r="AC70"/>
  <c r="AC73" s="1"/>
  <c r="AH70"/>
  <c r="AH73" s="1"/>
  <c r="F73"/>
  <c r="P73"/>
  <c r="AA73"/>
  <c r="AF73"/>
  <c r="A80"/>
  <c r="B80"/>
  <c r="C80"/>
  <c r="G80"/>
  <c r="H80" s="1"/>
  <c r="J80"/>
  <c r="M80" s="1"/>
  <c r="K80"/>
  <c r="L80"/>
  <c r="O80"/>
  <c r="P80"/>
  <c r="T80"/>
  <c r="AD80"/>
  <c r="AF80"/>
  <c r="AI80" s="1"/>
  <c r="AJ80" s="1"/>
  <c r="A81"/>
  <c r="B81"/>
  <c r="C81"/>
  <c r="G81"/>
  <c r="H81"/>
  <c r="J81"/>
  <c r="K81"/>
  <c r="O81"/>
  <c r="P81"/>
  <c r="T81"/>
  <c r="U81"/>
  <c r="AB81"/>
  <c r="AD81"/>
  <c r="AF81"/>
  <c r="AG81"/>
  <c r="AI81"/>
  <c r="A82"/>
  <c r="B82"/>
  <c r="C82"/>
  <c r="G82"/>
  <c r="H82"/>
  <c r="J82"/>
  <c r="K82"/>
  <c r="O82"/>
  <c r="P82"/>
  <c r="T82"/>
  <c r="U82"/>
  <c r="AB82"/>
  <c r="AD82"/>
  <c r="AF82"/>
  <c r="AG82"/>
  <c r="AI82"/>
  <c r="A83"/>
  <c r="B83"/>
  <c r="C83"/>
  <c r="G83"/>
  <c r="H83"/>
  <c r="J83"/>
  <c r="K83"/>
  <c r="O83"/>
  <c r="P83"/>
  <c r="T83"/>
  <c r="U83"/>
  <c r="AB83"/>
  <c r="AD83"/>
  <c r="AF83"/>
  <c r="AG83"/>
  <c r="AI83"/>
  <c r="A84"/>
  <c r="B84"/>
  <c r="C84"/>
  <c r="G84"/>
  <c r="H84"/>
  <c r="J84"/>
  <c r="K84"/>
  <c r="L84"/>
  <c r="M84" s="1"/>
  <c r="O84"/>
  <c r="AB84"/>
  <c r="P84"/>
  <c r="Q84"/>
  <c r="U84"/>
  <c r="AD84"/>
  <c r="AF84"/>
  <c r="A85"/>
  <c r="B85"/>
  <c r="C85"/>
  <c r="G85"/>
  <c r="H85"/>
  <c r="J85"/>
  <c r="K85"/>
  <c r="L85" s="1"/>
  <c r="M85" s="1"/>
  <c r="O85"/>
  <c r="P85"/>
  <c r="Q85" s="1"/>
  <c r="R85" s="1"/>
  <c r="T85"/>
  <c r="U85"/>
  <c r="V85" s="1"/>
  <c r="W85" s="1"/>
  <c r="AB85"/>
  <c r="AD85"/>
  <c r="AF85"/>
  <c r="AG85"/>
  <c r="AI85"/>
  <c r="A86"/>
  <c r="B86"/>
  <c r="C86"/>
  <c r="G86"/>
  <c r="H86"/>
  <c r="J86"/>
  <c r="K86"/>
  <c r="L86" s="1"/>
  <c r="M86" s="1"/>
  <c r="O86"/>
  <c r="P86"/>
  <c r="Q86" s="1"/>
  <c r="R86" s="1"/>
  <c r="T86"/>
  <c r="U86"/>
  <c r="V86" s="1"/>
  <c r="W86" s="1"/>
  <c r="AB86"/>
  <c r="AD86"/>
  <c r="AF86"/>
  <c r="AG86"/>
  <c r="AI86"/>
  <c r="A87"/>
  <c r="B87"/>
  <c r="C87"/>
  <c r="G87"/>
  <c r="H87"/>
  <c r="J87"/>
  <c r="K87"/>
  <c r="O87"/>
  <c r="P87"/>
  <c r="T87"/>
  <c r="U87"/>
  <c r="AB87"/>
  <c r="AD87"/>
  <c r="AF87"/>
  <c r="AG87"/>
  <c r="A88"/>
  <c r="B88"/>
  <c r="C88"/>
  <c r="G88"/>
  <c r="H88" s="1"/>
  <c r="J88"/>
  <c r="T88" s="1"/>
  <c r="K88"/>
  <c r="O88"/>
  <c r="R88" s="1"/>
  <c r="P88"/>
  <c r="Q88"/>
  <c r="U88"/>
  <c r="AD88"/>
  <c r="AF88"/>
  <c r="AI88"/>
  <c r="AJ88" s="1"/>
  <c r="A89"/>
  <c r="B89"/>
  <c r="G89"/>
  <c r="H89" s="1"/>
  <c r="J89"/>
  <c r="K89"/>
  <c r="O89"/>
  <c r="P89"/>
  <c r="T89"/>
  <c r="U89"/>
  <c r="AB89"/>
  <c r="AD89"/>
  <c r="AF89"/>
  <c r="AG89" s="1"/>
  <c r="AI89"/>
  <c r="A90"/>
  <c r="B90"/>
  <c r="G90"/>
  <c r="H90"/>
  <c r="J90"/>
  <c r="K90"/>
  <c r="O90"/>
  <c r="P90"/>
  <c r="T90"/>
  <c r="U90"/>
  <c r="AB90"/>
  <c r="AD90"/>
  <c r="AF90"/>
  <c r="AG90"/>
  <c r="AI90"/>
  <c r="E92"/>
  <c r="G92" s="1"/>
  <c r="K92"/>
  <c r="K94" s="1"/>
  <c r="P92"/>
  <c r="P94" s="1"/>
  <c r="U92"/>
  <c r="AA92"/>
  <c r="AD92"/>
  <c r="F94"/>
  <c r="I94"/>
  <c r="N94"/>
  <c r="S94"/>
  <c r="U94"/>
  <c r="X94"/>
  <c r="Y94"/>
  <c r="Z94"/>
  <c r="AE94"/>
  <c r="G12" i="48"/>
  <c r="H12"/>
  <c r="I12"/>
  <c r="J12"/>
  <c r="K12"/>
  <c r="K13"/>
  <c r="J6" i="38"/>
  <c r="K19"/>
  <c r="L6" s="1"/>
  <c r="S6"/>
  <c r="T6" s="1"/>
  <c r="T19" s="1"/>
  <c r="J7"/>
  <c r="S7"/>
  <c r="T7" s="1"/>
  <c r="J8"/>
  <c r="S8"/>
  <c r="T8"/>
  <c r="J9"/>
  <c r="S9"/>
  <c r="T9" s="1"/>
  <c r="H10"/>
  <c r="H19" s="1"/>
  <c r="I10"/>
  <c r="J10"/>
  <c r="S10"/>
  <c r="T10"/>
  <c r="H11"/>
  <c r="I11"/>
  <c r="J11"/>
  <c r="S11"/>
  <c r="T11" s="1"/>
  <c r="H12"/>
  <c r="I12"/>
  <c r="J12"/>
  <c r="S12"/>
  <c r="T12"/>
  <c r="H13"/>
  <c r="I13"/>
  <c r="J13"/>
  <c r="S13"/>
  <c r="T13" s="1"/>
  <c r="H14"/>
  <c r="I14"/>
  <c r="J14"/>
  <c r="S14"/>
  <c r="T14"/>
  <c r="H15"/>
  <c r="I15"/>
  <c r="J15"/>
  <c r="S15"/>
  <c r="T15" s="1"/>
  <c r="H16"/>
  <c r="I16"/>
  <c r="J16"/>
  <c r="S16"/>
  <c r="T16"/>
  <c r="H17"/>
  <c r="I17"/>
  <c r="J17"/>
  <c r="S17"/>
  <c r="T17" s="1"/>
  <c r="H18"/>
  <c r="I18"/>
  <c r="J18"/>
  <c r="S18"/>
  <c r="T18"/>
  <c r="K23"/>
  <c r="J23" s="1"/>
  <c r="K24"/>
  <c r="K25"/>
  <c r="K26"/>
  <c r="S23"/>
  <c r="T23"/>
  <c r="M24"/>
  <c r="M25"/>
  <c r="M26"/>
  <c r="E25"/>
  <c r="F25"/>
  <c r="D26"/>
  <c r="E26"/>
  <c r="F26"/>
  <c r="H27"/>
  <c r="D31"/>
  <c r="E31"/>
  <c r="F31"/>
  <c r="K32"/>
  <c r="K33"/>
  <c r="M31"/>
  <c r="M32"/>
  <c r="E33"/>
  <c r="F33"/>
  <c r="M33"/>
  <c r="H34"/>
  <c r="E38"/>
  <c r="K38"/>
  <c r="J38" s="1"/>
  <c r="J43" s="1"/>
  <c r="C40"/>
  <c r="C41"/>
  <c r="C42"/>
  <c r="L43"/>
  <c r="B45"/>
  <c r="F13" i="34"/>
  <c r="G13"/>
  <c r="C14"/>
  <c r="J14"/>
  <c r="C15"/>
  <c r="D15"/>
  <c r="D21" s="1"/>
  <c r="E15"/>
  <c r="E21" s="1"/>
  <c r="H15"/>
  <c r="H21" s="1"/>
  <c r="I15"/>
  <c r="C21"/>
  <c r="F21"/>
  <c r="G21"/>
  <c r="I21"/>
  <c r="J21"/>
  <c r="G27"/>
  <c r="C30"/>
  <c r="D30"/>
  <c r="F30"/>
  <c r="G30"/>
  <c r="J30"/>
  <c r="G31"/>
  <c r="E32"/>
  <c r="G32"/>
  <c r="D48"/>
  <c r="AA94" i="50"/>
  <c r="AF92"/>
  <c r="AJ89"/>
  <c r="AJ85"/>
  <c r="AJ83"/>
  <c r="AJ81"/>
  <c r="AI70"/>
  <c r="AJ70" s="1"/>
  <c r="AG70"/>
  <c r="AI92"/>
  <c r="AI94"/>
  <c r="AF94"/>
  <c r="V87"/>
  <c r="W87" s="1"/>
  <c r="Q87"/>
  <c r="R87" s="1"/>
  <c r="L87"/>
  <c r="M87" s="1"/>
  <c r="R84"/>
  <c r="AD70"/>
  <c r="AD94" s="1"/>
  <c r="V83"/>
  <c r="W83" s="1"/>
  <c r="Q83"/>
  <c r="R83" s="1"/>
  <c r="L83"/>
  <c r="M83" s="1"/>
  <c r="AG80"/>
  <c r="AC94"/>
  <c r="J92"/>
  <c r="AJ90"/>
  <c r="AI87"/>
  <c r="AJ87"/>
  <c r="AI84"/>
  <c r="AJ84"/>
  <c r="V70"/>
  <c r="W70"/>
  <c r="Q70"/>
  <c r="R70"/>
  <c r="G70"/>
  <c r="T92"/>
  <c r="V92" s="1"/>
  <c r="V94" s="1"/>
  <c r="L92"/>
  <c r="M92"/>
  <c r="J94"/>
  <c r="AG92"/>
  <c r="J19" i="38"/>
  <c r="K43"/>
  <c r="L38" s="1"/>
  <c r="M43" s="1"/>
  <c r="T94" i="50"/>
  <c r="H70"/>
  <c r="E30" i="34"/>
  <c r="AJ92" i="50"/>
  <c r="K27" i="38"/>
  <c r="L24" s="1"/>
  <c r="H30" i="34"/>
  <c r="L18" i="38"/>
  <c r="L17"/>
  <c r="L16"/>
  <c r="L15"/>
  <c r="L14"/>
  <c r="L13"/>
  <c r="L12"/>
  <c r="L11"/>
  <c r="L10"/>
  <c r="L9"/>
  <c r="L8"/>
  <c r="L7"/>
  <c r="V90" i="50"/>
  <c r="W90"/>
  <c r="Q90"/>
  <c r="R90"/>
  <c r="L90"/>
  <c r="M90"/>
  <c r="AJ86"/>
  <c r="AJ82"/>
  <c r="J73"/>
  <c r="M55"/>
  <c r="AH94"/>
  <c r="O92"/>
  <c r="O94" s="1"/>
  <c r="T84"/>
  <c r="V82"/>
  <c r="W82" s="1"/>
  <c r="Q82"/>
  <c r="R82" s="1"/>
  <c r="L82"/>
  <c r="M82" s="1"/>
  <c r="V81"/>
  <c r="W81" s="1"/>
  <c r="Q81"/>
  <c r="R81" s="1"/>
  <c r="L81"/>
  <c r="M81" s="1"/>
  <c r="AB80"/>
  <c r="U80"/>
  <c r="V80"/>
  <c r="W80" s="1"/>
  <c r="V84"/>
  <c r="AG84"/>
  <c r="W84"/>
  <c r="AB92"/>
  <c r="Q92"/>
  <c r="Q94" s="1"/>
  <c r="R92"/>
  <c r="J24" i="38"/>
  <c r="N9" i="42"/>
  <c r="J9"/>
  <c r="J59"/>
  <c r="K9"/>
  <c r="O9"/>
  <c r="L9"/>
  <c r="K59"/>
  <c r="M9"/>
  <c r="L59"/>
  <c r="E72" i="53" l="1"/>
  <c r="J33" i="38"/>
  <c r="J32"/>
  <c r="J26"/>
  <c r="L23"/>
  <c r="K34"/>
  <c r="L32" s="1"/>
  <c r="L25"/>
  <c r="L33"/>
  <c r="J25"/>
  <c r="AG88" i="50"/>
  <c r="V88"/>
  <c r="W88" s="1"/>
  <c r="C64"/>
  <c r="C65" s="1"/>
  <c r="C90"/>
  <c r="M70"/>
  <c r="L94"/>
  <c r="L19" i="38"/>
  <c r="M19"/>
  <c r="H92" i="50"/>
  <c r="G94"/>
  <c r="BN10"/>
  <c r="BO10" s="1"/>
  <c r="BP10" s="1"/>
  <c r="BQ10" s="1"/>
  <c r="BR10" s="1"/>
  <c r="BS10" s="1"/>
  <c r="BT10" s="1"/>
  <c r="BU10" s="1"/>
  <c r="BV10" s="1"/>
  <c r="BW10" s="1"/>
  <c r="BY10"/>
  <c r="R80"/>
  <c r="L26" i="38"/>
  <c r="W92" i="50"/>
  <c r="E94"/>
  <c r="V89"/>
  <c r="W89" s="1"/>
  <c r="Q89"/>
  <c r="R89" s="1"/>
  <c r="L89"/>
  <c r="M89" s="1"/>
  <c r="AB88"/>
  <c r="L88"/>
  <c r="M88" s="1"/>
  <c r="Q80"/>
  <c r="J27" i="38" l="1"/>
  <c r="J34"/>
  <c r="L31"/>
  <c r="L34" s="1"/>
  <c r="L27"/>
  <c r="C66" i="50"/>
  <c r="C67" s="1"/>
  <c r="C89"/>
  <c r="M27" i="38"/>
  <c r="M34" l="1"/>
</calcChain>
</file>

<file path=xl/comments1.xml><?xml version="1.0" encoding="utf-8"?>
<comments xmlns="http://schemas.openxmlformats.org/spreadsheetml/2006/main">
  <authors>
    <author>jahn</author>
  </authors>
  <commentList>
    <comment ref="Y30" authorId="0">
      <text>
        <r>
          <rPr>
            <b/>
            <sz val="8"/>
            <color indexed="81"/>
            <rFont val="Tahoma"/>
            <family val="2"/>
          </rPr>
          <t>Amount diff as Stuart cancelled previous chq</t>
        </r>
      </text>
    </comment>
  </commentList>
</comments>
</file>

<file path=xl/sharedStrings.xml><?xml version="1.0" encoding="utf-8"?>
<sst xmlns="http://schemas.openxmlformats.org/spreadsheetml/2006/main" count="1203" uniqueCount="594">
  <si>
    <t xml:space="preserve"> Reject Shop, Tullamarine, VIC</t>
  </si>
  <si>
    <t>GRGVIC</t>
  </si>
  <si>
    <t xml:space="preserve"> Gregory's Transport, Dandenong, VIC</t>
  </si>
  <si>
    <t>Adjustment</t>
  </si>
  <si>
    <t xml:space="preserve"> CHEP, Brambles, VIC</t>
  </si>
  <si>
    <t>Review Date</t>
  </si>
  <si>
    <t>Review</t>
  </si>
  <si>
    <t>Unit</t>
  </si>
  <si>
    <t>Car Spaces</t>
  </si>
  <si>
    <t xml:space="preserve">Area </t>
  </si>
  <si>
    <t>Outcome $'s pa</t>
  </si>
  <si>
    <t>Previous Rental $'s pa</t>
  </si>
  <si>
    <t>Net Increases $</t>
  </si>
  <si>
    <t>CHPVIC</t>
  </si>
  <si>
    <t>Address</t>
  </si>
  <si>
    <t>State</t>
  </si>
  <si>
    <t>Tenant</t>
  </si>
  <si>
    <t>Property</t>
  </si>
  <si>
    <t>VIC</t>
  </si>
  <si>
    <t>Office</t>
  </si>
  <si>
    <t>CPI</t>
  </si>
  <si>
    <t>NSW</t>
  </si>
  <si>
    <t>Coles Myer Limited</t>
  </si>
  <si>
    <t>Other</t>
  </si>
  <si>
    <t>Sigma</t>
  </si>
  <si>
    <t>20 Thackray Road, Port Melbourne</t>
  </si>
  <si>
    <t>Warehouse</t>
  </si>
  <si>
    <t>6 Butu Wargun Drive, Greystanes</t>
  </si>
  <si>
    <t>Priceline</t>
  </si>
  <si>
    <t>Harcourt</t>
  </si>
  <si>
    <t>Panasonic</t>
  </si>
  <si>
    <t>SWADS</t>
  </si>
  <si>
    <t>Stramit</t>
  </si>
  <si>
    <t>Berri</t>
  </si>
  <si>
    <t>Amcor</t>
  </si>
  <si>
    <t>Tyre Marketers</t>
  </si>
  <si>
    <t>QLD</t>
  </si>
  <si>
    <t>SA</t>
  </si>
  <si>
    <t>WA</t>
  </si>
  <si>
    <t>Freshwater Place, Public Car Park, Southbank</t>
  </si>
  <si>
    <t>Car Park</t>
  </si>
  <si>
    <t>Freshwater CP</t>
  </si>
  <si>
    <t>Total</t>
  </si>
  <si>
    <t xml:space="preserve">APT </t>
  </si>
  <si>
    <t>Commercial</t>
  </si>
  <si>
    <t>Industrial</t>
  </si>
  <si>
    <t>Ownership</t>
  </si>
  <si>
    <t>Sector</t>
  </si>
  <si>
    <t>Independent Valuation Date</t>
  </si>
  <si>
    <t>Herbalife, Groundhog Services, Hills Industries</t>
  </si>
  <si>
    <t>INC Corporation</t>
  </si>
  <si>
    <t>Brambles</t>
  </si>
  <si>
    <t>Denso International</t>
  </si>
  <si>
    <t>LG Electronics</t>
  </si>
  <si>
    <t>Inchcape Motors, John Danks &amp; Son</t>
  </si>
  <si>
    <t>TNT, Qantas</t>
  </si>
  <si>
    <t>Qantas</t>
  </si>
  <si>
    <t>Tower Risk and Investment</t>
  </si>
  <si>
    <t>Laminex</t>
  </si>
  <si>
    <t>Fosters</t>
  </si>
  <si>
    <t>Toll Holdings, Australia Post</t>
  </si>
  <si>
    <t>Nestle</t>
  </si>
  <si>
    <t>Pacific Brands, Uecomm, Commonwealth Government, Stellar</t>
  </si>
  <si>
    <t>Assa Abloy, Lindsay Brothers</t>
  </si>
  <si>
    <t>Commonwealth Government</t>
  </si>
  <si>
    <t>Toll Holdings, Jetstream Café</t>
  </si>
  <si>
    <t>Electrolux, Centurion</t>
  </si>
  <si>
    <t>Building A</t>
  </si>
  <si>
    <t>TNT, VIC</t>
  </si>
  <si>
    <t>64 West Park Drive, Derrimut</t>
  </si>
  <si>
    <t>21-33 South Park Drive, Dandenong</t>
  </si>
  <si>
    <t>81-103 South Park Drive, Dandenong</t>
  </si>
  <si>
    <t>2 Douglas Street, Port Melbourne</t>
  </si>
  <si>
    <t>12-16 Butler Boulevard, Adelaide Airport</t>
  </si>
  <si>
    <t>Denso</t>
  </si>
  <si>
    <t>AAA</t>
  </si>
  <si>
    <t>Toll, VIC</t>
  </si>
  <si>
    <t>Cheap as Chips</t>
  </si>
  <si>
    <t>Inchcape/Danks</t>
  </si>
  <si>
    <t>Sumitomo</t>
  </si>
  <si>
    <t>Reject Shop</t>
  </si>
  <si>
    <t>Toll, SA</t>
  </si>
  <si>
    <t>Repco</t>
  </si>
  <si>
    <t>80 Alfred Street, Milsons Point</t>
  </si>
  <si>
    <t>Title</t>
  </si>
  <si>
    <t>Type</t>
  </si>
  <si>
    <t>Valuer</t>
  </si>
  <si>
    <t>Market Cap Rate</t>
  </si>
  <si>
    <t>Initial Yield</t>
  </si>
  <si>
    <t>10 Year IRR</t>
  </si>
  <si>
    <t>Thermo Gamma Metrics</t>
  </si>
  <si>
    <t>Freehold</t>
  </si>
  <si>
    <t>99 year leasehold</t>
  </si>
  <si>
    <t>Airport leasehold</t>
  </si>
  <si>
    <t>49 year leasehold</t>
  </si>
  <si>
    <t xml:space="preserve">Total </t>
  </si>
  <si>
    <t>Sector Specific</t>
  </si>
  <si>
    <t>Suburban Office</t>
  </si>
  <si>
    <t>Single Tenant Industrial</t>
  </si>
  <si>
    <t>Multiple Tenant Industrial</t>
  </si>
  <si>
    <t>CBD Office</t>
  </si>
  <si>
    <t>Parking</t>
  </si>
  <si>
    <t>AWPT 4</t>
  </si>
  <si>
    <t>Australand Investment Property Portfolio</t>
  </si>
  <si>
    <t>Head Trust</t>
  </si>
  <si>
    <t>APT</t>
  </si>
  <si>
    <t>AWPT 5</t>
  </si>
  <si>
    <t>125 year leasehold</t>
  </si>
  <si>
    <t>CB Richard Ellis</t>
  </si>
  <si>
    <t>Savills</t>
  </si>
  <si>
    <t>The State of Queensland</t>
  </si>
  <si>
    <t>8 Butu Wargun Drive, Greystanes</t>
  </si>
  <si>
    <t>Tower Building</t>
  </si>
  <si>
    <t>B &amp; R Enclosures</t>
  </si>
  <si>
    <t>Coles Myer, Goulburn</t>
  </si>
  <si>
    <t>Lot A, 302 Hume Highway, Goulburn</t>
  </si>
  <si>
    <t>Under Development</t>
  </si>
  <si>
    <t>Freshwater Place, Southbank</t>
  </si>
  <si>
    <t>5 Viola Place, Brisbane Airport</t>
  </si>
  <si>
    <t>23 Scanlon Drive, Epping</t>
  </si>
  <si>
    <t>Land Area</t>
  </si>
  <si>
    <t>Lettabale Area</t>
  </si>
  <si>
    <t>Rent Reviews</t>
  </si>
  <si>
    <t>Carparking</t>
  </si>
  <si>
    <t>Terminal Yield</t>
  </si>
  <si>
    <t>$/m2 Lettable Area</t>
  </si>
  <si>
    <t>Forecast Completion (A for L)</t>
  </si>
  <si>
    <t>5 + 5</t>
  </si>
  <si>
    <t>Lease Term (yrs)</t>
  </si>
  <si>
    <t>Options (yrs)</t>
  </si>
  <si>
    <t>Office / Other</t>
  </si>
  <si>
    <t>Commencing Net Rent</t>
  </si>
  <si>
    <t>Gregorys Transport Pty Ltd</t>
  </si>
  <si>
    <t>Fixed 3.0%</t>
  </si>
  <si>
    <t>Land Value Assessment</t>
  </si>
  <si>
    <t>Fixed 3.25%</t>
  </si>
  <si>
    <t>Cliffor Hallam Healthcare Pty Ltd (CH2)</t>
  </si>
  <si>
    <t>Brambles Australia Limited (Chep)</t>
  </si>
  <si>
    <t>6 + 5 + 5 + 5</t>
  </si>
  <si>
    <t>Boundary Road, Derimut (West Park)</t>
  </si>
  <si>
    <t>TBA</t>
  </si>
  <si>
    <t>$ per annum</t>
  </si>
  <si>
    <t>$ / m2 p.a.</t>
  </si>
  <si>
    <t>$</t>
  </si>
  <si>
    <t xml:space="preserve">$ / m2 area </t>
  </si>
  <si>
    <t>South Park Drive, Dandenong South (South Park)</t>
  </si>
  <si>
    <t>Other Items</t>
  </si>
  <si>
    <t>First right to purchase. $600,000 bank guarantee for lease term. No expansion</t>
  </si>
  <si>
    <t>Stage 1 &amp; 2 being developed at same time. Stage 2 - Brambles leases from 1-Feb-2008.  Australand will lease/provide guarantee over Stage 2 until Brambles occupies in 2008.</t>
  </si>
  <si>
    <t>Bank guarantee of 8 months rent, outgoings + GST, increasing at 3.25% per annum</t>
  </si>
  <si>
    <t>Date of Valuation</t>
  </si>
  <si>
    <t>Mount Lindsay Highway, Parkinson</t>
  </si>
  <si>
    <t>Fixed 2.75%</t>
  </si>
  <si>
    <t>Chilled Distribution Centre.  Expansion land of 22,340 m2 included in land area above. Future expansion of 13,546 m2 of lettable area</t>
  </si>
  <si>
    <t>2008 ??</t>
  </si>
  <si>
    <t>302 Hume Highway, Goulburn</t>
  </si>
  <si>
    <t>Australand Industrial No. 96 Pty Ltd</t>
  </si>
  <si>
    <t>Trust Purchaser/Owner</t>
  </si>
  <si>
    <t>Unit Trust</t>
  </si>
  <si>
    <t>Goulburn Unit Trust</t>
  </si>
  <si>
    <t>5 + 5 + 5 + 5</t>
  </si>
  <si>
    <t>Valuation / Price</t>
  </si>
  <si>
    <t xml:space="preserve">Valuation $71.0 million + $1.8 million stamp duty saving = price  </t>
  </si>
  <si>
    <t>Capelle &amp; Spec</t>
  </si>
  <si>
    <t>U1 - Capelle</t>
  </si>
  <si>
    <t>Fixed 3%</t>
  </si>
  <si>
    <t>n/a</t>
  </si>
  <si>
    <t>U2 - Spec/Vacant</t>
  </si>
  <si>
    <t>Fully let basis</t>
  </si>
  <si>
    <t>Capelle to occupy unit 1 and unit 2 is spec.  To clarify when/how property goes into APT</t>
  </si>
  <si>
    <t>SPECULATIVE DEVELOPMENTS</t>
  </si>
  <si>
    <t>INVESTMENT DIVISION - NEW PROPERTIES WITH PRE-LEASES</t>
  </si>
  <si>
    <t xml:space="preserve">Forecast Completion </t>
  </si>
  <si>
    <t>Typical Lease Term</t>
  </si>
  <si>
    <t>$ / p.s.p.c.m</t>
  </si>
  <si>
    <t>Typical Rent Reviews</t>
  </si>
  <si>
    <t>Freshwater Stage 2</t>
  </si>
  <si>
    <t>Various</t>
  </si>
  <si>
    <t>Value</t>
  </si>
  <si>
    <t>Status</t>
  </si>
  <si>
    <t>Board Approved</t>
  </si>
  <si>
    <t>Proposed</t>
  </si>
  <si>
    <t>Net Rent - Fully Let</t>
  </si>
  <si>
    <t>Greystanes Warehouse</t>
  </si>
  <si>
    <t>Seven Hills Warehouse</t>
  </si>
  <si>
    <t>Eastern Creek Warehouse</t>
  </si>
  <si>
    <t>Gregorys</t>
  </si>
  <si>
    <t>Clifford Hallam Healthcare</t>
  </si>
  <si>
    <t>Chep</t>
  </si>
  <si>
    <t>Coles Myer, Parkinson</t>
  </si>
  <si>
    <t>C) Pipeline - Precommitment Achieved / Awaiting Documentation</t>
  </si>
  <si>
    <t>1A Homebush Bay Drive, Rhodes</t>
  </si>
  <si>
    <t>Sky Road West, Tullamarine</t>
  </si>
  <si>
    <t>Airport Leasehold</t>
  </si>
  <si>
    <t>Fixed 3.5%</t>
  </si>
  <si>
    <t>Skye Road West, Tullamarine</t>
  </si>
  <si>
    <t>8 Butler Boulevard, Adelaide Airport</t>
  </si>
  <si>
    <t>2006 Completion</t>
  </si>
  <si>
    <t>2005 Completion</t>
  </si>
  <si>
    <t>Sumitomo Australia Limited</t>
  </si>
  <si>
    <t>State Government of NSW</t>
  </si>
  <si>
    <t>Toll Holdings Limited</t>
  </si>
  <si>
    <t>%</t>
  </si>
  <si>
    <t>A) Income Producing Portfolio - Completions and Acqusitions 2005 &amp; 2006</t>
  </si>
  <si>
    <t>m2</t>
  </si>
  <si>
    <t>Date of Acquisition / Completion</t>
  </si>
  <si>
    <t>Rental Income          ($ m p.a.)</t>
  </si>
  <si>
    <t>Price          ($ m)</t>
  </si>
  <si>
    <t>2005 External Purchase</t>
  </si>
  <si>
    <t>2006 External Purchase</t>
  </si>
  <si>
    <t>Public Parking</t>
  </si>
  <si>
    <t>B) Under Construction - To be Purchased by Trust</t>
  </si>
  <si>
    <t xml:space="preserve">South Park Drive, Dandenong </t>
  </si>
  <si>
    <t>Possibly sell externally</t>
  </si>
  <si>
    <t>Finalising A for L</t>
  </si>
  <si>
    <t>Under development/awaiting spec leasing</t>
  </si>
  <si>
    <t>Capelle &amp; Spec (50/50)</t>
  </si>
  <si>
    <t>D) Proposed Speculative Developments of C&amp;I</t>
  </si>
  <si>
    <t>Greystanes Spec</t>
  </si>
  <si>
    <t>Seven Hills Spec</t>
  </si>
  <si>
    <t>Eastern Creek Spec</t>
  </si>
  <si>
    <t>Grand Total</t>
  </si>
  <si>
    <t>Under Construction</t>
  </si>
  <si>
    <t>Income Producing</t>
  </si>
  <si>
    <t>Value at End</t>
  </si>
  <si>
    <t>Value at Start</t>
  </si>
  <si>
    <t>Net Income</t>
  </si>
  <si>
    <t>Sales</t>
  </si>
  <si>
    <t>Income Return</t>
  </si>
  <si>
    <t>Capital Return</t>
  </si>
  <si>
    <t>Total Return</t>
  </si>
  <si>
    <t>Payments for Property &amp; Capex</t>
  </si>
  <si>
    <t>Debt Security</t>
  </si>
  <si>
    <t>Sum of Market Value</t>
  </si>
  <si>
    <t>CMBS 2004-1</t>
  </si>
  <si>
    <t>CMBS 2006-1</t>
  </si>
  <si>
    <t>MOF</t>
  </si>
  <si>
    <t>Proposed Warehouse</t>
  </si>
  <si>
    <t>Ownerhip/Title</t>
  </si>
  <si>
    <t>Perpetual</t>
  </si>
  <si>
    <t>Sum of No. Property</t>
  </si>
  <si>
    <t>MARKET VALUE ANALYSIS</t>
  </si>
  <si>
    <t>BOOK VALUE ANALYSIS</t>
  </si>
  <si>
    <t>Sum of Book Value</t>
  </si>
  <si>
    <t>AUSTRALAND PROPERTY TRUST</t>
  </si>
  <si>
    <t>Budget</t>
  </si>
  <si>
    <t>Variance</t>
  </si>
  <si>
    <t>Dept Imm. Central Square NSW</t>
  </si>
  <si>
    <t>Rental Income</t>
  </si>
  <si>
    <t>Trading Margin</t>
  </si>
  <si>
    <t>Henry Dean NSW</t>
  </si>
  <si>
    <t>Nestle Aust, Bldg D Rhodes</t>
  </si>
  <si>
    <t>Nestle Globe, Bldg B Rhodes</t>
  </si>
  <si>
    <t>Rhodes NSW</t>
  </si>
  <si>
    <t>TNT, Mascot NSW</t>
  </si>
  <si>
    <t>Tower Australia Limited</t>
  </si>
  <si>
    <t>Asics Tiger, Seven Hills NSW</t>
  </si>
  <si>
    <t>Cadbury Schweppes, Greystanes</t>
  </si>
  <si>
    <t>Consolidated Paper Industries</t>
  </si>
  <si>
    <t>Exel, Arndell Park NSW</t>
  </si>
  <si>
    <t>Inchcape Motors Australia P/L</t>
  </si>
  <si>
    <t>Panasonic, Seven Hills NSW</t>
  </si>
  <si>
    <t>Huntingwood Trust</t>
  </si>
  <si>
    <t>Smeaton Grange Trust</t>
  </si>
  <si>
    <t>LG ELECTRONICS</t>
  </si>
  <si>
    <t>Civic Tower</t>
  </si>
  <si>
    <t>Amcor, Rocklea Qld</t>
  </si>
  <si>
    <t>B &amp; R Encl, Heathwood Qld</t>
  </si>
  <si>
    <t>Crestmead Queensland</t>
  </si>
  <si>
    <t>Lytton Queensland</t>
  </si>
  <si>
    <t>Murarrie Queensland</t>
  </si>
  <si>
    <t>LAMINEX</t>
  </si>
  <si>
    <t>NATIONAL AUST BANK</t>
  </si>
  <si>
    <t>TYRE MARKETERS</t>
  </si>
  <si>
    <t>AAA Trading Pty Limited</t>
  </si>
  <si>
    <t>Harcourt Education, Port Melb</t>
  </si>
  <si>
    <t>Mulgrave Victoria</t>
  </si>
  <si>
    <t>Priceline, Dandenong Vic</t>
  </si>
  <si>
    <t>TNT Logistics (Aust) Pty Ltd</t>
  </si>
  <si>
    <t>BAM Wines LogisticsPty Ltd</t>
  </si>
  <si>
    <t>INC CORPORATION PTY LTD</t>
  </si>
  <si>
    <t>Australand Car Park Operations</t>
  </si>
  <si>
    <t>Caterpillar, Tullamarine Vic</t>
  </si>
  <si>
    <t>Denso International PtyLimited</t>
  </si>
  <si>
    <t>Laminex, Tullamarine Vic</t>
  </si>
  <si>
    <t>Richmond Victoria</t>
  </si>
  <si>
    <t>Star Track, Tullamarine Vic</t>
  </si>
  <si>
    <t>Willow Ware, Tullamarine Vic</t>
  </si>
  <si>
    <t>GMC POWER TOOLS</t>
  </si>
  <si>
    <t>Freshwater Place</t>
  </si>
  <si>
    <t>Cheap As Chips</t>
  </si>
  <si>
    <t>Toll Priority Burbridge BusPrk</t>
  </si>
  <si>
    <t>Outer Harbour SA</t>
  </si>
  <si>
    <t>Toll Ipec, Forestfield WA</t>
  </si>
  <si>
    <t xml:space="preserve">FY05 OG </t>
  </si>
  <si>
    <t>Trust</t>
  </si>
  <si>
    <t>Actual</t>
  </si>
  <si>
    <t>Wash-Up</t>
  </si>
  <si>
    <t>AS-NSW</t>
  </si>
  <si>
    <t>CP-NSW</t>
  </si>
  <si>
    <t>CS-NSW</t>
  </si>
  <si>
    <t>CT-NSW</t>
  </si>
  <si>
    <t>EX-NSW</t>
  </si>
  <si>
    <t>HD-NSW</t>
  </si>
  <si>
    <t>IM-NSW</t>
  </si>
  <si>
    <t>IMANSW</t>
  </si>
  <si>
    <t>NA-NSW</t>
  </si>
  <si>
    <t>NG-NSW</t>
  </si>
  <si>
    <t>PN-NSW</t>
  </si>
  <si>
    <t>RH-NSW</t>
  </si>
  <si>
    <t>TA-NSW</t>
  </si>
  <si>
    <t>TNTNSW</t>
  </si>
  <si>
    <t>AC-QLD</t>
  </si>
  <si>
    <t>AR-QLD</t>
  </si>
  <si>
    <t>BE-QLD</t>
  </si>
  <si>
    <t>BR-QLD</t>
  </si>
  <si>
    <t>REPQLD</t>
  </si>
  <si>
    <t>ST-QLD</t>
  </si>
  <si>
    <t>CAC-SA</t>
  </si>
  <si>
    <t>TOL-SA</t>
  </si>
  <si>
    <t>AA-VIC</t>
  </si>
  <si>
    <t>ACPVIC</t>
  </si>
  <si>
    <t>CATVIC</t>
  </si>
  <si>
    <t>DI-VIC</t>
  </si>
  <si>
    <t>HE-VIC</t>
  </si>
  <si>
    <t>LM-VIC</t>
  </si>
  <si>
    <t>MG-VIC</t>
  </si>
  <si>
    <t>NV-VIC</t>
  </si>
  <si>
    <t>PL-VIC</t>
  </si>
  <si>
    <t>SR-VIC</t>
  </si>
  <si>
    <t>SU-VIC</t>
  </si>
  <si>
    <t>TNTVIC</t>
  </si>
  <si>
    <t>TOLVIC</t>
  </si>
  <si>
    <t>WW-VIC</t>
  </si>
  <si>
    <t>SCW-WA</t>
  </si>
  <si>
    <t>TOL-WA</t>
  </si>
  <si>
    <t>HW-NSW</t>
  </si>
  <si>
    <t>QANNSW</t>
  </si>
  <si>
    <t>SG-NSW</t>
  </si>
  <si>
    <t>FW-VIC</t>
  </si>
  <si>
    <t>LG-NSW</t>
  </si>
  <si>
    <t>SW-NSW</t>
  </si>
  <si>
    <t>LX-QLD</t>
  </si>
  <si>
    <t>NB-QLD</t>
  </si>
  <si>
    <t>TM-QLD</t>
  </si>
  <si>
    <t>LA-SA</t>
  </si>
  <si>
    <t>BW-VIC</t>
  </si>
  <si>
    <t>GM-VIC</t>
  </si>
  <si>
    <t>IN-VIC</t>
  </si>
  <si>
    <t>TOTALS</t>
  </si>
  <si>
    <t>TRADING MARGIN REPORT</t>
  </si>
  <si>
    <t>Net Revenue</t>
  </si>
  <si>
    <t>MTD RENTAL REVENUE</t>
  </si>
  <si>
    <t>YTD RENTAL REVENUE</t>
  </si>
  <si>
    <t>MTD GROSS REVENUE</t>
  </si>
  <si>
    <t>YTD GROSS REVENUE</t>
  </si>
  <si>
    <t>MTD TRADING MARGIN</t>
  </si>
  <si>
    <t>YTD TRADING MARGIN</t>
  </si>
  <si>
    <t>VARIANCE ANALYSIS</t>
  </si>
  <si>
    <t>TM%</t>
  </si>
  <si>
    <t xml:space="preserve"> Henry Deane Building, NSW</t>
  </si>
  <si>
    <t xml:space="preserve"> Hermes Precisa, Murarrie, QLD</t>
  </si>
  <si>
    <t xml:space="preserve"> Berri, Lytton, QLD </t>
  </si>
  <si>
    <t xml:space="preserve"> Ansell, Richmond, VIC</t>
  </si>
  <si>
    <t xml:space="preserve"> Southcorp, Outer Harbour, SA</t>
  </si>
  <si>
    <t xml:space="preserve"> Star Track Express, Tullamarine, VIC</t>
  </si>
  <si>
    <t xml:space="preserve"> Willow Ware, Tullamarine, VIC</t>
  </si>
  <si>
    <t xml:space="preserve"> Caterpillar, Tullamarine, VIC</t>
  </si>
  <si>
    <t xml:space="preserve"> Laminex, Tullamarine, VIC</t>
  </si>
  <si>
    <t xml:space="preserve"> Priceline, Dandenong, VIC</t>
  </si>
  <si>
    <t xml:space="preserve"> Stramit,  Crestmead, QLD</t>
  </si>
  <si>
    <t xml:space="preserve"> Australand, Rhodes NSW</t>
  </si>
  <si>
    <t xml:space="preserve"> Corporate Satellite Centre, Mulgrave, VIC </t>
  </si>
  <si>
    <t xml:space="preserve"> Gateway Building, Sydney, NSW</t>
  </si>
  <si>
    <t xml:space="preserve"> Exel, Arndell Park, NSW</t>
  </si>
  <si>
    <t xml:space="preserve"> Panasonic, Seven Hills, NSW</t>
  </si>
  <si>
    <t xml:space="preserve"> Toll, Forrestfield, WA</t>
  </si>
  <si>
    <t xml:space="preserve"> Cadbury Schweppes, Greystanes, NSW</t>
  </si>
  <si>
    <t>Sold2</t>
  </si>
  <si>
    <t>DECEMBER 2006</t>
  </si>
  <si>
    <t>There has been a significant reduction in income due to an unfavorable rent review effective Nov 05 to Dec 06.</t>
  </si>
  <si>
    <t xml:space="preserve">Fav variance: Rent rec'd more than expected by $6k and there are no Accrual Non recoverable items </t>
  </si>
  <si>
    <t>(CBRE) to explain why there is a Cr to Non Rec Land tax of $15K</t>
  </si>
  <si>
    <t>AL</t>
  </si>
  <si>
    <t xml:space="preserve">(CBRE) Actual for 2006 includes retrospective adjustment for market rent review for the period 15/11/05-31/12/06 of $22K.  In additon rent achieved is $6-50 psmpa above budget equating to a monthly postive variance of $11K.  </t>
  </si>
  <si>
    <t>Trading margin variance due to less than budgeted fire protection and cleaning contract costs.</t>
  </si>
  <si>
    <t>YTD rental income under budget ($4K) and non-recov exp over budget ($2K)</t>
  </si>
  <si>
    <t>Income variance due to extra carpark space rented in Nov 05 which is unbudgeted.</t>
  </si>
  <si>
    <t>(CBRE) to explain why there is a Cr to Non Rec Land tax of $14k and $6k for Non rec R&amp;M</t>
  </si>
  <si>
    <t>New lease commencement and payment of all arrears backdated to 23/2/06.</t>
  </si>
  <si>
    <t>(CBRE) Variance due to inclusion of Direct Recoverable electricity which was not budgeted for.</t>
  </si>
  <si>
    <t>$66K variance due to 2005 Ground rent expensed in Fy06</t>
  </si>
  <si>
    <t>(CBRE) Budget only has rent from 1/2/06 but practical completion achieved on 23/12/05 thus positive rental variance YTD.  Additional income achieved through electricty and Qld Ambulance Levy recoveries which are not budgeted.</t>
  </si>
  <si>
    <t>Variance due to non-recov land tax blow-out</t>
  </si>
  <si>
    <t>YTD rental income under budget by $8K</t>
  </si>
  <si>
    <t>Budgeted rental income is from 1st of March but actual rent received is from 23rd of March.</t>
  </si>
  <si>
    <t>(CBRE) $12K due to Cr note for non-recov Ltax and $10K due to non-recov other exp under budget</t>
  </si>
  <si>
    <t>(KF) Main reason for variance above budget is the collection of unbudgeted Dec 05 rent ($150K) and a$150K under budget in expenses.</t>
  </si>
  <si>
    <t>New property acquired at end of June 2006 - no budget in MRI</t>
  </si>
  <si>
    <t>AW4GEN</t>
  </si>
  <si>
    <t>Australand W'sale Prop Tr No.4</t>
  </si>
  <si>
    <t>Qantas Building B, Mascot</t>
  </si>
  <si>
    <t>New property acquired in October 2006 - no budget in MRI</t>
  </si>
  <si>
    <t>CMS-SA</t>
  </si>
  <si>
    <t xml:space="preserve"> Coles Myer, Sailsbury, SA</t>
  </si>
  <si>
    <t>CPLVIC</t>
  </si>
  <si>
    <t xml:space="preserve"> Capelle Australia Pty Ltd</t>
  </si>
  <si>
    <t>PWRNSW</t>
  </si>
  <si>
    <t>DHL</t>
  </si>
  <si>
    <t>Cabac</t>
  </si>
  <si>
    <t>Altshul Printers</t>
  </si>
  <si>
    <t>CEVA Logistics</t>
  </si>
  <si>
    <t>Pearson Australia Group</t>
  </si>
  <si>
    <t>N/A</t>
  </si>
  <si>
    <t>Jemena</t>
  </si>
  <si>
    <t xml:space="preserve"> Powers Road, Seven Hills, NSW</t>
  </si>
  <si>
    <t>Variance due to 2005 mgmt fee accruals to be reversed - fixed in October</t>
  </si>
  <si>
    <t>AW5GEN</t>
  </si>
  <si>
    <t>AUSTRALAND WHOLESALE PROP T#5</t>
  </si>
  <si>
    <t>$10K R&amp;M over budget + $20K 2005 mgmt fee accrual to be reversed - fixed Oct</t>
  </si>
  <si>
    <t>(CBRE) Statutory outgoings over budget as the fire levy was underbudgeted.</t>
  </si>
  <si>
    <t>(CBRE) Tenant took up an expansion option therefore higher rental backdated to 7/3/06.</t>
  </si>
  <si>
    <t>(CBRE) Recorded this mth's rent $4K under budget and non-recov Ltax under budget $3K</t>
  </si>
  <si>
    <t>Totals</t>
  </si>
  <si>
    <t>$10K variance due to expansion rental increase occuring earlier than budgeted</t>
  </si>
  <si>
    <t>TO-ACQ</t>
  </si>
  <si>
    <t>Budget for properties to be acquired</t>
  </si>
  <si>
    <t>Sale (Gross)</t>
  </si>
  <si>
    <t>Contract -</t>
  </si>
  <si>
    <t>Gain on Fair</t>
  </si>
  <si>
    <t>IP (A/Leashold)</t>
  </si>
  <si>
    <t>Valuation of IP</t>
  </si>
  <si>
    <t>Held for Sale</t>
  </si>
  <si>
    <t>Held for Sale @</t>
  </si>
  <si>
    <t>AIRPORT LEASEHOLD SALE:</t>
  </si>
  <si>
    <t>Net Contract SP</t>
  </si>
  <si>
    <t>Airport Leaseholds Sale Total</t>
  </si>
  <si>
    <t>ok</t>
  </si>
  <si>
    <t xml:space="preserve"> Building D, Rhodes Corporate Park, NSW</t>
  </si>
  <si>
    <t xml:space="preserve"> Tower A, Mascot, NSW</t>
  </si>
  <si>
    <t xml:space="preserve"> Building B, Rhodes Corporate, NSW</t>
  </si>
  <si>
    <t xml:space="preserve"> Asics Ocenania, Seven Hills, NSW</t>
  </si>
  <si>
    <t xml:space="preserve"> B&amp;R Enclosures, Heathwood, QLD</t>
  </si>
  <si>
    <t xml:space="preserve"> Denso, Derrimut, VIC</t>
  </si>
  <si>
    <t xml:space="preserve"> Toll, Adelaide Airport, SA</t>
  </si>
  <si>
    <t xml:space="preserve"> Cheap as Chips, Adelaide Airport, SA</t>
  </si>
  <si>
    <t xml:space="preserve"> Toll, Port Melbourne, VIC</t>
  </si>
  <si>
    <t xml:space="preserve"> Repco, Brisbane Airport, QLD</t>
  </si>
  <si>
    <t xml:space="preserve"> TNT Logistics, Dandenong, VIC</t>
  </si>
  <si>
    <t xml:space="preserve"> CPI Group, Greystanes, NSW</t>
  </si>
  <si>
    <t xml:space="preserve"> Harcourt Education, Port Melbourne, VIC</t>
  </si>
  <si>
    <t xml:space="preserve"> Freshwater Public Carpark, Southbank, VIC</t>
  </si>
  <si>
    <t xml:space="preserve"> AAA Trading, Dandenong, VIC</t>
  </si>
  <si>
    <t xml:space="preserve"> Inchape/Danks, Greystanes, NSW</t>
  </si>
  <si>
    <t xml:space="preserve"> Sumitomo, Epping, VIC</t>
  </si>
  <si>
    <t xml:space="preserve"> Amcor, Rocklea, QLD</t>
  </si>
  <si>
    <t xml:space="preserve"> Tower Australia, Milsons Point, NSW</t>
  </si>
  <si>
    <t xml:space="preserve"> Civic Tower, Sydney, NSW</t>
  </si>
  <si>
    <t>CH2VIC</t>
  </si>
  <si>
    <t xml:space="preserve"> CH2, Dandenong, VIC</t>
  </si>
  <si>
    <t>Rent Review Report - December 2006</t>
  </si>
  <si>
    <t xml:space="preserve"> Tower B,  Mascot, NSW</t>
  </si>
  <si>
    <t xml:space="preserve">APT4 </t>
  </si>
  <si>
    <t xml:space="preserve"> Coles Myer, Huntingwood, NSW</t>
  </si>
  <si>
    <t xml:space="preserve"> Coles Myer, Smeaton Grange, NSW</t>
  </si>
  <si>
    <t xml:space="preserve"> Bam Wines, Dandenong, VIC</t>
  </si>
  <si>
    <t xml:space="preserve"> Freshwater Place Office Tower, Southbank, VIC</t>
  </si>
  <si>
    <t xml:space="preserve"> Tyre Marketers, Carole Park, QLD</t>
  </si>
  <si>
    <t xml:space="preserve">APT5 </t>
  </si>
  <si>
    <t xml:space="preserve"> GMC, Tullamarine, VIC</t>
  </si>
  <si>
    <t xml:space="preserve"> SWADS, Eastern Creek, NSW</t>
  </si>
  <si>
    <t xml:space="preserve"> LG Electronics, Adelaide Airport, SA</t>
  </si>
  <si>
    <t xml:space="preserve"> INC Corporation, Dandenong, VIC</t>
  </si>
  <si>
    <t xml:space="preserve"> NAB/Custom Fleet, Brisbane Airport, QLD</t>
  </si>
  <si>
    <t xml:space="preserve"> Laminex, Murarrie, QLD</t>
  </si>
  <si>
    <t xml:space="preserve"> LG Electronics, Eastern Creek, NSW</t>
  </si>
  <si>
    <t>REJVIC</t>
  </si>
  <si>
    <t>Exel (Australia)</t>
  </si>
  <si>
    <t>Schweppes</t>
  </si>
  <si>
    <t>Book Value Capitalisation Rate</t>
  </si>
  <si>
    <t>Independent Capitalisation Rate</t>
  </si>
  <si>
    <t>% of Portfolio</t>
  </si>
  <si>
    <t>Major Tenant(s)</t>
  </si>
  <si>
    <t>Book Value</t>
  </si>
  <si>
    <t>Independent Valuation</t>
  </si>
  <si>
    <t>227 Walters Road, Arndell Park, NSW</t>
  </si>
  <si>
    <t>2 Wonderland Drive, Eastern Creek, NSW</t>
  </si>
  <si>
    <t>10 Butu Wargun Drive, Greystanes, NSW</t>
  </si>
  <si>
    <t>6 Butu Wargun Drive, Greystanes, NSW</t>
  </si>
  <si>
    <t>8 Butu Wargun Drive, Greystanes, NSW</t>
  </si>
  <si>
    <t>35 Huntingwood Drive, Huntingwood, NSW</t>
  </si>
  <si>
    <t>10 Stanton Road, Seven Hills, NSW</t>
  </si>
  <si>
    <t>8 Stanton Road, Seven Hills, NSW</t>
  </si>
  <si>
    <t>Lot 14 Powers Road, Seven Hills, NSW</t>
  </si>
  <si>
    <t>8 Distribution Place, Seven Hills, NSW</t>
  </si>
  <si>
    <t>80 Hartley Street, Smeaton Grange, NSW</t>
  </si>
  <si>
    <t>47-59 Boundary Road, Carole Park, QLD</t>
  </si>
  <si>
    <t>57-71 Platinum Street, Crestmead, QLD</t>
  </si>
  <si>
    <t>51 Stradbroke Street, Heathwood, QLD</t>
  </si>
  <si>
    <t>5-7 Trade Street, Lytton, QLD</t>
  </si>
  <si>
    <t>286 Queensport Road, Murarrie, QLD</t>
  </si>
  <si>
    <t>63 &amp; 99 Sandstone Place, Parkinson, QLD</t>
  </si>
  <si>
    <t>99 Shettleston Street, Rocklea, QLD</t>
  </si>
  <si>
    <t>44 Cambridge Street, Rocklea, QLD</t>
  </si>
  <si>
    <t>5 Butler Boulevard, Adelaide Airport, SA</t>
  </si>
  <si>
    <t>Lot 102 Coghlan Road, Outer Harbor, SA</t>
  </si>
  <si>
    <t>21-33 South Park Drive, Dandenong South, VIC</t>
  </si>
  <si>
    <t>22-28 Bam Wine Court, Dandenong South, VIC</t>
  </si>
  <si>
    <t>63-71 South Park Drive, Dandenong South, VIC</t>
  </si>
  <si>
    <t>35-61 South Park Drive, Dandenong South, VIC</t>
  </si>
  <si>
    <t>98-126 South Park Drive, Dandenong South, VIC</t>
  </si>
  <si>
    <t>89-103 South Park Drive, Dandenong South, VIC</t>
  </si>
  <si>
    <t>468 Boundary Road, Derrimut, VIC</t>
  </si>
  <si>
    <t>64 West Park Drive, Derrimut, VIC</t>
  </si>
  <si>
    <t>1 West Park Drive, Derrimut, VIC</t>
  </si>
  <si>
    <t>23 Scanlon Drive, Epping, VIC</t>
  </si>
  <si>
    <t>20 Thackray Road, Port Melbourne, VIC</t>
  </si>
  <si>
    <t>2-46 Douglas Street, Port Melbourne, VIC</t>
  </si>
  <si>
    <t>38-52 Sky Road East, Tullamarine, VIC</t>
  </si>
  <si>
    <t>25-29 Jets Court, Tullamarine, VIC</t>
  </si>
  <si>
    <t>115-121 South Centre Road, Tullamarine, VIC</t>
  </si>
  <si>
    <t>Cnr Link &amp; South Centre Rds, Tullamarine, VIC</t>
  </si>
  <si>
    <t>Tower A, 197-201 Coward Street, Mascot, NSW</t>
  </si>
  <si>
    <t>Tower B, 197-201 Coward Street, Mascot, NSW</t>
  </si>
  <si>
    <t>80 Alfred Street, Milsons Point, NSW</t>
  </si>
  <si>
    <t>1B Homebush Bay Drive, Rhodes, NSW</t>
  </si>
  <si>
    <t>1D Homebush Bay Drive, Rhodes, NSW</t>
  </si>
  <si>
    <t>97 School Street, Spring Hill, QLD</t>
  </si>
  <si>
    <t>Freshwater Place, Public Car Park, Southbank, VIC</t>
  </si>
  <si>
    <t>Wesfarmers</t>
  </si>
  <si>
    <t>TOUR AUST Hotels Pty Limited</t>
  </si>
  <si>
    <t>Restore</t>
  </si>
  <si>
    <t>Strandbags, Diageo</t>
  </si>
  <si>
    <t>Retail Adventures</t>
  </si>
  <si>
    <t>Wesfarmers, Australand Holdings Ltd</t>
  </si>
  <si>
    <t>Heinz</t>
  </si>
  <si>
    <t>Earnshaw Road, Northgate, QLD</t>
  </si>
  <si>
    <t>20-22 Butler Boulevard, Adelaide Airport, SA</t>
  </si>
  <si>
    <t>9 Amcor Way, Campbellfield, VIC</t>
  </si>
  <si>
    <t>162 Australis Drive, Derrimut, VIC</t>
  </si>
  <si>
    <t>690 Springvale Road &amp; 350 Wellington Road, Mulgrave, VIC</t>
  </si>
  <si>
    <t>Hudswell Road, Perth Airport, WA</t>
  </si>
  <si>
    <t>Lot 2 Inner Circle, Port Kembla, NSW</t>
  </si>
  <si>
    <t>20 Lee Street, Henry Deane Building, Sydney, NSW</t>
  </si>
  <si>
    <t>26-30 Lee Street, Gateway Building, Sydney, NSW</t>
  </si>
  <si>
    <t>Agility Logistics</t>
  </si>
  <si>
    <t>Smith Lewis, Eagle Lighting</t>
  </si>
  <si>
    <t>Boeing, CSR</t>
  </si>
  <si>
    <t>Minmetals, CPA Australia, Parsons Brinckerhoff, Publicis Group, Nexus Energy</t>
  </si>
  <si>
    <t>Cnr Greens Road &amp; South Park Drive, Dandenong South, VIC</t>
  </si>
  <si>
    <t>28-32 Sky Road East, Tullamarine, VIC</t>
  </si>
  <si>
    <t>17-23 Jets Court, Tullamarine, VIC</t>
  </si>
  <si>
    <t>Caprice Australia</t>
  </si>
  <si>
    <t>Queensland Cotton</t>
  </si>
  <si>
    <t>Kimberly Clark</t>
  </si>
  <si>
    <t>18-20 Butler Boulevard, Adelaide Airport, SA</t>
  </si>
  <si>
    <t>610 Heatherton Road, Clayton South, VIC</t>
  </si>
  <si>
    <t>357 Collins Street, Melbourne, VIC</t>
  </si>
  <si>
    <t>Homebush Bay Drive, Rhodes, NSW</t>
  </si>
  <si>
    <t>658 Church Street, Richmond, VIC</t>
  </si>
  <si>
    <t>Inchape, Mazda</t>
  </si>
  <si>
    <t>BAM Wines</t>
  </si>
  <si>
    <t>92 Sandstone Place, Parkinson, QLD</t>
  </si>
  <si>
    <t>7 Units</t>
  </si>
  <si>
    <t>GLA SQM</t>
  </si>
  <si>
    <t>WALE (Years)</t>
  </si>
  <si>
    <t>Australand Investment Property Portfolio as at 31 December 2010</t>
  </si>
  <si>
    <t>Salmat</t>
  </si>
  <si>
    <t>CSR Building Products</t>
  </si>
  <si>
    <t>Lot 122 Wonderland Drive, Eastern Creek, NSW</t>
  </si>
  <si>
    <t>M2 Business Hub, Seven Hills, NSW</t>
  </si>
  <si>
    <t>Lots 37-39 &amp; Part Lots 35-36 &amp; 44-45, Parkinson, QLD</t>
  </si>
  <si>
    <t>RF Industries</t>
  </si>
  <si>
    <t>Agility, TNT</t>
  </si>
  <si>
    <t>2 units</t>
  </si>
  <si>
    <t>NABERS Energy Rating</t>
  </si>
  <si>
    <t>-</t>
  </si>
  <si>
    <t>Sub-total</t>
  </si>
  <si>
    <t>1 and 7-15 Kellet Close, Erskine Park, NSW</t>
  </si>
  <si>
    <t>Cnr Robinsons Rd, Sunline &amp; Saintly Drives, Derrimut, VIC</t>
  </si>
  <si>
    <t>Under Assessment</t>
  </si>
  <si>
    <t>Nestle, National Australia Bank</t>
  </si>
  <si>
    <t>* Represents 50% share</t>
  </si>
  <si>
    <t>66 Goulburn Street, Sydney, NSW*</t>
  </si>
  <si>
    <t>Commonwealth Government, PBL, Body Corporate Services, William Buck</t>
  </si>
  <si>
    <t>2 Southbank Boulevard, Southbank, VIC*</t>
  </si>
  <si>
    <t>Pricewaterhouse Coopers, SP Ausnet, Vanguard Investment, Microsoft, HJ Heinz</t>
  </si>
  <si>
    <t>28 Southbank Boulevard, Southbank, VIC*</t>
  </si>
  <si>
    <t>111 Darlinghurst Road, Kings Cross, NSW</t>
  </si>
  <si>
    <t>Benchmark, TAB Limited</t>
  </si>
  <si>
    <t>Universal Child Care, AGN Holdings, Hiso Car Care</t>
  </si>
  <si>
    <t>Commercial Units, Ultimo &amp; St. Leonards, NSW</t>
  </si>
  <si>
    <t>_</t>
  </si>
  <si>
    <t>Sovereign Apartments, 138 Ferny Avenuel, Surfers Paradise, QLD</t>
  </si>
</sst>
</file>

<file path=xl/styles.xml><?xml version="1.0" encoding="utf-8"?>
<styleSheet xmlns="http://schemas.openxmlformats.org/spreadsheetml/2006/main">
  <numFmts count="23">
    <numFmt numFmtId="6" formatCode="&quot;$&quot;#,##0;[Red]\-&quot;$&quot;#,##0"/>
    <numFmt numFmtId="8" formatCode="&quot;$&quot;#,##0.00;[Red]\-&quot;$&quot;#,##0.00"/>
    <numFmt numFmtId="44" formatCode="_-&quot;$&quot;* #,##0.00_-;\-&quot;$&quot;* #,##0.00_-;_-&quot;$&quot;* &quot;-&quot;??_-;_-@_-"/>
    <numFmt numFmtId="43" formatCode="_-* #,##0.00_-;\-* #,##0.00_-;_-* &quot;-&quot;??_-;_-@_-"/>
    <numFmt numFmtId="164" formatCode="0.0"/>
    <numFmt numFmtId="165" formatCode="0.0%"/>
    <numFmt numFmtId="166" formatCode="_-* #,##0_-;\-* #,##0_-;_-* &quot;-&quot;??_-;_-@_-"/>
    <numFmt numFmtId="167" formatCode="&quot;As at&quot;\ mmm\-yy"/>
    <numFmt numFmtId="168" formatCode="#,##0\ &quot;spaces&quot;"/>
    <numFmt numFmtId="169" formatCode="&quot;$&quot;#,##0"/>
    <numFmt numFmtId="170" formatCode="#,##0\ &quot;m2&quot;"/>
    <numFmt numFmtId="171" formatCode="&quot;$&quot;#,##0.00\ &quot;/m2&quot;"/>
    <numFmt numFmtId="172" formatCode="&quot;$&quot;#,##0\ &quot;/m2&quot;"/>
    <numFmt numFmtId="173" formatCode="0\ &quot;spaces&quot;"/>
    <numFmt numFmtId="174" formatCode="[$-C09]dd\-mmm\-yy;@"/>
    <numFmt numFmtId="175" formatCode="#,##0;[Red]\(#,##0\)"/>
    <numFmt numFmtId="176" formatCode="#,##0.0;[Red]\(#,##0.0\)"/>
    <numFmt numFmtId="177" formatCode="_-[$€-2]* #,##0.00_-;\-[$€-2]* #,##0.00_-;_-[$€-2]* &quot;-&quot;??_-"/>
    <numFmt numFmtId="178" formatCode="#,##0.0"/>
    <numFmt numFmtId="179" formatCode="_-&quot;$&quot;* #,##0_-;\-&quot;$&quot;* #,##0_-;_-&quot;$&quot;* &quot;-&quot;??_-;_-@_-"/>
    <numFmt numFmtId="180" formatCode="0.000%"/>
    <numFmt numFmtId="181" formatCode="#,##0%\ \ ;\(#,##0%\)\ "/>
    <numFmt numFmtId="182" formatCode="_-[$$-C09]* #,##0_-;\-[$$-C09]* #,##0_-;_-[$$-C09]* &quot;-&quot;??_-;_-@_-"/>
  </numFmts>
  <fonts count="62">
    <font>
      <sz val="10"/>
      <name val="Arial"/>
    </font>
    <font>
      <sz val="11"/>
      <color theme="1"/>
      <name val="Calibri"/>
      <family val="2"/>
      <scheme val="minor"/>
    </font>
    <font>
      <sz val="10"/>
      <name val="Arial"/>
      <family val="2"/>
    </font>
    <font>
      <b/>
      <sz val="10"/>
      <name val="Arial"/>
      <family val="2"/>
    </font>
    <font>
      <sz val="8"/>
      <name val="Arial"/>
      <family val="2"/>
    </font>
    <font>
      <b/>
      <sz val="8"/>
      <color indexed="81"/>
      <name val="Tahoma"/>
      <family val="2"/>
    </font>
    <font>
      <b/>
      <sz val="8"/>
      <name val="Arial"/>
      <family val="2"/>
    </font>
    <font>
      <b/>
      <sz val="12"/>
      <name val="Arial"/>
      <family val="2"/>
    </font>
    <font>
      <sz val="10"/>
      <name val="Arial"/>
      <family val="2"/>
    </font>
    <font>
      <sz val="8"/>
      <name val="Arial"/>
      <family val="2"/>
    </font>
    <font>
      <sz val="10"/>
      <name val="Arial"/>
      <family val="2"/>
    </font>
    <font>
      <sz val="6"/>
      <name val="Arial"/>
      <family val="2"/>
    </font>
    <font>
      <sz val="10"/>
      <name val="Arial"/>
      <family val="2"/>
    </font>
    <font>
      <b/>
      <sz val="8"/>
      <color indexed="8"/>
      <name val="Arial"/>
      <family val="2"/>
    </font>
    <font>
      <sz val="8"/>
      <color indexed="12"/>
      <name val="Arial"/>
      <family val="2"/>
    </font>
    <font>
      <b/>
      <sz val="8"/>
      <color indexed="12"/>
      <name val="Arial"/>
      <family val="2"/>
    </font>
    <font>
      <b/>
      <sz val="11"/>
      <name val="Arial"/>
      <family val="2"/>
    </font>
    <font>
      <b/>
      <sz val="10"/>
      <color indexed="12"/>
      <name val="Arial"/>
      <family val="2"/>
    </font>
    <font>
      <b/>
      <sz val="10"/>
      <color rgb="FF008A3E"/>
      <name val="Arial"/>
      <family val="2"/>
    </font>
    <font>
      <sz val="10"/>
      <name val="Arial"/>
      <family val="2"/>
    </font>
    <font>
      <sz val="10"/>
      <color rgb="FF008A3E"/>
      <name val="Arial"/>
      <family val="2"/>
    </font>
    <font>
      <sz val="10"/>
      <color rgb="FFFF0000"/>
      <name val="Arial"/>
      <family val="2"/>
    </font>
    <font>
      <sz val="10"/>
      <color indexed="9"/>
      <name val="Arial"/>
      <family val="2"/>
    </font>
    <font>
      <b/>
      <sz val="14"/>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theme="1"/>
      <name val="Arial"/>
      <family val="2"/>
    </font>
    <font>
      <sz val="10"/>
      <name val="Tahoma"/>
      <family val="2"/>
    </font>
    <font>
      <sz val="8"/>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theme="0"/>
      <name val="Arial"/>
      <family val="2"/>
    </font>
  </fonts>
  <fills count="62">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solid">
        <fgColor theme="0" tint="-4.9989318521683403E-2"/>
        <bgColor indexed="64"/>
      </patternFill>
    </fill>
    <fill>
      <patternFill patternType="solid">
        <fgColor rgb="FFC9353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0000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8"/>
      </left>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5"/>
      </left>
      <right/>
      <top style="thin">
        <color indexed="8"/>
      </top>
      <bottom/>
      <diagonal/>
    </border>
    <border>
      <left style="thin">
        <color indexed="65"/>
      </left>
      <right style="thin">
        <color indexed="8"/>
      </right>
      <top style="thin">
        <color indexed="8"/>
      </top>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top/>
      <bottom style="double">
        <color indexed="64"/>
      </bottom>
      <diagonal/>
    </border>
    <border>
      <left style="thin">
        <color indexed="8"/>
      </left>
      <right/>
      <top style="thin">
        <color indexed="65"/>
      </top>
      <bottom/>
      <diagonal/>
    </border>
    <border>
      <left style="thin">
        <color indexed="65"/>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thin">
        <color theme="0" tint="-0.24994659260841701"/>
      </right>
      <top/>
      <bottom style="medium">
        <color theme="0"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tint="-0.24994659260841701"/>
      </left>
      <right/>
      <top/>
      <bottom/>
      <diagonal/>
    </border>
  </borders>
  <cellStyleXfs count="915">
    <xf numFmtId="0" fontId="0" fillId="0" borderId="0"/>
    <xf numFmtId="43" fontId="2" fillId="0" borderId="0" applyFont="0" applyFill="0" applyBorder="0" applyAlignment="0" applyProtection="0"/>
    <xf numFmtId="177"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0" fontId="2" fillId="0" borderId="0"/>
    <xf numFmtId="44" fontId="19" fillId="0" borderId="0" applyFont="0" applyFill="0" applyBorder="0" applyAlignment="0" applyProtection="0"/>
    <xf numFmtId="0" fontId="40" fillId="39" borderId="0" applyNumberFormat="0" applyBorder="0" applyAlignment="0" applyProtection="0"/>
    <xf numFmtId="0" fontId="1" fillId="16" borderId="0" applyNumberFormat="0" applyBorder="0" applyAlignment="0" applyProtection="0"/>
    <xf numFmtId="0" fontId="40" fillId="39"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1" fillId="20" borderId="0" applyNumberFormat="0" applyBorder="0" applyAlignment="0" applyProtection="0"/>
    <xf numFmtId="0" fontId="40" fillId="4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1" fillId="24" borderId="0" applyNumberFormat="0" applyBorder="0" applyAlignment="0" applyProtection="0"/>
    <xf numFmtId="0" fontId="40" fillId="41"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1" fillId="28" borderId="0" applyNumberFormat="0" applyBorder="0" applyAlignment="0" applyProtection="0"/>
    <xf numFmtId="0" fontId="40" fillId="4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1" fillId="32" borderId="0" applyNumberFormat="0" applyBorder="0" applyAlignment="0" applyProtection="0"/>
    <xf numFmtId="0" fontId="40"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4" borderId="0" applyNumberFormat="0" applyBorder="0" applyAlignment="0" applyProtection="0"/>
    <xf numFmtId="0" fontId="1" fillId="36" borderId="0" applyNumberFormat="0" applyBorder="0" applyAlignment="0" applyProtection="0"/>
    <xf numFmtId="0" fontId="40" fillId="4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1" fillId="17" borderId="0" applyNumberFormat="0" applyBorder="0" applyAlignment="0" applyProtection="0"/>
    <xf numFmtId="0" fontId="40" fillId="45"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6" borderId="0" applyNumberFormat="0" applyBorder="0" applyAlignment="0" applyProtection="0"/>
    <xf numFmtId="0" fontId="1" fillId="21" borderId="0" applyNumberFormat="0" applyBorder="0" applyAlignment="0" applyProtection="0"/>
    <xf numFmtId="0" fontId="40" fillId="46"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1" fillId="25" borderId="0" applyNumberFormat="0" applyBorder="0" applyAlignment="0" applyProtection="0"/>
    <xf numFmtId="0" fontId="40" fillId="47"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2" borderId="0" applyNumberFormat="0" applyBorder="0" applyAlignment="0" applyProtection="0"/>
    <xf numFmtId="0" fontId="1" fillId="29" borderId="0" applyNumberFormat="0" applyBorder="0" applyAlignment="0" applyProtection="0"/>
    <xf numFmtId="0" fontId="40" fillId="4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5" borderId="0" applyNumberFormat="0" applyBorder="0" applyAlignment="0" applyProtection="0"/>
    <xf numFmtId="0" fontId="1" fillId="33" borderId="0" applyNumberFormat="0" applyBorder="0" applyAlignment="0" applyProtection="0"/>
    <xf numFmtId="0" fontId="40" fillId="45"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8" borderId="0" applyNumberFormat="0" applyBorder="0" applyAlignment="0" applyProtection="0"/>
    <xf numFmtId="0" fontId="1" fillId="37" borderId="0" applyNumberFormat="0" applyBorder="0" applyAlignment="0" applyProtection="0"/>
    <xf numFmtId="0" fontId="40" fillId="4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1" fillId="49" borderId="0" applyNumberFormat="0" applyBorder="0" applyAlignment="0" applyProtection="0"/>
    <xf numFmtId="0" fontId="39" fillId="18" borderId="0" applyNumberFormat="0" applyBorder="0" applyAlignment="0" applyProtection="0"/>
    <xf numFmtId="0" fontId="41" fillId="49"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6" borderId="0" applyNumberFormat="0" applyBorder="0" applyAlignment="0" applyProtection="0"/>
    <xf numFmtId="0" fontId="39" fillId="22" borderId="0" applyNumberFormat="0" applyBorder="0" applyAlignment="0" applyProtection="0"/>
    <xf numFmtId="0" fontId="41" fillId="46"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9" fillId="26" borderId="0" applyNumberFormat="0" applyBorder="0" applyAlignment="0" applyProtection="0"/>
    <xf numFmtId="0" fontId="41" fillId="47"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50" borderId="0" applyNumberFormat="0" applyBorder="0" applyAlignment="0" applyProtection="0"/>
    <xf numFmtId="0" fontId="39" fillId="30" borderId="0" applyNumberFormat="0" applyBorder="0" applyAlignment="0" applyProtection="0"/>
    <xf numFmtId="0" fontId="41" fillId="5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1" borderId="0" applyNumberFormat="0" applyBorder="0" applyAlignment="0" applyProtection="0"/>
    <xf numFmtId="0" fontId="39" fillId="34" borderId="0" applyNumberFormat="0" applyBorder="0" applyAlignment="0" applyProtection="0"/>
    <xf numFmtId="0" fontId="41" fillId="51"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2" borderId="0" applyNumberFormat="0" applyBorder="0" applyAlignment="0" applyProtection="0"/>
    <xf numFmtId="0" fontId="39" fillId="38" borderId="0" applyNumberFormat="0" applyBorder="0" applyAlignment="0" applyProtection="0"/>
    <xf numFmtId="0" fontId="41" fillId="52"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39" fillId="15" borderId="0" applyNumberFormat="0" applyBorder="0" applyAlignment="0" applyProtection="0"/>
    <xf numFmtId="0" fontId="41" fillId="53"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4" borderId="0" applyNumberFormat="0" applyBorder="0" applyAlignment="0" applyProtection="0"/>
    <xf numFmtId="0" fontId="39" fillId="19" borderId="0" applyNumberFormat="0" applyBorder="0" applyAlignment="0" applyProtection="0"/>
    <xf numFmtId="0" fontId="41" fillId="54"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5" borderId="0" applyNumberFormat="0" applyBorder="0" applyAlignment="0" applyProtection="0"/>
    <xf numFmtId="0" fontId="39" fillId="23" borderId="0" applyNumberFormat="0" applyBorder="0" applyAlignment="0" applyProtection="0"/>
    <xf numFmtId="0" fontId="41" fillId="55"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0" borderId="0" applyNumberFormat="0" applyBorder="0" applyAlignment="0" applyProtection="0"/>
    <xf numFmtId="0" fontId="39" fillId="27" borderId="0" applyNumberFormat="0" applyBorder="0" applyAlignment="0" applyProtection="0"/>
    <xf numFmtId="0" fontId="41" fillId="50"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1" borderId="0" applyNumberFormat="0" applyBorder="0" applyAlignment="0" applyProtection="0"/>
    <xf numFmtId="0" fontId="39" fillId="31" borderId="0" applyNumberFormat="0" applyBorder="0" applyAlignment="0" applyProtection="0"/>
    <xf numFmtId="0" fontId="41" fillId="5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6" borderId="0" applyNumberFormat="0" applyBorder="0" applyAlignment="0" applyProtection="0"/>
    <xf numFmtId="0" fontId="39" fillId="35" borderId="0" applyNumberFormat="0" applyBorder="0" applyAlignment="0" applyProtection="0"/>
    <xf numFmtId="0" fontId="41" fillId="56"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2" fillId="40" borderId="0" applyNumberFormat="0" applyBorder="0" applyAlignment="0" applyProtection="0"/>
    <xf numFmtId="0" fontId="29" fillId="9" borderId="0" applyNumberFormat="0" applyBorder="0" applyAlignment="0" applyProtection="0"/>
    <xf numFmtId="0" fontId="42" fillId="40"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3" fillId="57" borderId="51" applyNumberFormat="0" applyAlignment="0" applyProtection="0"/>
    <xf numFmtId="0" fontId="33" fillId="12" borderId="45" applyNumberFormat="0" applyAlignment="0" applyProtection="0"/>
    <xf numFmtId="0" fontId="43" fillId="57" borderId="51" applyNumberFormat="0" applyAlignment="0" applyProtection="0"/>
    <xf numFmtId="0" fontId="33" fillId="12" borderId="45" applyNumberFormat="0" applyAlignment="0" applyProtection="0"/>
    <xf numFmtId="0" fontId="33" fillId="12" borderId="45" applyNumberFormat="0" applyAlignment="0" applyProtection="0"/>
    <xf numFmtId="0" fontId="33" fillId="12" borderId="45" applyNumberFormat="0" applyAlignment="0" applyProtection="0"/>
    <xf numFmtId="0" fontId="33" fillId="12" borderId="45" applyNumberFormat="0" applyAlignment="0" applyProtection="0"/>
    <xf numFmtId="0" fontId="43" fillId="57" borderId="51" applyNumberFormat="0" applyAlignment="0" applyProtection="0"/>
    <xf numFmtId="0" fontId="43" fillId="57" borderId="51" applyNumberFormat="0" applyAlignment="0" applyProtection="0"/>
    <xf numFmtId="0" fontId="43" fillId="57" borderId="51" applyNumberFormat="0" applyAlignment="0" applyProtection="0"/>
    <xf numFmtId="0" fontId="33" fillId="12" borderId="45" applyNumberFormat="0" applyAlignment="0" applyProtection="0"/>
    <xf numFmtId="0" fontId="33" fillId="12" borderId="45" applyNumberFormat="0" applyAlignment="0" applyProtection="0"/>
    <xf numFmtId="0" fontId="43" fillId="57" borderId="51" applyNumberFormat="0" applyAlignment="0" applyProtection="0"/>
    <xf numFmtId="0" fontId="43" fillId="57" borderId="51" applyNumberFormat="0" applyAlignment="0" applyProtection="0"/>
    <xf numFmtId="0" fontId="43" fillId="57" borderId="51" applyNumberFormat="0" applyAlignment="0" applyProtection="0"/>
    <xf numFmtId="0" fontId="43" fillId="57" borderId="51" applyNumberFormat="0" applyAlignment="0" applyProtection="0"/>
    <xf numFmtId="0" fontId="43" fillId="57" borderId="51" applyNumberFormat="0" applyAlignment="0" applyProtection="0"/>
    <xf numFmtId="0" fontId="44" fillId="58" borderId="52" applyNumberFormat="0" applyAlignment="0" applyProtection="0"/>
    <xf numFmtId="0" fontId="35" fillId="13" borderId="48" applyNumberFormat="0" applyAlignment="0" applyProtection="0"/>
    <xf numFmtId="0" fontId="44" fillId="58" borderId="52" applyNumberFormat="0" applyAlignment="0" applyProtection="0"/>
    <xf numFmtId="0" fontId="35" fillId="13" borderId="48" applyNumberFormat="0" applyAlignment="0" applyProtection="0"/>
    <xf numFmtId="0" fontId="35" fillId="13" borderId="48" applyNumberFormat="0" applyAlignment="0" applyProtection="0"/>
    <xf numFmtId="0" fontId="35" fillId="13" borderId="48" applyNumberFormat="0" applyAlignment="0" applyProtection="0"/>
    <xf numFmtId="0" fontId="35" fillId="13" borderId="48" applyNumberFormat="0" applyAlignment="0" applyProtection="0"/>
    <xf numFmtId="0" fontId="44" fillId="58" borderId="52" applyNumberFormat="0" applyAlignment="0" applyProtection="0"/>
    <xf numFmtId="0" fontId="44" fillId="58" borderId="52" applyNumberFormat="0" applyAlignment="0" applyProtection="0"/>
    <xf numFmtId="0" fontId="44" fillId="58" borderId="52" applyNumberFormat="0" applyAlignment="0" applyProtection="0"/>
    <xf numFmtId="0" fontId="35" fillId="13" borderId="48" applyNumberFormat="0" applyAlignment="0" applyProtection="0"/>
    <xf numFmtId="0" fontId="35" fillId="13" borderId="48" applyNumberFormat="0" applyAlignment="0" applyProtection="0"/>
    <xf numFmtId="0" fontId="44" fillId="58" borderId="52" applyNumberFormat="0" applyAlignment="0" applyProtection="0"/>
    <xf numFmtId="0" fontId="44" fillId="58" borderId="52" applyNumberFormat="0" applyAlignment="0" applyProtection="0"/>
    <xf numFmtId="0" fontId="44" fillId="58" borderId="52" applyNumberFormat="0" applyAlignment="0" applyProtection="0"/>
    <xf numFmtId="0" fontId="44" fillId="58" borderId="52" applyNumberFormat="0" applyAlignment="0" applyProtection="0"/>
    <xf numFmtId="0" fontId="44" fillId="58" borderId="52"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2" fillId="0" borderId="0" applyFont="0" applyFill="0" applyBorder="0" applyAlignment="0" applyProtection="0"/>
    <xf numFmtId="43" fontId="2" fillId="0" borderId="0" applyFont="0" applyFill="0" applyBorder="0" applyAlignment="0" applyProtection="0"/>
    <xf numFmtId="18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46" fillId="0" borderId="0" applyNumberFormat="0" applyFill="0" applyBorder="0" applyAlignment="0" applyProtection="0"/>
    <xf numFmtId="0" fontId="37" fillId="0" borderId="0" applyNumberFormat="0" applyFill="0" applyBorder="0" applyAlignment="0" applyProtection="0"/>
    <xf numFmtId="0" fontId="4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41" borderId="0" applyNumberFormat="0" applyBorder="0" applyAlignment="0" applyProtection="0"/>
    <xf numFmtId="0" fontId="28" fillId="8" borderId="0" applyNumberFormat="0" applyBorder="0" applyAlignment="0" applyProtection="0"/>
    <xf numFmtId="0" fontId="47" fillId="41"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8" fillId="0" borderId="53" applyNumberFormat="0" applyFill="0" applyAlignment="0" applyProtection="0"/>
    <xf numFmtId="0" fontId="25" fillId="0" borderId="42" applyNumberFormat="0" applyFill="0" applyAlignment="0" applyProtection="0"/>
    <xf numFmtId="0" fontId="48" fillId="0" borderId="53" applyNumberFormat="0" applyFill="0" applyAlignment="0" applyProtection="0"/>
    <xf numFmtId="0" fontId="25" fillId="0" borderId="42" applyNumberFormat="0" applyFill="0" applyAlignment="0" applyProtection="0"/>
    <xf numFmtId="0" fontId="25" fillId="0" borderId="42" applyNumberFormat="0" applyFill="0" applyAlignment="0" applyProtection="0"/>
    <xf numFmtId="0" fontId="25" fillId="0" borderId="42" applyNumberFormat="0" applyFill="0" applyAlignment="0" applyProtection="0"/>
    <xf numFmtId="0" fontId="25" fillId="0" borderId="42"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25" fillId="0" borderId="42" applyNumberFormat="0" applyFill="0" applyAlignment="0" applyProtection="0"/>
    <xf numFmtId="0" fontId="25" fillId="0" borderId="42"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9" fillId="0" borderId="54" applyNumberFormat="0" applyFill="0" applyAlignment="0" applyProtection="0"/>
    <xf numFmtId="0" fontId="26" fillId="0" borderId="43" applyNumberFormat="0" applyFill="0" applyAlignment="0" applyProtection="0"/>
    <xf numFmtId="0" fontId="49" fillId="0" borderId="54" applyNumberFormat="0" applyFill="0" applyAlignment="0" applyProtection="0"/>
    <xf numFmtId="0" fontId="26" fillId="0" borderId="43" applyNumberFormat="0" applyFill="0" applyAlignment="0" applyProtection="0"/>
    <xf numFmtId="0" fontId="26" fillId="0" borderId="43" applyNumberFormat="0" applyFill="0" applyAlignment="0" applyProtection="0"/>
    <xf numFmtId="0" fontId="26" fillId="0" borderId="43" applyNumberFormat="0" applyFill="0" applyAlignment="0" applyProtection="0"/>
    <xf numFmtId="0" fontId="26" fillId="0" borderId="43"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26" fillId="0" borderId="43" applyNumberFormat="0" applyFill="0" applyAlignment="0" applyProtection="0"/>
    <xf numFmtId="0" fontId="26" fillId="0" borderId="43"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50" fillId="0" borderId="55" applyNumberFormat="0" applyFill="0" applyAlignment="0" applyProtection="0"/>
    <xf numFmtId="0" fontId="27" fillId="0" borderId="44" applyNumberFormat="0" applyFill="0" applyAlignment="0" applyProtection="0"/>
    <xf numFmtId="0" fontId="50" fillId="0" borderId="55"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50" fillId="0" borderId="55" applyNumberFormat="0" applyFill="0" applyAlignment="0" applyProtection="0"/>
    <xf numFmtId="0" fontId="50" fillId="0" borderId="55" applyNumberFormat="0" applyFill="0" applyAlignment="0" applyProtection="0"/>
    <xf numFmtId="0" fontId="50" fillId="0" borderId="55"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50" fillId="0" borderId="55" applyNumberFormat="0" applyFill="0" applyAlignment="0" applyProtection="0"/>
    <xf numFmtId="0" fontId="50" fillId="0" borderId="55" applyNumberFormat="0" applyFill="0" applyAlignment="0" applyProtection="0"/>
    <xf numFmtId="0" fontId="50" fillId="0" borderId="55" applyNumberFormat="0" applyFill="0" applyAlignment="0" applyProtection="0"/>
    <xf numFmtId="0" fontId="50" fillId="0" borderId="55" applyNumberFormat="0" applyFill="0" applyAlignment="0" applyProtection="0"/>
    <xf numFmtId="0" fontId="50" fillId="0" borderId="55" applyNumberFormat="0" applyFill="0" applyAlignment="0" applyProtection="0"/>
    <xf numFmtId="0" fontId="50" fillId="0" borderId="0" applyNumberFormat="0" applyFill="0" applyBorder="0" applyAlignment="0" applyProtection="0"/>
    <xf numFmtId="0" fontId="27" fillId="0" borderId="0" applyNumberFormat="0" applyFill="0" applyBorder="0" applyAlignment="0" applyProtection="0"/>
    <xf numFmtId="0" fontId="50"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44" borderId="51" applyNumberFormat="0" applyAlignment="0" applyProtection="0"/>
    <xf numFmtId="0" fontId="31" fillId="11" borderId="45" applyNumberFormat="0" applyAlignment="0" applyProtection="0"/>
    <xf numFmtId="0" fontId="51" fillId="44" borderId="51" applyNumberFormat="0" applyAlignment="0" applyProtection="0"/>
    <xf numFmtId="0" fontId="31" fillId="11" borderId="45" applyNumberFormat="0" applyAlignment="0" applyProtection="0"/>
    <xf numFmtId="0" fontId="31" fillId="11" borderId="45" applyNumberFormat="0" applyAlignment="0" applyProtection="0"/>
    <xf numFmtId="0" fontId="31" fillId="11" borderId="45" applyNumberFormat="0" applyAlignment="0" applyProtection="0"/>
    <xf numFmtId="0" fontId="31" fillId="11" borderId="45" applyNumberFormat="0" applyAlignment="0" applyProtection="0"/>
    <xf numFmtId="0" fontId="51" fillId="44" borderId="51" applyNumberFormat="0" applyAlignment="0" applyProtection="0"/>
    <xf numFmtId="0" fontId="51" fillId="44" borderId="51" applyNumberFormat="0" applyAlignment="0" applyProtection="0"/>
    <xf numFmtId="0" fontId="51" fillId="44" borderId="51" applyNumberFormat="0" applyAlignment="0" applyProtection="0"/>
    <xf numFmtId="0" fontId="31" fillId="11" borderId="45" applyNumberFormat="0" applyAlignment="0" applyProtection="0"/>
    <xf numFmtId="0" fontId="31" fillId="11" borderId="45" applyNumberFormat="0" applyAlignment="0" applyProtection="0"/>
    <xf numFmtId="0" fontId="51" fillId="44" borderId="51" applyNumberFormat="0" applyAlignment="0" applyProtection="0"/>
    <xf numFmtId="0" fontId="51" fillId="44" borderId="51" applyNumberFormat="0" applyAlignment="0" applyProtection="0"/>
    <xf numFmtId="0" fontId="51" fillId="44" borderId="51" applyNumberFormat="0" applyAlignment="0" applyProtection="0"/>
    <xf numFmtId="0" fontId="51" fillId="44" borderId="51" applyNumberFormat="0" applyAlignment="0" applyProtection="0"/>
    <xf numFmtId="0" fontId="51" fillId="44" borderId="51" applyNumberFormat="0" applyAlignment="0" applyProtection="0"/>
    <xf numFmtId="0" fontId="52" fillId="0" borderId="56" applyNumberFormat="0" applyFill="0" applyAlignment="0" applyProtection="0"/>
    <xf numFmtId="0" fontId="34" fillId="0" borderId="47" applyNumberFormat="0" applyFill="0" applyAlignment="0" applyProtection="0"/>
    <xf numFmtId="0" fontId="52" fillId="0" borderId="56" applyNumberFormat="0" applyFill="0" applyAlignment="0" applyProtection="0"/>
    <xf numFmtId="0" fontId="34" fillId="0" borderId="47" applyNumberFormat="0" applyFill="0" applyAlignment="0" applyProtection="0"/>
    <xf numFmtId="0" fontId="34" fillId="0" borderId="47" applyNumberFormat="0" applyFill="0" applyAlignment="0" applyProtection="0"/>
    <xf numFmtId="0" fontId="34" fillId="0" borderId="47" applyNumberFormat="0" applyFill="0" applyAlignment="0" applyProtection="0"/>
    <xf numFmtId="0" fontId="34" fillId="0" borderId="47" applyNumberFormat="0" applyFill="0" applyAlignment="0" applyProtection="0"/>
    <xf numFmtId="0" fontId="52" fillId="0" borderId="56" applyNumberFormat="0" applyFill="0" applyAlignment="0" applyProtection="0"/>
    <xf numFmtId="0" fontId="52" fillId="0" borderId="56" applyNumberFormat="0" applyFill="0" applyAlignment="0" applyProtection="0"/>
    <xf numFmtId="0" fontId="52" fillId="0" borderId="56" applyNumberFormat="0" applyFill="0" applyAlignment="0" applyProtection="0"/>
    <xf numFmtId="0" fontId="34" fillId="0" borderId="47" applyNumberFormat="0" applyFill="0" applyAlignment="0" applyProtection="0"/>
    <xf numFmtId="0" fontId="34" fillId="0" borderId="47" applyNumberFormat="0" applyFill="0" applyAlignment="0" applyProtection="0"/>
    <xf numFmtId="0" fontId="52" fillId="0" borderId="56" applyNumberFormat="0" applyFill="0" applyAlignment="0" applyProtection="0"/>
    <xf numFmtId="0" fontId="52" fillId="0" borderId="56" applyNumberFormat="0" applyFill="0" applyAlignment="0" applyProtection="0"/>
    <xf numFmtId="0" fontId="52" fillId="0" borderId="56" applyNumberFormat="0" applyFill="0" applyAlignment="0" applyProtection="0"/>
    <xf numFmtId="0" fontId="52" fillId="0" borderId="56" applyNumberFormat="0" applyFill="0" applyAlignment="0" applyProtection="0"/>
    <xf numFmtId="0" fontId="52" fillId="0" borderId="56" applyNumberFormat="0" applyFill="0" applyAlignment="0" applyProtection="0"/>
    <xf numFmtId="0" fontId="53" fillId="59" borderId="0" applyNumberFormat="0" applyBorder="0" applyAlignment="0" applyProtection="0"/>
    <xf numFmtId="0" fontId="30" fillId="10" borderId="0" applyNumberFormat="0" applyBorder="0" applyAlignment="0" applyProtection="0"/>
    <xf numFmtId="0" fontId="53" fillId="5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54" fillId="0" borderId="0"/>
    <xf numFmtId="0" fontId="54" fillId="0" borderId="0"/>
    <xf numFmtId="0" fontId="1" fillId="0" borderId="0"/>
    <xf numFmtId="0" fontId="54" fillId="0" borderId="0"/>
    <xf numFmtId="0" fontId="1" fillId="0" borderId="0"/>
    <xf numFmtId="0" fontId="54" fillId="0" borderId="0"/>
    <xf numFmtId="0" fontId="54" fillId="0" borderId="0"/>
    <xf numFmtId="0" fontId="54" fillId="0" borderId="0"/>
    <xf numFmtId="0" fontId="54" fillId="0" borderId="0"/>
    <xf numFmtId="0" fontId="1" fillId="0" borderId="0"/>
    <xf numFmtId="0" fontId="1" fillId="0" borderId="0"/>
    <xf numFmtId="0" fontId="1" fillId="0" borderId="0"/>
    <xf numFmtId="0" fontId="54" fillId="0" borderId="0"/>
    <xf numFmtId="0" fontId="54" fillId="0" borderId="0"/>
    <xf numFmtId="0" fontId="54" fillId="0" borderId="0"/>
    <xf numFmtId="0" fontId="54" fillId="0" borderId="0"/>
    <xf numFmtId="0" fontId="1" fillId="0" borderId="0"/>
    <xf numFmtId="0" fontId="54" fillId="0" borderId="0"/>
    <xf numFmtId="0" fontId="54" fillId="0" borderId="0"/>
    <xf numFmtId="0" fontId="54" fillId="0" borderId="0"/>
    <xf numFmtId="0" fontId="54"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5" fillId="0" borderId="0"/>
    <xf numFmtId="0" fontId="1" fillId="0" borderId="0"/>
    <xf numFmtId="0" fontId="1" fillId="0" borderId="0"/>
    <xf numFmtId="0" fontId="1" fillId="0" borderId="0"/>
    <xf numFmtId="0" fontId="1" fillId="0" borderId="0"/>
    <xf numFmtId="0" fontId="1" fillId="0" borderId="0"/>
    <xf numFmtId="0" fontId="56" fillId="0" borderId="0" applyAlignment="0">
      <alignment vertical="top" wrapText="1"/>
      <protection locked="0"/>
    </xf>
    <xf numFmtId="0" fontId="56" fillId="0" borderId="0" applyAlignment="0">
      <alignment vertical="top" wrapText="1"/>
      <protection locked="0"/>
    </xf>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60" borderId="57" applyNumberFormat="0" applyFont="0" applyAlignment="0" applyProtection="0"/>
    <xf numFmtId="0" fontId="40" fillId="14" borderId="49" applyNumberFormat="0" applyFont="0" applyAlignment="0" applyProtection="0"/>
    <xf numFmtId="0" fontId="2" fillId="60" borderId="57" applyNumberFormat="0" applyFont="0" applyAlignment="0" applyProtection="0"/>
    <xf numFmtId="0" fontId="40" fillId="14" borderId="49" applyNumberFormat="0" applyFont="0" applyAlignment="0" applyProtection="0"/>
    <xf numFmtId="0" fontId="40" fillId="14" borderId="49" applyNumberFormat="0" applyFont="0" applyAlignment="0" applyProtection="0"/>
    <xf numFmtId="0" fontId="40" fillId="14" borderId="49" applyNumberFormat="0" applyFont="0" applyAlignment="0" applyProtection="0"/>
    <xf numFmtId="0" fontId="40" fillId="14" borderId="49" applyNumberFormat="0" applyFont="0" applyAlignment="0" applyProtection="0"/>
    <xf numFmtId="0" fontId="2" fillId="60" borderId="57" applyNumberFormat="0" applyFont="0" applyAlignment="0" applyProtection="0"/>
    <xf numFmtId="0" fontId="2" fillId="60" borderId="57" applyNumberFormat="0" applyFont="0" applyAlignment="0" applyProtection="0"/>
    <xf numFmtId="0" fontId="2" fillId="60" borderId="57" applyNumberFormat="0" applyFont="0" applyAlignment="0" applyProtection="0"/>
    <xf numFmtId="0" fontId="40" fillId="14" borderId="49" applyNumberFormat="0" applyFont="0" applyAlignment="0" applyProtection="0"/>
    <xf numFmtId="0" fontId="40" fillId="14" borderId="49" applyNumberFormat="0" applyFont="0" applyAlignment="0" applyProtection="0"/>
    <xf numFmtId="0" fontId="40" fillId="14" borderId="49" applyNumberFormat="0" applyFont="0" applyAlignment="0" applyProtection="0"/>
    <xf numFmtId="0" fontId="40" fillId="14" borderId="49" applyNumberFormat="0" applyFont="0" applyAlignment="0" applyProtection="0"/>
    <xf numFmtId="0" fontId="40" fillId="14" borderId="49" applyNumberFormat="0" applyFont="0" applyAlignment="0" applyProtection="0"/>
    <xf numFmtId="0" fontId="2" fillId="60" borderId="57" applyNumberFormat="0" applyFont="0" applyAlignment="0" applyProtection="0"/>
    <xf numFmtId="0" fontId="2" fillId="60" borderId="57" applyNumberFormat="0" applyFont="0" applyAlignment="0" applyProtection="0"/>
    <xf numFmtId="0" fontId="2" fillId="60" borderId="57" applyNumberFormat="0" applyFont="0" applyAlignment="0" applyProtection="0"/>
    <xf numFmtId="0" fontId="2" fillId="60" borderId="57" applyNumberFormat="0" applyFont="0" applyAlignment="0" applyProtection="0"/>
    <xf numFmtId="0" fontId="2" fillId="60" borderId="57" applyNumberFormat="0" applyFont="0" applyAlignment="0" applyProtection="0"/>
    <xf numFmtId="0" fontId="57" fillId="57" borderId="58" applyNumberFormat="0" applyAlignment="0" applyProtection="0"/>
    <xf numFmtId="0" fontId="32" fillId="12" borderId="46" applyNumberFormat="0" applyAlignment="0" applyProtection="0"/>
    <xf numFmtId="0" fontId="57" fillId="57" borderId="58" applyNumberFormat="0" applyAlignment="0" applyProtection="0"/>
    <xf numFmtId="0" fontId="32" fillId="12" borderId="46" applyNumberFormat="0" applyAlignment="0" applyProtection="0"/>
    <xf numFmtId="0" fontId="32" fillId="12" borderId="46" applyNumberFormat="0" applyAlignment="0" applyProtection="0"/>
    <xf numFmtId="0" fontId="32" fillId="12" borderId="46" applyNumberFormat="0" applyAlignment="0" applyProtection="0"/>
    <xf numFmtId="0" fontId="32" fillId="12" borderId="46" applyNumberFormat="0" applyAlignment="0" applyProtection="0"/>
    <xf numFmtId="0" fontId="57" fillId="57" borderId="58" applyNumberFormat="0" applyAlignment="0" applyProtection="0"/>
    <xf numFmtId="0" fontId="57" fillId="57" borderId="58" applyNumberFormat="0" applyAlignment="0" applyProtection="0"/>
    <xf numFmtId="0" fontId="57" fillId="57" borderId="58" applyNumberFormat="0" applyAlignment="0" applyProtection="0"/>
    <xf numFmtId="0" fontId="32" fillId="12" borderId="46" applyNumberFormat="0" applyAlignment="0" applyProtection="0"/>
    <xf numFmtId="0" fontId="32" fillId="12" borderId="46" applyNumberFormat="0" applyAlignment="0" applyProtection="0"/>
    <xf numFmtId="0" fontId="57" fillId="57" borderId="58" applyNumberFormat="0" applyAlignment="0" applyProtection="0"/>
    <xf numFmtId="0" fontId="57" fillId="57" borderId="58" applyNumberFormat="0" applyAlignment="0" applyProtection="0"/>
    <xf numFmtId="0" fontId="57" fillId="57" borderId="58" applyNumberFormat="0" applyAlignment="0" applyProtection="0"/>
    <xf numFmtId="0" fontId="57" fillId="57" borderId="58" applyNumberFormat="0" applyAlignment="0" applyProtection="0"/>
    <xf numFmtId="0" fontId="57" fillId="57" borderId="58" applyNumberFormat="0" applyAlignment="0" applyProtection="0"/>
    <xf numFmtId="9" fontId="40"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8" fillId="0" borderId="0" applyNumberFormat="0" applyFill="0" applyBorder="0" applyAlignment="0" applyProtection="0"/>
    <xf numFmtId="0" fontId="24" fillId="0" borderId="0" applyNumberFormat="0" applyFill="0" applyBorder="0" applyAlignment="0" applyProtection="0"/>
    <xf numFmtId="0" fontId="58"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59" applyNumberFormat="0" applyFill="0" applyAlignment="0" applyProtection="0"/>
    <xf numFmtId="0" fontId="38" fillId="0" borderId="50" applyNumberFormat="0" applyFill="0" applyAlignment="0" applyProtection="0"/>
    <xf numFmtId="0" fontId="59" fillId="0" borderId="59" applyNumberFormat="0" applyFill="0" applyAlignment="0" applyProtection="0"/>
    <xf numFmtId="0" fontId="38" fillId="0" borderId="50" applyNumberFormat="0" applyFill="0" applyAlignment="0" applyProtection="0"/>
    <xf numFmtId="0" fontId="38" fillId="0" borderId="50" applyNumberFormat="0" applyFill="0" applyAlignment="0" applyProtection="0"/>
    <xf numFmtId="0" fontId="38" fillId="0" borderId="50" applyNumberFormat="0" applyFill="0" applyAlignment="0" applyProtection="0"/>
    <xf numFmtId="0" fontId="38" fillId="0" borderId="50" applyNumberFormat="0" applyFill="0" applyAlignment="0" applyProtection="0"/>
    <xf numFmtId="0" fontId="59" fillId="0" borderId="59" applyNumberFormat="0" applyFill="0" applyAlignment="0" applyProtection="0"/>
    <xf numFmtId="0" fontId="59" fillId="0" borderId="59" applyNumberFormat="0" applyFill="0" applyAlignment="0" applyProtection="0"/>
    <xf numFmtId="0" fontId="59" fillId="0" borderId="59" applyNumberFormat="0" applyFill="0" applyAlignment="0" applyProtection="0"/>
    <xf numFmtId="0" fontId="38" fillId="0" borderId="50" applyNumberFormat="0" applyFill="0" applyAlignment="0" applyProtection="0"/>
    <xf numFmtId="0" fontId="38" fillId="0" borderId="50" applyNumberFormat="0" applyFill="0" applyAlignment="0" applyProtection="0"/>
    <xf numFmtId="0" fontId="59" fillId="0" borderId="59" applyNumberFormat="0" applyFill="0" applyAlignment="0" applyProtection="0"/>
    <xf numFmtId="0" fontId="59" fillId="0" borderId="59" applyNumberFormat="0" applyFill="0" applyAlignment="0" applyProtection="0"/>
    <xf numFmtId="0" fontId="59" fillId="0" borderId="59" applyNumberFormat="0" applyFill="0" applyAlignment="0" applyProtection="0"/>
    <xf numFmtId="0" fontId="59" fillId="0" borderId="59" applyNumberFormat="0" applyFill="0" applyAlignment="0" applyProtection="0"/>
    <xf numFmtId="0" fontId="59" fillId="0" borderId="59" applyNumberFormat="0" applyFill="0" applyAlignment="0" applyProtection="0"/>
    <xf numFmtId="0" fontId="60" fillId="0" borderId="0" applyNumberFormat="0" applyFill="0" applyBorder="0" applyAlignment="0" applyProtection="0"/>
    <xf numFmtId="0" fontId="36" fillId="0" borderId="0" applyNumberFormat="0" applyFill="0" applyBorder="0" applyAlignment="0" applyProtection="0"/>
    <xf numFmtId="0" fontId="60"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cellStyleXfs>
  <cellXfs count="329">
    <xf numFmtId="0" fontId="0" fillId="0" borderId="0" xfId="0"/>
    <xf numFmtId="0" fontId="4" fillId="0" borderId="0" xfId="0" applyFont="1" applyFill="1" applyBorder="1"/>
    <xf numFmtId="0" fontId="4" fillId="0" borderId="0" xfId="0" applyFont="1" applyFill="1" applyBorder="1" applyAlignment="1">
      <alignment horizontal="center"/>
    </xf>
    <xf numFmtId="0" fontId="4" fillId="0" borderId="0" xfId="0" applyFont="1" applyAlignment="1">
      <alignment horizontal="center"/>
    </xf>
    <xf numFmtId="0" fontId="4" fillId="0" borderId="0" xfId="0" applyFont="1"/>
    <xf numFmtId="0" fontId="4" fillId="0" borderId="0" xfId="0" applyFont="1" applyAlignment="1">
      <alignment horizontal="right"/>
    </xf>
    <xf numFmtId="0" fontId="6" fillId="0" borderId="0" xfId="0" applyFont="1"/>
    <xf numFmtId="0" fontId="0" fillId="0" borderId="1" xfId="0" applyBorder="1"/>
    <xf numFmtId="0" fontId="4" fillId="0" borderId="0" xfId="0" applyFont="1" applyBorder="1"/>
    <xf numFmtId="0" fontId="3" fillId="0" borderId="0" xfId="0" applyFont="1"/>
    <xf numFmtId="3" fontId="6" fillId="0" borderId="0" xfId="0" applyNumberFormat="1" applyFont="1" applyFill="1" applyBorder="1" applyAlignment="1">
      <alignment horizontal="center"/>
    </xf>
    <xf numFmtId="9" fontId="6" fillId="0" borderId="0" xfId="3" applyFont="1" applyFill="1" applyBorder="1" applyAlignment="1">
      <alignment horizontal="center"/>
    </xf>
    <xf numFmtId="0" fontId="4" fillId="0" borderId="0" xfId="0" applyFont="1" applyFill="1"/>
    <xf numFmtId="3" fontId="6" fillId="0" borderId="0" xfId="0" applyNumberFormat="1" applyFont="1" applyFill="1" applyBorder="1" applyAlignment="1">
      <alignment horizontal="right"/>
    </xf>
    <xf numFmtId="0" fontId="6" fillId="0" borderId="2"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9" fontId="6" fillId="0" borderId="1" xfId="3" applyFont="1" applyFill="1" applyBorder="1" applyAlignment="1">
      <alignment horizontal="center"/>
    </xf>
    <xf numFmtId="0" fontId="4" fillId="0" borderId="0" xfId="0" applyFont="1" applyFill="1" applyAlignment="1">
      <alignment horizontal="left"/>
    </xf>
    <xf numFmtId="0" fontId="4" fillId="0" borderId="1" xfId="0" applyFont="1" applyFill="1" applyBorder="1"/>
    <xf numFmtId="0" fontId="4" fillId="0" borderId="1" xfId="0" applyFont="1" applyFill="1" applyBorder="1" applyAlignment="1">
      <alignment horizontal="left"/>
    </xf>
    <xf numFmtId="0" fontId="4" fillId="0" borderId="1" xfId="0" applyFont="1" applyFill="1" applyBorder="1" applyAlignment="1">
      <alignment horizontal="center"/>
    </xf>
    <xf numFmtId="10" fontId="4" fillId="0" borderId="1" xfId="3" applyNumberFormat="1" applyFont="1" applyFill="1" applyBorder="1" applyAlignment="1">
      <alignment horizontal="center"/>
    </xf>
    <xf numFmtId="10" fontId="4" fillId="0" borderId="1" xfId="0" applyNumberFormat="1" applyFont="1" applyFill="1" applyBorder="1" applyAlignment="1">
      <alignment horizontal="center"/>
    </xf>
    <xf numFmtId="0" fontId="6" fillId="0" borderId="1" xfId="0" applyFont="1" applyFill="1" applyBorder="1"/>
    <xf numFmtId="10" fontId="6" fillId="0" borderId="1" xfId="3" applyNumberFormat="1" applyFont="1" applyFill="1" applyBorder="1" applyAlignment="1">
      <alignment horizontal="center"/>
    </xf>
    <xf numFmtId="0" fontId="6" fillId="0" borderId="0" xfId="0" applyFont="1" applyFill="1" applyBorder="1"/>
    <xf numFmtId="3" fontId="4" fillId="0" borderId="0" xfId="0" applyNumberFormat="1" applyFont="1" applyFill="1" applyBorder="1"/>
    <xf numFmtId="0" fontId="6" fillId="0" borderId="0" xfId="0" applyFont="1" applyFill="1"/>
    <xf numFmtId="0" fontId="4" fillId="0" borderId="0" xfId="0" applyFont="1" applyFill="1" applyAlignment="1">
      <alignment horizontal="right"/>
    </xf>
    <xf numFmtId="0" fontId="6" fillId="0" borderId="0" xfId="0" applyFont="1" applyFill="1" applyAlignment="1">
      <alignment horizontal="left"/>
    </xf>
    <xf numFmtId="167" fontId="6" fillId="0" borderId="0" xfId="0" applyNumberFormat="1" applyFont="1" applyFill="1"/>
    <xf numFmtId="164" fontId="4" fillId="0" borderId="0" xfId="0" applyNumberFormat="1" applyFont="1" applyFill="1" applyBorder="1"/>
    <xf numFmtId="0" fontId="10" fillId="0" borderId="1" xfId="0" applyFont="1" applyBorder="1"/>
    <xf numFmtId="0" fontId="0" fillId="0" borderId="1" xfId="0" applyBorder="1" applyAlignment="1">
      <alignment vertical="top"/>
    </xf>
    <xf numFmtId="0" fontId="0" fillId="0" borderId="0" xfId="0" applyAlignment="1">
      <alignment vertical="top"/>
    </xf>
    <xf numFmtId="0" fontId="0" fillId="0" borderId="0" xfId="0" applyFill="1" applyAlignment="1">
      <alignment vertical="top"/>
    </xf>
    <xf numFmtId="0" fontId="3" fillId="0" borderId="1" xfId="0" applyFont="1" applyBorder="1"/>
    <xf numFmtId="0" fontId="3" fillId="0" borderId="1" xfId="0" applyFont="1" applyBorder="1" applyAlignment="1">
      <alignment vertical="top" wrapText="1"/>
    </xf>
    <xf numFmtId="0" fontId="3" fillId="0" borderId="0" xfId="0" applyFont="1" applyAlignment="1">
      <alignment vertical="top" wrapText="1"/>
    </xf>
    <xf numFmtId="164" fontId="3" fillId="0" borderId="0" xfId="0" applyNumberFormat="1" applyFont="1" applyAlignment="1">
      <alignment vertical="top" wrapText="1"/>
    </xf>
    <xf numFmtId="164" fontId="0" fillId="0" borderId="0" xfId="0" applyNumberFormat="1" applyAlignment="1">
      <alignment vertical="top"/>
    </xf>
    <xf numFmtId="170" fontId="0" fillId="0" borderId="1" xfId="1" applyNumberFormat="1" applyFont="1" applyBorder="1" applyAlignment="1">
      <alignment horizontal="left" vertical="top"/>
    </xf>
    <xf numFmtId="168" fontId="0" fillId="0" borderId="1" xfId="0" applyNumberFormat="1" applyBorder="1" applyAlignment="1">
      <alignment horizontal="left" vertical="top"/>
    </xf>
    <xf numFmtId="15" fontId="0" fillId="0" borderId="1" xfId="0" applyNumberFormat="1" applyBorder="1" applyAlignment="1">
      <alignment horizontal="left" vertical="top"/>
    </xf>
    <xf numFmtId="0" fontId="0" fillId="0" borderId="1" xfId="0" applyBorder="1" applyAlignment="1">
      <alignment horizontal="left" vertical="top"/>
    </xf>
    <xf numFmtId="169" fontId="0" fillId="0" borderId="1" xfId="0" applyNumberFormat="1" applyBorder="1" applyAlignment="1">
      <alignment horizontal="left" vertical="top"/>
    </xf>
    <xf numFmtId="172" fontId="0" fillId="0" borderId="1" xfId="0" applyNumberFormat="1" applyBorder="1" applyAlignment="1">
      <alignment horizontal="left" vertical="top"/>
    </xf>
    <xf numFmtId="10" fontId="0" fillId="0" borderId="1" xfId="0" applyNumberFormat="1" applyBorder="1" applyAlignment="1">
      <alignment horizontal="left" vertical="top"/>
    </xf>
    <xf numFmtId="171" fontId="0" fillId="0" borderId="1" xfId="0" applyNumberFormat="1" applyBorder="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vertical="top" wrapText="1"/>
    </xf>
    <xf numFmtId="0" fontId="3" fillId="0" borderId="0" xfId="0" applyFont="1" applyAlignment="1">
      <alignment vertical="top"/>
    </xf>
    <xf numFmtId="0" fontId="3" fillId="0" borderId="1" xfId="0" applyFont="1" applyFill="1" applyBorder="1" applyAlignment="1">
      <alignment vertical="top" wrapText="1"/>
    </xf>
    <xf numFmtId="0" fontId="0" fillId="0" borderId="1" xfId="0" applyFill="1" applyBorder="1" applyAlignment="1">
      <alignment vertical="top"/>
    </xf>
    <xf numFmtId="170" fontId="0" fillId="0" borderId="1" xfId="1" applyNumberFormat="1" applyFont="1" applyFill="1" applyBorder="1" applyAlignment="1">
      <alignment horizontal="left" vertical="top"/>
    </xf>
    <xf numFmtId="168" fontId="0" fillId="0" borderId="1" xfId="0" applyNumberFormat="1" applyFill="1" applyBorder="1" applyAlignment="1">
      <alignment horizontal="left" vertical="top"/>
    </xf>
    <xf numFmtId="15" fontId="0" fillId="0" borderId="1" xfId="0" applyNumberFormat="1" applyFill="1" applyBorder="1" applyAlignment="1">
      <alignment horizontal="left" vertical="top"/>
    </xf>
    <xf numFmtId="0" fontId="0" fillId="0" borderId="1" xfId="0" applyFill="1" applyBorder="1" applyAlignment="1">
      <alignment horizontal="left" vertical="top"/>
    </xf>
    <xf numFmtId="169" fontId="0" fillId="0" borderId="1" xfId="0" applyNumberFormat="1" applyFill="1" applyBorder="1" applyAlignment="1">
      <alignment horizontal="left" vertical="top"/>
    </xf>
    <xf numFmtId="172" fontId="0" fillId="0" borderId="1" xfId="0" applyNumberFormat="1" applyFill="1" applyBorder="1" applyAlignment="1">
      <alignment horizontal="left" vertical="top"/>
    </xf>
    <xf numFmtId="10" fontId="0" fillId="0" borderId="1" xfId="0" applyNumberFormat="1" applyFill="1" applyBorder="1" applyAlignment="1">
      <alignment horizontal="left" vertical="top"/>
    </xf>
    <xf numFmtId="15" fontId="10" fillId="0" borderId="1" xfId="0" applyNumberFormat="1" applyFont="1" applyFill="1" applyBorder="1" applyAlignment="1">
      <alignment horizontal="left" vertical="top"/>
    </xf>
    <xf numFmtId="15" fontId="10" fillId="2" borderId="1" xfId="0" applyNumberFormat="1" applyFont="1" applyFill="1" applyBorder="1" applyAlignment="1">
      <alignment horizontal="left" vertical="top"/>
    </xf>
    <xf numFmtId="0" fontId="0" fillId="0" borderId="0" xfId="0" applyFill="1" applyAlignment="1">
      <alignment horizontal="left" vertical="top" wrapText="1"/>
    </xf>
    <xf numFmtId="170" fontId="0" fillId="0" borderId="1" xfId="1" applyNumberFormat="1" applyFont="1" applyFill="1" applyBorder="1" applyAlignment="1">
      <alignment horizontal="right" vertical="top"/>
    </xf>
    <xf numFmtId="169" fontId="0" fillId="0" borderId="5" xfId="0" applyNumberFormat="1" applyFill="1" applyBorder="1" applyAlignment="1">
      <alignment horizontal="left" vertical="top"/>
    </xf>
    <xf numFmtId="0" fontId="0" fillId="0" borderId="6" xfId="0" applyFill="1" applyBorder="1" applyAlignment="1">
      <alignment horizontal="left" vertical="top"/>
    </xf>
    <xf numFmtId="169" fontId="0" fillId="0" borderId="7" xfId="0" applyNumberFormat="1" applyFill="1" applyBorder="1" applyAlignment="1">
      <alignment horizontal="center" vertical="top"/>
    </xf>
    <xf numFmtId="10" fontId="10" fillId="0" borderId="1" xfId="3" applyNumberFormat="1" applyFont="1" applyFill="1" applyBorder="1" applyAlignment="1">
      <alignment horizontal="left" vertical="top"/>
    </xf>
    <xf numFmtId="169" fontId="0" fillId="0" borderId="7" xfId="0" applyNumberFormat="1" applyFill="1" applyBorder="1" applyAlignment="1">
      <alignment horizontal="left" vertical="top"/>
    </xf>
    <xf numFmtId="170" fontId="4" fillId="0" borderId="1" xfId="1" applyNumberFormat="1" applyFont="1" applyFill="1" applyBorder="1" applyAlignment="1">
      <alignment horizontal="left" vertical="top"/>
    </xf>
    <xf numFmtId="170" fontId="10" fillId="0" borderId="1" xfId="0" applyNumberFormat="1" applyFont="1" applyBorder="1" applyAlignment="1">
      <alignment horizontal="left"/>
    </xf>
    <xf numFmtId="0" fontId="10" fillId="0" borderId="1" xfId="0" applyFont="1" applyBorder="1" applyAlignment="1">
      <alignment horizontal="left"/>
    </xf>
    <xf numFmtId="3" fontId="10" fillId="0" borderId="1" xfId="0" applyNumberFormat="1" applyFont="1" applyBorder="1" applyAlignment="1">
      <alignment horizontal="left"/>
    </xf>
    <xf numFmtId="10" fontId="10" fillId="0" borderId="1" xfId="3" applyNumberFormat="1" applyFont="1" applyBorder="1" applyAlignment="1">
      <alignment horizontal="left"/>
    </xf>
    <xf numFmtId="170" fontId="10" fillId="0" borderId="1" xfId="1" applyNumberFormat="1" applyFont="1" applyBorder="1" applyAlignment="1">
      <alignment horizontal="left" vertical="top"/>
    </xf>
    <xf numFmtId="168" fontId="10" fillId="0" borderId="1" xfId="0" applyNumberFormat="1" applyFont="1" applyBorder="1" applyAlignment="1">
      <alignment horizontal="left" vertical="top"/>
    </xf>
    <xf numFmtId="3" fontId="10" fillId="0" borderId="1" xfId="1" applyNumberFormat="1" applyFont="1" applyBorder="1" applyAlignment="1">
      <alignment horizontal="left"/>
    </xf>
    <xf numFmtId="10" fontId="6" fillId="0" borderId="0" xfId="3" applyNumberFormat="1" applyFont="1" applyFill="1" applyBorder="1" applyAlignment="1">
      <alignment horizontal="center"/>
    </xf>
    <xf numFmtId="15" fontId="0" fillId="0" borderId="7" xfId="0" applyNumberFormat="1" applyFill="1" applyBorder="1" applyAlignment="1">
      <alignment horizontal="center" vertical="top"/>
    </xf>
    <xf numFmtId="15" fontId="0" fillId="0" borderId="5" xfId="0" applyNumberFormat="1" applyFill="1" applyBorder="1" applyAlignment="1">
      <alignment horizontal="left" vertical="top"/>
    </xf>
    <xf numFmtId="10" fontId="0" fillId="0" borderId="5" xfId="3" applyNumberFormat="1" applyFont="1" applyFill="1" applyBorder="1" applyAlignment="1">
      <alignment horizontal="left" vertical="top"/>
    </xf>
    <xf numFmtId="10" fontId="0" fillId="0" borderId="7" xfId="3" applyNumberFormat="1" applyFont="1" applyFill="1" applyBorder="1" applyAlignment="1">
      <alignment horizontal="left" vertical="top"/>
    </xf>
    <xf numFmtId="165" fontId="0" fillId="0" borderId="5" xfId="3" applyNumberFormat="1" applyFont="1" applyFill="1" applyBorder="1" applyAlignment="1">
      <alignment horizontal="left" vertical="top"/>
    </xf>
    <xf numFmtId="165" fontId="0" fillId="0" borderId="7" xfId="3" applyNumberFormat="1" applyFont="1" applyFill="1" applyBorder="1" applyAlignment="1">
      <alignment horizontal="left" vertical="top"/>
    </xf>
    <xf numFmtId="3" fontId="4" fillId="2" borderId="1" xfId="0" applyNumberFormat="1" applyFont="1" applyFill="1" applyBorder="1" applyAlignment="1">
      <alignment horizontal="right"/>
    </xf>
    <xf numFmtId="0" fontId="11" fillId="0" borderId="0" xfId="0" applyFont="1" applyFill="1"/>
    <xf numFmtId="0" fontId="4" fillId="0" borderId="0" xfId="0" applyFont="1" applyAlignment="1">
      <alignment horizontal="left"/>
    </xf>
    <xf numFmtId="0" fontId="6" fillId="0" borderId="8" xfId="0" applyFont="1" applyBorder="1"/>
    <xf numFmtId="165" fontId="4" fillId="0" borderId="0" xfId="0" applyNumberFormat="1" applyFont="1"/>
    <xf numFmtId="4" fontId="4" fillId="0" borderId="0" xfId="0" applyNumberFormat="1" applyFont="1" applyFill="1" applyAlignment="1">
      <alignment horizontal="right"/>
    </xf>
    <xf numFmtId="4" fontId="0" fillId="0" borderId="0" xfId="0" applyNumberFormat="1"/>
    <xf numFmtId="4" fontId="6" fillId="0" borderId="4" xfId="0" applyNumberFormat="1" applyFont="1" applyFill="1" applyBorder="1" applyAlignment="1">
      <alignment horizontal="center" vertical="center" wrapText="1"/>
    </xf>
    <xf numFmtId="3" fontId="4" fillId="0" borderId="1" xfId="0" applyNumberFormat="1" applyFont="1" applyFill="1" applyBorder="1" applyAlignment="1">
      <alignment horizontal="center"/>
    </xf>
    <xf numFmtId="17" fontId="4" fillId="0" borderId="1" xfId="0" applyNumberFormat="1" applyFont="1" applyFill="1" applyBorder="1" applyAlignment="1">
      <alignment horizontal="center"/>
    </xf>
    <xf numFmtId="4" fontId="4" fillId="0" borderId="1" xfId="0" applyNumberFormat="1" applyFont="1" applyFill="1" applyBorder="1" applyAlignment="1">
      <alignment horizontal="right"/>
    </xf>
    <xf numFmtId="9" fontId="4" fillId="0" borderId="1" xfId="3" applyFont="1" applyFill="1" applyBorder="1" applyAlignment="1">
      <alignment horizontal="right"/>
    </xf>
    <xf numFmtId="4" fontId="6" fillId="0" borderId="1" xfId="0" applyNumberFormat="1" applyFont="1" applyFill="1" applyBorder="1" applyAlignment="1">
      <alignment horizontal="right"/>
    </xf>
    <xf numFmtId="4" fontId="6" fillId="0" borderId="0" xfId="0" applyNumberFormat="1" applyFont="1" applyFill="1" applyBorder="1" applyAlignment="1">
      <alignment horizontal="right"/>
    </xf>
    <xf numFmtId="4" fontId="4" fillId="2" borderId="1" xfId="0" applyNumberFormat="1" applyFont="1" applyFill="1" applyBorder="1" applyAlignment="1">
      <alignment horizontal="right"/>
    </xf>
    <xf numFmtId="173" fontId="4" fillId="0" borderId="1" xfId="0" applyNumberFormat="1" applyFont="1" applyFill="1" applyBorder="1" applyAlignment="1">
      <alignment horizontal="center"/>
    </xf>
    <xf numFmtId="2" fontId="4" fillId="0" borderId="1" xfId="0" applyNumberFormat="1" applyFont="1" applyFill="1" applyBorder="1" applyAlignment="1">
      <alignment horizontal="center"/>
    </xf>
    <xf numFmtId="2" fontId="6" fillId="0" borderId="1" xfId="0" applyNumberFormat="1" applyFont="1" applyFill="1" applyBorder="1" applyAlignment="1">
      <alignment horizontal="center"/>
    </xf>
    <xf numFmtId="3" fontId="6" fillId="0" borderId="1" xfId="1" applyNumberFormat="1" applyFont="1" applyFill="1" applyBorder="1" applyAlignment="1">
      <alignment horizontal="center"/>
    </xf>
    <xf numFmtId="2" fontId="4" fillId="0" borderId="0" xfId="0" applyNumberFormat="1" applyFont="1" applyFill="1" applyBorder="1" applyAlignment="1">
      <alignment horizontal="center"/>
    </xf>
    <xf numFmtId="4" fontId="4" fillId="0" borderId="1" xfId="0" applyNumberFormat="1" applyFont="1" applyFill="1" applyBorder="1" applyAlignment="1">
      <alignment horizontal="center"/>
    </xf>
    <xf numFmtId="0" fontId="4" fillId="2" borderId="1" xfId="0" applyFont="1" applyFill="1" applyBorder="1" applyAlignment="1">
      <alignment horizontal="center"/>
    </xf>
    <xf numFmtId="10" fontId="4" fillId="2" borderId="1" xfId="0" applyNumberFormat="1" applyFont="1" applyFill="1" applyBorder="1" applyAlignment="1">
      <alignment horizontal="center"/>
    </xf>
    <xf numFmtId="4" fontId="4" fillId="0" borderId="0" xfId="0" applyNumberFormat="1" applyFont="1" applyFill="1" applyBorder="1"/>
    <xf numFmtId="3" fontId="6" fillId="0" borderId="0" xfId="1" applyNumberFormat="1" applyFont="1" applyFill="1" applyBorder="1" applyAlignment="1">
      <alignment horizontal="center"/>
    </xf>
    <xf numFmtId="3" fontId="7" fillId="0" borderId="0" xfId="1" applyNumberFormat="1" applyFont="1"/>
    <xf numFmtId="3" fontId="2" fillId="0" borderId="0" xfId="1" applyNumberFormat="1" applyFont="1" applyAlignment="1"/>
    <xf numFmtId="3" fontId="8" fillId="0" borderId="0" xfId="1" applyNumberFormat="1" applyFont="1" applyAlignment="1"/>
    <xf numFmtId="3" fontId="0" fillId="0" borderId="0" xfId="1" applyNumberFormat="1" applyFont="1"/>
    <xf numFmtId="3" fontId="0" fillId="0" borderId="0" xfId="1" applyNumberFormat="1" applyFont="1" applyBorder="1"/>
    <xf numFmtId="3" fontId="2" fillId="0" borderId="0" xfId="1" applyNumberFormat="1" applyFont="1" applyAlignment="1">
      <alignment horizontal="center"/>
    </xf>
    <xf numFmtId="3" fontId="8" fillId="0" borderId="0" xfId="1" applyNumberFormat="1" applyFont="1" applyAlignment="1">
      <alignment horizontal="center"/>
    </xf>
    <xf numFmtId="3" fontId="8" fillId="0" borderId="0" xfId="1" applyNumberFormat="1" applyFont="1" applyBorder="1" applyAlignment="1">
      <alignment horizontal="center"/>
    </xf>
    <xf numFmtId="3" fontId="0" fillId="0" borderId="9" xfId="0" pivotButton="1" applyNumberFormat="1" applyBorder="1"/>
    <xf numFmtId="3" fontId="0" fillId="0" borderId="9" xfId="0" applyNumberFormat="1" applyBorder="1"/>
    <xf numFmtId="3" fontId="0" fillId="0" borderId="10" xfId="0" applyNumberFormat="1" applyBorder="1"/>
    <xf numFmtId="3" fontId="0" fillId="0" borderId="11" xfId="0" applyNumberFormat="1" applyBorder="1"/>
    <xf numFmtId="3" fontId="0" fillId="0" borderId="12" xfId="0" applyNumberFormat="1" applyBorder="1"/>
    <xf numFmtId="3" fontId="12" fillId="0" borderId="9" xfId="0" applyNumberFormat="1" applyFont="1" applyBorder="1" applyAlignment="1">
      <alignment horizontal="center"/>
    </xf>
    <xf numFmtId="3" fontId="12" fillId="0" borderId="12" xfId="0" applyNumberFormat="1" applyFont="1" applyBorder="1" applyAlignment="1">
      <alignment horizontal="center"/>
    </xf>
    <xf numFmtId="3" fontId="12" fillId="0" borderId="13" xfId="0" applyNumberFormat="1" applyFont="1" applyBorder="1" applyAlignment="1">
      <alignment horizontal="center"/>
    </xf>
    <xf numFmtId="3" fontId="12" fillId="0" borderId="10" xfId="0" applyNumberFormat="1" applyFont="1" applyBorder="1" applyAlignment="1">
      <alignment horizontal="center"/>
    </xf>
    <xf numFmtId="3" fontId="12" fillId="0" borderId="0" xfId="0" applyNumberFormat="1" applyFont="1" applyAlignment="1">
      <alignment horizontal="center"/>
    </xf>
    <xf numFmtId="3" fontId="12" fillId="0" borderId="14" xfId="0" applyNumberFormat="1" applyFont="1" applyBorder="1" applyAlignment="1">
      <alignment horizontal="center"/>
    </xf>
    <xf numFmtId="3" fontId="12" fillId="0" borderId="11" xfId="0" applyNumberFormat="1" applyFont="1" applyBorder="1" applyAlignment="1">
      <alignment horizontal="center"/>
    </xf>
    <xf numFmtId="3" fontId="12" fillId="0" borderId="15" xfId="0" applyNumberFormat="1" applyFont="1" applyBorder="1" applyAlignment="1">
      <alignment horizontal="center"/>
    </xf>
    <xf numFmtId="3" fontId="12" fillId="0" borderId="16" xfId="0" applyNumberFormat="1" applyFont="1" applyBorder="1" applyAlignment="1">
      <alignment horizontal="center"/>
    </xf>
    <xf numFmtId="3" fontId="12" fillId="0" borderId="17" xfId="0" applyNumberFormat="1" applyFont="1" applyBorder="1" applyAlignment="1">
      <alignment horizontal="center"/>
    </xf>
    <xf numFmtId="3" fontId="12" fillId="0" borderId="18" xfId="0" applyNumberFormat="1" applyFont="1" applyBorder="1" applyAlignment="1">
      <alignment horizontal="center"/>
    </xf>
    <xf numFmtId="3" fontId="12" fillId="0" borderId="9" xfId="0" pivotButton="1" applyNumberFormat="1" applyFont="1" applyBorder="1" applyAlignment="1">
      <alignment horizontal="center"/>
    </xf>
    <xf numFmtId="3" fontId="12" fillId="0" borderId="9" xfId="0" pivotButton="1" applyNumberFormat="1" applyFont="1" applyBorder="1" applyAlignment="1"/>
    <xf numFmtId="3" fontId="12" fillId="0" borderId="9" xfId="0" applyNumberFormat="1" applyFont="1" applyBorder="1" applyAlignment="1"/>
    <xf numFmtId="3" fontId="12" fillId="0" borderId="10" xfId="0" applyNumberFormat="1" applyFont="1" applyBorder="1" applyAlignment="1"/>
    <xf numFmtId="3" fontId="12" fillId="0" borderId="11" xfId="0" applyNumberFormat="1" applyFont="1" applyBorder="1" applyAlignment="1"/>
    <xf numFmtId="0" fontId="4" fillId="0" borderId="0" xfId="0" applyFont="1" applyFill="1" applyAlignment="1">
      <alignment horizontal="left" vertical="center" wrapText="1"/>
    </xf>
    <xf numFmtId="0" fontId="4" fillId="0" borderId="0" xfId="0" applyFont="1" applyAlignment="1">
      <alignment horizontal="left" vertical="center" wrapText="1"/>
    </xf>
    <xf numFmtId="9" fontId="0" fillId="0" borderId="0" xfId="3" applyFont="1"/>
    <xf numFmtId="166" fontId="0" fillId="0" borderId="0" xfId="1" applyNumberFormat="1" applyFont="1"/>
    <xf numFmtId="43" fontId="4" fillId="0" borderId="0" xfId="1" applyFont="1"/>
    <xf numFmtId="17" fontId="6" fillId="0" borderId="0" xfId="0" applyNumberFormat="1" applyFont="1" applyFill="1" applyBorder="1" applyAlignment="1">
      <alignment horizontal="right"/>
    </xf>
    <xf numFmtId="17" fontId="6" fillId="0" borderId="0" xfId="0" applyNumberFormat="1" applyFont="1" applyFill="1" applyBorder="1"/>
    <xf numFmtId="166" fontId="4" fillId="0" borderId="0" xfId="1" applyNumberFormat="1" applyFont="1" applyFill="1" applyBorder="1"/>
    <xf numFmtId="175" fontId="4" fillId="0" borderId="0" xfId="1" applyNumberFormat="1" applyFont="1"/>
    <xf numFmtId="166" fontId="4" fillId="0" borderId="0" xfId="1" applyNumberFormat="1" applyFont="1" applyFill="1" applyProtection="1">
      <protection locked="0"/>
    </xf>
    <xf numFmtId="9" fontId="4" fillId="0" borderId="0" xfId="3" applyFont="1" applyAlignment="1">
      <alignment horizontal="right"/>
    </xf>
    <xf numFmtId="9" fontId="4" fillId="0" borderId="0" xfId="3" applyNumberFormat="1" applyFont="1" applyAlignment="1">
      <alignment horizontal="right"/>
    </xf>
    <xf numFmtId="165" fontId="4" fillId="0" borderId="0" xfId="3" applyNumberFormat="1" applyFont="1" applyFill="1" applyAlignment="1">
      <alignment horizontal="center"/>
    </xf>
    <xf numFmtId="0" fontId="14" fillId="0" borderId="0" xfId="0" applyFont="1"/>
    <xf numFmtId="9" fontId="4" fillId="0" borderId="0" xfId="3" applyNumberFormat="1" applyFont="1" applyAlignment="1">
      <alignment horizontal="center"/>
    </xf>
    <xf numFmtId="0" fontId="6" fillId="0" borderId="8" xfId="0" applyFont="1" applyBorder="1" applyAlignment="1">
      <alignment horizontal="left"/>
    </xf>
    <xf numFmtId="175" fontId="6" fillId="0" borderId="8" xfId="1" applyNumberFormat="1" applyFont="1" applyBorder="1"/>
    <xf numFmtId="9" fontId="6" fillId="0" borderId="8" xfId="3" applyFont="1" applyBorder="1"/>
    <xf numFmtId="9" fontId="6" fillId="0" borderId="8" xfId="3" applyFont="1" applyBorder="1" applyAlignment="1">
      <alignment horizontal="right"/>
    </xf>
    <xf numFmtId="175" fontId="6" fillId="0" borderId="0" xfId="1" applyNumberFormat="1" applyFont="1" applyBorder="1"/>
    <xf numFmtId="9" fontId="8" fillId="0" borderId="0" xfId="3" applyFont="1" applyAlignment="1">
      <alignment horizontal="center"/>
    </xf>
    <xf numFmtId="166" fontId="4" fillId="0" borderId="0" xfId="1" applyNumberFormat="1" applyFont="1"/>
    <xf numFmtId="0" fontId="4" fillId="3" borderId="0" xfId="0" applyFont="1" applyFill="1" applyAlignment="1">
      <alignment horizontal="left" vertical="center" wrapText="1"/>
    </xf>
    <xf numFmtId="6" fontId="0" fillId="0" borderId="0" xfId="0" applyNumberFormat="1"/>
    <xf numFmtId="0" fontId="0" fillId="0" borderId="0" xfId="0" applyAlignment="1">
      <alignment vertical="center" wrapText="1"/>
    </xf>
    <xf numFmtId="8" fontId="0" fillId="0" borderId="0" xfId="0" applyNumberFormat="1"/>
    <xf numFmtId="0" fontId="3" fillId="0" borderId="19" xfId="0" applyFont="1" applyBorder="1" applyAlignment="1">
      <alignment vertical="center" wrapText="1"/>
    </xf>
    <xf numFmtId="166" fontId="3" fillId="0" borderId="19" xfId="1" applyNumberFormat="1" applyFont="1" applyBorder="1" applyAlignment="1">
      <alignment horizontal="center" vertical="center" wrapText="1"/>
    </xf>
    <xf numFmtId="0" fontId="3" fillId="0" borderId="19" xfId="0" applyFont="1" applyBorder="1" applyAlignment="1">
      <alignment horizontal="center" vertical="center" wrapText="1"/>
    </xf>
    <xf numFmtId="0" fontId="0" fillId="0" borderId="0" xfId="0" applyAlignment="1">
      <alignment horizontal="center"/>
    </xf>
    <xf numFmtId="0" fontId="0" fillId="0" borderId="0" xfId="0" applyAlignment="1">
      <alignment horizontal="left"/>
    </xf>
    <xf numFmtId="14" fontId="3" fillId="0" borderId="19" xfId="0" applyNumberFormat="1" applyFont="1" applyBorder="1" applyAlignment="1">
      <alignment horizontal="left" vertical="center" wrapText="1"/>
    </xf>
    <xf numFmtId="14" fontId="0" fillId="0" borderId="0" xfId="0" applyNumberFormat="1" applyAlignment="1">
      <alignment horizontal="left"/>
    </xf>
    <xf numFmtId="0" fontId="16" fillId="0" borderId="0" xfId="0" applyFont="1" applyAlignment="1">
      <alignment horizontal="left"/>
    </xf>
    <xf numFmtId="0" fontId="3" fillId="0" borderId="19" xfId="0" applyFont="1" applyBorder="1" applyAlignment="1">
      <alignment horizontal="left"/>
    </xf>
    <xf numFmtId="0" fontId="3" fillId="0" borderId="19" xfId="0" applyFont="1" applyBorder="1" applyAlignment="1">
      <alignment horizontal="center"/>
    </xf>
    <xf numFmtId="0" fontId="3" fillId="0" borderId="19" xfId="0" applyFont="1" applyBorder="1"/>
    <xf numFmtId="166" fontId="3" fillId="0" borderId="19" xfId="1" applyNumberFormat="1" applyFont="1" applyBorder="1"/>
    <xf numFmtId="6" fontId="3" fillId="0" borderId="19" xfId="0" applyNumberFormat="1" applyFont="1" applyBorder="1"/>
    <xf numFmtId="165" fontId="0" fillId="0" borderId="0" xfId="3" applyNumberFormat="1" applyFont="1"/>
    <xf numFmtId="17" fontId="6" fillId="4" borderId="20" xfId="0" quotePrefix="1" applyNumberFormat="1" applyFont="1" applyFill="1" applyBorder="1" applyAlignment="1">
      <alignment horizontal="left"/>
    </xf>
    <xf numFmtId="0" fontId="4" fillId="4" borderId="21" xfId="0" applyFont="1" applyFill="1" applyBorder="1"/>
    <xf numFmtId="0" fontId="6" fillId="0" borderId="0" xfId="0" applyFont="1" applyFill="1" applyAlignment="1">
      <alignment horizontal="center"/>
    </xf>
    <xf numFmtId="0" fontId="13" fillId="4" borderId="22" xfId="0" applyFont="1" applyFill="1" applyBorder="1" applyAlignment="1">
      <alignment horizontal="center" vertical="center"/>
    </xf>
    <xf numFmtId="0" fontId="6" fillId="4" borderId="22" xfId="0" applyFont="1" applyFill="1" applyBorder="1" applyAlignment="1">
      <alignment horizontal="center"/>
    </xf>
    <xf numFmtId="17" fontId="6" fillId="4" borderId="23" xfId="0" applyNumberFormat="1" applyFont="1" applyFill="1" applyBorder="1" applyAlignment="1">
      <alignment horizontal="left"/>
    </xf>
    <xf numFmtId="0" fontId="6" fillId="4" borderId="24" xfId="0" applyFont="1" applyFill="1" applyBorder="1"/>
    <xf numFmtId="0" fontId="6" fillId="4" borderId="23" xfId="0" applyFont="1" applyFill="1" applyBorder="1" applyAlignment="1">
      <alignment horizontal="center"/>
    </xf>
    <xf numFmtId="0" fontId="6" fillId="4" borderId="25" xfId="0" applyFont="1" applyFill="1" applyBorder="1" applyAlignment="1">
      <alignment horizontal="center"/>
    </xf>
    <xf numFmtId="0" fontId="6" fillId="4" borderId="24" xfId="0" applyFont="1" applyFill="1" applyBorder="1" applyAlignment="1">
      <alignment horizontal="center"/>
    </xf>
    <xf numFmtId="0" fontId="13" fillId="4" borderId="26" xfId="0" applyFont="1" applyFill="1" applyBorder="1" applyAlignment="1">
      <alignment horizontal="center" vertical="center" wrapText="1"/>
    </xf>
    <xf numFmtId="0" fontId="6" fillId="4" borderId="26" xfId="0" applyFont="1" applyFill="1" applyBorder="1"/>
    <xf numFmtId="175" fontId="4" fillId="0" borderId="0" xfId="1" applyNumberFormat="1" applyFont="1" applyFill="1"/>
    <xf numFmtId="175" fontId="14" fillId="5" borderId="0" xfId="1" applyNumberFormat="1" applyFont="1" applyFill="1"/>
    <xf numFmtId="166" fontId="4" fillId="0" borderId="0" xfId="1" applyNumberFormat="1" applyFont="1" applyFill="1" applyBorder="1" applyProtection="1">
      <protection locked="0"/>
    </xf>
    <xf numFmtId="175" fontId="14" fillId="0" borderId="0" xfId="1" applyNumberFormat="1" applyFont="1"/>
    <xf numFmtId="166" fontId="14" fillId="0" borderId="0" xfId="1" applyNumberFormat="1" applyFont="1" applyFill="1" applyProtection="1">
      <protection locked="0"/>
    </xf>
    <xf numFmtId="0" fontId="4" fillId="0" borderId="27" xfId="0" applyFont="1" applyBorder="1"/>
    <xf numFmtId="166" fontId="14" fillId="0" borderId="27" xfId="1" applyNumberFormat="1" applyFont="1" applyFill="1" applyBorder="1" applyProtection="1">
      <protection locked="0"/>
    </xf>
    <xf numFmtId="166" fontId="4" fillId="0" borderId="27" xfId="1" applyNumberFormat="1" applyFont="1" applyFill="1" applyBorder="1" applyProtection="1">
      <protection locked="0"/>
    </xf>
    <xf numFmtId="175" fontId="4" fillId="0" borderId="27" xfId="1" applyNumberFormat="1" applyFont="1" applyBorder="1"/>
    <xf numFmtId="9" fontId="4" fillId="0" borderId="27" xfId="3" applyFont="1" applyBorder="1" applyAlignment="1">
      <alignment horizontal="right"/>
    </xf>
    <xf numFmtId="9" fontId="4" fillId="0" borderId="27" xfId="3" applyNumberFormat="1" applyFont="1" applyBorder="1" applyAlignment="1">
      <alignment horizontal="right"/>
    </xf>
    <xf numFmtId="165" fontId="4" fillId="0" borderId="27" xfId="3" applyNumberFormat="1" applyFont="1" applyFill="1" applyBorder="1" applyAlignment="1">
      <alignment horizontal="center"/>
    </xf>
    <xf numFmtId="175" fontId="4" fillId="0" borderId="27" xfId="1" applyNumberFormat="1" applyFont="1" applyFill="1" applyBorder="1"/>
    <xf numFmtId="0" fontId="6" fillId="0" borderId="25" xfId="0" applyFont="1" applyBorder="1" applyAlignment="1">
      <alignment horizontal="right"/>
    </xf>
    <xf numFmtId="0" fontId="6" fillId="0" borderId="25" xfId="0" applyFont="1" applyBorder="1"/>
    <xf numFmtId="166" fontId="15" fillId="0" borderId="25" xfId="1" applyNumberFormat="1" applyFont="1" applyFill="1" applyBorder="1" applyProtection="1">
      <protection locked="0"/>
    </xf>
    <xf numFmtId="166" fontId="6" fillId="0" borderId="25" xfId="1" applyNumberFormat="1" applyFont="1" applyFill="1" applyBorder="1" applyProtection="1">
      <protection locked="0"/>
    </xf>
    <xf numFmtId="175" fontId="6" fillId="0" borderId="25" xfId="1" applyNumberFormat="1" applyFont="1" applyBorder="1"/>
    <xf numFmtId="9" fontId="6" fillId="0" borderId="25" xfId="3" applyFont="1" applyBorder="1" applyAlignment="1">
      <alignment horizontal="right"/>
    </xf>
    <xf numFmtId="9" fontId="6" fillId="0" borderId="25" xfId="3" applyNumberFormat="1" applyFont="1" applyBorder="1" applyAlignment="1">
      <alignment horizontal="right"/>
    </xf>
    <xf numFmtId="165" fontId="6" fillId="0" borderId="25" xfId="3" applyNumberFormat="1" applyFont="1" applyFill="1" applyBorder="1" applyAlignment="1">
      <alignment horizontal="center"/>
    </xf>
    <xf numFmtId="175" fontId="6" fillId="0" borderId="25" xfId="1" applyNumberFormat="1" applyFont="1" applyFill="1" applyBorder="1"/>
    <xf numFmtId="0" fontId="6" fillId="0" borderId="0" xfId="0" applyFont="1" applyAlignment="1">
      <alignment horizontal="left" vertical="center" wrapText="1"/>
    </xf>
    <xf numFmtId="166" fontId="6" fillId="0" borderId="28" xfId="0" applyNumberFormat="1" applyFont="1" applyBorder="1"/>
    <xf numFmtId="166" fontId="6" fillId="0" borderId="0" xfId="0" applyNumberFormat="1" applyFont="1" applyBorder="1"/>
    <xf numFmtId="3" fontId="12" fillId="0" borderId="29" xfId="0" applyNumberFormat="1" applyFont="1" applyBorder="1" applyAlignment="1">
      <alignment horizontal="center"/>
    </xf>
    <xf numFmtId="3" fontId="12" fillId="0" borderId="30" xfId="0" applyNumberFormat="1" applyFont="1" applyBorder="1" applyAlignment="1">
      <alignment horizontal="center"/>
    </xf>
    <xf numFmtId="3" fontId="12" fillId="0" borderId="31" xfId="0" applyNumberFormat="1" applyFont="1" applyBorder="1" applyAlignment="1">
      <alignment horizontal="center"/>
    </xf>
    <xf numFmtId="3" fontId="12" fillId="0" borderId="32" xfId="0" applyNumberFormat="1" applyFont="1" applyBorder="1" applyAlignment="1">
      <alignment horizontal="center"/>
    </xf>
    <xf numFmtId="3" fontId="12" fillId="0" borderId="33" xfId="0" applyNumberFormat="1" applyFont="1" applyBorder="1" applyAlignment="1">
      <alignment horizontal="center"/>
    </xf>
    <xf numFmtId="3" fontId="12" fillId="0" borderId="34" xfId="0" applyNumberFormat="1" applyFont="1" applyBorder="1" applyAlignment="1">
      <alignment horizontal="center"/>
    </xf>
    <xf numFmtId="0" fontId="3" fillId="4" borderId="20" xfId="0" applyFont="1" applyFill="1" applyBorder="1" applyAlignment="1"/>
    <xf numFmtId="0" fontId="3" fillId="4" borderId="35" xfId="0" applyFont="1" applyFill="1" applyBorder="1" applyAlignment="1"/>
    <xf numFmtId="0" fontId="3" fillId="4" borderId="21" xfId="0" applyFont="1" applyFill="1" applyBorder="1" applyAlignment="1"/>
    <xf numFmtId="0" fontId="3" fillId="4" borderId="36" xfId="0" applyFont="1" applyFill="1" applyBorder="1" applyAlignment="1"/>
    <xf numFmtId="0" fontId="3" fillId="4" borderId="0" xfId="0" applyFont="1" applyFill="1" applyBorder="1" applyAlignment="1"/>
    <xf numFmtId="0" fontId="3" fillId="4" borderId="37" xfId="0" applyFont="1" applyFill="1" applyBorder="1" applyAlignment="1"/>
    <xf numFmtId="17" fontId="17" fillId="4" borderId="23" xfId="0" quotePrefix="1" applyNumberFormat="1" applyFont="1" applyFill="1" applyBorder="1" applyAlignment="1"/>
    <xf numFmtId="17" fontId="17" fillId="4" borderId="25" xfId="0" quotePrefix="1" applyNumberFormat="1" applyFont="1" applyFill="1" applyBorder="1" applyAlignment="1"/>
    <xf numFmtId="17" fontId="17" fillId="4" borderId="24" xfId="0" quotePrefix="1" applyNumberFormat="1" applyFont="1" applyFill="1" applyBorder="1" applyAlignment="1"/>
    <xf numFmtId="166" fontId="14" fillId="0" borderId="0" xfId="1" applyNumberFormat="1" applyFont="1"/>
    <xf numFmtId="166" fontId="4" fillId="0" borderId="0" xfId="1" applyNumberFormat="1" applyFont="1" applyBorder="1"/>
    <xf numFmtId="166" fontId="6" fillId="0" borderId="0" xfId="1" applyNumberFormat="1" applyFont="1"/>
    <xf numFmtId="10" fontId="4" fillId="0" borderId="0" xfId="0" applyNumberFormat="1" applyFont="1"/>
    <xf numFmtId="10" fontId="4" fillId="0" borderId="0" xfId="3" applyNumberFormat="1" applyFont="1"/>
    <xf numFmtId="175" fontId="4" fillId="0" borderId="0" xfId="1" applyNumberFormat="1" applyFont="1" applyBorder="1"/>
    <xf numFmtId="175" fontId="6" fillId="0" borderId="0" xfId="1" applyNumberFormat="1" applyFont="1"/>
    <xf numFmtId="175" fontId="4" fillId="0" borderId="0" xfId="0" applyNumberFormat="1" applyFont="1"/>
    <xf numFmtId="10" fontId="14" fillId="0" borderId="0" xfId="3" applyNumberFormat="1" applyFont="1"/>
    <xf numFmtId="176" fontId="4" fillId="0" borderId="0" xfId="1" applyNumberFormat="1" applyFont="1" applyFill="1"/>
    <xf numFmtId="165" fontId="4" fillId="0" borderId="0" xfId="3" quotePrefix="1" applyNumberFormat="1" applyFont="1" applyFill="1"/>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shrinkToFi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61" fillId="7" borderId="41" xfId="7" applyFont="1" applyFill="1" applyBorder="1" applyAlignment="1">
      <alignment horizontal="left" vertical="center" wrapText="1"/>
    </xf>
    <xf numFmtId="0" fontId="61" fillId="7" borderId="41" xfId="7" applyFont="1" applyFill="1" applyBorder="1" applyAlignment="1">
      <alignment horizontal="center" vertical="center" wrapText="1"/>
    </xf>
    <xf numFmtId="0" fontId="23" fillId="0" borderId="0" xfId="0" applyFont="1" applyFill="1" applyAlignment="1">
      <alignment vertical="center"/>
    </xf>
    <xf numFmtId="0" fontId="2" fillId="0" borderId="0" xfId="7" applyFont="1" applyFill="1" applyAlignment="1">
      <alignment vertical="center"/>
    </xf>
    <xf numFmtId="0" fontId="20" fillId="0" borderId="0" xfId="7" applyFont="1" applyFill="1" applyAlignment="1">
      <alignment vertical="center"/>
    </xf>
    <xf numFmtId="0" fontId="2" fillId="0" borderId="0" xfId="7" applyFont="1" applyFill="1" applyAlignment="1">
      <alignment vertical="center" wrapText="1"/>
    </xf>
    <xf numFmtId="0" fontId="2" fillId="0" borderId="0" xfId="7" applyFont="1" applyFill="1" applyAlignment="1">
      <alignment horizontal="center" vertical="center"/>
    </xf>
    <xf numFmtId="0" fontId="2" fillId="0" borderId="0" xfId="7" applyFont="1" applyFill="1" applyBorder="1" applyAlignment="1">
      <alignment vertical="center"/>
    </xf>
    <xf numFmtId="0" fontId="2" fillId="0" borderId="0" xfId="7" applyFont="1" applyFill="1" applyBorder="1" applyAlignment="1">
      <alignment horizontal="center" vertical="center"/>
    </xf>
    <xf numFmtId="0" fontId="2" fillId="0" borderId="38" xfId="7" applyFont="1" applyFill="1" applyBorder="1" applyAlignment="1">
      <alignment horizontal="left" vertical="center"/>
    </xf>
    <xf numFmtId="9" fontId="2" fillId="0" borderId="38" xfId="7" applyNumberFormat="1" applyFont="1" applyFill="1" applyBorder="1" applyAlignment="1">
      <alignment horizontal="center" vertical="center"/>
    </xf>
    <xf numFmtId="0" fontId="2" fillId="0" borderId="38" xfId="7" applyFont="1" applyFill="1" applyBorder="1" applyAlignment="1">
      <alignment horizontal="center" vertical="center"/>
    </xf>
    <xf numFmtId="10" fontId="2" fillId="0" borderId="38" xfId="3" applyNumberFormat="1" applyFont="1" applyFill="1" applyBorder="1" applyAlignment="1">
      <alignment horizontal="center" vertical="center"/>
    </xf>
    <xf numFmtId="0" fontId="2" fillId="0" borderId="38" xfId="7" applyFont="1" applyFill="1" applyBorder="1" applyAlignment="1">
      <alignment horizontal="left" vertical="center" wrapText="1"/>
    </xf>
    <xf numFmtId="2" fontId="2" fillId="0" borderId="38" xfId="7" applyNumberFormat="1" applyFont="1" applyFill="1" applyBorder="1" applyAlignment="1">
      <alignment horizontal="center" vertical="center"/>
    </xf>
    <xf numFmtId="179" fontId="2" fillId="6" borderId="38" xfId="8" applyNumberFormat="1" applyFont="1" applyFill="1" applyBorder="1" applyAlignment="1">
      <alignment horizontal="right" vertical="center"/>
    </xf>
    <xf numFmtId="174" fontId="2" fillId="6" borderId="38" xfId="7" applyNumberFormat="1" applyFont="1" applyFill="1" applyBorder="1" applyAlignment="1">
      <alignment horizontal="center" vertical="center"/>
    </xf>
    <xf numFmtId="10" fontId="2" fillId="6" borderId="38" xfId="3" applyNumberFormat="1" applyFont="1" applyFill="1" applyBorder="1" applyAlignment="1">
      <alignment horizontal="center" vertical="center"/>
    </xf>
    <xf numFmtId="0" fontId="2" fillId="0" borderId="39" xfId="7" applyFont="1" applyFill="1" applyBorder="1" applyAlignment="1">
      <alignment horizontal="left" vertical="center"/>
    </xf>
    <xf numFmtId="0" fontId="2" fillId="0" borderId="39" xfId="7" applyFont="1" applyFill="1" applyBorder="1" applyAlignment="1">
      <alignment horizontal="center" vertical="center"/>
    </xf>
    <xf numFmtId="0" fontId="2" fillId="0" borderId="39" xfId="7" applyFont="1" applyFill="1" applyBorder="1" applyAlignment="1">
      <alignment horizontal="left" vertical="center" wrapText="1"/>
    </xf>
    <xf numFmtId="3" fontId="2" fillId="0" borderId="39" xfId="7" applyNumberFormat="1" applyFont="1" applyFill="1" applyBorder="1" applyAlignment="1">
      <alignment horizontal="left" vertical="center" wrapText="1"/>
    </xf>
    <xf numFmtId="0" fontId="21" fillId="0" borderId="0" xfId="7" applyFont="1" applyFill="1" applyAlignment="1">
      <alignment vertical="center"/>
    </xf>
    <xf numFmtId="0" fontId="2" fillId="0" borderId="60" xfId="7" applyFont="1" applyFill="1" applyBorder="1" applyAlignment="1">
      <alignment vertical="center"/>
    </xf>
    <xf numFmtId="2" fontId="2" fillId="0" borderId="39" xfId="7" applyNumberFormat="1" applyFont="1" applyFill="1" applyBorder="1" applyAlignment="1">
      <alignment horizontal="center" vertical="center"/>
    </xf>
    <xf numFmtId="164" fontId="2" fillId="0" borderId="39" xfId="7" applyNumberFormat="1" applyFont="1" applyFill="1" applyBorder="1" applyAlignment="1">
      <alignment horizontal="center" vertical="center"/>
    </xf>
    <xf numFmtId="10" fontId="2" fillId="0" borderId="39" xfId="3" applyNumberFormat="1" applyFont="1" applyFill="1" applyBorder="1" applyAlignment="1">
      <alignment horizontal="center" vertical="center"/>
    </xf>
    <xf numFmtId="179" fontId="2" fillId="6" borderId="39" xfId="8" applyNumberFormat="1" applyFont="1" applyFill="1" applyBorder="1" applyAlignment="1">
      <alignment horizontal="right" vertical="center"/>
    </xf>
    <xf numFmtId="174" fontId="2" fillId="6" borderId="39" xfId="7" applyNumberFormat="1" applyFont="1" applyFill="1" applyBorder="1" applyAlignment="1">
      <alignment horizontal="center" vertical="center"/>
    </xf>
    <xf numFmtId="10" fontId="2" fillId="6" borderId="39" xfId="3" applyNumberFormat="1" applyFont="1" applyFill="1" applyBorder="1" applyAlignment="1">
      <alignment horizontal="center" vertical="center"/>
    </xf>
    <xf numFmtId="0" fontId="3" fillId="0" borderId="0" xfId="7" applyFont="1" applyFill="1" applyAlignment="1">
      <alignment vertical="center"/>
    </xf>
    <xf numFmtId="0" fontId="61" fillId="7" borderId="40" xfId="7" applyFont="1" applyFill="1" applyBorder="1" applyAlignment="1">
      <alignment horizontal="left" vertical="center"/>
    </xf>
    <xf numFmtId="0" fontId="61" fillId="7" borderId="40" xfId="7" applyFont="1" applyFill="1" applyBorder="1" applyAlignment="1">
      <alignment vertical="center"/>
    </xf>
    <xf numFmtId="10" fontId="61" fillId="61" borderId="40" xfId="3" applyNumberFormat="1" applyFont="1" applyFill="1" applyBorder="1" applyAlignment="1">
      <alignment horizontal="center" vertical="center"/>
    </xf>
    <xf numFmtId="0" fontId="61" fillId="7" borderId="40" xfId="7" applyFont="1" applyFill="1" applyBorder="1" applyAlignment="1">
      <alignment vertical="center" wrapText="1"/>
    </xf>
    <xf numFmtId="43" fontId="61" fillId="7" borderId="40" xfId="1" applyNumberFormat="1" applyFont="1" applyFill="1" applyBorder="1" applyAlignment="1">
      <alignment horizontal="center" vertical="center"/>
    </xf>
    <xf numFmtId="10" fontId="61" fillId="7" borderId="40" xfId="3" applyNumberFormat="1" applyFont="1" applyFill="1" applyBorder="1" applyAlignment="1">
      <alignment horizontal="center" vertical="center"/>
    </xf>
    <xf numFmtId="3" fontId="3" fillId="7" borderId="40" xfId="7" applyNumberFormat="1" applyFont="1" applyFill="1" applyBorder="1" applyAlignment="1">
      <alignment horizontal="right" vertical="center"/>
    </xf>
    <xf numFmtId="174" fontId="3" fillId="7" borderId="40" xfId="7" applyNumberFormat="1" applyFont="1" applyFill="1" applyBorder="1" applyAlignment="1">
      <alignment horizontal="center" vertical="center"/>
    </xf>
    <xf numFmtId="10" fontId="3" fillId="7" borderId="40" xfId="3" applyNumberFormat="1" applyFont="1" applyFill="1" applyBorder="1" applyAlignment="1">
      <alignment horizontal="center" vertical="center"/>
    </xf>
    <xf numFmtId="0" fontId="22" fillId="0" borderId="0" xfId="7" applyFont="1" applyFill="1" applyAlignment="1">
      <alignment vertical="center"/>
    </xf>
    <xf numFmtId="0" fontId="2" fillId="0" borderId="39" xfId="0" applyFont="1" applyFill="1" applyBorder="1" applyAlignment="1">
      <alignment horizontal="left" vertical="center"/>
    </xf>
    <xf numFmtId="179" fontId="2" fillId="6" borderId="38" xfId="8" applyNumberFormat="1" applyFont="1" applyFill="1" applyBorder="1" applyAlignment="1">
      <alignment horizontal="center" vertical="center"/>
    </xf>
    <xf numFmtId="3" fontId="2" fillId="0" borderId="60" xfId="897" applyNumberFormat="1" applyFont="1" applyFill="1" applyBorder="1" applyAlignment="1">
      <alignment horizontal="center" vertical="center"/>
    </xf>
    <xf numFmtId="0" fontId="18" fillId="0" borderId="0" xfId="7" applyFont="1" applyFill="1" applyAlignment="1">
      <alignment vertical="center"/>
    </xf>
    <xf numFmtId="0" fontId="2" fillId="0" borderId="39" xfId="0" applyFont="1" applyFill="1" applyBorder="1" applyAlignment="1">
      <alignment vertical="center"/>
    </xf>
    <xf numFmtId="0" fontId="18" fillId="0" borderId="60" xfId="7" applyFont="1" applyFill="1" applyBorder="1" applyAlignment="1">
      <alignment vertical="center"/>
    </xf>
    <xf numFmtId="164" fontId="2" fillId="0" borderId="38" xfId="7" applyNumberFormat="1" applyFont="1" applyFill="1" applyBorder="1" applyAlignment="1">
      <alignment horizontal="center" vertical="center"/>
    </xf>
    <xf numFmtId="3" fontId="61" fillId="7" borderId="40" xfId="7" applyNumberFormat="1" applyFont="1" applyFill="1" applyBorder="1" applyAlignment="1">
      <alignment horizontal="right" vertical="center"/>
    </xf>
    <xf numFmtId="0" fontId="2" fillId="0" borderId="0" xfId="7" applyFont="1" applyFill="1" applyAlignment="1">
      <alignment horizontal="left" vertical="center"/>
    </xf>
    <xf numFmtId="0" fontId="3" fillId="0" borderId="0" xfId="7" applyFont="1" applyFill="1" applyAlignment="1">
      <alignment horizontal="left" vertical="center"/>
    </xf>
    <xf numFmtId="0" fontId="18" fillId="0" borderId="0" xfId="7" applyFont="1" applyFill="1" applyAlignment="1">
      <alignment horizontal="left" vertical="center"/>
    </xf>
    <xf numFmtId="0" fontId="2" fillId="0" borderId="0" xfId="7" applyFont="1" applyFill="1" applyAlignment="1">
      <alignment horizontal="right" vertical="center"/>
    </xf>
    <xf numFmtId="0" fontId="3" fillId="0" borderId="0" xfId="0" applyFont="1" applyFill="1" applyBorder="1" applyAlignment="1">
      <alignment horizontal="right" vertical="center" wrapText="1" shrinkToFit="1"/>
    </xf>
    <xf numFmtId="0" fontId="61" fillId="7" borderId="41" xfId="7" applyFont="1" applyFill="1" applyBorder="1" applyAlignment="1">
      <alignment horizontal="right" vertical="center" wrapText="1"/>
    </xf>
    <xf numFmtId="0" fontId="20" fillId="0" borderId="0" xfId="7" applyFont="1" applyFill="1" applyAlignment="1">
      <alignment horizontal="right" vertical="center"/>
    </xf>
    <xf numFmtId="0" fontId="3" fillId="0" borderId="0" xfId="0" applyFont="1" applyFill="1" applyBorder="1" applyAlignment="1">
      <alignment horizontal="right" vertical="center" wrapText="1"/>
    </xf>
    <xf numFmtId="179" fontId="2" fillId="0" borderId="38" xfId="8" applyNumberFormat="1" applyFont="1" applyFill="1" applyBorder="1" applyAlignment="1">
      <alignment horizontal="right" vertical="center"/>
    </xf>
    <xf numFmtId="179" fontId="2" fillId="0" borderId="39" xfId="8" applyNumberFormat="1" applyFont="1" applyFill="1" applyBorder="1" applyAlignment="1">
      <alignment horizontal="right" vertical="center"/>
    </xf>
    <xf numFmtId="3" fontId="2" fillId="0" borderId="0" xfId="894" applyNumberFormat="1" applyFont="1" applyFill="1" applyBorder="1" applyAlignment="1">
      <alignment horizontal="right" vertical="center"/>
    </xf>
    <xf numFmtId="3" fontId="2" fillId="0" borderId="38" xfId="7" applyNumberFormat="1" applyFont="1" applyFill="1" applyBorder="1" applyAlignment="1">
      <alignment horizontal="center" vertical="center"/>
    </xf>
    <xf numFmtId="3" fontId="2" fillId="0" borderId="39" xfId="7" applyNumberFormat="1" applyFont="1" applyFill="1" applyBorder="1" applyAlignment="1">
      <alignment horizontal="center" vertical="center"/>
    </xf>
    <xf numFmtId="178" fontId="61" fillId="7" borderId="40" xfId="7" applyNumberFormat="1" applyFont="1" applyFill="1" applyBorder="1" applyAlignment="1">
      <alignment horizontal="center" vertical="center"/>
    </xf>
    <xf numFmtId="182" fontId="2" fillId="0" borderId="38" xfId="8" applyNumberFormat="1" applyFont="1" applyFill="1" applyBorder="1" applyAlignment="1">
      <alignment horizontal="right" vertical="center"/>
    </xf>
    <xf numFmtId="169" fontId="0" fillId="0" borderId="5" xfId="0" applyNumberFormat="1" applyFill="1" applyBorder="1" applyAlignment="1">
      <alignment horizontal="left" vertical="top"/>
    </xf>
    <xf numFmtId="169" fontId="0" fillId="0" borderId="7" xfId="0" applyNumberFormat="1" applyFill="1" applyBorder="1" applyAlignment="1">
      <alignment horizontal="left" vertical="top"/>
    </xf>
    <xf numFmtId="0" fontId="0" fillId="0" borderId="0" xfId="0" applyFill="1" applyAlignment="1">
      <alignment horizontal="left" vertical="top" wrapText="1"/>
    </xf>
    <xf numFmtId="168" fontId="0" fillId="0" borderId="5" xfId="0" applyNumberFormat="1" applyFill="1" applyBorder="1" applyAlignment="1">
      <alignment horizontal="center" vertical="top"/>
    </xf>
    <xf numFmtId="168" fontId="0" fillId="0" borderId="7" xfId="0" applyNumberFormat="1" applyFill="1" applyBorder="1" applyAlignment="1">
      <alignment horizontal="center" vertical="top"/>
    </xf>
    <xf numFmtId="0" fontId="3" fillId="0" borderId="5" xfId="0" applyFont="1" applyBorder="1" applyAlignment="1">
      <alignment horizontal="center" vertical="top" wrapText="1"/>
    </xf>
    <xf numFmtId="0" fontId="3" fillId="0" borderId="7" xfId="0" applyFont="1" applyBorder="1" applyAlignment="1">
      <alignment horizontal="center" vertical="top" wrapText="1"/>
    </xf>
    <xf numFmtId="0" fontId="3" fillId="0" borderId="5" xfId="0" applyFont="1" applyFill="1" applyBorder="1" applyAlignment="1">
      <alignment horizontal="center" vertical="top" wrapText="1"/>
    </xf>
    <xf numFmtId="0" fontId="3" fillId="0" borderId="7" xfId="0" applyFont="1" applyFill="1" applyBorder="1" applyAlignment="1">
      <alignment horizontal="center" vertical="top" wrapText="1"/>
    </xf>
    <xf numFmtId="170" fontId="0" fillId="0" borderId="5" xfId="1" applyNumberFormat="1" applyFont="1" applyFill="1" applyBorder="1" applyAlignment="1">
      <alignment horizontal="center" vertical="top"/>
    </xf>
    <xf numFmtId="170" fontId="0" fillId="0" borderId="7" xfId="1" applyNumberFormat="1" applyFont="1" applyFill="1" applyBorder="1" applyAlignment="1">
      <alignment horizontal="center" vertical="top"/>
    </xf>
    <xf numFmtId="0" fontId="0" fillId="0" borderId="5" xfId="0" applyFill="1" applyBorder="1" applyAlignment="1">
      <alignment horizontal="center" vertical="top"/>
    </xf>
    <xf numFmtId="0" fontId="0" fillId="0" borderId="7" xfId="0" applyFill="1" applyBorder="1" applyAlignment="1">
      <alignment horizontal="center" vertical="top"/>
    </xf>
    <xf numFmtId="0" fontId="6" fillId="4" borderId="20" xfId="0" applyFont="1" applyFill="1" applyBorder="1" applyAlignment="1">
      <alignment horizontal="center"/>
    </xf>
    <xf numFmtId="0" fontId="6" fillId="4" borderId="35" xfId="0" applyFont="1" applyFill="1" applyBorder="1" applyAlignment="1">
      <alignment horizontal="center"/>
    </xf>
    <xf numFmtId="0" fontId="6" fillId="4" borderId="21" xfId="0" applyFont="1" applyFill="1" applyBorder="1" applyAlignment="1">
      <alignment horizontal="center"/>
    </xf>
  </cellXfs>
  <cellStyles count="915">
    <cellStyle name="20% - Accent1 2" xfId="9"/>
    <cellStyle name="20% - Accent1 2 2" xfId="10"/>
    <cellStyle name="20% - Accent1 2 2 2" xfId="11"/>
    <cellStyle name="20% - Accent1 2 2 2 2" xfId="12"/>
    <cellStyle name="20% - Accent1 2 2 2 3" xfId="13"/>
    <cellStyle name="20% - Accent1 2 2 3" xfId="14"/>
    <cellStyle name="20% - Accent1 2 2 4" xfId="15"/>
    <cellStyle name="20% - Accent1 2 2 5" xfId="16"/>
    <cellStyle name="20% - Accent1 2 3" xfId="17"/>
    <cellStyle name="20% - Accent1 2 4" xfId="18"/>
    <cellStyle name="20% - Accent1 2 5" xfId="19"/>
    <cellStyle name="20% - Accent1 3" xfId="20"/>
    <cellStyle name="20% - Accent1 3 2" xfId="21"/>
    <cellStyle name="20% - Accent1 3 3" xfId="22"/>
    <cellStyle name="20% - Accent1 3 4" xfId="23"/>
    <cellStyle name="20% - Accent1 4" xfId="24"/>
    <cellStyle name="20% - Accent1 5" xfId="25"/>
    <cellStyle name="20% - Accent1 6" xfId="26"/>
    <cellStyle name="20% - Accent1 7" xfId="27"/>
    <cellStyle name="20% - Accent1 8" xfId="28"/>
    <cellStyle name="20% - Accent2 2" xfId="29"/>
    <cellStyle name="20% - Accent2 2 2" xfId="30"/>
    <cellStyle name="20% - Accent2 2 2 2" xfId="31"/>
    <cellStyle name="20% - Accent2 2 2 2 2" xfId="32"/>
    <cellStyle name="20% - Accent2 2 2 2 3" xfId="33"/>
    <cellStyle name="20% - Accent2 2 2 3" xfId="34"/>
    <cellStyle name="20% - Accent2 2 2 4" xfId="35"/>
    <cellStyle name="20% - Accent2 2 2 5" xfId="36"/>
    <cellStyle name="20% - Accent2 2 3" xfId="37"/>
    <cellStyle name="20% - Accent2 2 4" xfId="38"/>
    <cellStyle name="20% - Accent2 2 5" xfId="39"/>
    <cellStyle name="20% - Accent2 3" xfId="40"/>
    <cellStyle name="20% - Accent2 3 2" xfId="41"/>
    <cellStyle name="20% - Accent2 3 3" xfId="42"/>
    <cellStyle name="20% - Accent2 3 4" xfId="43"/>
    <cellStyle name="20% - Accent2 4" xfId="44"/>
    <cellStyle name="20% - Accent2 5" xfId="45"/>
    <cellStyle name="20% - Accent2 6" xfId="46"/>
    <cellStyle name="20% - Accent2 7" xfId="47"/>
    <cellStyle name="20% - Accent2 8" xfId="48"/>
    <cellStyle name="20% - Accent3 2" xfId="49"/>
    <cellStyle name="20% - Accent3 2 2" xfId="50"/>
    <cellStyle name="20% - Accent3 2 2 2" xfId="51"/>
    <cellStyle name="20% - Accent3 2 2 2 2" xfId="52"/>
    <cellStyle name="20% - Accent3 2 2 2 3" xfId="53"/>
    <cellStyle name="20% - Accent3 2 2 3" xfId="54"/>
    <cellStyle name="20% - Accent3 2 2 4" xfId="55"/>
    <cellStyle name="20% - Accent3 2 2 5" xfId="56"/>
    <cellStyle name="20% - Accent3 2 3" xfId="57"/>
    <cellStyle name="20% - Accent3 2 4" xfId="58"/>
    <cellStyle name="20% - Accent3 2 5" xfId="59"/>
    <cellStyle name="20% - Accent3 3" xfId="60"/>
    <cellStyle name="20% - Accent3 3 2" xfId="61"/>
    <cellStyle name="20% - Accent3 3 3" xfId="62"/>
    <cellStyle name="20% - Accent3 3 4" xfId="63"/>
    <cellStyle name="20% - Accent3 4" xfId="64"/>
    <cellStyle name="20% - Accent3 5" xfId="65"/>
    <cellStyle name="20% - Accent3 6" xfId="66"/>
    <cellStyle name="20% - Accent3 7" xfId="67"/>
    <cellStyle name="20% - Accent3 8" xfId="68"/>
    <cellStyle name="20% - Accent4 2" xfId="69"/>
    <cellStyle name="20% - Accent4 2 2" xfId="70"/>
    <cellStyle name="20% - Accent4 2 2 2" xfId="71"/>
    <cellStyle name="20% - Accent4 2 2 2 2" xfId="72"/>
    <cellStyle name="20% - Accent4 2 2 2 3" xfId="73"/>
    <cellStyle name="20% - Accent4 2 2 3" xfId="74"/>
    <cellStyle name="20% - Accent4 2 2 4" xfId="75"/>
    <cellStyle name="20% - Accent4 2 2 5" xfId="76"/>
    <cellStyle name="20% - Accent4 2 3" xfId="77"/>
    <cellStyle name="20% - Accent4 2 4" xfId="78"/>
    <cellStyle name="20% - Accent4 2 5" xfId="79"/>
    <cellStyle name="20% - Accent4 3" xfId="80"/>
    <cellStyle name="20% - Accent4 3 2" xfId="81"/>
    <cellStyle name="20% - Accent4 3 3" xfId="82"/>
    <cellStyle name="20% - Accent4 3 4" xfId="83"/>
    <cellStyle name="20% - Accent4 4" xfId="84"/>
    <cellStyle name="20% - Accent4 5" xfId="85"/>
    <cellStyle name="20% - Accent4 6" xfId="86"/>
    <cellStyle name="20% - Accent4 7" xfId="87"/>
    <cellStyle name="20% - Accent4 8" xfId="88"/>
    <cellStyle name="20% - Accent5 2" xfId="89"/>
    <cellStyle name="20% - Accent5 2 2" xfId="90"/>
    <cellStyle name="20% - Accent5 2 2 2" xfId="91"/>
    <cellStyle name="20% - Accent5 2 2 2 2" xfId="92"/>
    <cellStyle name="20% - Accent5 2 2 2 3" xfId="93"/>
    <cellStyle name="20% - Accent5 2 2 3" xfId="94"/>
    <cellStyle name="20% - Accent5 2 2 4" xfId="95"/>
    <cellStyle name="20% - Accent5 2 2 5" xfId="96"/>
    <cellStyle name="20% - Accent5 2 3" xfId="97"/>
    <cellStyle name="20% - Accent5 2 4" xfId="98"/>
    <cellStyle name="20% - Accent5 2 5" xfId="99"/>
    <cellStyle name="20% - Accent5 3" xfId="100"/>
    <cellStyle name="20% - Accent5 3 2" xfId="101"/>
    <cellStyle name="20% - Accent5 3 3" xfId="102"/>
    <cellStyle name="20% - Accent5 3 4" xfId="103"/>
    <cellStyle name="20% - Accent5 4" xfId="104"/>
    <cellStyle name="20% - Accent5 5" xfId="105"/>
    <cellStyle name="20% - Accent5 6" xfId="106"/>
    <cellStyle name="20% - Accent5 7" xfId="107"/>
    <cellStyle name="20% - Accent5 8" xfId="108"/>
    <cellStyle name="20% - Accent6 2" xfId="109"/>
    <cellStyle name="20% - Accent6 2 2" xfId="110"/>
    <cellStyle name="20% - Accent6 2 2 2" xfId="111"/>
    <cellStyle name="20% - Accent6 2 2 2 2" xfId="112"/>
    <cellStyle name="20% - Accent6 2 2 2 3" xfId="113"/>
    <cellStyle name="20% - Accent6 2 2 3" xfId="114"/>
    <cellStyle name="20% - Accent6 2 2 4" xfId="115"/>
    <cellStyle name="20% - Accent6 2 2 5" xfId="116"/>
    <cellStyle name="20% - Accent6 2 3" xfId="117"/>
    <cellStyle name="20% - Accent6 2 4" xfId="118"/>
    <cellStyle name="20% - Accent6 2 5" xfId="119"/>
    <cellStyle name="20% - Accent6 3" xfId="120"/>
    <cellStyle name="20% - Accent6 3 2" xfId="121"/>
    <cellStyle name="20% - Accent6 3 3" xfId="122"/>
    <cellStyle name="20% - Accent6 3 4" xfId="123"/>
    <cellStyle name="20% - Accent6 4" xfId="124"/>
    <cellStyle name="20% - Accent6 5" xfId="125"/>
    <cellStyle name="20% - Accent6 6" xfId="126"/>
    <cellStyle name="20% - Accent6 7" xfId="127"/>
    <cellStyle name="20% - Accent6 8" xfId="128"/>
    <cellStyle name="40% - Accent1 2" xfId="129"/>
    <cellStyle name="40% - Accent1 2 2" xfId="130"/>
    <cellStyle name="40% - Accent1 2 2 2" xfId="131"/>
    <cellStyle name="40% - Accent1 2 2 2 2" xfId="132"/>
    <cellStyle name="40% - Accent1 2 2 2 3" xfId="133"/>
    <cellStyle name="40% - Accent1 2 2 3" xfId="134"/>
    <cellStyle name="40% - Accent1 2 2 4" xfId="135"/>
    <cellStyle name="40% - Accent1 2 2 5" xfId="136"/>
    <cellStyle name="40% - Accent1 2 3" xfId="137"/>
    <cellStyle name="40% - Accent1 2 4" xfId="138"/>
    <cellStyle name="40% - Accent1 2 5" xfId="139"/>
    <cellStyle name="40% - Accent1 3" xfId="140"/>
    <cellStyle name="40% - Accent1 3 2" xfId="141"/>
    <cellStyle name="40% - Accent1 3 3" xfId="142"/>
    <cellStyle name="40% - Accent1 3 4" xfId="143"/>
    <cellStyle name="40% - Accent1 4" xfId="144"/>
    <cellStyle name="40% - Accent1 5" xfId="145"/>
    <cellStyle name="40% - Accent1 6" xfId="146"/>
    <cellStyle name="40% - Accent1 7" xfId="147"/>
    <cellStyle name="40% - Accent1 8" xfId="148"/>
    <cellStyle name="40% - Accent2 2" xfId="149"/>
    <cellStyle name="40% - Accent2 2 2" xfId="150"/>
    <cellStyle name="40% - Accent2 2 2 2" xfId="151"/>
    <cellStyle name="40% - Accent2 2 2 2 2" xfId="152"/>
    <cellStyle name="40% - Accent2 2 2 2 3" xfId="153"/>
    <cellStyle name="40% - Accent2 2 2 3" xfId="154"/>
    <cellStyle name="40% - Accent2 2 2 4" xfId="155"/>
    <cellStyle name="40% - Accent2 2 2 5" xfId="156"/>
    <cellStyle name="40% - Accent2 2 3" xfId="157"/>
    <cellStyle name="40% - Accent2 2 4" xfId="158"/>
    <cellStyle name="40% - Accent2 2 5" xfId="159"/>
    <cellStyle name="40% - Accent2 3" xfId="160"/>
    <cellStyle name="40% - Accent2 3 2" xfId="161"/>
    <cellStyle name="40% - Accent2 3 3" xfId="162"/>
    <cellStyle name="40% - Accent2 3 4" xfId="163"/>
    <cellStyle name="40% - Accent2 4" xfId="164"/>
    <cellStyle name="40% - Accent2 5" xfId="165"/>
    <cellStyle name="40% - Accent2 6" xfId="166"/>
    <cellStyle name="40% - Accent2 7" xfId="167"/>
    <cellStyle name="40% - Accent2 8" xfId="168"/>
    <cellStyle name="40% - Accent3 2" xfId="169"/>
    <cellStyle name="40% - Accent3 2 2" xfId="170"/>
    <cellStyle name="40% - Accent3 2 2 2" xfId="171"/>
    <cellStyle name="40% - Accent3 2 2 2 2" xfId="172"/>
    <cellStyle name="40% - Accent3 2 2 2 3" xfId="173"/>
    <cellStyle name="40% - Accent3 2 2 3" xfId="174"/>
    <cellStyle name="40% - Accent3 2 2 4" xfId="175"/>
    <cellStyle name="40% - Accent3 2 2 5" xfId="176"/>
    <cellStyle name="40% - Accent3 2 3" xfId="177"/>
    <cellStyle name="40% - Accent3 2 4" xfId="178"/>
    <cellStyle name="40% - Accent3 2 5" xfId="179"/>
    <cellStyle name="40% - Accent3 3" xfId="180"/>
    <cellStyle name="40% - Accent3 3 2" xfId="181"/>
    <cellStyle name="40% - Accent3 3 3" xfId="182"/>
    <cellStyle name="40% - Accent3 3 4" xfId="183"/>
    <cellStyle name="40% - Accent3 4" xfId="184"/>
    <cellStyle name="40% - Accent3 5" xfId="185"/>
    <cellStyle name="40% - Accent3 6" xfId="186"/>
    <cellStyle name="40% - Accent3 7" xfId="187"/>
    <cellStyle name="40% - Accent3 8" xfId="188"/>
    <cellStyle name="40% - Accent4 2" xfId="189"/>
    <cellStyle name="40% - Accent4 2 2" xfId="190"/>
    <cellStyle name="40% - Accent4 2 2 2" xfId="191"/>
    <cellStyle name="40% - Accent4 2 2 2 2" xfId="192"/>
    <cellStyle name="40% - Accent4 2 2 2 3" xfId="193"/>
    <cellStyle name="40% - Accent4 2 2 3" xfId="194"/>
    <cellStyle name="40% - Accent4 2 2 4" xfId="195"/>
    <cellStyle name="40% - Accent4 2 2 5" xfId="196"/>
    <cellStyle name="40% - Accent4 2 3" xfId="197"/>
    <cellStyle name="40% - Accent4 2 4" xfId="198"/>
    <cellStyle name="40% - Accent4 2 5" xfId="199"/>
    <cellStyle name="40% - Accent4 3" xfId="200"/>
    <cellStyle name="40% - Accent4 3 2" xfId="201"/>
    <cellStyle name="40% - Accent4 3 3" xfId="202"/>
    <cellStyle name="40% - Accent4 3 4" xfId="203"/>
    <cellStyle name="40% - Accent4 4" xfId="204"/>
    <cellStyle name="40% - Accent4 5" xfId="205"/>
    <cellStyle name="40% - Accent4 6" xfId="206"/>
    <cellStyle name="40% - Accent4 7" xfId="207"/>
    <cellStyle name="40% - Accent4 8" xfId="208"/>
    <cellStyle name="40% - Accent5 2" xfId="209"/>
    <cellStyle name="40% - Accent5 2 2" xfId="210"/>
    <cellStyle name="40% - Accent5 2 2 2" xfId="211"/>
    <cellStyle name="40% - Accent5 2 2 2 2" xfId="212"/>
    <cellStyle name="40% - Accent5 2 2 2 3" xfId="213"/>
    <cellStyle name="40% - Accent5 2 2 3" xfId="214"/>
    <cellStyle name="40% - Accent5 2 2 4" xfId="215"/>
    <cellStyle name="40% - Accent5 2 2 5" xfId="216"/>
    <cellStyle name="40% - Accent5 2 3" xfId="217"/>
    <cellStyle name="40% - Accent5 2 4" xfId="218"/>
    <cellStyle name="40% - Accent5 2 5" xfId="219"/>
    <cellStyle name="40% - Accent5 3" xfId="220"/>
    <cellStyle name="40% - Accent5 3 2" xfId="221"/>
    <cellStyle name="40% - Accent5 3 3" xfId="222"/>
    <cellStyle name="40% - Accent5 3 4" xfId="223"/>
    <cellStyle name="40% - Accent5 4" xfId="224"/>
    <cellStyle name="40% - Accent5 5" xfId="225"/>
    <cellStyle name="40% - Accent5 6" xfId="226"/>
    <cellStyle name="40% - Accent5 7" xfId="227"/>
    <cellStyle name="40% - Accent5 8" xfId="228"/>
    <cellStyle name="40% - Accent6 2" xfId="229"/>
    <cellStyle name="40% - Accent6 2 2" xfId="230"/>
    <cellStyle name="40% - Accent6 2 2 2" xfId="231"/>
    <cellStyle name="40% - Accent6 2 2 2 2" xfId="232"/>
    <cellStyle name="40% - Accent6 2 2 2 3" xfId="233"/>
    <cellStyle name="40% - Accent6 2 2 3" xfId="234"/>
    <cellStyle name="40% - Accent6 2 2 4" xfId="235"/>
    <cellStyle name="40% - Accent6 2 2 5" xfId="236"/>
    <cellStyle name="40% - Accent6 2 3" xfId="237"/>
    <cellStyle name="40% - Accent6 2 4" xfId="238"/>
    <cellStyle name="40% - Accent6 2 5" xfId="239"/>
    <cellStyle name="40% - Accent6 3" xfId="240"/>
    <cellStyle name="40% - Accent6 3 2" xfId="241"/>
    <cellStyle name="40% - Accent6 3 3" xfId="242"/>
    <cellStyle name="40% - Accent6 3 4" xfId="243"/>
    <cellStyle name="40% - Accent6 4" xfId="244"/>
    <cellStyle name="40% - Accent6 5" xfId="245"/>
    <cellStyle name="40% - Accent6 6" xfId="246"/>
    <cellStyle name="40% - Accent6 7" xfId="247"/>
    <cellStyle name="40% - Accent6 8" xfId="248"/>
    <cellStyle name="60% - Accent1 2" xfId="249"/>
    <cellStyle name="60% - Accent1 2 2" xfId="250"/>
    <cellStyle name="60% - Accent1 2 2 2" xfId="251"/>
    <cellStyle name="60% - Accent1 2 2 2 2" xfId="252"/>
    <cellStyle name="60% - Accent1 2 2 2 3" xfId="253"/>
    <cellStyle name="60% - Accent1 2 2 3" xfId="254"/>
    <cellStyle name="60% - Accent1 2 2 4" xfId="255"/>
    <cellStyle name="60% - Accent1 2 2 5" xfId="256"/>
    <cellStyle name="60% - Accent1 2 3" xfId="257"/>
    <cellStyle name="60% - Accent1 2 4" xfId="258"/>
    <cellStyle name="60% - Accent1 2 5" xfId="259"/>
    <cellStyle name="60% - Accent1 3" xfId="260"/>
    <cellStyle name="60% - Accent1 4" xfId="261"/>
    <cellStyle name="60% - Accent1 5" xfId="262"/>
    <cellStyle name="60% - Accent1 6" xfId="263"/>
    <cellStyle name="60% - Accent1 7" xfId="264"/>
    <cellStyle name="60% - Accent1 8" xfId="265"/>
    <cellStyle name="60% - Accent2 2" xfId="266"/>
    <cellStyle name="60% - Accent2 2 2" xfId="267"/>
    <cellStyle name="60% - Accent2 2 2 2" xfId="268"/>
    <cellStyle name="60% - Accent2 2 2 2 2" xfId="269"/>
    <cellStyle name="60% - Accent2 2 2 2 3" xfId="270"/>
    <cellStyle name="60% - Accent2 2 2 3" xfId="271"/>
    <cellStyle name="60% - Accent2 2 2 4" xfId="272"/>
    <cellStyle name="60% - Accent2 2 2 5" xfId="273"/>
    <cellStyle name="60% - Accent2 2 3" xfId="274"/>
    <cellStyle name="60% - Accent2 2 4" xfId="275"/>
    <cellStyle name="60% - Accent2 2 5" xfId="276"/>
    <cellStyle name="60% - Accent2 3" xfId="277"/>
    <cellStyle name="60% - Accent2 4" xfId="278"/>
    <cellStyle name="60% - Accent2 5" xfId="279"/>
    <cellStyle name="60% - Accent2 6" xfId="280"/>
    <cellStyle name="60% - Accent2 7" xfId="281"/>
    <cellStyle name="60% - Accent2 8" xfId="282"/>
    <cellStyle name="60% - Accent3 2" xfId="283"/>
    <cellStyle name="60% - Accent3 2 2" xfId="284"/>
    <cellStyle name="60% - Accent3 2 2 2" xfId="285"/>
    <cellStyle name="60% - Accent3 2 2 2 2" xfId="286"/>
    <cellStyle name="60% - Accent3 2 2 2 3" xfId="287"/>
    <cellStyle name="60% - Accent3 2 2 3" xfId="288"/>
    <cellStyle name="60% - Accent3 2 2 4" xfId="289"/>
    <cellStyle name="60% - Accent3 2 2 5" xfId="290"/>
    <cellStyle name="60% - Accent3 2 3" xfId="291"/>
    <cellStyle name="60% - Accent3 2 4" xfId="292"/>
    <cellStyle name="60% - Accent3 2 5" xfId="293"/>
    <cellStyle name="60% - Accent3 3" xfId="294"/>
    <cellStyle name="60% - Accent3 4" xfId="295"/>
    <cellStyle name="60% - Accent3 5" xfId="296"/>
    <cellStyle name="60% - Accent3 6" xfId="297"/>
    <cellStyle name="60% - Accent3 7" xfId="298"/>
    <cellStyle name="60% - Accent3 8" xfId="299"/>
    <cellStyle name="60% - Accent4 2" xfId="300"/>
    <cellStyle name="60% - Accent4 2 2" xfId="301"/>
    <cellStyle name="60% - Accent4 2 2 2" xfId="302"/>
    <cellStyle name="60% - Accent4 2 2 2 2" xfId="303"/>
    <cellStyle name="60% - Accent4 2 2 2 3" xfId="304"/>
    <cellStyle name="60% - Accent4 2 2 3" xfId="305"/>
    <cellStyle name="60% - Accent4 2 2 4" xfId="306"/>
    <cellStyle name="60% - Accent4 2 2 5" xfId="307"/>
    <cellStyle name="60% - Accent4 2 3" xfId="308"/>
    <cellStyle name="60% - Accent4 2 4" xfId="309"/>
    <cellStyle name="60% - Accent4 2 5" xfId="310"/>
    <cellStyle name="60% - Accent4 3" xfId="311"/>
    <cellStyle name="60% - Accent4 4" xfId="312"/>
    <cellStyle name="60% - Accent4 5" xfId="313"/>
    <cellStyle name="60% - Accent4 6" xfId="314"/>
    <cellStyle name="60% - Accent4 7" xfId="315"/>
    <cellStyle name="60% - Accent4 8" xfId="316"/>
    <cellStyle name="60% - Accent5 2" xfId="317"/>
    <cellStyle name="60% - Accent5 2 2" xfId="318"/>
    <cellStyle name="60% - Accent5 2 2 2" xfId="319"/>
    <cellStyle name="60% - Accent5 2 2 2 2" xfId="320"/>
    <cellStyle name="60% - Accent5 2 2 2 3" xfId="321"/>
    <cellStyle name="60% - Accent5 2 2 3" xfId="322"/>
    <cellStyle name="60% - Accent5 2 2 4" xfId="323"/>
    <cellStyle name="60% - Accent5 2 2 5" xfId="324"/>
    <cellStyle name="60% - Accent5 2 3" xfId="325"/>
    <cellStyle name="60% - Accent5 2 4" xfId="326"/>
    <cellStyle name="60% - Accent5 2 5" xfId="327"/>
    <cellStyle name="60% - Accent5 3" xfId="328"/>
    <cellStyle name="60% - Accent5 4" xfId="329"/>
    <cellStyle name="60% - Accent5 5" xfId="330"/>
    <cellStyle name="60% - Accent5 6" xfId="331"/>
    <cellStyle name="60% - Accent5 7" xfId="332"/>
    <cellStyle name="60% - Accent5 8" xfId="333"/>
    <cellStyle name="60% - Accent6 2" xfId="334"/>
    <cellStyle name="60% - Accent6 2 2" xfId="335"/>
    <cellStyle name="60% - Accent6 2 2 2" xfId="336"/>
    <cellStyle name="60% - Accent6 2 2 2 2" xfId="337"/>
    <cellStyle name="60% - Accent6 2 2 2 3" xfId="338"/>
    <cellStyle name="60% - Accent6 2 2 3" xfId="339"/>
    <cellStyle name="60% - Accent6 2 2 4" xfId="340"/>
    <cellStyle name="60% - Accent6 2 2 5" xfId="341"/>
    <cellStyle name="60% - Accent6 2 3" xfId="342"/>
    <cellStyle name="60% - Accent6 2 4" xfId="343"/>
    <cellStyle name="60% - Accent6 2 5" xfId="344"/>
    <cellStyle name="60% - Accent6 3" xfId="345"/>
    <cellStyle name="60% - Accent6 4" xfId="346"/>
    <cellStyle name="60% - Accent6 5" xfId="347"/>
    <cellStyle name="60% - Accent6 6" xfId="348"/>
    <cellStyle name="60% - Accent6 7" xfId="349"/>
    <cellStyle name="60% - Accent6 8" xfId="350"/>
    <cellStyle name="Accent1 2" xfId="351"/>
    <cellStyle name="Accent1 2 2" xfId="352"/>
    <cellStyle name="Accent1 2 2 2" xfId="353"/>
    <cellStyle name="Accent1 2 2 2 2" xfId="354"/>
    <cellStyle name="Accent1 2 2 2 3" xfId="355"/>
    <cellStyle name="Accent1 2 2 3" xfId="356"/>
    <cellStyle name="Accent1 2 2 4" xfId="357"/>
    <cellStyle name="Accent1 2 2 5" xfId="358"/>
    <cellStyle name="Accent1 2 3" xfId="359"/>
    <cellStyle name="Accent1 2 4" xfId="360"/>
    <cellStyle name="Accent1 2 5" xfId="361"/>
    <cellStyle name="Accent1 3" xfId="362"/>
    <cellStyle name="Accent1 4" xfId="363"/>
    <cellStyle name="Accent1 5" xfId="364"/>
    <cellStyle name="Accent1 6" xfId="365"/>
    <cellStyle name="Accent1 7" xfId="366"/>
    <cellStyle name="Accent1 8" xfId="367"/>
    <cellStyle name="Accent2 2" xfId="368"/>
    <cellStyle name="Accent2 2 2" xfId="369"/>
    <cellStyle name="Accent2 2 2 2" xfId="370"/>
    <cellStyle name="Accent2 2 2 2 2" xfId="371"/>
    <cellStyle name="Accent2 2 2 2 3" xfId="372"/>
    <cellStyle name="Accent2 2 2 3" xfId="373"/>
    <cellStyle name="Accent2 2 2 4" xfId="374"/>
    <cellStyle name="Accent2 2 2 5" xfId="375"/>
    <cellStyle name="Accent2 2 3" xfId="376"/>
    <cellStyle name="Accent2 2 4" xfId="377"/>
    <cellStyle name="Accent2 2 5" xfId="378"/>
    <cellStyle name="Accent2 3" xfId="379"/>
    <cellStyle name="Accent2 4" xfId="380"/>
    <cellStyle name="Accent2 5" xfId="381"/>
    <cellStyle name="Accent2 6" xfId="382"/>
    <cellStyle name="Accent2 7" xfId="383"/>
    <cellStyle name="Accent2 8" xfId="384"/>
    <cellStyle name="Accent3 2" xfId="385"/>
    <cellStyle name="Accent3 2 2" xfId="386"/>
    <cellStyle name="Accent3 2 2 2" xfId="387"/>
    <cellStyle name="Accent3 2 2 2 2" xfId="388"/>
    <cellStyle name="Accent3 2 2 2 3" xfId="389"/>
    <cellStyle name="Accent3 2 2 3" xfId="390"/>
    <cellStyle name="Accent3 2 2 4" xfId="391"/>
    <cellStyle name="Accent3 2 2 5" xfId="392"/>
    <cellStyle name="Accent3 2 3" xfId="393"/>
    <cellStyle name="Accent3 2 4" xfId="394"/>
    <cellStyle name="Accent3 2 5" xfId="395"/>
    <cellStyle name="Accent3 3" xfId="396"/>
    <cellStyle name="Accent3 4" xfId="397"/>
    <cellStyle name="Accent3 5" xfId="398"/>
    <cellStyle name="Accent3 6" xfId="399"/>
    <cellStyle name="Accent3 7" xfId="400"/>
    <cellStyle name="Accent3 8" xfId="401"/>
    <cellStyle name="Accent4 2" xfId="402"/>
    <cellStyle name="Accent4 2 2" xfId="403"/>
    <cellStyle name="Accent4 2 2 2" xfId="404"/>
    <cellStyle name="Accent4 2 2 2 2" xfId="405"/>
    <cellStyle name="Accent4 2 2 2 3" xfId="406"/>
    <cellStyle name="Accent4 2 2 3" xfId="407"/>
    <cellStyle name="Accent4 2 2 4" xfId="408"/>
    <cellStyle name="Accent4 2 2 5" xfId="409"/>
    <cellStyle name="Accent4 2 3" xfId="410"/>
    <cellStyle name="Accent4 2 4" xfId="411"/>
    <cellStyle name="Accent4 2 5" xfId="412"/>
    <cellStyle name="Accent4 3" xfId="413"/>
    <cellStyle name="Accent4 4" xfId="414"/>
    <cellStyle name="Accent4 5" xfId="415"/>
    <cellStyle name="Accent4 6" xfId="416"/>
    <cellStyle name="Accent4 7" xfId="417"/>
    <cellStyle name="Accent4 8" xfId="418"/>
    <cellStyle name="Accent5 2" xfId="419"/>
    <cellStyle name="Accent5 2 2" xfId="420"/>
    <cellStyle name="Accent5 2 2 2" xfId="421"/>
    <cellStyle name="Accent5 2 2 2 2" xfId="422"/>
    <cellStyle name="Accent5 2 2 2 3" xfId="423"/>
    <cellStyle name="Accent5 2 2 3" xfId="424"/>
    <cellStyle name="Accent5 2 2 4" xfId="425"/>
    <cellStyle name="Accent5 2 2 5" xfId="426"/>
    <cellStyle name="Accent5 2 3" xfId="427"/>
    <cellStyle name="Accent5 2 4" xfId="428"/>
    <cellStyle name="Accent5 2 5" xfId="429"/>
    <cellStyle name="Accent5 3" xfId="430"/>
    <cellStyle name="Accent5 4" xfId="431"/>
    <cellStyle name="Accent5 5" xfId="432"/>
    <cellStyle name="Accent5 6" xfId="433"/>
    <cellStyle name="Accent5 7" xfId="434"/>
    <cellStyle name="Accent5 8" xfId="435"/>
    <cellStyle name="Accent6 2" xfId="436"/>
    <cellStyle name="Accent6 2 2" xfId="437"/>
    <cellStyle name="Accent6 2 2 2" xfId="438"/>
    <cellStyle name="Accent6 2 2 2 2" xfId="439"/>
    <cellStyle name="Accent6 2 2 2 3" xfId="440"/>
    <cellStyle name="Accent6 2 2 3" xfId="441"/>
    <cellStyle name="Accent6 2 2 4" xfId="442"/>
    <cellStyle name="Accent6 2 2 5" xfId="443"/>
    <cellStyle name="Accent6 2 3" xfId="444"/>
    <cellStyle name="Accent6 2 4" xfId="445"/>
    <cellStyle name="Accent6 2 5" xfId="446"/>
    <cellStyle name="Accent6 3" xfId="447"/>
    <cellStyle name="Accent6 4" xfId="448"/>
    <cellStyle name="Accent6 5" xfId="449"/>
    <cellStyle name="Accent6 6" xfId="450"/>
    <cellStyle name="Accent6 7" xfId="451"/>
    <cellStyle name="Accent6 8" xfId="452"/>
    <cellStyle name="Bad 2" xfId="453"/>
    <cellStyle name="Bad 2 2" xfId="454"/>
    <cellStyle name="Bad 2 2 2" xfId="455"/>
    <cellStyle name="Bad 2 2 2 2" xfId="456"/>
    <cellStyle name="Bad 2 2 2 3" xfId="457"/>
    <cellStyle name="Bad 2 2 3" xfId="458"/>
    <cellStyle name="Bad 2 2 4" xfId="459"/>
    <cellStyle name="Bad 2 2 5" xfId="460"/>
    <cellStyle name="Bad 2 3" xfId="461"/>
    <cellStyle name="Bad 2 4" xfId="462"/>
    <cellStyle name="Bad 2 5" xfId="463"/>
    <cellStyle name="Bad 3" xfId="464"/>
    <cellStyle name="Bad 4" xfId="465"/>
    <cellStyle name="Bad 5" xfId="466"/>
    <cellStyle name="Bad 6" xfId="467"/>
    <cellStyle name="Bad 7" xfId="468"/>
    <cellStyle name="Bad 8" xfId="469"/>
    <cellStyle name="Calculation 2" xfId="470"/>
    <cellStyle name="Calculation 2 2" xfId="471"/>
    <cellStyle name="Calculation 2 2 2" xfId="472"/>
    <cellStyle name="Calculation 2 2 2 2" xfId="473"/>
    <cellStyle name="Calculation 2 2 2 3" xfId="474"/>
    <cellStyle name="Calculation 2 2 3" xfId="475"/>
    <cellStyle name="Calculation 2 2 4" xfId="476"/>
    <cellStyle name="Calculation 2 2 5" xfId="477"/>
    <cellStyle name="Calculation 2 3" xfId="478"/>
    <cellStyle name="Calculation 2 4" xfId="479"/>
    <cellStyle name="Calculation 2 5" xfId="480"/>
    <cellStyle name="Calculation 3" xfId="481"/>
    <cellStyle name="Calculation 4" xfId="482"/>
    <cellStyle name="Calculation 5" xfId="483"/>
    <cellStyle name="Calculation 6" xfId="484"/>
    <cellStyle name="Calculation 7" xfId="485"/>
    <cellStyle name="Calculation 8" xfId="486"/>
    <cellStyle name="Check Cell 2" xfId="487"/>
    <cellStyle name="Check Cell 2 2" xfId="488"/>
    <cellStyle name="Check Cell 2 2 2" xfId="489"/>
    <cellStyle name="Check Cell 2 2 2 2" xfId="490"/>
    <cellStyle name="Check Cell 2 2 2 3" xfId="491"/>
    <cellStyle name="Check Cell 2 2 3" xfId="492"/>
    <cellStyle name="Check Cell 2 2 4" xfId="493"/>
    <cellStyle name="Check Cell 2 2 5" xfId="494"/>
    <cellStyle name="Check Cell 2 3" xfId="495"/>
    <cellStyle name="Check Cell 2 4" xfId="496"/>
    <cellStyle name="Check Cell 2 5" xfId="497"/>
    <cellStyle name="Check Cell 3" xfId="498"/>
    <cellStyle name="Check Cell 4" xfId="499"/>
    <cellStyle name="Check Cell 5" xfId="500"/>
    <cellStyle name="Check Cell 6" xfId="501"/>
    <cellStyle name="Check Cell 7" xfId="502"/>
    <cellStyle name="Check Cell 8" xfId="503"/>
    <cellStyle name="Comma" xfId="1" builtinId="3"/>
    <cellStyle name="Comma 2" xfId="5"/>
    <cellStyle name="Comma 2 10" xfId="504"/>
    <cellStyle name="Comma 2 11" xfId="505"/>
    <cellStyle name="Comma 2 12" xfId="895"/>
    <cellStyle name="Comma 2 13" xfId="898"/>
    <cellStyle name="Comma 2 14" xfId="901"/>
    <cellStyle name="Comma 2 15" xfId="904"/>
    <cellStyle name="Comma 2 16" xfId="907"/>
    <cellStyle name="Comma 2 17" xfId="910"/>
    <cellStyle name="Comma 2 18" xfId="913"/>
    <cellStyle name="Comma 2 2" xfId="506"/>
    <cellStyle name="Comma 2 3" xfId="507"/>
    <cellStyle name="Comma 2 4" xfId="508"/>
    <cellStyle name="Comma 2 5" xfId="509"/>
    <cellStyle name="Comma 2 6" xfId="510"/>
    <cellStyle name="Comma 2 7" xfId="511"/>
    <cellStyle name="Comma 2 8" xfId="512"/>
    <cellStyle name="Comma 2 9" xfId="513"/>
    <cellStyle name="Comma 3" xfId="514"/>
    <cellStyle name="Comma 3 2" xfId="515"/>
    <cellStyle name="Comma 3 2 2" xfId="516"/>
    <cellStyle name="Comma 3 3" xfId="517"/>
    <cellStyle name="Comma 3 4" xfId="518"/>
    <cellStyle name="Comma 3 5" xfId="519"/>
    <cellStyle name="Comma 3 6" xfId="520"/>
    <cellStyle name="Comma 3 7" xfId="521"/>
    <cellStyle name="Comma 4 2" xfId="522"/>
    <cellStyle name="Comma 4 3" xfId="523"/>
    <cellStyle name="Comma 5" xfId="524"/>
    <cellStyle name="Comma 6" xfId="525"/>
    <cellStyle name="Comma 7" xfId="526"/>
    <cellStyle name="Comma 8" xfId="527"/>
    <cellStyle name="Comma 8 2" xfId="528"/>
    <cellStyle name="Comma 8 3" xfId="529"/>
    <cellStyle name="Comma 8 4" xfId="530"/>
    <cellStyle name="Currency" xfId="8" builtinId="4"/>
    <cellStyle name="Currency 2" xfId="531"/>
    <cellStyle name="Currency 2 2" xfId="532"/>
    <cellStyle name="Currency 2 3" xfId="533"/>
    <cellStyle name="Currency 2 4" xfId="534"/>
    <cellStyle name="Currency 2 5" xfId="535"/>
    <cellStyle name="Currency 2 6" xfId="536"/>
    <cellStyle name="Currency 2 7" xfId="537"/>
    <cellStyle name="Currency 2 8" xfId="538"/>
    <cellStyle name="Euro" xfId="2"/>
    <cellStyle name="Explanatory Text 2" xfId="539"/>
    <cellStyle name="Explanatory Text 2 2" xfId="540"/>
    <cellStyle name="Explanatory Text 2 2 2" xfId="541"/>
    <cellStyle name="Explanatory Text 2 2 2 2" xfId="542"/>
    <cellStyle name="Explanatory Text 2 2 2 3" xfId="543"/>
    <cellStyle name="Explanatory Text 2 2 3" xfId="544"/>
    <cellStyle name="Explanatory Text 2 2 4" xfId="545"/>
    <cellStyle name="Explanatory Text 2 2 5" xfId="546"/>
    <cellStyle name="Explanatory Text 2 3" xfId="547"/>
    <cellStyle name="Explanatory Text 2 4" xfId="548"/>
    <cellStyle name="Explanatory Text 2 5" xfId="549"/>
    <cellStyle name="Explanatory Text 3" xfId="550"/>
    <cellStyle name="Explanatory Text 4" xfId="551"/>
    <cellStyle name="Explanatory Text 5" xfId="552"/>
    <cellStyle name="Explanatory Text 6" xfId="553"/>
    <cellStyle name="Explanatory Text 7" xfId="554"/>
    <cellStyle name="Explanatory Text 8" xfId="555"/>
    <cellStyle name="Good 2" xfId="556"/>
    <cellStyle name="Good 2 2" xfId="557"/>
    <cellStyle name="Good 2 2 2" xfId="558"/>
    <cellStyle name="Good 2 2 2 2" xfId="559"/>
    <cellStyle name="Good 2 2 2 3" xfId="560"/>
    <cellStyle name="Good 2 2 3" xfId="561"/>
    <cellStyle name="Good 2 2 4" xfId="562"/>
    <cellStyle name="Good 2 2 5" xfId="563"/>
    <cellStyle name="Good 2 3" xfId="564"/>
    <cellStyle name="Good 2 4" xfId="565"/>
    <cellStyle name="Good 2 5" xfId="566"/>
    <cellStyle name="Good 3" xfId="567"/>
    <cellStyle name="Good 4" xfId="568"/>
    <cellStyle name="Good 5" xfId="569"/>
    <cellStyle name="Good 6" xfId="570"/>
    <cellStyle name="Good 7" xfId="571"/>
    <cellStyle name="Good 8" xfId="572"/>
    <cellStyle name="Heading 1 2" xfId="573"/>
    <cellStyle name="Heading 1 2 2" xfId="574"/>
    <cellStyle name="Heading 1 2 2 2" xfId="575"/>
    <cellStyle name="Heading 1 2 2 2 2" xfId="576"/>
    <cellStyle name="Heading 1 2 2 2 3" xfId="577"/>
    <cellStyle name="Heading 1 2 2 3" xfId="578"/>
    <cellStyle name="Heading 1 2 2 4" xfId="579"/>
    <cellStyle name="Heading 1 2 2 5" xfId="580"/>
    <cellStyle name="Heading 1 2 3" xfId="581"/>
    <cellStyle name="Heading 1 2 4" xfId="582"/>
    <cellStyle name="Heading 1 2 5" xfId="583"/>
    <cellStyle name="Heading 1 3" xfId="584"/>
    <cellStyle name="Heading 1 4" xfId="585"/>
    <cellStyle name="Heading 1 5" xfId="586"/>
    <cellStyle name="Heading 1 6" xfId="587"/>
    <cellStyle name="Heading 1 7" xfId="588"/>
    <cellStyle name="Heading 1 8" xfId="589"/>
    <cellStyle name="Heading 2 2" xfId="590"/>
    <cellStyle name="Heading 2 2 2" xfId="591"/>
    <cellStyle name="Heading 2 2 2 2" xfId="592"/>
    <cellStyle name="Heading 2 2 2 2 2" xfId="593"/>
    <cellStyle name="Heading 2 2 2 2 3" xfId="594"/>
    <cellStyle name="Heading 2 2 2 3" xfId="595"/>
    <cellStyle name="Heading 2 2 2 4" xfId="596"/>
    <cellStyle name="Heading 2 2 2 5" xfId="597"/>
    <cellStyle name="Heading 2 2 3" xfId="598"/>
    <cellStyle name="Heading 2 2 4" xfId="599"/>
    <cellStyle name="Heading 2 2 5" xfId="600"/>
    <cellStyle name="Heading 2 3" xfId="601"/>
    <cellStyle name="Heading 2 4" xfId="602"/>
    <cellStyle name="Heading 2 5" xfId="603"/>
    <cellStyle name="Heading 2 6" xfId="604"/>
    <cellStyle name="Heading 2 7" xfId="605"/>
    <cellStyle name="Heading 2 8" xfId="606"/>
    <cellStyle name="Heading 3 2" xfId="607"/>
    <cellStyle name="Heading 3 2 2" xfId="608"/>
    <cellStyle name="Heading 3 2 2 2" xfId="609"/>
    <cellStyle name="Heading 3 2 2 2 2" xfId="610"/>
    <cellStyle name="Heading 3 2 2 2 3" xfId="611"/>
    <cellStyle name="Heading 3 2 2 3" xfId="612"/>
    <cellStyle name="Heading 3 2 2 4" xfId="613"/>
    <cellStyle name="Heading 3 2 2 5" xfId="614"/>
    <cellStyle name="Heading 3 2 3" xfId="615"/>
    <cellStyle name="Heading 3 2 4" xfId="616"/>
    <cellStyle name="Heading 3 2 5" xfId="617"/>
    <cellStyle name="Heading 3 3" xfId="618"/>
    <cellStyle name="Heading 3 4" xfId="619"/>
    <cellStyle name="Heading 3 5" xfId="620"/>
    <cellStyle name="Heading 3 6" xfId="621"/>
    <cellStyle name="Heading 3 7" xfId="622"/>
    <cellStyle name="Heading 3 8" xfId="623"/>
    <cellStyle name="Heading 4 2" xfId="624"/>
    <cellStyle name="Heading 4 2 2" xfId="625"/>
    <cellStyle name="Heading 4 2 2 2" xfId="626"/>
    <cellStyle name="Heading 4 2 2 2 2" xfId="627"/>
    <cellStyle name="Heading 4 2 2 2 3" xfId="628"/>
    <cellStyle name="Heading 4 2 2 3" xfId="629"/>
    <cellStyle name="Heading 4 2 2 4" xfId="630"/>
    <cellStyle name="Heading 4 2 2 5" xfId="631"/>
    <cellStyle name="Heading 4 2 3" xfId="632"/>
    <cellStyle name="Heading 4 2 4" xfId="633"/>
    <cellStyle name="Heading 4 2 5" xfId="634"/>
    <cellStyle name="Heading 4 3" xfId="635"/>
    <cellStyle name="Heading 4 4" xfId="636"/>
    <cellStyle name="Heading 4 5" xfId="637"/>
    <cellStyle name="Heading 4 6" xfId="638"/>
    <cellStyle name="Heading 4 7" xfId="639"/>
    <cellStyle name="Heading 4 8" xfId="640"/>
    <cellStyle name="Input 2" xfId="641"/>
    <cellStyle name="Input 2 2" xfId="642"/>
    <cellStyle name="Input 2 2 2" xfId="643"/>
    <cellStyle name="Input 2 2 2 2" xfId="644"/>
    <cellStyle name="Input 2 2 2 3" xfId="645"/>
    <cellStyle name="Input 2 2 3" xfId="646"/>
    <cellStyle name="Input 2 2 4" xfId="647"/>
    <cellStyle name="Input 2 2 5" xfId="648"/>
    <cellStyle name="Input 2 3" xfId="649"/>
    <cellStyle name="Input 2 4" xfId="650"/>
    <cellStyle name="Input 2 5" xfId="651"/>
    <cellStyle name="Input 3" xfId="652"/>
    <cellStyle name="Input 4" xfId="653"/>
    <cellStyle name="Input 5" xfId="654"/>
    <cellStyle name="Input 6" xfId="655"/>
    <cellStyle name="Input 7" xfId="656"/>
    <cellStyle name="Input 8" xfId="657"/>
    <cellStyle name="Linked Cell 2" xfId="658"/>
    <cellStyle name="Linked Cell 2 2" xfId="659"/>
    <cellStyle name="Linked Cell 2 2 2" xfId="660"/>
    <cellStyle name="Linked Cell 2 2 2 2" xfId="661"/>
    <cellStyle name="Linked Cell 2 2 2 3" xfId="662"/>
    <cellStyle name="Linked Cell 2 2 3" xfId="663"/>
    <cellStyle name="Linked Cell 2 2 4" xfId="664"/>
    <cellStyle name="Linked Cell 2 2 5" xfId="665"/>
    <cellStyle name="Linked Cell 2 3" xfId="666"/>
    <cellStyle name="Linked Cell 2 4" xfId="667"/>
    <cellStyle name="Linked Cell 2 5" xfId="668"/>
    <cellStyle name="Linked Cell 3" xfId="669"/>
    <cellStyle name="Linked Cell 4" xfId="670"/>
    <cellStyle name="Linked Cell 5" xfId="671"/>
    <cellStyle name="Linked Cell 6" xfId="672"/>
    <cellStyle name="Linked Cell 7" xfId="673"/>
    <cellStyle name="Linked Cell 8" xfId="674"/>
    <cellStyle name="Neutral 2" xfId="675"/>
    <cellStyle name="Neutral 2 2" xfId="676"/>
    <cellStyle name="Neutral 2 2 2" xfId="677"/>
    <cellStyle name="Neutral 2 2 2 2" xfId="678"/>
    <cellStyle name="Neutral 2 2 2 3" xfId="679"/>
    <cellStyle name="Neutral 2 2 3" xfId="680"/>
    <cellStyle name="Neutral 2 2 4" xfId="681"/>
    <cellStyle name="Neutral 2 2 5" xfId="682"/>
    <cellStyle name="Neutral 2 3" xfId="683"/>
    <cellStyle name="Neutral 2 4" xfId="684"/>
    <cellStyle name="Neutral 2 5" xfId="685"/>
    <cellStyle name="Neutral 3" xfId="686"/>
    <cellStyle name="Neutral 4" xfId="687"/>
    <cellStyle name="Neutral 5" xfId="688"/>
    <cellStyle name="Neutral 6" xfId="689"/>
    <cellStyle name="Neutral 7" xfId="690"/>
    <cellStyle name="Neutral 8" xfId="691"/>
    <cellStyle name="Normal" xfId="0" builtinId="0"/>
    <cellStyle name="Normal 10" xfId="692"/>
    <cellStyle name="Normal 11" xfId="693"/>
    <cellStyle name="Normal 12" xfId="694"/>
    <cellStyle name="Normal 2" xfId="6"/>
    <cellStyle name="Normal 2 10" xfId="897"/>
    <cellStyle name="Normal 2 11" xfId="900"/>
    <cellStyle name="Normal 2 12" xfId="903"/>
    <cellStyle name="Normal 2 13" xfId="906"/>
    <cellStyle name="Normal 2 14" xfId="909"/>
    <cellStyle name="Normal 2 15" xfId="912"/>
    <cellStyle name="Normal 2 2" xfId="695"/>
    <cellStyle name="Normal 2 2 10" xfId="696"/>
    <cellStyle name="Normal 2 2 11" xfId="697"/>
    <cellStyle name="Normal 2 2 2" xfId="698"/>
    <cellStyle name="Normal 2 2 2 2" xfId="699"/>
    <cellStyle name="Normal 2 2 2 2 2" xfId="700"/>
    <cellStyle name="Normal 2 2 2 2 2 2" xfId="701"/>
    <cellStyle name="Normal 2 2 2 2 2 2 2" xfId="702"/>
    <cellStyle name="Normal 2 2 2 2 2 2 3" xfId="703"/>
    <cellStyle name="Normal 2 2 2 2 2 3" xfId="704"/>
    <cellStyle name="Normal 2 2 2 2 2 4" xfId="705"/>
    <cellStyle name="Normal 2 2 2 2 2 5" xfId="706"/>
    <cellStyle name="Normal 2 2 2 2 3" xfId="707"/>
    <cellStyle name="Normal 2 2 2 2 4" xfId="708"/>
    <cellStyle name="Normal 2 2 2 2 5" xfId="709"/>
    <cellStyle name="Normal 2 2 2 3" xfId="710"/>
    <cellStyle name="Normal 2 2 2 4" xfId="711"/>
    <cellStyle name="Normal 2 2 2 5" xfId="712"/>
    <cellStyle name="Normal 2 2 2 6" xfId="713"/>
    <cellStyle name="Normal 2 2 3" xfId="714"/>
    <cellStyle name="Normal 2 2 4" xfId="715"/>
    <cellStyle name="Normal 2 2 5" xfId="716"/>
    <cellStyle name="Normal 2 2 6" xfId="717"/>
    <cellStyle name="Normal 2 2 7" xfId="718"/>
    <cellStyle name="Normal 2 2 8" xfId="719"/>
    <cellStyle name="Normal 2 2 9" xfId="720"/>
    <cellStyle name="Normal 2 3" xfId="721"/>
    <cellStyle name="Normal 2 3 2" xfId="722"/>
    <cellStyle name="Normal 2 3 3" xfId="723"/>
    <cellStyle name="Normal 2 3 4" xfId="724"/>
    <cellStyle name="Normal 2 4" xfId="725"/>
    <cellStyle name="Normal 2 4 2" xfId="726"/>
    <cellStyle name="Normal 2 4 3" xfId="727"/>
    <cellStyle name="Normal 2 4 4" xfId="728"/>
    <cellStyle name="Normal 2 5" xfId="729"/>
    <cellStyle name="Normal 2 5 2" xfId="730"/>
    <cellStyle name="Normal 2 5 3" xfId="731"/>
    <cellStyle name="Normal 2 5 4" xfId="732"/>
    <cellStyle name="Normal 2 6" xfId="733"/>
    <cellStyle name="Normal 2 6 2" xfId="734"/>
    <cellStyle name="Normal 2 6 3" xfId="735"/>
    <cellStyle name="Normal 2 6 4" xfId="736"/>
    <cellStyle name="Normal 2 7" xfId="737"/>
    <cellStyle name="Normal 2 7 2" xfId="738"/>
    <cellStyle name="Normal 2 7 3" xfId="739"/>
    <cellStyle name="Normal 2 7 4" xfId="740"/>
    <cellStyle name="Normal 2 8" xfId="741"/>
    <cellStyle name="Normal 2 9" xfId="894"/>
    <cellStyle name="Normal 3" xfId="7"/>
    <cellStyle name="Normal 3 2" xfId="742"/>
    <cellStyle name="Normal 3 3" xfId="743"/>
    <cellStyle name="Normal 3 4" xfId="744"/>
    <cellStyle name="Normal 3 5" xfId="745"/>
    <cellStyle name="Normal 4" xfId="746"/>
    <cellStyle name="Normal 5" xfId="747"/>
    <cellStyle name="Normal 5 2" xfId="748"/>
    <cellStyle name="Normal 5 3" xfId="749"/>
    <cellStyle name="Normal 5 4" xfId="750"/>
    <cellStyle name="Normal 5 5" xfId="751"/>
    <cellStyle name="Normal 6 2" xfId="752"/>
    <cellStyle name="Normal 6 2 2" xfId="753"/>
    <cellStyle name="Normal 6 2 3" xfId="754"/>
    <cellStyle name="Normal 6 3" xfId="755"/>
    <cellStyle name="Normal 6 4" xfId="756"/>
    <cellStyle name="Normal 6 5" xfId="757"/>
    <cellStyle name="Normal 6 6" xfId="758"/>
    <cellStyle name="Normal 7" xfId="759"/>
    <cellStyle name="Normal 8" xfId="760"/>
    <cellStyle name="Normal 8 2" xfId="761"/>
    <cellStyle name="Normal 8 3" xfId="762"/>
    <cellStyle name="Normal 8 4" xfId="763"/>
    <cellStyle name="Normal 9" xfId="764"/>
    <cellStyle name="Normal 9 2" xfId="765"/>
    <cellStyle name="Normal 9 3" xfId="766"/>
    <cellStyle name="Normal 9 4" xfId="767"/>
    <cellStyle name="Note 2" xfId="768"/>
    <cellStyle name="Note 2 2" xfId="769"/>
    <cellStyle name="Note 2 2 2" xfId="770"/>
    <cellStyle name="Note 2 2 2 2" xfId="771"/>
    <cellStyle name="Note 2 2 2 3" xfId="772"/>
    <cellStyle name="Note 2 2 3" xfId="773"/>
    <cellStyle name="Note 2 2 4" xfId="774"/>
    <cellStyle name="Note 2 2 5" xfId="775"/>
    <cellStyle name="Note 2 3" xfId="776"/>
    <cellStyle name="Note 2 4" xfId="777"/>
    <cellStyle name="Note 2 5" xfId="778"/>
    <cellStyle name="Note 3" xfId="779"/>
    <cellStyle name="Note 3 2" xfId="780"/>
    <cellStyle name="Note 3 3" xfId="781"/>
    <cellStyle name="Note 3 4" xfId="782"/>
    <cellStyle name="Note 4" xfId="783"/>
    <cellStyle name="Note 5" xfId="784"/>
    <cellStyle name="Note 6" xfId="785"/>
    <cellStyle name="Note 7" xfId="786"/>
    <cellStyle name="Note 8" xfId="787"/>
    <cellStyle name="Output 2" xfId="788"/>
    <cellStyle name="Output 2 2" xfId="789"/>
    <cellStyle name="Output 2 2 2" xfId="790"/>
    <cellStyle name="Output 2 2 2 2" xfId="791"/>
    <cellStyle name="Output 2 2 2 3" xfId="792"/>
    <cellStyle name="Output 2 2 3" xfId="793"/>
    <cellStyle name="Output 2 2 4" xfId="794"/>
    <cellStyle name="Output 2 2 5" xfId="795"/>
    <cellStyle name="Output 2 3" xfId="796"/>
    <cellStyle name="Output 2 4" xfId="797"/>
    <cellStyle name="Output 2 5" xfId="798"/>
    <cellStyle name="Output 3" xfId="799"/>
    <cellStyle name="Output 4" xfId="800"/>
    <cellStyle name="Output 5" xfId="801"/>
    <cellStyle name="Output 6" xfId="802"/>
    <cellStyle name="Output 7" xfId="803"/>
    <cellStyle name="Output 8" xfId="804"/>
    <cellStyle name="Percent" xfId="3" builtinId="5"/>
    <cellStyle name="Percent 2" xfId="4"/>
    <cellStyle name="Percent 2 10" xfId="899"/>
    <cellStyle name="Percent 2 11" xfId="902"/>
    <cellStyle name="Percent 2 12" xfId="905"/>
    <cellStyle name="Percent 2 13" xfId="908"/>
    <cellStyle name="Percent 2 14" xfId="911"/>
    <cellStyle name="Percent 2 15" xfId="914"/>
    <cellStyle name="Percent 2 2" xfId="805"/>
    <cellStyle name="Percent 2 2 10" xfId="806"/>
    <cellStyle name="Percent 2 2 11" xfId="807"/>
    <cellStyle name="Percent 2 2 2" xfId="808"/>
    <cellStyle name="Percent 2 2 2 2" xfId="809"/>
    <cellStyle name="Percent 2 2 2 2 2" xfId="810"/>
    <cellStyle name="Percent 2 2 2 2 2 2" xfId="811"/>
    <cellStyle name="Percent 2 2 2 2 2 2 2" xfId="812"/>
    <cellStyle name="Percent 2 2 2 2 2 2 3" xfId="813"/>
    <cellStyle name="Percent 2 2 2 2 2 3" xfId="814"/>
    <cellStyle name="Percent 2 2 2 2 2 4" xfId="815"/>
    <cellStyle name="Percent 2 2 2 2 2 5" xfId="816"/>
    <cellStyle name="Percent 2 2 2 2 3" xfId="817"/>
    <cellStyle name="Percent 2 2 2 2 4" xfId="818"/>
    <cellStyle name="Percent 2 2 2 2 5" xfId="819"/>
    <cellStyle name="Percent 2 2 2 3" xfId="820"/>
    <cellStyle name="Percent 2 2 2 4" xfId="821"/>
    <cellStyle name="Percent 2 2 2 5" xfId="822"/>
    <cellStyle name="Percent 2 2 2 6" xfId="823"/>
    <cellStyle name="Percent 2 2 3" xfId="824"/>
    <cellStyle name="Percent 2 2 4" xfId="825"/>
    <cellStyle name="Percent 2 2 5" xfId="826"/>
    <cellStyle name="Percent 2 2 6" xfId="827"/>
    <cellStyle name="Percent 2 2 7" xfId="828"/>
    <cellStyle name="Percent 2 2 8" xfId="829"/>
    <cellStyle name="Percent 2 2 9" xfId="830"/>
    <cellStyle name="Percent 2 3" xfId="831"/>
    <cellStyle name="Percent 2 4" xfId="832"/>
    <cellStyle name="Percent 2 5" xfId="833"/>
    <cellStyle name="Percent 2 6" xfId="834"/>
    <cellStyle name="Percent 2 7" xfId="835"/>
    <cellStyle name="Percent 2 8" xfId="836"/>
    <cellStyle name="Percent 2 9" xfId="896"/>
    <cellStyle name="Percent 3" xfId="837"/>
    <cellStyle name="Percent 3 2" xfId="838"/>
    <cellStyle name="Percent 3 3" xfId="839"/>
    <cellStyle name="Percent 3 4" xfId="840"/>
    <cellStyle name="Percent 3 5" xfId="841"/>
    <cellStyle name="Percent 3 6" xfId="842"/>
    <cellStyle name="Title 2" xfId="843"/>
    <cellStyle name="Title 2 2" xfId="844"/>
    <cellStyle name="Title 2 2 2" xfId="845"/>
    <cellStyle name="Title 2 2 2 2" xfId="846"/>
    <cellStyle name="Title 2 2 2 3" xfId="847"/>
    <cellStyle name="Title 2 2 3" xfId="848"/>
    <cellStyle name="Title 2 2 4" xfId="849"/>
    <cellStyle name="Title 2 2 5" xfId="850"/>
    <cellStyle name="Title 2 3" xfId="851"/>
    <cellStyle name="Title 2 4" xfId="852"/>
    <cellStyle name="Title 2 5" xfId="853"/>
    <cellStyle name="Title 3" xfId="854"/>
    <cellStyle name="Title 4" xfId="855"/>
    <cellStyle name="Title 5" xfId="856"/>
    <cellStyle name="Title 6" xfId="857"/>
    <cellStyle name="Title 7" xfId="858"/>
    <cellStyle name="Title 8" xfId="859"/>
    <cellStyle name="Total 2" xfId="860"/>
    <cellStyle name="Total 2 2" xfId="861"/>
    <cellStyle name="Total 2 2 2" xfId="862"/>
    <cellStyle name="Total 2 2 2 2" xfId="863"/>
    <cellStyle name="Total 2 2 2 3" xfId="864"/>
    <cellStyle name="Total 2 2 3" xfId="865"/>
    <cellStyle name="Total 2 2 4" xfId="866"/>
    <cellStyle name="Total 2 2 5" xfId="867"/>
    <cellStyle name="Total 2 3" xfId="868"/>
    <cellStyle name="Total 2 4" xfId="869"/>
    <cellStyle name="Total 2 5" xfId="870"/>
    <cellStyle name="Total 3" xfId="871"/>
    <cellStyle name="Total 4" xfId="872"/>
    <cellStyle name="Total 5" xfId="873"/>
    <cellStyle name="Total 6" xfId="874"/>
    <cellStyle name="Total 7" xfId="875"/>
    <cellStyle name="Total 8" xfId="876"/>
    <cellStyle name="Warning Text 2" xfId="877"/>
    <cellStyle name="Warning Text 2 2" xfId="878"/>
    <cellStyle name="Warning Text 2 2 2" xfId="879"/>
    <cellStyle name="Warning Text 2 2 2 2" xfId="880"/>
    <cellStyle name="Warning Text 2 2 2 3" xfId="881"/>
    <cellStyle name="Warning Text 2 2 3" xfId="882"/>
    <cellStyle name="Warning Text 2 2 4" xfId="883"/>
    <cellStyle name="Warning Text 2 2 5" xfId="884"/>
    <cellStyle name="Warning Text 2 3" xfId="885"/>
    <cellStyle name="Warning Text 2 4" xfId="886"/>
    <cellStyle name="Warning Text 2 5" xfId="887"/>
    <cellStyle name="Warning Text 3" xfId="888"/>
    <cellStyle name="Warning Text 4" xfId="889"/>
    <cellStyle name="Warning Text 5" xfId="890"/>
    <cellStyle name="Warning Text 6" xfId="891"/>
    <cellStyle name="Warning Text 7" xfId="892"/>
    <cellStyle name="Warning Text 8" xfId="893"/>
  </cellStyles>
  <dxfs count="132">
    <dxf>
      <alignment horizontal="center" readingOrder="0"/>
    </dxf>
    <dxf>
      <alignment horizontal="center" readingOrder="0"/>
    </dxf>
    <dxf>
      <alignment horizontal="center" readingOrder="0"/>
    </dxf>
    <dxf>
      <alignment horizontal="center" readingOrder="0"/>
    </dxf>
    <dxf>
      <alignment horizontal="center" readingOrder="0"/>
    </dxf>
    <dxf>
      <numFmt numFmtId="3" formatCode="#,##0"/>
    </dxf>
    <dxf>
      <font>
        <sz val="10"/>
      </font>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3" formatCode="#,##0"/>
    </dxf>
    <dxf>
      <font>
        <sz val="10"/>
      </font>
    </dxf>
    <dxf>
      <font>
        <sz val="10"/>
      </font>
    </dxf>
    <dxf>
      <font>
        <sz val="10"/>
      </font>
    </dxf>
    <dxf>
      <font>
        <sz val="10"/>
      </font>
    </dxf>
    <dxf>
      <font>
        <sz val="10"/>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3" formatCode="#,##0"/>
    </dxf>
    <dxf>
      <font>
        <sz val="10"/>
      </font>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3" formatCode="#,##0"/>
    </dxf>
    <dxf>
      <font>
        <sz val="10"/>
      </font>
    </dxf>
    <dxf>
      <font>
        <sz val="10"/>
      </font>
    </dxf>
    <dxf>
      <font>
        <sz val="10"/>
      </font>
    </dxf>
    <dxf>
      <font>
        <sz val="10"/>
      </font>
    </dxf>
    <dxf>
      <font>
        <sz val="10"/>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3" formatCode="#,##0"/>
    </dxf>
    <dxf>
      <font>
        <sz val="10"/>
      </font>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3" formatCode="#,##0"/>
    </dxf>
    <dxf>
      <font>
        <sz val="10"/>
      </font>
    </dxf>
    <dxf>
      <font>
        <sz val="10"/>
      </font>
    </dxf>
    <dxf>
      <font>
        <sz val="10"/>
      </font>
    </dxf>
    <dxf>
      <font>
        <sz val="10"/>
      </font>
    </dxf>
    <dxf>
      <font>
        <sz val="10"/>
      </font>
    </dxf>
    <dxf>
      <alignment horizontal="center" readingOrder="0"/>
    </dxf>
    <dxf>
      <alignment horizontal="center" readingOrder="0"/>
    </dxf>
    <dxf>
      <alignment horizontal="center" readingOrder="0"/>
    </dxf>
    <dxf>
      <alignment horizontal="center" readingOrder="0"/>
    </dxf>
    <dxf>
      <alignment horizontal="center" readingOrder="0"/>
    </dxf>
    <dxf>
      <numFmt numFmtId="3" formatCode="#,##0"/>
    </dxf>
    <dxf>
      <font>
        <sz val="10"/>
      </font>
    </dxf>
    <dxf>
      <font>
        <sz val="10"/>
      </font>
    </dxf>
    <dxf>
      <font>
        <sz val="10"/>
      </font>
    </dxf>
    <dxf>
      <font>
        <sz val="10"/>
      </font>
    </dxf>
    <dxf>
      <alignment horizontal="center" readingOrder="0"/>
    </dxf>
    <dxf>
      <alignment horizontal="center" readingOrder="0"/>
    </dxf>
    <dxf>
      <alignment horizontal="center" readingOrder="0"/>
    </dxf>
    <dxf>
      <alignment horizontal="center" readingOrder="0"/>
    </dxf>
    <dxf>
      <numFmt numFmtId="3" formatCode="#,##0"/>
    </dxf>
    <dxf>
      <font>
        <sz val="10"/>
      </font>
    </dxf>
    <dxf>
      <font>
        <sz val="10"/>
      </font>
    </dxf>
    <dxf>
      <font>
        <sz val="10"/>
      </font>
    </dxf>
    <dxf>
      <font>
        <sz val="10"/>
      </font>
    </dxf>
    <dxf>
      <alignment horizontal="center" readingOrder="0"/>
    </dxf>
    <dxf>
      <alignment horizontal="center" readingOrder="0"/>
    </dxf>
    <dxf>
      <alignment horizontal="center" readingOrder="0"/>
    </dxf>
    <dxf>
      <alignment horizontal="center" readingOrder="0"/>
    </dxf>
    <dxf>
      <alignment horizontal="center" readingOrder="0"/>
    </dxf>
    <dxf>
      <numFmt numFmtId="3" formatCode="#,##0"/>
    </dxf>
    <dxf>
      <font>
        <sz val="10"/>
      </font>
    </dxf>
    <dxf>
      <font>
        <sz val="10"/>
      </font>
    </dxf>
    <dxf>
      <font>
        <sz val="10"/>
      </font>
    </dxf>
    <dxf>
      <font>
        <sz val="10"/>
      </font>
    </dxf>
    <dxf>
      <font>
        <sz val="10"/>
      </font>
    </dxf>
    <dxf>
      <alignment horizontal="center" readingOrder="0"/>
    </dxf>
    <dxf>
      <alignment horizontal="center" readingOrder="0"/>
    </dxf>
    <dxf>
      <alignment horizontal="center" readingOrder="0"/>
    </dxf>
    <dxf>
      <alignment horizontal="center" readingOrder="0"/>
    </dxf>
    <dxf>
      <alignment horizontal="center" readingOrder="0"/>
    </dxf>
    <dxf>
      <numFmt numFmtId="3" formatCode="#,##0"/>
    </dxf>
    <dxf>
      <font>
        <sz val="10"/>
      </font>
    </dxf>
    <dxf>
      <font>
        <sz val="10"/>
      </font>
    </dxf>
    <dxf>
      <font>
        <sz val="10"/>
      </font>
    </dxf>
    <dxf>
      <font>
        <sz val="10"/>
      </font>
    </dxf>
    <dxf>
      <font>
        <sz val="10"/>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3" formatCode="#,##0"/>
    </dxf>
    <dxf>
      <font>
        <sz val="10"/>
      </font>
    </dxf>
    <dxf>
      <font>
        <sz val="10"/>
      </font>
    </dxf>
    <dxf>
      <font>
        <sz val="10"/>
      </font>
    </dxf>
    <dxf>
      <font>
        <sz val="10"/>
      </font>
    </dxf>
    <dxf>
      <font>
        <sz val="10"/>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3" formatCode="#,##0"/>
    </dxf>
    <dxf>
      <font>
        <sz val="10"/>
      </font>
    </dxf>
    <dxf>
      <font>
        <sz val="10"/>
      </font>
    </dxf>
    <dxf>
      <font>
        <sz val="10"/>
      </font>
    </dxf>
    <dxf>
      <font>
        <sz val="10"/>
      </font>
    </dxf>
    <dxf>
      <font>
        <sz val="10"/>
      </font>
    </dxf>
    <dxf>
      <alignment horizontal="center" readingOrder="0"/>
    </dxf>
    <dxf>
      <alignment horizontal="center" readingOrder="0"/>
    </dxf>
    <dxf>
      <alignment horizontal="center" readingOrder="0"/>
    </dxf>
    <dxf>
      <alignment horizontal="center" readingOrder="0"/>
    </dxf>
    <dxf>
      <alignment horizontal="center" readingOrder="0"/>
    </dxf>
    <dxf>
      <numFmt numFmtId="3" formatCode="#,##0"/>
    </dxf>
    <dxf>
      <font>
        <sz val="10"/>
      </font>
    </dxf>
    <dxf>
      <alignment horizontal="general" readingOrder="0"/>
    </dxf>
  </dxfs>
  <tableStyles count="0" defaultTableStyle="TableStyleMedium9" defaultPivotStyle="PivotStyleLight16"/>
  <colors>
    <mruColors>
      <color rgb="FF008A3E"/>
      <color rgb="FFC93530"/>
      <color rgb="FFFF0000"/>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pivotCacheDefinition" Target="pivotCache/pivotCacheDefinition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usts/Datafiles/APT/Datafiles%20-%202010/APT%20Master%20Data%20File%20as%20at%2030%20June%20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COLLYER/AWPT%201/L%20Debt/CMBS/July%202002/CMBS%20Data%20File%20@%208.8.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rusts/Datafiles/APT/Datafiles%20-%202010/APT%20Master%20Data%20File%20as%20at%2031%20December%20201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rusts/Sales%20Evidence/Sales%20Tabl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Valuation Analysis"/>
      <sheetName val="New Properties"/>
      <sheetName val="Valuation Details"/>
      <sheetName val="Tenancy Details"/>
      <sheetName val="Sheet1"/>
      <sheetName val="Rent Reviews"/>
      <sheetName val="Tenant Grouping"/>
      <sheetName val="Divestment Filters"/>
      <sheetName val="Sheet2"/>
      <sheetName val="Strategy"/>
      <sheetName val="Divestments &amp; Acquisitions"/>
      <sheetName val="Renewals &amp; New Tenants"/>
      <sheetName val="Argus"/>
      <sheetName val="Sheet3"/>
    </sheetNames>
    <sheetDataSet>
      <sheetData sheetId="0"/>
      <sheetData sheetId="1"/>
      <sheetData sheetId="2"/>
      <sheetData sheetId="3">
        <row r="5">
          <cell r="CZ5" t="str">
            <v>Passing Gross Rent</v>
          </cell>
          <cell r="DA5" t="str">
            <v>% of Total</v>
          </cell>
          <cell r="DB5">
            <v>0.2</v>
          </cell>
          <cell r="DC5">
            <v>0.1</v>
          </cell>
          <cell r="DD5">
            <v>0.4</v>
          </cell>
          <cell r="DE5">
            <v>0.3</v>
          </cell>
          <cell r="DF5" t="str">
            <v>Total</v>
          </cell>
          <cell r="DG5" t="str">
            <v>CHECK?</v>
          </cell>
        </row>
        <row r="6">
          <cell r="F6" t="str">
            <v>5</v>
          </cell>
          <cell r="G6" t="str">
            <v>6</v>
          </cell>
          <cell r="H6" t="str">
            <v>7</v>
          </cell>
          <cell r="I6" t="str">
            <v>8</v>
          </cell>
          <cell r="J6" t="str">
            <v>9</v>
          </cell>
          <cell r="K6" t="str">
            <v>10</v>
          </cell>
          <cell r="L6" t="str">
            <v>11</v>
          </cell>
          <cell r="M6" t="str">
            <v>12</v>
          </cell>
          <cell r="N6" t="str">
            <v>13</v>
          </cell>
          <cell r="O6" t="str">
            <v>14</v>
          </cell>
          <cell r="P6" t="str">
            <v>15</v>
          </cell>
          <cell r="Q6" t="str">
            <v>16</v>
          </cell>
          <cell r="R6" t="str">
            <v>17</v>
          </cell>
          <cell r="S6" t="str">
            <v>18</v>
          </cell>
          <cell r="T6" t="str">
            <v>19</v>
          </cell>
          <cell r="U6" t="str">
            <v>20</v>
          </cell>
          <cell r="V6" t="str">
            <v>21</v>
          </cell>
          <cell r="W6" t="str">
            <v>22</v>
          </cell>
          <cell r="X6" t="str">
            <v>23</v>
          </cell>
          <cell r="Y6" t="str">
            <v>24</v>
          </cell>
          <cell r="Z6" t="str">
            <v>25</v>
          </cell>
          <cell r="AA6" t="str">
            <v>26</v>
          </cell>
          <cell r="AB6" t="str">
            <v>27</v>
          </cell>
          <cell r="AC6" t="str">
            <v>28</v>
          </cell>
          <cell r="AD6" t="str">
            <v>29</v>
          </cell>
          <cell r="AE6" t="str">
            <v>30</v>
          </cell>
          <cell r="AF6" t="str">
            <v>31</v>
          </cell>
          <cell r="AG6" t="str">
            <v>32</v>
          </cell>
          <cell r="AH6" t="str">
            <v>33</v>
          </cell>
          <cell r="AI6" t="str">
            <v>34</v>
          </cell>
          <cell r="AJ6" t="str">
            <v>35</v>
          </cell>
          <cell r="AK6" t="str">
            <v>36</v>
          </cell>
          <cell r="AL6" t="str">
            <v>37</v>
          </cell>
          <cell r="AM6" t="str">
            <v>38</v>
          </cell>
          <cell r="AN6" t="str">
            <v>39</v>
          </cell>
          <cell r="AO6" t="str">
            <v>40</v>
          </cell>
          <cell r="AP6" t="str">
            <v>41</v>
          </cell>
          <cell r="AQ6" t="str">
            <v>42</v>
          </cell>
          <cell r="AR6" t="str">
            <v>43</v>
          </cell>
          <cell r="AS6" t="str">
            <v>44</v>
          </cell>
          <cell r="AT6" t="str">
            <v>45</v>
          </cell>
          <cell r="AU6" t="str">
            <v>46</v>
          </cell>
          <cell r="AV6" t="str">
            <v>47</v>
          </cell>
          <cell r="AW6" t="str">
            <v>48</v>
          </cell>
          <cell r="AX6" t="str">
            <v>49</v>
          </cell>
          <cell r="AY6" t="str">
            <v>50</v>
          </cell>
          <cell r="CZ6" t="str">
            <v>103</v>
          </cell>
          <cell r="DA6" t="str">
            <v>104</v>
          </cell>
          <cell r="DB6" t="str">
            <v>105</v>
          </cell>
          <cell r="DC6" t="str">
            <v>106</v>
          </cell>
          <cell r="DD6" t="str">
            <v>107</v>
          </cell>
          <cell r="DE6" t="str">
            <v>108</v>
          </cell>
          <cell r="DF6" t="str">
            <v>109</v>
          </cell>
          <cell r="DG6" t="str">
            <v>110</v>
          </cell>
        </row>
        <row r="7">
          <cell r="B7" t="str">
            <v>Thermo Gamma Metrics</v>
          </cell>
          <cell r="C7" t="str">
            <v>Adelaide Airport</v>
          </cell>
          <cell r="D7" t="str">
            <v>SA</v>
          </cell>
          <cell r="E7" t="str">
            <v>Airport Leasehold</v>
          </cell>
          <cell r="F7" t="str">
            <v>Income Producing</v>
          </cell>
          <cell r="G7" t="str">
            <v>Industrial</v>
          </cell>
          <cell r="H7" t="str">
            <v>SA Industrial</v>
          </cell>
          <cell r="I7" t="str">
            <v>WBC</v>
          </cell>
          <cell r="J7" t="str">
            <v>Warehouse</v>
          </cell>
          <cell r="K7" t="str">
            <v>Thermo</v>
          </cell>
          <cell r="L7" t="str">
            <v>Thermo Gamma Metrics Pty Limited</v>
          </cell>
          <cell r="M7" t="str">
            <v>Whole Building</v>
          </cell>
          <cell r="N7">
            <v>39461</v>
          </cell>
          <cell r="O7">
            <v>10</v>
          </cell>
          <cell r="P7">
            <v>43113</v>
          </cell>
          <cell r="Q7">
            <v>7.5427789185489393</v>
          </cell>
          <cell r="R7">
            <v>40557</v>
          </cell>
          <cell r="T7" t="str">
            <v/>
          </cell>
          <cell r="U7">
            <v>3.5000000000000003E-2</v>
          </cell>
          <cell r="V7" t="str">
            <v>Net</v>
          </cell>
          <cell r="W7">
            <v>6991.4</v>
          </cell>
          <cell r="X7">
            <v>0</v>
          </cell>
          <cell r="Y7">
            <v>6991.4</v>
          </cell>
          <cell r="Z7">
            <v>100</v>
          </cell>
          <cell r="AA7">
            <v>144.51509527105497</v>
          </cell>
          <cell r="AB7">
            <v>0</v>
          </cell>
          <cell r="AC7">
            <v>0</v>
          </cell>
          <cell r="AD7">
            <v>0</v>
          </cell>
          <cell r="AE7">
            <v>1010362.8370780537</v>
          </cell>
          <cell r="AF7">
            <v>0</v>
          </cell>
          <cell r="AG7">
            <v>0</v>
          </cell>
          <cell r="AH7">
            <v>0</v>
          </cell>
          <cell r="AI7">
            <v>1010362.8370780537</v>
          </cell>
          <cell r="AK7">
            <v>248611.20000000001</v>
          </cell>
          <cell r="AL7">
            <v>1258974.0370780537</v>
          </cell>
          <cell r="AM7">
            <v>6.3494275644494814E-3</v>
          </cell>
          <cell r="AN7">
            <v>1</v>
          </cell>
          <cell r="AO7">
            <v>7.5427789185489393</v>
          </cell>
          <cell r="AP7">
            <v>1258974.0370780537</v>
          </cell>
          <cell r="AQ7">
            <v>6.4054512052039133E-3</v>
          </cell>
          <cell r="AR7" t="str">
            <v>BG - 12 months rent &amp; outgoings</v>
          </cell>
          <cell r="AS7" t="str">
            <v>Adelaide Airport Limited</v>
          </cell>
          <cell r="AT7">
            <v>39416</v>
          </cell>
          <cell r="AU7">
            <v>54205</v>
          </cell>
          <cell r="AV7">
            <v>16858</v>
          </cell>
          <cell r="AW7">
            <v>3.5000000000000003E-2</v>
          </cell>
          <cell r="AX7">
            <v>8.4499999999999993</v>
          </cell>
          <cell r="AY7">
            <v>152596.10837249996</v>
          </cell>
          <cell r="CZ7">
            <v>1258974.0370780537</v>
          </cell>
          <cell r="DA7">
            <v>6.3494275644494814E-3</v>
          </cell>
          <cell r="DB7">
            <v>6</v>
          </cell>
          <cell r="DC7">
            <v>5</v>
          </cell>
          <cell r="DD7">
            <v>0</v>
          </cell>
          <cell r="DE7">
            <v>0</v>
          </cell>
          <cell r="DF7">
            <v>1.7000000000000002</v>
          </cell>
          <cell r="DG7" t="str">
            <v/>
          </cell>
          <cell r="DH7" t="str">
            <v>Thermo Gamma Metrics Pty Limited</v>
          </cell>
          <cell r="DI7" t="str">
            <v>Thermo Gamma Metrics</v>
          </cell>
        </row>
        <row r="8">
          <cell r="B8" t="str">
            <v>Stage 2 Burbridge Business Park</v>
          </cell>
          <cell r="C8" t="str">
            <v>Adelaide Airport</v>
          </cell>
          <cell r="D8" t="str">
            <v>SA</v>
          </cell>
          <cell r="E8" t="str">
            <v>Airport Leasehold</v>
          </cell>
          <cell r="F8" t="str">
            <v>Income Producing</v>
          </cell>
          <cell r="G8" t="str">
            <v>Industrial</v>
          </cell>
          <cell r="H8" t="str">
            <v>SA Industrial</v>
          </cell>
          <cell r="I8" t="str">
            <v>MOF</v>
          </cell>
          <cell r="J8" t="str">
            <v>Warehouse</v>
          </cell>
          <cell r="K8" t="str">
            <v>Herbal</v>
          </cell>
          <cell r="L8" t="str">
            <v>Herbalife Australasia Pty Limited</v>
          </cell>
          <cell r="M8" t="str">
            <v>Unit 1</v>
          </cell>
          <cell r="N8">
            <v>39659</v>
          </cell>
          <cell r="O8">
            <v>5</v>
          </cell>
          <cell r="P8">
            <v>41484</v>
          </cell>
          <cell r="Q8">
            <v>3.0828199863107462</v>
          </cell>
          <cell r="R8">
            <v>40389</v>
          </cell>
          <cell r="T8" t="str">
            <v/>
          </cell>
          <cell r="U8">
            <v>3.5000000000000003E-2</v>
          </cell>
          <cell r="V8" t="str">
            <v>Net</v>
          </cell>
          <cell r="W8">
            <v>2594.1999999999998</v>
          </cell>
          <cell r="X8">
            <v>0</v>
          </cell>
          <cell r="Y8">
            <v>2594.1999999999998</v>
          </cell>
          <cell r="Z8">
            <v>30</v>
          </cell>
          <cell r="AA8">
            <v>119.2511982884897</v>
          </cell>
          <cell r="AB8">
            <v>0</v>
          </cell>
          <cell r="AC8">
            <v>0</v>
          </cell>
          <cell r="AD8">
            <v>0</v>
          </cell>
          <cell r="AE8">
            <v>309361.45859999995</v>
          </cell>
          <cell r="AF8">
            <v>0</v>
          </cell>
          <cell r="AG8">
            <v>0</v>
          </cell>
          <cell r="AH8">
            <v>0</v>
          </cell>
          <cell r="AI8">
            <v>309361.45859999995</v>
          </cell>
          <cell r="AK8">
            <v>49165.919999999998</v>
          </cell>
          <cell r="AL8">
            <v>358527.37859999994</v>
          </cell>
          <cell r="AM8">
            <v>1.8081736026709819E-3</v>
          </cell>
          <cell r="AN8">
            <v>0.32095954169860103</v>
          </cell>
          <cell r="AO8">
            <v>0.98946048994558455</v>
          </cell>
          <cell r="AP8">
            <v>358527.37859999994</v>
          </cell>
          <cell r="AQ8">
            <v>1.8241278705651255E-3</v>
          </cell>
          <cell r="AR8" t="str">
            <v>BG - 9 months rent &amp; outgoings</v>
          </cell>
          <cell r="AS8" t="str">
            <v>Adelaide Airport Limited</v>
          </cell>
          <cell r="AT8">
            <v>39594</v>
          </cell>
          <cell r="AU8">
            <v>54205</v>
          </cell>
          <cell r="AV8">
            <v>14074</v>
          </cell>
          <cell r="AW8">
            <v>3.2500000000000001E-2</v>
          </cell>
          <cell r="AX8">
            <v>11.419449999999999</v>
          </cell>
          <cell r="AY8">
            <v>160717.33929999999</v>
          </cell>
          <cell r="CZ8">
            <v>358527.37859999994</v>
          </cell>
          <cell r="DA8">
            <v>1.8081736026709819E-3</v>
          </cell>
          <cell r="DB8">
            <v>4</v>
          </cell>
          <cell r="DC8">
            <v>5</v>
          </cell>
          <cell r="DD8">
            <v>0</v>
          </cell>
          <cell r="DE8">
            <v>0</v>
          </cell>
          <cell r="DF8">
            <v>1.3</v>
          </cell>
          <cell r="DG8" t="str">
            <v/>
          </cell>
          <cell r="DH8" t="str">
            <v>Herbalife Australasia Pty Limited</v>
          </cell>
          <cell r="DI8" t="str">
            <v>Stage 2 Burbridge Business Park</v>
          </cell>
        </row>
        <row r="9">
          <cell r="B9" t="str">
            <v>Stage 2 Burbridge Business Park</v>
          </cell>
          <cell r="C9" t="str">
            <v>Adelaide Airport</v>
          </cell>
          <cell r="D9" t="str">
            <v>SA</v>
          </cell>
          <cell r="E9" t="str">
            <v>Airport Leasehold</v>
          </cell>
          <cell r="F9" t="str">
            <v>Income Producing</v>
          </cell>
          <cell r="G9" t="str">
            <v>Industrial</v>
          </cell>
          <cell r="H9" t="str">
            <v>SA Industrial</v>
          </cell>
          <cell r="I9" t="str">
            <v>MOF</v>
          </cell>
          <cell r="J9" t="str">
            <v>Warehouse</v>
          </cell>
          <cell r="K9" t="str">
            <v>Ground</v>
          </cell>
          <cell r="L9" t="str">
            <v>Groundhog Services Pty Limited</v>
          </cell>
          <cell r="M9" t="str">
            <v>Unit 3</v>
          </cell>
          <cell r="N9">
            <v>39678</v>
          </cell>
          <cell r="O9">
            <v>5</v>
          </cell>
          <cell r="P9">
            <v>41503</v>
          </cell>
          <cell r="Q9">
            <v>3.1348391512662559</v>
          </cell>
          <cell r="R9">
            <v>40408</v>
          </cell>
          <cell r="T9" t="str">
            <v/>
          </cell>
          <cell r="U9">
            <v>3.5000000000000003E-2</v>
          </cell>
          <cell r="V9" t="str">
            <v>Net</v>
          </cell>
          <cell r="W9">
            <v>1373.6000000000001</v>
          </cell>
          <cell r="X9">
            <v>0</v>
          </cell>
          <cell r="Y9">
            <v>1373.6000000000001</v>
          </cell>
          <cell r="Z9">
            <v>11</v>
          </cell>
          <cell r="AA9">
            <v>118.71308343040185</v>
          </cell>
          <cell r="AB9">
            <v>0</v>
          </cell>
          <cell r="AC9">
            <v>0</v>
          </cell>
          <cell r="AD9">
            <v>0</v>
          </cell>
          <cell r="AE9">
            <v>163064.29139999999</v>
          </cell>
          <cell r="AF9">
            <v>0</v>
          </cell>
          <cell r="AG9">
            <v>0</v>
          </cell>
          <cell r="AH9">
            <v>0</v>
          </cell>
          <cell r="AI9">
            <v>163064.29139999999</v>
          </cell>
          <cell r="AK9">
            <v>25906.68</v>
          </cell>
          <cell r="AL9">
            <v>188970.97139999998</v>
          </cell>
          <cell r="AM9">
            <v>9.5304387489411418E-4</v>
          </cell>
          <cell r="AN9">
            <v>0.16917763599900201</v>
          </cell>
          <cell r="AO9">
            <v>0.53034467684834308</v>
          </cell>
          <cell r="AP9">
            <v>188970.97139999998</v>
          </cell>
          <cell r="AQ9">
            <v>9.6145297746727011E-4</v>
          </cell>
          <cell r="AR9" t="str">
            <v>BG - 6 months rent &amp; outgoings</v>
          </cell>
          <cell r="AS9" t="str">
            <v>Refer Above</v>
          </cell>
          <cell r="AT9" t="str">
            <v>Refer Above</v>
          </cell>
          <cell r="AU9" t="str">
            <v>Refer Above</v>
          </cell>
          <cell r="AV9" t="str">
            <v>Refer Above</v>
          </cell>
          <cell r="AW9" t="str">
            <v>Refer Above</v>
          </cell>
          <cell r="AX9" t="str">
            <v>Refer Above</v>
          </cell>
          <cell r="AY9" t="str">
            <v>Refer Above</v>
          </cell>
          <cell r="CZ9">
            <v>188970.97139999998</v>
          </cell>
          <cell r="DA9">
            <v>9.5304387489411418E-4</v>
          </cell>
          <cell r="DB9">
            <v>6</v>
          </cell>
          <cell r="DC9">
            <v>9</v>
          </cell>
          <cell r="DD9">
            <v>0</v>
          </cell>
          <cell r="DE9">
            <v>0</v>
          </cell>
          <cell r="DF9">
            <v>2.1</v>
          </cell>
          <cell r="DG9" t="str">
            <v/>
          </cell>
          <cell r="DH9" t="str">
            <v>Groundhog Services Pty Limited</v>
          </cell>
          <cell r="DI9" t="str">
            <v>Stage 2 Burbridge Business Park</v>
          </cell>
        </row>
        <row r="10">
          <cell r="B10" t="str">
            <v>Stage 2 Burbridge Business Park</v>
          </cell>
          <cell r="C10" t="str">
            <v>Adelaide Airport</v>
          </cell>
          <cell r="D10" t="str">
            <v>SA</v>
          </cell>
          <cell r="E10" t="str">
            <v>Airport Leasehold</v>
          </cell>
          <cell r="F10" t="str">
            <v>Income Producing</v>
          </cell>
          <cell r="G10" t="str">
            <v>Industrial</v>
          </cell>
          <cell r="H10" t="str">
            <v>SA Industrial</v>
          </cell>
          <cell r="I10" t="str">
            <v>MOF</v>
          </cell>
          <cell r="J10" t="str">
            <v>Warehouse</v>
          </cell>
          <cell r="K10" t="str">
            <v xml:space="preserve">Hills </v>
          </cell>
          <cell r="L10" t="str">
            <v>Hills Industries Limited</v>
          </cell>
          <cell r="M10" t="str">
            <v>Units 2 &amp; 4</v>
          </cell>
          <cell r="N10">
            <v>39722</v>
          </cell>
          <cell r="O10">
            <v>5</v>
          </cell>
          <cell r="P10">
            <v>41547</v>
          </cell>
          <cell r="Q10">
            <v>3.2553045859000687</v>
          </cell>
          <cell r="R10">
            <v>40452</v>
          </cell>
          <cell r="T10" t="str">
            <v/>
          </cell>
          <cell r="U10">
            <v>3.5000000000000003E-2</v>
          </cell>
          <cell r="V10" t="str">
            <v>Net</v>
          </cell>
          <cell r="W10">
            <v>4256.5999999999995</v>
          </cell>
          <cell r="X10">
            <v>0</v>
          </cell>
          <cell r="Y10">
            <v>4256.5999999999995</v>
          </cell>
          <cell r="Z10">
            <v>59</v>
          </cell>
          <cell r="AA10">
            <v>115.45331849999998</v>
          </cell>
          <cell r="AB10">
            <v>0</v>
          </cell>
          <cell r="AC10">
            <v>0</v>
          </cell>
          <cell r="AD10">
            <v>0</v>
          </cell>
          <cell r="AE10">
            <v>491438.59552709985</v>
          </cell>
          <cell r="AF10">
            <v>0</v>
          </cell>
          <cell r="AG10">
            <v>0</v>
          </cell>
          <cell r="AH10">
            <v>0</v>
          </cell>
          <cell r="AI10">
            <v>491438.59552709985</v>
          </cell>
          <cell r="AK10">
            <v>71393.759999999995</v>
          </cell>
          <cell r="AL10">
            <v>562832.3555270998</v>
          </cell>
          <cell r="AM10">
            <v>2.8385520011531724E-3</v>
          </cell>
          <cell r="AN10">
            <v>0.50986282230239699</v>
          </cell>
          <cell r="AO10">
            <v>1.6597587836209446</v>
          </cell>
          <cell r="AP10">
            <v>562832.3555270998</v>
          </cell>
          <cell r="AQ10">
            <v>2.863597726293147E-3</v>
          </cell>
          <cell r="AR10" t="str">
            <v>BG - 6 months rent &amp; outgoings</v>
          </cell>
          <cell r="AS10" t="str">
            <v>Refer Above</v>
          </cell>
          <cell r="AT10" t="str">
            <v>Refer Above</v>
          </cell>
          <cell r="AU10" t="str">
            <v>Refer Above</v>
          </cell>
          <cell r="AV10" t="str">
            <v>Refer Above</v>
          </cell>
          <cell r="AW10" t="str">
            <v>Refer Above</v>
          </cell>
          <cell r="AX10" t="str">
            <v>Refer Above</v>
          </cell>
          <cell r="AY10" t="str">
            <v>Refer Above</v>
          </cell>
          <cell r="CZ10">
            <v>562832.3555270998</v>
          </cell>
          <cell r="DA10">
            <v>2.8385520011531724E-3</v>
          </cell>
          <cell r="DB10">
            <v>5</v>
          </cell>
          <cell r="DC10">
            <v>5</v>
          </cell>
          <cell r="DD10">
            <v>0</v>
          </cell>
          <cell r="DE10">
            <v>2</v>
          </cell>
          <cell r="DF10">
            <v>2.1</v>
          </cell>
          <cell r="DG10" t="str">
            <v/>
          </cell>
          <cell r="DH10" t="str">
            <v>Hills Industries Limited</v>
          </cell>
          <cell r="DI10" t="str">
            <v>Stage 2 Burbridge Business Park</v>
          </cell>
        </row>
        <row r="11">
          <cell r="B11" t="str">
            <v>Stage 4 Burbridge Business Park</v>
          </cell>
          <cell r="C11" t="str">
            <v>Adelaide Airport</v>
          </cell>
          <cell r="D11" t="str">
            <v>SA</v>
          </cell>
          <cell r="E11" t="str">
            <v>Airport Leasehold</v>
          </cell>
          <cell r="F11" t="str">
            <v>Income Producing</v>
          </cell>
          <cell r="G11" t="str">
            <v>Industrial</v>
          </cell>
          <cell r="H11" t="str">
            <v>SA Industrial</v>
          </cell>
          <cell r="I11" t="str">
            <v>MOF</v>
          </cell>
          <cell r="J11" t="str">
            <v>Warehouse</v>
          </cell>
          <cell r="K11" t="str">
            <v>Agilit</v>
          </cell>
          <cell r="L11" t="str">
            <v>Agility Logistics Pty Limited</v>
          </cell>
          <cell r="M11" t="str">
            <v>Unit 1</v>
          </cell>
          <cell r="N11">
            <v>40039</v>
          </cell>
          <cell r="O11">
            <v>5</v>
          </cell>
          <cell r="P11">
            <v>41864</v>
          </cell>
          <cell r="Q11">
            <v>4.1232032854209448</v>
          </cell>
          <cell r="R11">
            <v>40404</v>
          </cell>
          <cell r="T11" t="str">
            <v/>
          </cell>
          <cell r="U11">
            <v>3.5000000000000003E-2</v>
          </cell>
          <cell r="V11" t="str">
            <v>Net</v>
          </cell>
          <cell r="W11">
            <v>5590</v>
          </cell>
          <cell r="X11">
            <v>0</v>
          </cell>
          <cell r="Y11">
            <v>5590</v>
          </cell>
          <cell r="AA11">
            <v>99.761583184257603</v>
          </cell>
          <cell r="AB11">
            <v>0</v>
          </cell>
          <cell r="AC11">
            <v>0</v>
          </cell>
          <cell r="AD11">
            <v>0</v>
          </cell>
          <cell r="AE11">
            <v>557667.25</v>
          </cell>
          <cell r="AF11">
            <v>0</v>
          </cell>
          <cell r="AG11">
            <v>0</v>
          </cell>
          <cell r="AH11">
            <v>0</v>
          </cell>
          <cell r="AI11">
            <v>557667.25</v>
          </cell>
          <cell r="AK11">
            <v>50374.76</v>
          </cell>
          <cell r="AL11">
            <v>608042.01</v>
          </cell>
          <cell r="AM11">
            <v>3.0665594245276014E-3</v>
          </cell>
          <cell r="AN11">
            <v>0.49247152966339403</v>
          </cell>
          <cell r="AO11">
            <v>2.0305602290843847</v>
          </cell>
          <cell r="AP11">
            <v>608042.01</v>
          </cell>
          <cell r="AQ11">
            <v>3.0936169540147886E-3</v>
          </cell>
          <cell r="AS11" t="str">
            <v>Adelaide Airport Limited</v>
          </cell>
          <cell r="AT11">
            <v>40040</v>
          </cell>
          <cell r="AU11">
            <v>54205</v>
          </cell>
          <cell r="AV11">
            <v>24636</v>
          </cell>
          <cell r="AW11">
            <v>3.5000000000000003E-2</v>
          </cell>
          <cell r="AX11">
            <v>9.42</v>
          </cell>
          <cell r="AY11">
            <v>232071.12</v>
          </cell>
          <cell r="CZ11">
            <v>608042.01</v>
          </cell>
          <cell r="DA11">
            <v>3.0665594245276014E-3</v>
          </cell>
          <cell r="DB11">
            <v>5</v>
          </cell>
          <cell r="DC11">
            <v>5</v>
          </cell>
          <cell r="DD11">
            <v>0</v>
          </cell>
          <cell r="DE11">
            <v>0</v>
          </cell>
          <cell r="DF11">
            <v>1.5</v>
          </cell>
          <cell r="DG11" t="str">
            <v/>
          </cell>
          <cell r="DH11" t="str">
            <v>Agility Logistics Pty Limited</v>
          </cell>
          <cell r="DI11" t="str">
            <v>Stage 4 Burbridge Business Park</v>
          </cell>
        </row>
        <row r="12">
          <cell r="B12" t="str">
            <v>Stage 4 Burbridge Business Park</v>
          </cell>
          <cell r="C12" t="str">
            <v>Adelaide Airport</v>
          </cell>
          <cell r="D12" t="str">
            <v>SA</v>
          </cell>
          <cell r="E12" t="str">
            <v>Airport Leasehold</v>
          </cell>
          <cell r="F12" t="str">
            <v>Income Producing</v>
          </cell>
          <cell r="G12" t="str">
            <v>Industrial</v>
          </cell>
          <cell r="H12" t="str">
            <v>SA Industrial</v>
          </cell>
          <cell r="I12" t="str">
            <v>MOF</v>
          </cell>
          <cell r="J12" t="str">
            <v>Warehouse</v>
          </cell>
          <cell r="K12" t="str">
            <v>Austra</v>
          </cell>
          <cell r="L12" t="str">
            <v>Australand Holdings Limited 9</v>
          </cell>
          <cell r="M12" t="str">
            <v>Unit 2</v>
          </cell>
          <cell r="N12">
            <v>40039</v>
          </cell>
          <cell r="O12">
            <v>5</v>
          </cell>
          <cell r="P12">
            <v>41864</v>
          </cell>
          <cell r="Q12">
            <v>4.1232032854209448</v>
          </cell>
          <cell r="R12">
            <v>40404</v>
          </cell>
          <cell r="S12" t="str">
            <v>5+5</v>
          </cell>
          <cell r="T12" t="str">
            <v/>
          </cell>
          <cell r="U12">
            <v>3.5000000000000003E-2</v>
          </cell>
          <cell r="V12" t="str">
            <v>Net</v>
          </cell>
          <cell r="W12">
            <v>5607</v>
          </cell>
          <cell r="X12">
            <v>0</v>
          </cell>
          <cell r="Y12">
            <v>5607</v>
          </cell>
          <cell r="AA12">
            <v>102.5</v>
          </cell>
          <cell r="AB12">
            <v>0</v>
          </cell>
          <cell r="AC12">
            <v>0</v>
          </cell>
          <cell r="AD12">
            <v>0</v>
          </cell>
          <cell r="AE12">
            <v>574717.5</v>
          </cell>
          <cell r="AF12">
            <v>0</v>
          </cell>
          <cell r="AG12">
            <v>0</v>
          </cell>
          <cell r="AH12">
            <v>0</v>
          </cell>
          <cell r="AI12">
            <v>574717.5</v>
          </cell>
          <cell r="AK12">
            <v>50521.24</v>
          </cell>
          <cell r="AL12">
            <v>625238.74</v>
          </cell>
          <cell r="AM12">
            <v>3.1532882912592873E-3</v>
          </cell>
          <cell r="AN12">
            <v>0.50752847033660597</v>
          </cell>
          <cell r="AO12">
            <v>2.0926430563365601</v>
          </cell>
          <cell r="AP12">
            <v>625238.74</v>
          </cell>
          <cell r="AQ12">
            <v>3.1811110656167398E-3</v>
          </cell>
          <cell r="AS12" t="str">
            <v>Refer Above</v>
          </cell>
          <cell r="AT12" t="str">
            <v>Refer Above</v>
          </cell>
          <cell r="AU12" t="str">
            <v>Refer Above</v>
          </cell>
          <cell r="AV12" t="str">
            <v>Refer Above</v>
          </cell>
          <cell r="AW12" t="str">
            <v>Refer Above</v>
          </cell>
          <cell r="AX12" t="str">
            <v>Refer Above</v>
          </cell>
          <cell r="AY12" t="str">
            <v>Refer Above</v>
          </cell>
          <cell r="CZ12">
            <v>625238.74</v>
          </cell>
          <cell r="DA12">
            <v>3.1532882912592873E-3</v>
          </cell>
          <cell r="DB12">
            <v>6</v>
          </cell>
          <cell r="DC12">
            <v>5</v>
          </cell>
          <cell r="DD12">
            <v>0</v>
          </cell>
          <cell r="DE12">
            <v>0</v>
          </cell>
          <cell r="DF12">
            <v>1.7000000000000002</v>
          </cell>
          <cell r="DG12" t="str">
            <v/>
          </cell>
          <cell r="DH12" t="str">
            <v>Australand Holdings Limited 9</v>
          </cell>
          <cell r="DI12" t="str">
            <v>Stage 4 Burbridge Business Park</v>
          </cell>
        </row>
        <row r="13">
          <cell r="B13" t="str">
            <v>Exel</v>
          </cell>
          <cell r="C13" t="str">
            <v>Arndell Park</v>
          </cell>
          <cell r="D13" t="str">
            <v>NSW</v>
          </cell>
          <cell r="E13" t="str">
            <v>Freehold</v>
          </cell>
          <cell r="F13" t="str">
            <v>Income Producing</v>
          </cell>
          <cell r="G13" t="str">
            <v>Industrial</v>
          </cell>
          <cell r="H13" t="str">
            <v>NSW Industrial</v>
          </cell>
          <cell r="I13" t="str">
            <v>WBC</v>
          </cell>
          <cell r="J13" t="str">
            <v>Distribution</v>
          </cell>
          <cell r="K13" t="str">
            <v>Exel (</v>
          </cell>
          <cell r="L13" t="str">
            <v>Exel (Australia) Pty Limited</v>
          </cell>
          <cell r="M13" t="str">
            <v>Whole Building</v>
          </cell>
          <cell r="N13">
            <v>37368</v>
          </cell>
          <cell r="O13">
            <v>10</v>
          </cell>
          <cell r="P13">
            <v>41020</v>
          </cell>
          <cell r="Q13">
            <v>1.8124572210814511</v>
          </cell>
          <cell r="R13">
            <v>40655</v>
          </cell>
          <cell r="S13" t="str">
            <v>5+5</v>
          </cell>
          <cell r="T13" t="str">
            <v/>
          </cell>
          <cell r="U13">
            <v>0.03</v>
          </cell>
          <cell r="V13" t="str">
            <v>Net</v>
          </cell>
          <cell r="W13">
            <v>17733</v>
          </cell>
          <cell r="X13">
            <v>0</v>
          </cell>
          <cell r="Y13">
            <v>17733</v>
          </cell>
          <cell r="Z13">
            <v>76</v>
          </cell>
          <cell r="AA13">
            <v>123.63675555</v>
          </cell>
          <cell r="AB13">
            <v>0</v>
          </cell>
          <cell r="AC13">
            <v>0</v>
          </cell>
          <cell r="AD13">
            <v>0</v>
          </cell>
          <cell r="AE13">
            <v>2192450.58616815</v>
          </cell>
          <cell r="AF13">
            <v>0</v>
          </cell>
          <cell r="AG13">
            <v>0</v>
          </cell>
          <cell r="AH13">
            <v>0</v>
          </cell>
          <cell r="AI13">
            <v>2192450.58616815</v>
          </cell>
          <cell r="AK13">
            <v>245841.96</v>
          </cell>
          <cell r="AL13">
            <v>2438292.5461681499</v>
          </cell>
          <cell r="AM13">
            <v>1.2297125633157061E-2</v>
          </cell>
          <cell r="AN13">
            <v>1</v>
          </cell>
          <cell r="AO13">
            <v>1.8124572210814511</v>
          </cell>
          <cell r="AP13">
            <v>2438292.5461681499</v>
          </cell>
          <cell r="AQ13">
            <v>1.2405628288206065E-2</v>
          </cell>
          <cell r="AR13" t="str">
            <v>BG - 3 months rent &amp; outgoings</v>
          </cell>
          <cell r="CZ13">
            <v>2438292.5461681499</v>
          </cell>
          <cell r="DA13">
            <v>1.2297125633157061E-2</v>
          </cell>
          <cell r="DB13">
            <v>5</v>
          </cell>
          <cell r="DC13">
            <v>5</v>
          </cell>
          <cell r="DD13">
            <v>0</v>
          </cell>
          <cell r="DE13">
            <v>0</v>
          </cell>
          <cell r="DF13">
            <v>1.5</v>
          </cell>
          <cell r="DG13" t="str">
            <v/>
          </cell>
          <cell r="DH13" t="str">
            <v>Exel (Australia) Pty Limited</v>
          </cell>
          <cell r="DI13" t="str">
            <v>Exel</v>
          </cell>
        </row>
        <row r="14">
          <cell r="B14" t="str">
            <v>Amcor Packaging</v>
          </cell>
          <cell r="C14" t="str">
            <v>Campbellfield</v>
          </cell>
          <cell r="D14" t="str">
            <v>VIC</v>
          </cell>
          <cell r="E14" t="str">
            <v>Freehold</v>
          </cell>
          <cell r="F14" t="str">
            <v>Income Producing</v>
          </cell>
          <cell r="G14" t="str">
            <v>Industrial</v>
          </cell>
          <cell r="H14" t="str">
            <v>VIC Industrial</v>
          </cell>
          <cell r="I14" t="str">
            <v>MOF</v>
          </cell>
          <cell r="J14" t="str">
            <v>Warehouse</v>
          </cell>
          <cell r="K14" t="str">
            <v xml:space="preserve">Amcor </v>
          </cell>
          <cell r="L14" t="str">
            <v>Amcor Packaging (Australia) Pty Ltd 1</v>
          </cell>
          <cell r="M14" t="str">
            <v>Whole Building</v>
          </cell>
          <cell r="N14">
            <v>39430</v>
          </cell>
          <cell r="O14">
            <v>5</v>
          </cell>
          <cell r="P14">
            <v>41256</v>
          </cell>
          <cell r="Q14">
            <v>2.4585900068446271</v>
          </cell>
          <cell r="R14">
            <v>40526</v>
          </cell>
          <cell r="S14" t="str">
            <v>5+5+5</v>
          </cell>
          <cell r="T14" t="str">
            <v/>
          </cell>
          <cell r="U14">
            <v>0.03</v>
          </cell>
          <cell r="V14" t="str">
            <v>Net</v>
          </cell>
          <cell r="W14">
            <v>9529.5</v>
          </cell>
          <cell r="X14">
            <v>0</v>
          </cell>
          <cell r="Y14">
            <v>9529.5</v>
          </cell>
          <cell r="Z14">
            <v>64</v>
          </cell>
          <cell r="AA14">
            <v>70.136628357272997</v>
          </cell>
          <cell r="AB14">
            <v>0</v>
          </cell>
          <cell r="AC14">
            <v>0</v>
          </cell>
          <cell r="AD14">
            <v>0</v>
          </cell>
          <cell r="AE14">
            <v>668366.999930633</v>
          </cell>
          <cell r="AF14">
            <v>0</v>
          </cell>
          <cell r="AG14">
            <v>0</v>
          </cell>
          <cell r="AH14">
            <v>0</v>
          </cell>
          <cell r="AI14">
            <v>668366.999930633</v>
          </cell>
          <cell r="AK14">
            <v>71724.960000000006</v>
          </cell>
          <cell r="AL14">
            <v>740091.95993063296</v>
          </cell>
          <cell r="AM14">
            <v>3.7325315314025529E-3</v>
          </cell>
          <cell r="AN14">
            <v>1</v>
          </cell>
          <cell r="AO14">
            <v>2.4585900068446271</v>
          </cell>
          <cell r="AP14">
            <v>740091.95993063296</v>
          </cell>
          <cell r="AQ14">
            <v>3.765465209832195E-3</v>
          </cell>
          <cell r="AR14" t="str">
            <v>Nil</v>
          </cell>
          <cell r="CZ14">
            <v>740091.95993063296</v>
          </cell>
          <cell r="DA14">
            <v>3.7325315314025529E-3</v>
          </cell>
          <cell r="DB14">
            <v>5</v>
          </cell>
          <cell r="DC14">
            <v>3</v>
          </cell>
          <cell r="DD14">
            <v>0</v>
          </cell>
          <cell r="DE14">
            <v>0</v>
          </cell>
          <cell r="DF14">
            <v>1.3</v>
          </cell>
          <cell r="DG14" t="str">
            <v/>
          </cell>
          <cell r="DH14" t="str">
            <v>Amcor Packaging (Australia) Pty Ltd 1</v>
          </cell>
          <cell r="DI14" t="str">
            <v>Amcor Packaging</v>
          </cell>
        </row>
        <row r="15">
          <cell r="B15" t="str">
            <v>Tyre Marketers</v>
          </cell>
          <cell r="C15" t="str">
            <v>Carole Park</v>
          </cell>
          <cell r="D15" t="str">
            <v>QLD</v>
          </cell>
          <cell r="E15" t="str">
            <v>Freehold</v>
          </cell>
          <cell r="F15" t="str">
            <v>Income Producing</v>
          </cell>
          <cell r="G15" t="str">
            <v>Industrial</v>
          </cell>
          <cell r="H15" t="str">
            <v>QLD Industrial</v>
          </cell>
          <cell r="I15" t="str">
            <v>CMBS 2006-1</v>
          </cell>
          <cell r="J15" t="str">
            <v>Warehouse</v>
          </cell>
          <cell r="K15" t="str">
            <v>Tyre M</v>
          </cell>
          <cell r="L15" t="str">
            <v>Tyre Marketers (Australia) Limited</v>
          </cell>
          <cell r="M15" t="str">
            <v>Whole Building</v>
          </cell>
          <cell r="N15">
            <v>38134</v>
          </cell>
          <cell r="O15">
            <v>10</v>
          </cell>
          <cell r="P15">
            <v>41785</v>
          </cell>
          <cell r="Q15">
            <v>3.9069130732375084</v>
          </cell>
          <cell r="R15">
            <v>40690</v>
          </cell>
          <cell r="T15" t="str">
            <v/>
          </cell>
          <cell r="U15" t="str">
            <v>CPI/3.00%</v>
          </cell>
          <cell r="V15" t="str">
            <v>Net</v>
          </cell>
          <cell r="W15">
            <v>13260</v>
          </cell>
          <cell r="X15">
            <v>0</v>
          </cell>
          <cell r="Y15">
            <v>13260</v>
          </cell>
          <cell r="Z15">
            <v>36</v>
          </cell>
          <cell r="AA15">
            <v>61.680900000000001</v>
          </cell>
          <cell r="AB15">
            <v>0</v>
          </cell>
          <cell r="AC15">
            <v>0</v>
          </cell>
          <cell r="AD15">
            <v>0</v>
          </cell>
          <cell r="AE15">
            <v>817888.73400000005</v>
          </cell>
          <cell r="AF15">
            <v>0</v>
          </cell>
          <cell r="AG15">
            <v>0</v>
          </cell>
          <cell r="AH15">
            <v>0</v>
          </cell>
          <cell r="AI15">
            <v>817888.73400000005</v>
          </cell>
          <cell r="AK15">
            <v>147700.68</v>
          </cell>
          <cell r="AL15">
            <v>965589.41400000011</v>
          </cell>
          <cell r="AM15">
            <v>4.8697906872023269E-3</v>
          </cell>
          <cell r="AN15">
            <v>1</v>
          </cell>
          <cell r="AO15">
            <v>3.9069130732375084</v>
          </cell>
          <cell r="AP15">
            <v>965589.41400000011</v>
          </cell>
          <cell r="AQ15">
            <v>4.912758876261864E-3</v>
          </cell>
          <cell r="AR15" t="str">
            <v>BG - 3 months rent</v>
          </cell>
          <cell r="CZ15">
            <v>965589.41400000011</v>
          </cell>
          <cell r="DA15">
            <v>4.8697906872023269E-3</v>
          </cell>
          <cell r="DB15">
            <v>8</v>
          </cell>
          <cell r="DC15">
            <v>5</v>
          </cell>
          <cell r="DD15">
            <v>0</v>
          </cell>
          <cell r="DE15">
            <v>0</v>
          </cell>
          <cell r="DF15">
            <v>2.1</v>
          </cell>
          <cell r="DG15" t="str">
            <v/>
          </cell>
          <cell r="DH15" t="str">
            <v>Tyre Marketers (Australia) Limited</v>
          </cell>
          <cell r="DI15" t="str">
            <v>Tyre Marketers</v>
          </cell>
        </row>
        <row r="16">
          <cell r="B16" t="str">
            <v>Jemena</v>
          </cell>
          <cell r="C16" t="str">
            <v>Clayton South</v>
          </cell>
          <cell r="D16" t="str">
            <v>VIC</v>
          </cell>
          <cell r="E16" t="str">
            <v>Freehold</v>
          </cell>
          <cell r="F16" t="str">
            <v>Income Producing</v>
          </cell>
          <cell r="G16" t="str">
            <v>Industrial</v>
          </cell>
          <cell r="H16" t="str">
            <v>VIC Industrial</v>
          </cell>
          <cell r="I16" t="str">
            <v>Macquarie</v>
          </cell>
          <cell r="J16" t="str">
            <v>Warehouse</v>
          </cell>
          <cell r="K16" t="str">
            <v>Jemena</v>
          </cell>
          <cell r="L16" t="str">
            <v>Jemena Limited</v>
          </cell>
          <cell r="M16" t="str">
            <v>Whole Building</v>
          </cell>
          <cell r="N16">
            <v>39547</v>
          </cell>
          <cell r="O16">
            <v>10</v>
          </cell>
          <cell r="P16">
            <v>43198</v>
          </cell>
          <cell r="Q16">
            <v>7.7754962354551678</v>
          </cell>
          <cell r="R16">
            <v>40642</v>
          </cell>
          <cell r="S16" t="str">
            <v>4+5+5+5</v>
          </cell>
          <cell r="T16" t="str">
            <v/>
          </cell>
          <cell r="U16">
            <v>3.2500000000000001E-2</v>
          </cell>
          <cell r="V16" t="str">
            <v>Net</v>
          </cell>
          <cell r="W16">
            <v>8387</v>
          </cell>
          <cell r="X16">
            <v>0</v>
          </cell>
          <cell r="Y16">
            <v>8387</v>
          </cell>
          <cell r="Z16">
            <v>322</v>
          </cell>
          <cell r="AA16">
            <v>253.00867559406248</v>
          </cell>
          <cell r="AB16">
            <v>0</v>
          </cell>
          <cell r="AC16">
            <v>0</v>
          </cell>
          <cell r="AD16">
            <v>0</v>
          </cell>
          <cell r="AE16">
            <v>2121983.7622074019</v>
          </cell>
          <cell r="AF16">
            <v>0</v>
          </cell>
          <cell r="AG16">
            <v>0</v>
          </cell>
          <cell r="AH16">
            <v>0</v>
          </cell>
          <cell r="AI16">
            <v>2121983.7622074019</v>
          </cell>
          <cell r="AK16">
            <v>162380.04</v>
          </cell>
          <cell r="AL16">
            <v>2284363.802207402</v>
          </cell>
          <cell r="AM16">
            <v>1.1520811443125145E-2</v>
          </cell>
          <cell r="AN16">
            <v>1</v>
          </cell>
          <cell r="AO16">
            <v>7.7754962354551678</v>
          </cell>
          <cell r="AP16">
            <v>2284363.802207402</v>
          </cell>
          <cell r="AQ16">
            <v>1.1622464355129843E-2</v>
          </cell>
          <cell r="AR16" t="str">
            <v>Nil</v>
          </cell>
          <cell r="CZ16">
            <v>2284363.802207402</v>
          </cell>
          <cell r="DA16">
            <v>1.1520811443125145E-2</v>
          </cell>
          <cell r="DB16">
            <v>3</v>
          </cell>
          <cell r="DC16">
            <v>5</v>
          </cell>
          <cell r="DD16">
            <v>0</v>
          </cell>
          <cell r="DE16">
            <v>0</v>
          </cell>
          <cell r="DF16">
            <v>1.1000000000000001</v>
          </cell>
          <cell r="DG16" t="str">
            <v/>
          </cell>
          <cell r="DH16" t="str">
            <v>Jemena Limited</v>
          </cell>
          <cell r="DI16" t="str">
            <v>Jemena</v>
          </cell>
        </row>
        <row r="17">
          <cell r="B17" t="str">
            <v>Stramit</v>
          </cell>
          <cell r="C17" t="str">
            <v>Crestmead</v>
          </cell>
          <cell r="D17" t="str">
            <v>QLD</v>
          </cell>
          <cell r="E17" t="str">
            <v>Freehold</v>
          </cell>
          <cell r="F17" t="str">
            <v>Income Producing</v>
          </cell>
          <cell r="G17" t="str">
            <v>Industrial</v>
          </cell>
          <cell r="H17" t="str">
            <v>QLD Industrial</v>
          </cell>
          <cell r="I17" t="str">
            <v>WBC</v>
          </cell>
          <cell r="J17" t="str">
            <v>Manufacturing/Warehouse</v>
          </cell>
          <cell r="K17" t="str">
            <v>Strami</v>
          </cell>
          <cell r="L17" t="str">
            <v>Stramit Corporation Limited</v>
          </cell>
          <cell r="M17" t="str">
            <v>Whole Building</v>
          </cell>
          <cell r="N17">
            <v>36845</v>
          </cell>
          <cell r="O17">
            <v>11</v>
          </cell>
          <cell r="P17">
            <v>40861</v>
          </cell>
          <cell r="Q17">
            <v>1.377138945927447</v>
          </cell>
          <cell r="R17">
            <v>40497</v>
          </cell>
          <cell r="S17">
            <v>5</v>
          </cell>
          <cell r="T17" t="str">
            <v/>
          </cell>
          <cell r="U17">
            <v>0.03</v>
          </cell>
          <cell r="V17" t="str">
            <v>Net</v>
          </cell>
          <cell r="W17">
            <v>19299</v>
          </cell>
          <cell r="X17">
            <v>0</v>
          </cell>
          <cell r="Y17">
            <v>19299</v>
          </cell>
          <cell r="Z17">
            <v>121</v>
          </cell>
          <cell r="AA17">
            <v>97.929722928649156</v>
          </cell>
          <cell r="AB17">
            <v>0</v>
          </cell>
          <cell r="AC17">
            <v>0</v>
          </cell>
          <cell r="AD17">
            <v>0</v>
          </cell>
          <cell r="AE17">
            <v>1889945.7228000001</v>
          </cell>
          <cell r="AF17">
            <v>0</v>
          </cell>
          <cell r="AG17">
            <v>0</v>
          </cell>
          <cell r="AH17">
            <v>0</v>
          </cell>
          <cell r="AI17">
            <v>1889945.7228000001</v>
          </cell>
          <cell r="AK17">
            <v>230971.8</v>
          </cell>
          <cell r="AL17">
            <v>2120917.5227999999</v>
          </cell>
          <cell r="AM17">
            <v>1.0696497135433245E-2</v>
          </cell>
          <cell r="AN17">
            <v>1</v>
          </cell>
          <cell r="AO17">
            <v>1.377138945927447</v>
          </cell>
          <cell r="AP17">
            <v>2120917.5227999999</v>
          </cell>
          <cell r="AQ17">
            <v>1.079087677938754E-2</v>
          </cell>
          <cell r="AR17" t="str">
            <v>Nil</v>
          </cell>
          <cell r="CZ17">
            <v>2120917.5227999999</v>
          </cell>
          <cell r="DA17">
            <v>1.0696497135433245E-2</v>
          </cell>
          <cell r="DB17">
            <v>8</v>
          </cell>
          <cell r="DC17">
            <v>5</v>
          </cell>
          <cell r="DD17">
            <v>0</v>
          </cell>
          <cell r="DE17">
            <v>0</v>
          </cell>
          <cell r="DF17">
            <v>2.1</v>
          </cell>
          <cell r="DG17" t="str">
            <v/>
          </cell>
          <cell r="DH17" t="str">
            <v>Stramit Corporation Limited</v>
          </cell>
          <cell r="DI17" t="str">
            <v>Stramit</v>
          </cell>
        </row>
        <row r="18">
          <cell r="B18" t="str">
            <v>Restore</v>
          </cell>
          <cell r="C18" t="str">
            <v>Dandenong South</v>
          </cell>
          <cell r="D18" t="str">
            <v>VIC</v>
          </cell>
          <cell r="E18" t="str">
            <v>Freehold</v>
          </cell>
          <cell r="F18" t="str">
            <v>Income Producing</v>
          </cell>
          <cell r="G18" t="str">
            <v>Industrial</v>
          </cell>
          <cell r="H18" t="str">
            <v>VIC Industrial</v>
          </cell>
          <cell r="I18" t="str">
            <v>CMBS 2006-1</v>
          </cell>
          <cell r="J18" t="str">
            <v>Warehouse</v>
          </cell>
          <cell r="K18" t="str">
            <v>Restor</v>
          </cell>
          <cell r="L18" t="str">
            <v>Restore (East Coast) Pty Limited</v>
          </cell>
          <cell r="M18" t="str">
            <v>Whole Building</v>
          </cell>
          <cell r="N18">
            <v>39912</v>
          </cell>
          <cell r="O18">
            <v>10</v>
          </cell>
          <cell r="P18">
            <v>43563</v>
          </cell>
          <cell r="Q18">
            <v>8.774811772758385</v>
          </cell>
          <cell r="R18">
            <v>40642</v>
          </cell>
          <cell r="T18" t="str">
            <v/>
          </cell>
          <cell r="U18">
            <v>3.5000000000000003E-2</v>
          </cell>
          <cell r="V18" t="str">
            <v>Net</v>
          </cell>
          <cell r="W18">
            <v>12729</v>
          </cell>
          <cell r="X18">
            <v>0</v>
          </cell>
          <cell r="Y18">
            <v>12729</v>
          </cell>
          <cell r="Z18">
            <v>69</v>
          </cell>
          <cell r="AA18">
            <v>67.274999999999991</v>
          </cell>
          <cell r="AB18">
            <v>0</v>
          </cell>
          <cell r="AC18">
            <v>0</v>
          </cell>
          <cell r="AD18">
            <v>0</v>
          </cell>
          <cell r="AE18">
            <v>856343.47499999986</v>
          </cell>
          <cell r="AF18">
            <v>0</v>
          </cell>
          <cell r="AG18">
            <v>0</v>
          </cell>
          <cell r="AH18">
            <v>0</v>
          </cell>
          <cell r="AI18">
            <v>856343.47499999986</v>
          </cell>
          <cell r="AK18">
            <v>127290</v>
          </cell>
          <cell r="AL18">
            <v>983633.47499999986</v>
          </cell>
          <cell r="AM18">
            <v>4.9607929278473444E-3</v>
          </cell>
          <cell r="AN18">
            <v>1</v>
          </cell>
          <cell r="AO18">
            <v>8.774811772758385</v>
          </cell>
          <cell r="AP18">
            <v>983633.47499999986</v>
          </cell>
          <cell r="AQ18">
            <v>5.0045640675329016E-3</v>
          </cell>
          <cell r="AR18" t="str">
            <v>SD - 9 months rent &amp; outgoings</v>
          </cell>
          <cell r="CZ18">
            <v>983633.47499999986</v>
          </cell>
          <cell r="DA18">
            <v>4.9607929278473444E-3</v>
          </cell>
          <cell r="DB18">
            <v>5</v>
          </cell>
          <cell r="DC18">
            <v>9</v>
          </cell>
          <cell r="DD18">
            <v>0</v>
          </cell>
          <cell r="DE18">
            <v>0</v>
          </cell>
          <cell r="DF18">
            <v>1.9</v>
          </cell>
          <cell r="DG18" t="str">
            <v/>
          </cell>
          <cell r="DH18" t="str">
            <v>Restore (East Coast) Pty Limited</v>
          </cell>
          <cell r="DI18" t="str">
            <v>Restore</v>
          </cell>
        </row>
        <row r="19">
          <cell r="B19" t="str">
            <v>Caprice Australia</v>
          </cell>
          <cell r="C19" t="str">
            <v>Dandenong South</v>
          </cell>
          <cell r="D19" t="str">
            <v>VIC</v>
          </cell>
          <cell r="E19" t="str">
            <v>Freehold</v>
          </cell>
          <cell r="F19" t="str">
            <v>Income Producing</v>
          </cell>
          <cell r="G19" t="str">
            <v>Industrial</v>
          </cell>
          <cell r="H19" t="str">
            <v>VIC Industrial</v>
          </cell>
          <cell r="I19" t="str">
            <v>CMBS 2006-1</v>
          </cell>
          <cell r="J19" t="str">
            <v>Warehouse</v>
          </cell>
          <cell r="K19" t="str">
            <v>Capric</v>
          </cell>
          <cell r="L19" t="str">
            <v>Caprice Australia Pty Ltd</v>
          </cell>
          <cell r="M19" t="str">
            <v>Whole Building</v>
          </cell>
          <cell r="N19">
            <v>38667</v>
          </cell>
          <cell r="O19">
            <v>10</v>
          </cell>
          <cell r="P19">
            <v>42318</v>
          </cell>
          <cell r="Q19">
            <v>5.3661875427789187</v>
          </cell>
          <cell r="R19">
            <v>40493</v>
          </cell>
          <cell r="T19" t="str">
            <v/>
          </cell>
          <cell r="U19">
            <v>0.03</v>
          </cell>
          <cell r="V19" t="str">
            <v>Net</v>
          </cell>
          <cell r="W19">
            <v>22106</v>
          </cell>
          <cell r="X19">
            <v>0</v>
          </cell>
          <cell r="Y19">
            <v>22106</v>
          </cell>
          <cell r="Z19">
            <v>97</v>
          </cell>
          <cell r="AA19">
            <v>50.807257825884342</v>
          </cell>
          <cell r="AB19">
            <v>0</v>
          </cell>
          <cell r="AC19">
            <v>0</v>
          </cell>
          <cell r="AD19">
            <v>0</v>
          </cell>
          <cell r="AE19">
            <v>1123145.2414989993</v>
          </cell>
          <cell r="AF19">
            <v>0</v>
          </cell>
          <cell r="AG19">
            <v>0</v>
          </cell>
          <cell r="AH19">
            <v>0</v>
          </cell>
          <cell r="AI19">
            <v>1123145.2414989993</v>
          </cell>
          <cell r="AK19">
            <v>212090.4</v>
          </cell>
          <cell r="AL19">
            <v>1335235.6414989992</v>
          </cell>
          <cell r="AM19">
            <v>6.7340403673817103E-3</v>
          </cell>
          <cell r="AN19">
            <v>1</v>
          </cell>
          <cell r="AO19">
            <v>5.3661875427789187</v>
          </cell>
          <cell r="AP19">
            <v>1335235.6414989992</v>
          </cell>
          <cell r="AQ19">
            <v>6.7934576068948201E-3</v>
          </cell>
          <cell r="AR19" t="str">
            <v>Nil</v>
          </cell>
          <cell r="CZ19">
            <v>1335235.6414989992</v>
          </cell>
          <cell r="DA19">
            <v>6.7340403673817103E-3</v>
          </cell>
          <cell r="DB19">
            <v>6</v>
          </cell>
          <cell r="DC19">
            <v>9</v>
          </cell>
          <cell r="DD19">
            <v>0</v>
          </cell>
          <cell r="DE19">
            <v>0</v>
          </cell>
          <cell r="DF19">
            <v>2.1</v>
          </cell>
          <cell r="DG19" t="str">
            <v/>
          </cell>
          <cell r="DH19" t="str">
            <v>Caprice Australia Pty Ltd</v>
          </cell>
          <cell r="DI19" t="str">
            <v>Caprice Australia</v>
          </cell>
        </row>
        <row r="20">
          <cell r="B20" t="str">
            <v>BAM Wine</v>
          </cell>
          <cell r="C20" t="str">
            <v>Dandenong South</v>
          </cell>
          <cell r="D20" t="str">
            <v>VIC</v>
          </cell>
          <cell r="E20" t="str">
            <v>Freehold</v>
          </cell>
          <cell r="F20" t="str">
            <v>Income Producing</v>
          </cell>
          <cell r="G20" t="str">
            <v>Industrial</v>
          </cell>
          <cell r="H20" t="str">
            <v>VIC Industrial</v>
          </cell>
          <cell r="I20" t="str">
            <v>CMBS 2006-1</v>
          </cell>
          <cell r="J20" t="str">
            <v>Distribution</v>
          </cell>
          <cell r="K20" t="str">
            <v>Bam Wi</v>
          </cell>
          <cell r="L20" t="str">
            <v>Bam Wines Logistics Pty Ltd</v>
          </cell>
          <cell r="M20" t="str">
            <v>Whole Building</v>
          </cell>
          <cell r="N20">
            <v>38254</v>
          </cell>
          <cell r="O20">
            <v>7</v>
          </cell>
          <cell r="P20">
            <v>40809</v>
          </cell>
          <cell r="Q20">
            <v>1.2347707049965777</v>
          </cell>
          <cell r="R20">
            <v>40445</v>
          </cell>
          <cell r="T20" t="str">
            <v/>
          </cell>
          <cell r="U20">
            <v>3.2500000000000001E-2</v>
          </cell>
          <cell r="V20" t="str">
            <v>Net</v>
          </cell>
          <cell r="W20">
            <v>13420</v>
          </cell>
          <cell r="X20">
            <v>0</v>
          </cell>
          <cell r="Y20">
            <v>13420</v>
          </cell>
          <cell r="Z20">
            <v>60</v>
          </cell>
          <cell r="AA20">
            <v>66.365013846628102</v>
          </cell>
          <cell r="AB20">
            <v>0</v>
          </cell>
          <cell r="AC20">
            <v>0</v>
          </cell>
          <cell r="AD20">
            <v>0</v>
          </cell>
          <cell r="AE20">
            <v>890618.48582174908</v>
          </cell>
          <cell r="AF20">
            <v>0</v>
          </cell>
          <cell r="AG20">
            <v>0</v>
          </cell>
          <cell r="AH20">
            <v>0</v>
          </cell>
          <cell r="AI20">
            <v>890618.48582174908</v>
          </cell>
          <cell r="AK20">
            <v>169276.32</v>
          </cell>
          <cell r="AL20">
            <v>1059894.8058217491</v>
          </cell>
          <cell r="AM20">
            <v>5.3454043509272272E-3</v>
          </cell>
          <cell r="AN20">
            <v>1</v>
          </cell>
          <cell r="AO20">
            <v>1.2347707049965777</v>
          </cell>
          <cell r="AP20">
            <v>1059894.8058217491</v>
          </cell>
          <cell r="AQ20">
            <v>5.3925690771964513E-3</v>
          </cell>
          <cell r="AR20" t="str">
            <v>Nil</v>
          </cell>
          <cell r="CZ20">
            <v>1059894.8058217491</v>
          </cell>
          <cell r="DA20">
            <v>5.3454043509272272E-3</v>
          </cell>
          <cell r="DB20">
            <v>6</v>
          </cell>
          <cell r="DC20">
            <v>9</v>
          </cell>
          <cell r="DD20">
            <v>0</v>
          </cell>
          <cell r="DE20">
            <v>0</v>
          </cell>
          <cell r="DF20">
            <v>2.1</v>
          </cell>
          <cell r="DG20" t="str">
            <v/>
          </cell>
          <cell r="DH20" t="str">
            <v>Bam Wines Logistics Pty Ltd</v>
          </cell>
          <cell r="DI20" t="str">
            <v>BAM Wine</v>
          </cell>
        </row>
        <row r="21">
          <cell r="B21" t="str">
            <v>INC</v>
          </cell>
          <cell r="C21" t="str">
            <v>Dandenong South</v>
          </cell>
          <cell r="D21" t="str">
            <v>VIC</v>
          </cell>
          <cell r="E21" t="str">
            <v>Freehold</v>
          </cell>
          <cell r="F21" t="str">
            <v>Income Producing</v>
          </cell>
          <cell r="G21" t="str">
            <v>Industrial</v>
          </cell>
          <cell r="H21" t="str">
            <v>VIC Industrial</v>
          </cell>
          <cell r="I21" t="str">
            <v>CMBS 2006-1</v>
          </cell>
          <cell r="J21" t="str">
            <v>Manufacturing/Warehouse</v>
          </cell>
          <cell r="K21" t="str">
            <v>INC Co</v>
          </cell>
          <cell r="L21" t="str">
            <v>INC Corporation Pty Ltd</v>
          </cell>
          <cell r="M21" t="str">
            <v>Whole Building</v>
          </cell>
          <cell r="N21">
            <v>38124</v>
          </cell>
          <cell r="O21">
            <v>10</v>
          </cell>
          <cell r="P21">
            <v>41775</v>
          </cell>
          <cell r="Q21">
            <v>3.8795345653661877</v>
          </cell>
          <cell r="R21">
            <v>40680</v>
          </cell>
          <cell r="S21" t="str">
            <v>5+5</v>
          </cell>
          <cell r="T21" t="str">
            <v/>
          </cell>
          <cell r="U21">
            <v>0.03</v>
          </cell>
          <cell r="V21" t="str">
            <v>Net</v>
          </cell>
          <cell r="W21">
            <v>13963</v>
          </cell>
          <cell r="X21">
            <v>0</v>
          </cell>
          <cell r="Y21">
            <v>13963</v>
          </cell>
          <cell r="Z21">
            <v>114</v>
          </cell>
          <cell r="AA21">
            <v>73.298700393328929</v>
          </cell>
          <cell r="AB21">
            <v>0</v>
          </cell>
          <cell r="AC21">
            <v>0</v>
          </cell>
          <cell r="AD21">
            <v>0</v>
          </cell>
          <cell r="AE21">
            <v>1023469.7535920518</v>
          </cell>
          <cell r="AF21">
            <v>0</v>
          </cell>
          <cell r="AG21">
            <v>0</v>
          </cell>
          <cell r="AH21">
            <v>0</v>
          </cell>
          <cell r="AI21">
            <v>1023469.7535920518</v>
          </cell>
          <cell r="AK21">
            <v>208683.84</v>
          </cell>
          <cell r="AL21">
            <v>1232153.5935920519</v>
          </cell>
          <cell r="AM21">
            <v>6.2141630886577365E-3</v>
          </cell>
          <cell r="AN21">
            <v>1</v>
          </cell>
          <cell r="AO21">
            <v>3.8795345653661877</v>
          </cell>
          <cell r="AP21">
            <v>1232153.5935920519</v>
          </cell>
          <cell r="AQ21">
            <v>6.2689932346724183E-3</v>
          </cell>
          <cell r="AR21" t="str">
            <v>BG - 12 months rent &amp; outgoings</v>
          </cell>
          <cell r="CZ21">
            <v>1232153.5935920519</v>
          </cell>
          <cell r="DA21">
            <v>6.2141630886577365E-3</v>
          </cell>
          <cell r="DB21">
            <v>8</v>
          </cell>
          <cell r="DC21">
            <v>9</v>
          </cell>
          <cell r="DD21">
            <v>0</v>
          </cell>
          <cell r="DE21">
            <v>7</v>
          </cell>
          <cell r="DF21">
            <v>4.5999999999999996</v>
          </cell>
          <cell r="DG21" t="str">
            <v>Check</v>
          </cell>
          <cell r="DH21" t="str">
            <v>INC Corporation Pty Ltd</v>
          </cell>
          <cell r="DI21" t="str">
            <v>INC</v>
          </cell>
        </row>
        <row r="22">
          <cell r="B22" t="str">
            <v>Priceline</v>
          </cell>
          <cell r="C22" t="str">
            <v>Dandenong South</v>
          </cell>
          <cell r="D22" t="str">
            <v>VIC</v>
          </cell>
          <cell r="E22" t="str">
            <v>Freehold</v>
          </cell>
          <cell r="F22" t="str">
            <v>Income Producing</v>
          </cell>
          <cell r="G22" t="str">
            <v>Industrial</v>
          </cell>
          <cell r="H22" t="str">
            <v>VIC Industrial</v>
          </cell>
          <cell r="I22" t="str">
            <v>Macquarie</v>
          </cell>
          <cell r="J22" t="str">
            <v>Warehouse</v>
          </cell>
          <cell r="K22" t="str">
            <v>API Pt</v>
          </cell>
          <cell r="L22" t="str">
            <v>API Pty Ltd</v>
          </cell>
          <cell r="M22" t="str">
            <v>Whole Building</v>
          </cell>
          <cell r="N22">
            <v>37391</v>
          </cell>
          <cell r="O22">
            <v>16.386301369863013</v>
          </cell>
          <cell r="P22">
            <v>43372</v>
          </cell>
          <cell r="Q22">
            <v>8.2518822724161538</v>
          </cell>
          <cell r="R22">
            <v>40678</v>
          </cell>
          <cell r="S22" t="str">
            <v>6+6</v>
          </cell>
          <cell r="T22" t="str">
            <v/>
          </cell>
          <cell r="U22">
            <v>0.03</v>
          </cell>
          <cell r="V22" t="str">
            <v>Net</v>
          </cell>
          <cell r="W22">
            <v>32105</v>
          </cell>
          <cell r="X22">
            <v>0</v>
          </cell>
          <cell r="Y22">
            <v>32105</v>
          </cell>
          <cell r="Z22">
            <v>219</v>
          </cell>
          <cell r="AA22">
            <v>69.873280314841963</v>
          </cell>
          <cell r="AB22">
            <v>0</v>
          </cell>
          <cell r="AC22">
            <v>0</v>
          </cell>
          <cell r="AD22">
            <v>0</v>
          </cell>
          <cell r="AE22">
            <v>2243281.6645080014</v>
          </cell>
          <cell r="AF22">
            <v>0</v>
          </cell>
          <cell r="AG22">
            <v>0</v>
          </cell>
          <cell r="AH22">
            <v>0</v>
          </cell>
          <cell r="AI22">
            <v>2243281.6645080014</v>
          </cell>
          <cell r="AK22">
            <v>311994</v>
          </cell>
          <cell r="AL22">
            <v>2555275.6645080014</v>
          </cell>
          <cell r="AM22">
            <v>1.2887110664052704E-2</v>
          </cell>
          <cell r="AN22">
            <v>1</v>
          </cell>
          <cell r="AO22">
            <v>8.2518822724161538</v>
          </cell>
          <cell r="AP22">
            <v>2555275.6645080014</v>
          </cell>
          <cell r="AQ22">
            <v>1.3000819002462277E-2</v>
          </cell>
          <cell r="AR22" t="str">
            <v>Nil</v>
          </cell>
          <cell r="CZ22">
            <v>2555275.6645080014</v>
          </cell>
          <cell r="DA22">
            <v>1.2887110664052704E-2</v>
          </cell>
          <cell r="DB22">
            <v>4</v>
          </cell>
          <cell r="DC22">
            <v>6</v>
          </cell>
          <cell r="DD22">
            <v>0</v>
          </cell>
          <cell r="DE22">
            <v>2</v>
          </cell>
          <cell r="DF22">
            <v>2</v>
          </cell>
          <cell r="DG22" t="str">
            <v/>
          </cell>
          <cell r="DH22" t="str">
            <v>API Pty Ltd</v>
          </cell>
          <cell r="DI22" t="str">
            <v>Priceline</v>
          </cell>
        </row>
        <row r="23">
          <cell r="B23" t="str">
            <v>Gregorys</v>
          </cell>
          <cell r="C23" t="str">
            <v>Dandenong South</v>
          </cell>
          <cell r="D23" t="str">
            <v>VIC</v>
          </cell>
          <cell r="E23" t="str">
            <v>Freehold</v>
          </cell>
          <cell r="F23" t="str">
            <v>Income Producing</v>
          </cell>
          <cell r="G23" t="str">
            <v>Industrial</v>
          </cell>
          <cell r="H23" t="str">
            <v>VIC Industrial</v>
          </cell>
          <cell r="I23" t="str">
            <v>CMBS 2006-1</v>
          </cell>
          <cell r="J23" t="str">
            <v>Warehouse</v>
          </cell>
          <cell r="K23" t="str">
            <v>Gregor</v>
          </cell>
          <cell r="L23" t="str">
            <v>Gregorys Transport Pty Ltd</v>
          </cell>
          <cell r="M23" t="str">
            <v>Whole Building</v>
          </cell>
          <cell r="N23">
            <v>38992</v>
          </cell>
          <cell r="O23">
            <v>10</v>
          </cell>
          <cell r="P23">
            <v>42644</v>
          </cell>
          <cell r="Q23">
            <v>6.2587268993839835</v>
          </cell>
          <cell r="R23">
            <v>40453</v>
          </cell>
          <cell r="T23" t="str">
            <v/>
          </cell>
          <cell r="U23">
            <v>0.03</v>
          </cell>
          <cell r="V23" t="str">
            <v>Net</v>
          </cell>
          <cell r="W23">
            <v>21070</v>
          </cell>
          <cell r="X23">
            <v>0</v>
          </cell>
          <cell r="Y23">
            <v>21070</v>
          </cell>
          <cell r="Z23">
            <v>148</v>
          </cell>
          <cell r="AA23">
            <v>65.816706449999998</v>
          </cell>
          <cell r="AB23">
            <v>0</v>
          </cell>
          <cell r="AC23">
            <v>0</v>
          </cell>
          <cell r="AD23">
            <v>0</v>
          </cell>
          <cell r="AE23">
            <v>1386758.0049015</v>
          </cell>
          <cell r="AF23">
            <v>0</v>
          </cell>
          <cell r="AG23">
            <v>0</v>
          </cell>
          <cell r="AH23">
            <v>0</v>
          </cell>
          <cell r="AI23">
            <v>1386758.0049015</v>
          </cell>
          <cell r="AK23">
            <v>231544.8</v>
          </cell>
          <cell r="AL23">
            <v>1618302.8049015</v>
          </cell>
          <cell r="AM23">
            <v>8.1616428412736586E-3</v>
          </cell>
          <cell r="AN23">
            <v>1</v>
          </cell>
          <cell r="AO23">
            <v>6.2587268993839835</v>
          </cell>
          <cell r="AP23">
            <v>1618302.8049015</v>
          </cell>
          <cell r="AQ23">
            <v>8.2336564112946188E-3</v>
          </cell>
          <cell r="AR23" t="str">
            <v>BG - $600,000</v>
          </cell>
          <cell r="CZ23">
            <v>1618302.8049015</v>
          </cell>
          <cell r="DA23">
            <v>8.1616428412736586E-3</v>
          </cell>
          <cell r="DB23">
            <v>5</v>
          </cell>
          <cell r="DC23">
            <v>9</v>
          </cell>
          <cell r="DD23">
            <v>0</v>
          </cell>
          <cell r="DE23">
            <v>9</v>
          </cell>
          <cell r="DF23">
            <v>4.5999999999999996</v>
          </cell>
          <cell r="DG23" t="str">
            <v>Check</v>
          </cell>
          <cell r="DH23" t="str">
            <v>Gregorys Transport Pty Ltd</v>
          </cell>
          <cell r="DI23" t="str">
            <v>Gregorys</v>
          </cell>
        </row>
        <row r="24">
          <cell r="B24" t="str">
            <v>CEVA</v>
          </cell>
          <cell r="C24" t="str">
            <v>Dandenong South</v>
          </cell>
          <cell r="D24" t="str">
            <v>VIC</v>
          </cell>
          <cell r="E24" t="str">
            <v>Freehold</v>
          </cell>
          <cell r="F24" t="str">
            <v>Income Producing</v>
          </cell>
          <cell r="G24" t="str">
            <v>Industrial</v>
          </cell>
          <cell r="H24" t="str">
            <v>VIC Industrial</v>
          </cell>
          <cell r="I24" t="str">
            <v>CMBS 2006-1</v>
          </cell>
          <cell r="J24" t="str">
            <v>Distribution</v>
          </cell>
          <cell r="K24" t="str">
            <v>CEVA L</v>
          </cell>
          <cell r="L24" t="str">
            <v>CEVA Logistics</v>
          </cell>
          <cell r="M24" t="str">
            <v>Whole Building</v>
          </cell>
          <cell r="N24">
            <v>38610</v>
          </cell>
          <cell r="O24">
            <v>10.131506849315068</v>
          </cell>
          <cell r="P24">
            <v>42309</v>
          </cell>
          <cell r="Q24">
            <v>5.3415468856947292</v>
          </cell>
          <cell r="R24">
            <v>40436</v>
          </cell>
          <cell r="T24" t="str">
            <v/>
          </cell>
          <cell r="U24">
            <v>3.5000000000000003E-2</v>
          </cell>
          <cell r="V24" t="str">
            <v>Net</v>
          </cell>
          <cell r="W24">
            <v>10425</v>
          </cell>
          <cell r="X24">
            <v>0</v>
          </cell>
          <cell r="Y24">
            <v>10425</v>
          </cell>
          <cell r="Z24">
            <v>65</v>
          </cell>
          <cell r="AA24">
            <v>76.489358216982751</v>
          </cell>
          <cell r="AB24">
            <v>0</v>
          </cell>
          <cell r="AC24">
            <v>0</v>
          </cell>
          <cell r="AD24">
            <v>0</v>
          </cell>
          <cell r="AE24">
            <v>797401.55941204517</v>
          </cell>
          <cell r="AF24">
            <v>0</v>
          </cell>
          <cell r="AG24">
            <v>0</v>
          </cell>
          <cell r="AH24">
            <v>0</v>
          </cell>
          <cell r="AI24">
            <v>797401.55941204517</v>
          </cell>
          <cell r="AK24">
            <v>143832</v>
          </cell>
          <cell r="AL24">
            <v>941233.55941204517</v>
          </cell>
          <cell r="AM24">
            <v>4.7469559583500935E-3</v>
          </cell>
          <cell r="AN24">
            <v>1</v>
          </cell>
          <cell r="AO24">
            <v>5.3415468856947292</v>
          </cell>
          <cell r="AP24">
            <v>941233.55941204517</v>
          </cell>
          <cell r="AQ24">
            <v>4.7888403254978855E-3</v>
          </cell>
          <cell r="AR24" t="str">
            <v>Nil</v>
          </cell>
          <cell r="CZ24">
            <v>941233.55941204517</v>
          </cell>
          <cell r="DA24">
            <v>4.7469559583500935E-3</v>
          </cell>
          <cell r="DB24">
            <v>5</v>
          </cell>
          <cell r="DC24">
            <v>5</v>
          </cell>
          <cell r="DD24">
            <v>0</v>
          </cell>
          <cell r="DE24">
            <v>0</v>
          </cell>
          <cell r="DF24">
            <v>1.5</v>
          </cell>
          <cell r="DG24" t="str">
            <v/>
          </cell>
          <cell r="DH24" t="str">
            <v>CEVA Logistics</v>
          </cell>
          <cell r="DI24" t="str">
            <v>CEVA</v>
          </cell>
        </row>
        <row r="25">
          <cell r="B25" t="str">
            <v>Chep</v>
          </cell>
          <cell r="C25" t="str">
            <v>Derrimut</v>
          </cell>
          <cell r="D25" t="str">
            <v>VIC</v>
          </cell>
          <cell r="E25" t="str">
            <v>Freehold</v>
          </cell>
          <cell r="F25" t="str">
            <v>Income Producing</v>
          </cell>
          <cell r="G25" t="str">
            <v>Industrial</v>
          </cell>
          <cell r="H25" t="str">
            <v>VIC Industrial</v>
          </cell>
          <cell r="I25" t="str">
            <v>CMBS 2006-1</v>
          </cell>
          <cell r="J25" t="str">
            <v>Warehouse</v>
          </cell>
          <cell r="K25" t="str">
            <v>Brambl</v>
          </cell>
          <cell r="L25" t="str">
            <v>Brambles Australia Limited</v>
          </cell>
          <cell r="M25" t="str">
            <v>Whole Building</v>
          </cell>
          <cell r="N25">
            <v>38939</v>
          </cell>
          <cell r="O25">
            <v>9</v>
          </cell>
          <cell r="P25">
            <v>42225</v>
          </cell>
          <cell r="Q25">
            <v>5.1115674195756329</v>
          </cell>
          <cell r="R25">
            <v>40400</v>
          </cell>
          <cell r="S25" t="str">
            <v>6+5+5+5</v>
          </cell>
          <cell r="T25" t="str">
            <v/>
          </cell>
          <cell r="U25">
            <v>0.03</v>
          </cell>
          <cell r="V25" t="str">
            <v>Net</v>
          </cell>
          <cell r="W25">
            <v>24731.5</v>
          </cell>
          <cell r="X25">
            <v>0</v>
          </cell>
          <cell r="Y25">
            <v>24731.5</v>
          </cell>
          <cell r="Z25">
            <v>139</v>
          </cell>
          <cell r="AA25">
            <v>80.391505485780002</v>
          </cell>
          <cell r="AB25">
            <v>0</v>
          </cell>
          <cell r="AC25">
            <v>0</v>
          </cell>
          <cell r="AD25">
            <v>0</v>
          </cell>
          <cell r="AE25">
            <v>1988202.5179215681</v>
          </cell>
          <cell r="AF25">
            <v>0</v>
          </cell>
          <cell r="AG25">
            <v>0</v>
          </cell>
          <cell r="AH25">
            <v>0</v>
          </cell>
          <cell r="AI25">
            <v>1988202.5179215681</v>
          </cell>
          <cell r="AK25">
            <v>244931</v>
          </cell>
          <cell r="AL25">
            <v>2233133.5179215679</v>
          </cell>
          <cell r="AM25">
            <v>1.1262439967940473E-2</v>
          </cell>
          <cell r="AN25">
            <v>1</v>
          </cell>
          <cell r="AO25">
            <v>5.1115674195756329</v>
          </cell>
          <cell r="AP25">
            <v>2233133.5179215679</v>
          </cell>
          <cell r="AQ25">
            <v>1.1361813160937432E-2</v>
          </cell>
          <cell r="AR25" t="str">
            <v>Nil</v>
          </cell>
          <cell r="CZ25">
            <v>2233133.5179215679</v>
          </cell>
          <cell r="DA25">
            <v>1.1262439967940473E-2</v>
          </cell>
          <cell r="DB25">
            <v>7</v>
          </cell>
          <cell r="DC25">
            <v>2</v>
          </cell>
          <cell r="DD25">
            <v>0</v>
          </cell>
          <cell r="DE25">
            <v>0</v>
          </cell>
          <cell r="DF25">
            <v>1.6</v>
          </cell>
          <cell r="DG25" t="str">
            <v/>
          </cell>
          <cell r="DH25" t="str">
            <v>Brambles Australia Limited</v>
          </cell>
          <cell r="DI25" t="str">
            <v>Chep</v>
          </cell>
        </row>
        <row r="26">
          <cell r="B26" t="str">
            <v>Denso</v>
          </cell>
          <cell r="C26" t="str">
            <v>Derrimut</v>
          </cell>
          <cell r="D26" t="str">
            <v>VIC</v>
          </cell>
          <cell r="E26" t="str">
            <v>Freehold</v>
          </cell>
          <cell r="F26" t="str">
            <v>Income Producing</v>
          </cell>
          <cell r="G26" t="str">
            <v>Industrial</v>
          </cell>
          <cell r="H26" t="str">
            <v>VIC Industrial</v>
          </cell>
          <cell r="I26" t="str">
            <v>CMBS 2006-1</v>
          </cell>
          <cell r="J26" t="str">
            <v>Warehouse</v>
          </cell>
          <cell r="K26" t="str">
            <v xml:space="preserve">Denso </v>
          </cell>
          <cell r="L26" t="str">
            <v>Denso International Australia Pty Ltd</v>
          </cell>
          <cell r="M26" t="str">
            <v>Whole Building</v>
          </cell>
          <cell r="N26">
            <v>38593</v>
          </cell>
          <cell r="O26">
            <v>7</v>
          </cell>
          <cell r="P26">
            <v>41149</v>
          </cell>
          <cell r="Q26">
            <v>2.1656399726214923</v>
          </cell>
          <cell r="R26">
            <v>40419</v>
          </cell>
          <cell r="T26" t="str">
            <v/>
          </cell>
          <cell r="U26">
            <v>0.03</v>
          </cell>
          <cell r="V26" t="str">
            <v>Net</v>
          </cell>
          <cell r="W26">
            <v>20337</v>
          </cell>
          <cell r="X26">
            <v>0</v>
          </cell>
          <cell r="Y26">
            <v>20337</v>
          </cell>
          <cell r="Z26">
            <v>50</v>
          </cell>
          <cell r="AA26">
            <v>55.260230114464271</v>
          </cell>
          <cell r="AB26">
            <v>0</v>
          </cell>
          <cell r="AC26">
            <v>0</v>
          </cell>
          <cell r="AD26">
            <v>0</v>
          </cell>
          <cell r="AE26">
            <v>1123827.2998378598</v>
          </cell>
          <cell r="AF26">
            <v>0</v>
          </cell>
          <cell r="AG26">
            <v>0</v>
          </cell>
          <cell r="AH26">
            <v>0</v>
          </cell>
          <cell r="AI26">
            <v>1123827.2998378598</v>
          </cell>
          <cell r="AK26">
            <v>143739</v>
          </cell>
          <cell r="AL26">
            <v>1267566.2998378598</v>
          </cell>
          <cell r="AM26">
            <v>6.3927612221750408E-3</v>
          </cell>
          <cell r="AN26">
            <v>1</v>
          </cell>
          <cell r="AO26">
            <v>2.1656399726214923</v>
          </cell>
          <cell r="AP26">
            <v>1267566.2998378598</v>
          </cell>
          <cell r="AQ26">
            <v>6.4491672138183281E-3</v>
          </cell>
          <cell r="AR26" t="str">
            <v>BG - 12 months rent &amp; outgoings</v>
          </cell>
          <cell r="CZ26">
            <v>1267566.2998378598</v>
          </cell>
          <cell r="DA26">
            <v>6.3927612221750408E-3</v>
          </cell>
          <cell r="DB26">
            <v>8</v>
          </cell>
          <cell r="DC26">
            <v>5</v>
          </cell>
          <cell r="DD26">
            <v>0</v>
          </cell>
          <cell r="DE26">
            <v>0</v>
          </cell>
          <cell r="DF26">
            <v>2.1</v>
          </cell>
          <cell r="DG26" t="str">
            <v/>
          </cell>
          <cell r="DH26" t="str">
            <v>Denso International Australia Pty Ltd</v>
          </cell>
          <cell r="DI26" t="str">
            <v>Denso</v>
          </cell>
        </row>
        <row r="27">
          <cell r="B27" t="str">
            <v>Altshul Printers</v>
          </cell>
          <cell r="C27" t="str">
            <v>Derrimut</v>
          </cell>
          <cell r="D27" t="str">
            <v>VIC</v>
          </cell>
          <cell r="E27" t="str">
            <v>Freehold</v>
          </cell>
          <cell r="F27" t="str">
            <v>Income Producing</v>
          </cell>
          <cell r="G27" t="str">
            <v>Industrial</v>
          </cell>
          <cell r="H27" t="str">
            <v>VIC Industrial</v>
          </cell>
          <cell r="I27" t="str">
            <v>MOF</v>
          </cell>
          <cell r="J27" t="str">
            <v>Warehouse</v>
          </cell>
          <cell r="K27" t="str">
            <v>Altshu</v>
          </cell>
          <cell r="L27" t="str">
            <v>Altshul Printers</v>
          </cell>
          <cell r="M27" t="str">
            <v>Whole Building</v>
          </cell>
          <cell r="N27">
            <v>39673</v>
          </cell>
          <cell r="O27">
            <v>12</v>
          </cell>
          <cell r="P27">
            <v>44055</v>
          </cell>
          <cell r="Q27">
            <v>10.121834360027378</v>
          </cell>
          <cell r="R27">
            <v>40403</v>
          </cell>
          <cell r="S27" t="str">
            <v>5+5</v>
          </cell>
          <cell r="T27" t="str">
            <v/>
          </cell>
          <cell r="U27">
            <v>0.03</v>
          </cell>
          <cell r="V27" t="str">
            <v>Net</v>
          </cell>
          <cell r="W27">
            <v>10078</v>
          </cell>
          <cell r="X27">
            <v>0</v>
          </cell>
          <cell r="Y27">
            <v>10078</v>
          </cell>
          <cell r="Z27">
            <v>160</v>
          </cell>
          <cell r="AA27">
            <v>84.346808150000001</v>
          </cell>
          <cell r="AB27">
            <v>0</v>
          </cell>
          <cell r="AC27">
            <v>0</v>
          </cell>
          <cell r="AD27">
            <v>0</v>
          </cell>
          <cell r="AE27">
            <v>850047.13253569999</v>
          </cell>
          <cell r="AF27">
            <v>0</v>
          </cell>
          <cell r="AG27">
            <v>0</v>
          </cell>
          <cell r="AH27">
            <v>0</v>
          </cell>
          <cell r="AI27">
            <v>850047.13253569999</v>
          </cell>
          <cell r="AK27">
            <v>80624.039999999994</v>
          </cell>
          <cell r="AL27">
            <v>930671.17253570003</v>
          </cell>
          <cell r="AM27">
            <v>4.6936863051214245E-3</v>
          </cell>
          <cell r="AN27">
            <v>1</v>
          </cell>
          <cell r="AO27">
            <v>10.121834360027378</v>
          </cell>
          <cell r="AP27">
            <v>930671.17253570003</v>
          </cell>
          <cell r="AQ27">
            <v>4.7351006519586762E-3</v>
          </cell>
          <cell r="AR27" t="str">
            <v>BG - 6 months rent</v>
          </cell>
          <cell r="CZ27">
            <v>930671.17253570003</v>
          </cell>
          <cell r="DA27">
            <v>4.6936863051214245E-3</v>
          </cell>
          <cell r="DB27">
            <v>8</v>
          </cell>
          <cell r="DC27">
            <v>9</v>
          </cell>
          <cell r="DD27">
            <v>0</v>
          </cell>
          <cell r="DE27">
            <v>10</v>
          </cell>
          <cell r="DF27">
            <v>5.5</v>
          </cell>
          <cell r="DG27" t="str">
            <v>Check</v>
          </cell>
          <cell r="DH27" t="str">
            <v>Altshul Printers</v>
          </cell>
          <cell r="DI27" t="str">
            <v>Altshul Printers</v>
          </cell>
        </row>
        <row r="28">
          <cell r="B28" t="str">
            <v>Queensland Cotton</v>
          </cell>
          <cell r="C28" t="str">
            <v>Derrimut</v>
          </cell>
          <cell r="D28" t="str">
            <v>VIC</v>
          </cell>
          <cell r="E28" t="str">
            <v>Freehold</v>
          </cell>
          <cell r="F28" t="str">
            <v>Income Producing</v>
          </cell>
          <cell r="G28" t="str">
            <v>Industrial</v>
          </cell>
          <cell r="H28" t="str">
            <v>VIC Industrial</v>
          </cell>
          <cell r="J28" t="str">
            <v>Warehouse</v>
          </cell>
          <cell r="K28" t="str">
            <v>Queens</v>
          </cell>
          <cell r="L28" t="str">
            <v>Queensland Cotton Corporation Pty Ltd</v>
          </cell>
          <cell r="M28" t="str">
            <v>Unit 1</v>
          </cell>
          <cell r="N28">
            <v>40269</v>
          </cell>
          <cell r="O28">
            <v>5</v>
          </cell>
          <cell r="P28">
            <v>42094</v>
          </cell>
          <cell r="Q28">
            <v>4.7529089664613275</v>
          </cell>
          <cell r="R28">
            <v>40634</v>
          </cell>
          <cell r="S28" t="str">
            <v>5+5</v>
          </cell>
          <cell r="T28" t="str">
            <v/>
          </cell>
          <cell r="U28">
            <v>3.5000000000000003E-2</v>
          </cell>
          <cell r="V28" t="str">
            <v>Net</v>
          </cell>
          <cell r="W28">
            <v>12218</v>
          </cell>
          <cell r="X28">
            <v>0</v>
          </cell>
          <cell r="Y28">
            <v>12218</v>
          </cell>
          <cell r="Z28">
            <v>0</v>
          </cell>
          <cell r="AA28">
            <v>72.5</v>
          </cell>
          <cell r="AB28">
            <v>0</v>
          </cell>
          <cell r="AC28">
            <v>0</v>
          </cell>
          <cell r="AD28">
            <v>0</v>
          </cell>
          <cell r="AE28">
            <v>885805</v>
          </cell>
          <cell r="AF28">
            <v>0</v>
          </cell>
          <cell r="AG28">
            <v>0</v>
          </cell>
          <cell r="AH28">
            <v>0</v>
          </cell>
          <cell r="AI28">
            <v>885805</v>
          </cell>
          <cell r="AK28">
            <v>122180</v>
          </cell>
          <cell r="AL28">
            <v>1007985</v>
          </cell>
          <cell r="AM28">
            <v>5.0836058211380063E-3</v>
          </cell>
          <cell r="AN28">
            <v>0.51311081086169175</v>
          </cell>
          <cell r="AO28">
            <v>2.4387689737327771</v>
          </cell>
          <cell r="AP28">
            <v>1007985</v>
          </cell>
          <cell r="AQ28">
            <v>5.1284605900710654E-3</v>
          </cell>
          <cell r="AR28" t="str">
            <v>Lease entity guaranteed by OLAM International (Singapore listed parent company)</v>
          </cell>
          <cell r="CZ28">
            <v>1007985</v>
          </cell>
          <cell r="DA28">
            <v>5.0836058211380063E-3</v>
          </cell>
          <cell r="DB28">
            <v>6</v>
          </cell>
          <cell r="DC28">
            <v>5</v>
          </cell>
          <cell r="DD28">
            <v>0</v>
          </cell>
          <cell r="DE28">
            <v>0</v>
          </cell>
          <cell r="DF28">
            <v>1.7000000000000002</v>
          </cell>
          <cell r="DG28" t="str">
            <v/>
          </cell>
          <cell r="DH28" t="str">
            <v>Queensland Cotton Corporation Pty Ltd</v>
          </cell>
          <cell r="DI28" t="str">
            <v>Queensland Cotton</v>
          </cell>
        </row>
        <row r="29">
          <cell r="B29" t="str">
            <v>Queensland Cotton</v>
          </cell>
          <cell r="C29" t="str">
            <v>Derrimut</v>
          </cell>
          <cell r="D29" t="str">
            <v>VIC</v>
          </cell>
          <cell r="E29" t="str">
            <v>Freehold</v>
          </cell>
          <cell r="F29" t="str">
            <v>Income Producing</v>
          </cell>
          <cell r="G29" t="str">
            <v>Industrial</v>
          </cell>
          <cell r="H29" t="str">
            <v>VIC Industrial</v>
          </cell>
          <cell r="J29" t="str">
            <v>Warehouse</v>
          </cell>
          <cell r="K29" t="str">
            <v>Queens</v>
          </cell>
          <cell r="L29" t="str">
            <v>Queensland Cotton Corporation Pty Ltd</v>
          </cell>
          <cell r="M29" t="str">
            <v>Unit 2</v>
          </cell>
          <cell r="N29">
            <v>40269</v>
          </cell>
          <cell r="O29">
            <v>5</v>
          </cell>
          <cell r="P29">
            <v>42094</v>
          </cell>
          <cell r="Q29">
            <v>4.7529089664613275</v>
          </cell>
          <cell r="R29">
            <v>40634</v>
          </cell>
          <cell r="S29" t="str">
            <v>5+5</v>
          </cell>
          <cell r="T29" t="str">
            <v/>
          </cell>
          <cell r="U29">
            <v>3.5000000000000003E-2</v>
          </cell>
          <cell r="V29" t="str">
            <v>Net</v>
          </cell>
          <cell r="W29">
            <v>10835</v>
          </cell>
          <cell r="X29">
            <v>0</v>
          </cell>
          <cell r="Y29">
            <v>10835</v>
          </cell>
          <cell r="Z29">
            <v>0</v>
          </cell>
          <cell r="AA29">
            <v>72.5</v>
          </cell>
          <cell r="AB29">
            <v>0</v>
          </cell>
          <cell r="AC29">
            <v>0</v>
          </cell>
          <cell r="AD29">
            <v>0</v>
          </cell>
          <cell r="AE29">
            <v>785537.5</v>
          </cell>
          <cell r="AF29">
            <v>0</v>
          </cell>
          <cell r="AG29">
            <v>0</v>
          </cell>
          <cell r="AH29">
            <v>0</v>
          </cell>
          <cell r="AI29">
            <v>785537.5</v>
          </cell>
          <cell r="AK29">
            <v>108350</v>
          </cell>
          <cell r="AL29">
            <v>893887.5</v>
          </cell>
          <cell r="AM29">
            <v>4.5081739296145276E-3</v>
          </cell>
          <cell r="AN29">
            <v>0.45502992598513908</v>
          </cell>
          <cell r="AO29">
            <v>2.1627158152230019</v>
          </cell>
          <cell r="AP29">
            <v>893887.5</v>
          </cell>
          <cell r="AQ29">
            <v>4.5479514235897845E-3</v>
          </cell>
          <cell r="AR29" t="str">
            <v>Lease entity guaranteed by OLAM International (Singapore listed parent company)</v>
          </cell>
          <cell r="CZ29">
            <v>893887.5</v>
          </cell>
          <cell r="DA29">
            <v>4.5081739296145276E-3</v>
          </cell>
          <cell r="DB29">
            <v>6</v>
          </cell>
          <cell r="DC29">
            <v>5</v>
          </cell>
          <cell r="DD29">
            <v>0</v>
          </cell>
          <cell r="DE29">
            <v>0</v>
          </cell>
          <cell r="DF29">
            <v>1.7000000000000002</v>
          </cell>
          <cell r="DG29" t="str">
            <v/>
          </cell>
          <cell r="DH29" t="str">
            <v>Queensland Cotton Corporation Pty Ltd</v>
          </cell>
          <cell r="DI29" t="str">
            <v>Queensland Cotton</v>
          </cell>
        </row>
        <row r="30">
          <cell r="B30" t="str">
            <v>Queensland Cotton</v>
          </cell>
          <cell r="C30" t="str">
            <v>Derrimut</v>
          </cell>
          <cell r="D30" t="str">
            <v>VIC</v>
          </cell>
          <cell r="E30" t="str">
            <v>Freehold</v>
          </cell>
          <cell r="F30" t="str">
            <v>Income Producing</v>
          </cell>
          <cell r="G30" t="str">
            <v>Industrial</v>
          </cell>
          <cell r="H30" t="str">
            <v>VIC Industrial</v>
          </cell>
          <cell r="J30" t="str">
            <v>Café</v>
          </cell>
          <cell r="K30" t="str">
            <v>Wonhar</v>
          </cell>
          <cell r="L30" t="str">
            <v>Wonhart Pty Ltd</v>
          </cell>
          <cell r="M30" t="str">
            <v>Café</v>
          </cell>
          <cell r="N30">
            <v>40252</v>
          </cell>
          <cell r="O30">
            <v>7</v>
          </cell>
          <cell r="P30">
            <v>42808</v>
          </cell>
          <cell r="Q30">
            <v>6.707734428473648</v>
          </cell>
          <cell r="R30">
            <v>40617</v>
          </cell>
          <cell r="S30" t="str">
            <v>5+5</v>
          </cell>
          <cell r="T30" t="str">
            <v/>
          </cell>
          <cell r="U30">
            <v>3.5000000000000003E-2</v>
          </cell>
          <cell r="V30" t="str">
            <v>Net</v>
          </cell>
          <cell r="W30">
            <v>200</v>
          </cell>
          <cell r="X30">
            <v>0</v>
          </cell>
          <cell r="Y30">
            <v>200</v>
          </cell>
          <cell r="Z30">
            <v>0</v>
          </cell>
          <cell r="AA30">
            <v>275</v>
          </cell>
          <cell r="AB30">
            <v>0</v>
          </cell>
          <cell r="AC30">
            <v>0</v>
          </cell>
          <cell r="AD30">
            <v>0</v>
          </cell>
          <cell r="AE30">
            <v>55000</v>
          </cell>
          <cell r="AF30">
            <v>0</v>
          </cell>
          <cell r="AG30">
            <v>0</v>
          </cell>
          <cell r="AH30">
            <v>0</v>
          </cell>
          <cell r="AI30">
            <v>55000</v>
          </cell>
          <cell r="AK30">
            <v>2000</v>
          </cell>
          <cell r="AL30">
            <v>57000</v>
          </cell>
          <cell r="AM30">
            <v>2.8747008319058952E-4</v>
          </cell>
          <cell r="AN30">
            <v>3.1859263153169198E-2</v>
          </cell>
          <cell r="AO30">
            <v>0.21370347631831493</v>
          </cell>
          <cell r="AP30">
            <v>57000</v>
          </cell>
          <cell r="AQ30">
            <v>2.900065513217466E-4</v>
          </cell>
          <cell r="AR30" t="str">
            <v>BG - 6 months rent &amp; outgoings</v>
          </cell>
          <cell r="CZ30">
            <v>57000</v>
          </cell>
          <cell r="DA30">
            <v>2.8747008319058952E-4</v>
          </cell>
          <cell r="DB30">
            <v>9</v>
          </cell>
          <cell r="DC30">
            <v>9</v>
          </cell>
          <cell r="DD30">
            <v>0</v>
          </cell>
          <cell r="DE30">
            <v>9</v>
          </cell>
          <cell r="DF30">
            <v>5.4</v>
          </cell>
          <cell r="DG30" t="str">
            <v>Check</v>
          </cell>
          <cell r="DH30" t="str">
            <v>Wonhart Pty Ltd</v>
          </cell>
          <cell r="DI30" t="str">
            <v>Queensland Cotton</v>
          </cell>
        </row>
        <row r="31">
          <cell r="B31" t="str">
            <v>LG, EC</v>
          </cell>
          <cell r="C31" t="str">
            <v>Eastern Creek</v>
          </cell>
          <cell r="D31" t="str">
            <v>NSW</v>
          </cell>
          <cell r="E31" t="str">
            <v>Freehold</v>
          </cell>
          <cell r="F31" t="str">
            <v>Income Producing</v>
          </cell>
          <cell r="G31" t="str">
            <v>Industrial</v>
          </cell>
          <cell r="H31" t="str">
            <v>NSW Industrial</v>
          </cell>
          <cell r="I31" t="str">
            <v>CMBS 2006-1</v>
          </cell>
          <cell r="J31" t="str">
            <v>Warehouse</v>
          </cell>
          <cell r="K31" t="str">
            <v>LG Ele</v>
          </cell>
          <cell r="L31" t="str">
            <v>LG Electronics Australia Pty Ltd</v>
          </cell>
          <cell r="M31" t="str">
            <v>Whole Building</v>
          </cell>
          <cell r="N31">
            <v>38240</v>
          </cell>
          <cell r="O31">
            <v>10</v>
          </cell>
          <cell r="P31">
            <v>41891</v>
          </cell>
          <cell r="Q31">
            <v>4.1971252566735116</v>
          </cell>
          <cell r="R31">
            <v>40431</v>
          </cell>
          <cell r="T31" t="str">
            <v/>
          </cell>
          <cell r="U31">
            <v>3.2500000000000001E-2</v>
          </cell>
          <cell r="V31" t="str">
            <v>Net</v>
          </cell>
          <cell r="W31">
            <v>29047</v>
          </cell>
          <cell r="X31">
            <v>0</v>
          </cell>
          <cell r="Y31">
            <v>29047</v>
          </cell>
          <cell r="Z31">
            <v>275</v>
          </cell>
          <cell r="AA31">
            <v>136.29944631947063</v>
          </cell>
          <cell r="AB31">
            <v>0</v>
          </cell>
          <cell r="AC31">
            <v>0</v>
          </cell>
          <cell r="AD31">
            <v>247156.6131125</v>
          </cell>
          <cell r="AE31">
            <v>3959090.0172416633</v>
          </cell>
          <cell r="AF31">
            <v>0</v>
          </cell>
          <cell r="AG31">
            <v>0</v>
          </cell>
          <cell r="AH31">
            <v>247156.6131125</v>
          </cell>
          <cell r="AI31">
            <v>4206246.6303541632</v>
          </cell>
          <cell r="AK31">
            <v>654792.84</v>
          </cell>
          <cell r="AL31">
            <v>4861039.4703541631</v>
          </cell>
          <cell r="AM31">
            <v>2.4515849490095623E-2</v>
          </cell>
          <cell r="AN31">
            <v>1</v>
          </cell>
          <cell r="AO31">
            <v>4.1971252566735116</v>
          </cell>
          <cell r="AP31">
            <v>4861039.4703541631</v>
          </cell>
          <cell r="AQ31">
            <v>2.4732163028707024E-2</v>
          </cell>
          <cell r="AR31" t="str">
            <v>BG - 3 months rent &amp; outgoings</v>
          </cell>
          <cell r="CZ31">
            <v>4861039.4703541631</v>
          </cell>
          <cell r="DA31">
            <v>2.4515849490095623E-2</v>
          </cell>
          <cell r="DB31">
            <v>6</v>
          </cell>
          <cell r="DC31">
            <v>5</v>
          </cell>
          <cell r="DD31">
            <v>0</v>
          </cell>
          <cell r="DE31">
            <v>0</v>
          </cell>
          <cell r="DF31">
            <v>1.7000000000000002</v>
          </cell>
          <cell r="DG31" t="str">
            <v/>
          </cell>
          <cell r="DH31" t="str">
            <v>LG Electronics Australia Pty Ltd</v>
          </cell>
          <cell r="DI31" t="str">
            <v>LG, EC</v>
          </cell>
        </row>
        <row r="32">
          <cell r="B32" t="str">
            <v>Sumitomo</v>
          </cell>
          <cell r="C32" t="str">
            <v>Epping</v>
          </cell>
          <cell r="D32" t="str">
            <v>VIC</v>
          </cell>
          <cell r="E32" t="str">
            <v>Freehold</v>
          </cell>
          <cell r="F32" t="str">
            <v>Income Producing</v>
          </cell>
          <cell r="G32" t="str">
            <v>Industrial</v>
          </cell>
          <cell r="H32" t="str">
            <v>VIC Industrial</v>
          </cell>
          <cell r="I32" t="str">
            <v>CMBS 2006-1</v>
          </cell>
          <cell r="J32" t="str">
            <v>Manufacturing/Warehouse</v>
          </cell>
          <cell r="K32" t="str">
            <v>Sumito</v>
          </cell>
          <cell r="L32" t="str">
            <v>Sumitomo Australia Limited</v>
          </cell>
          <cell r="M32" t="str">
            <v>Whole Building</v>
          </cell>
          <cell r="N32">
            <v>38787</v>
          </cell>
          <cell r="O32">
            <v>6</v>
          </cell>
          <cell r="P32">
            <v>40978</v>
          </cell>
          <cell r="Q32">
            <v>1.6974674880219027</v>
          </cell>
          <cell r="R32">
            <v>40613</v>
          </cell>
          <cell r="S32" t="str">
            <v>6+6</v>
          </cell>
          <cell r="T32" t="str">
            <v/>
          </cell>
          <cell r="U32">
            <v>0.04</v>
          </cell>
          <cell r="V32" t="str">
            <v>Net</v>
          </cell>
          <cell r="W32">
            <v>12361</v>
          </cell>
          <cell r="X32">
            <v>0</v>
          </cell>
          <cell r="Y32">
            <v>12361</v>
          </cell>
          <cell r="Z32">
            <v>140</v>
          </cell>
          <cell r="AA32">
            <v>90.560264440689281</v>
          </cell>
          <cell r="AB32">
            <v>0</v>
          </cell>
          <cell r="AC32">
            <v>0</v>
          </cell>
          <cell r="AD32">
            <v>0</v>
          </cell>
          <cell r="AE32">
            <v>1119415.4287513602</v>
          </cell>
          <cell r="AF32">
            <v>0</v>
          </cell>
          <cell r="AG32">
            <v>0</v>
          </cell>
          <cell r="AH32">
            <v>0</v>
          </cell>
          <cell r="AI32">
            <v>1119415.4287513602</v>
          </cell>
          <cell r="AK32">
            <v>151443</v>
          </cell>
          <cell r="AL32">
            <v>1270858.4287513602</v>
          </cell>
          <cell r="AM32">
            <v>6.4093645304669367E-3</v>
          </cell>
          <cell r="AN32">
            <v>1</v>
          </cell>
          <cell r="AO32">
            <v>1.6974674880219027</v>
          </cell>
          <cell r="AP32">
            <v>1270858.4287513602</v>
          </cell>
          <cell r="AQ32">
            <v>6.4659170200062378E-3</v>
          </cell>
          <cell r="AR32" t="str">
            <v>Nil</v>
          </cell>
          <cell r="CZ32">
            <v>1270858.4287513602</v>
          </cell>
          <cell r="DA32">
            <v>6.4093645304669367E-3</v>
          </cell>
          <cell r="DB32">
            <v>5</v>
          </cell>
          <cell r="DC32">
            <v>5</v>
          </cell>
          <cell r="DD32">
            <v>0</v>
          </cell>
          <cell r="DE32">
            <v>0</v>
          </cell>
          <cell r="DF32">
            <v>1.5</v>
          </cell>
          <cell r="DG32" t="str">
            <v/>
          </cell>
          <cell r="DH32" t="str">
            <v>Sumitomo Australia Limited</v>
          </cell>
          <cell r="DI32" t="str">
            <v>Sumitomo</v>
          </cell>
        </row>
        <row r="33">
          <cell r="B33" t="str">
            <v>Strandbags &amp; Diageo</v>
          </cell>
          <cell r="C33" t="str">
            <v>Erskine Park</v>
          </cell>
          <cell r="D33" t="str">
            <v>NSW</v>
          </cell>
          <cell r="E33" t="str">
            <v>Freehold</v>
          </cell>
          <cell r="F33" t="str">
            <v>Income Producing</v>
          </cell>
          <cell r="G33" t="str">
            <v>Industrial</v>
          </cell>
          <cell r="H33" t="str">
            <v>NSW Industrial</v>
          </cell>
          <cell r="I33" t="str">
            <v>MOF</v>
          </cell>
          <cell r="J33" t="str">
            <v>Warehouse</v>
          </cell>
          <cell r="K33" t="str">
            <v>Strand</v>
          </cell>
          <cell r="L33" t="str">
            <v>Strandbags Group Pty Limited</v>
          </cell>
          <cell r="M33" t="str">
            <v>Unit 1</v>
          </cell>
          <cell r="N33">
            <v>39630</v>
          </cell>
          <cell r="O33">
            <v>10</v>
          </cell>
          <cell r="P33">
            <v>43281</v>
          </cell>
          <cell r="Q33">
            <v>8.002737850787133</v>
          </cell>
          <cell r="R33">
            <v>40360</v>
          </cell>
          <cell r="S33" t="str">
            <v>5+5</v>
          </cell>
          <cell r="T33" t="str">
            <v/>
          </cell>
          <cell r="U33">
            <v>3.2000000000000001E-2</v>
          </cell>
          <cell r="V33" t="str">
            <v>Net</v>
          </cell>
          <cell r="W33">
            <v>8436</v>
          </cell>
          <cell r="X33">
            <v>0</v>
          </cell>
          <cell r="Y33">
            <v>8436</v>
          </cell>
          <cell r="Z33">
            <v>0</v>
          </cell>
          <cell r="AA33">
            <v>114.40752000000001</v>
          </cell>
          <cell r="AB33">
            <v>0</v>
          </cell>
          <cell r="AC33">
            <v>0</v>
          </cell>
          <cell r="AD33">
            <v>0</v>
          </cell>
          <cell r="AE33">
            <v>965141.83872</v>
          </cell>
          <cell r="AF33">
            <v>0</v>
          </cell>
          <cell r="AG33">
            <v>0</v>
          </cell>
          <cell r="AH33">
            <v>0</v>
          </cell>
          <cell r="AI33">
            <v>965141.83872</v>
          </cell>
          <cell r="AK33">
            <v>75924</v>
          </cell>
          <cell r="AL33">
            <v>1041065.83872</v>
          </cell>
          <cell r="AM33">
            <v>5.2504435660301624E-3</v>
          </cell>
          <cell r="AN33">
            <v>0.38317117472452339</v>
          </cell>
          <cell r="AO33">
            <v>3.0664184632985134</v>
          </cell>
          <cell r="AP33">
            <v>1041065.83872</v>
          </cell>
          <cell r="AQ33">
            <v>5.2967704137906807E-3</v>
          </cell>
          <cell r="AR33" t="str">
            <v>Nil</v>
          </cell>
          <cell r="CZ33">
            <v>1041065.83872</v>
          </cell>
          <cell r="DA33">
            <v>5.2504435660301624E-3</v>
          </cell>
          <cell r="DB33">
            <v>6</v>
          </cell>
          <cell r="DC33">
            <v>5</v>
          </cell>
          <cell r="DD33">
            <v>0</v>
          </cell>
          <cell r="DE33">
            <v>0</v>
          </cell>
          <cell r="DF33">
            <v>1.7000000000000002</v>
          </cell>
          <cell r="DG33" t="str">
            <v/>
          </cell>
          <cell r="DH33" t="str">
            <v>Strandbags Group Pty Limited</v>
          </cell>
          <cell r="DI33" t="str">
            <v>Strandbags &amp; Diageo</v>
          </cell>
        </row>
        <row r="34">
          <cell r="B34" t="str">
            <v>Strandbags &amp; Diageo</v>
          </cell>
          <cell r="C34" t="str">
            <v>Erskine Park</v>
          </cell>
          <cell r="D34" t="str">
            <v>NSW</v>
          </cell>
          <cell r="E34" t="str">
            <v>Freehold</v>
          </cell>
          <cell r="F34" t="str">
            <v>Income Producing</v>
          </cell>
          <cell r="G34" t="str">
            <v>Industrial</v>
          </cell>
          <cell r="H34" t="str">
            <v>NSW Industrial</v>
          </cell>
          <cell r="I34" t="str">
            <v>MOF</v>
          </cell>
          <cell r="J34" t="str">
            <v>Warehouse</v>
          </cell>
          <cell r="K34" t="str">
            <v>Diageo</v>
          </cell>
          <cell r="L34" t="str">
            <v>Diageo</v>
          </cell>
          <cell r="M34" t="str">
            <v>Unit 2</v>
          </cell>
          <cell r="N34">
            <v>40026</v>
          </cell>
          <cell r="O34">
            <v>5</v>
          </cell>
          <cell r="P34">
            <v>41851</v>
          </cell>
          <cell r="Q34">
            <v>4.0876112251882271</v>
          </cell>
          <cell r="R34">
            <v>40391</v>
          </cell>
          <cell r="T34" t="str">
            <v/>
          </cell>
          <cell r="U34">
            <v>0.03</v>
          </cell>
          <cell r="V34" t="str">
            <v>Net</v>
          </cell>
          <cell r="W34">
            <v>14797</v>
          </cell>
          <cell r="X34">
            <v>0</v>
          </cell>
          <cell r="Y34">
            <v>14797</v>
          </cell>
          <cell r="Z34">
            <v>154</v>
          </cell>
          <cell r="AA34">
            <v>105</v>
          </cell>
          <cell r="AB34">
            <v>0</v>
          </cell>
          <cell r="AC34">
            <v>0</v>
          </cell>
          <cell r="AD34">
            <v>0</v>
          </cell>
          <cell r="AE34">
            <v>1553685</v>
          </cell>
          <cell r="AF34">
            <v>0</v>
          </cell>
          <cell r="AG34">
            <v>0</v>
          </cell>
          <cell r="AH34">
            <v>0</v>
          </cell>
          <cell r="AI34">
            <v>1553685</v>
          </cell>
          <cell r="AK34">
            <v>244150.5</v>
          </cell>
          <cell r="AL34">
            <v>1797835.5</v>
          </cell>
          <cell r="AM34">
            <v>9.0670863289121946E-3</v>
          </cell>
          <cell r="AN34">
            <v>0.61682882527547667</v>
          </cell>
          <cell r="AO34">
            <v>2.5213564302157061</v>
          </cell>
          <cell r="AP34">
            <v>1797835.5</v>
          </cell>
          <cell r="AQ34">
            <v>9.1470890034878582E-3</v>
          </cell>
          <cell r="AR34" t="str">
            <v>Nil</v>
          </cell>
          <cell r="CZ34">
            <v>1797835.5</v>
          </cell>
          <cell r="DA34">
            <v>9.0670863289121946E-3</v>
          </cell>
          <cell r="DB34">
            <v>6</v>
          </cell>
          <cell r="DC34">
            <v>5</v>
          </cell>
          <cell r="DD34">
            <v>0</v>
          </cell>
          <cell r="DE34">
            <v>0</v>
          </cell>
          <cell r="DF34">
            <v>1.7000000000000002</v>
          </cell>
          <cell r="DG34" t="str">
            <v/>
          </cell>
          <cell r="DH34" t="str">
            <v>Diageo</v>
          </cell>
          <cell r="DI34" t="str">
            <v>Strandbags &amp; Diageo</v>
          </cell>
        </row>
        <row r="35">
          <cell r="B35" t="str">
            <v>Schweppes</v>
          </cell>
          <cell r="C35" t="str">
            <v>Greystanes</v>
          </cell>
          <cell r="D35" t="str">
            <v>NSW</v>
          </cell>
          <cell r="E35" t="str">
            <v>Freehold</v>
          </cell>
          <cell r="F35" t="str">
            <v>Income Producing</v>
          </cell>
          <cell r="G35" t="str">
            <v>Industrial</v>
          </cell>
          <cell r="H35" t="str">
            <v>NSW Industrial</v>
          </cell>
          <cell r="I35" t="str">
            <v>MOF</v>
          </cell>
          <cell r="J35" t="str">
            <v>Distribution</v>
          </cell>
          <cell r="K35" t="str">
            <v>Schwep</v>
          </cell>
          <cell r="L35" t="str">
            <v>Schweppes Australia Pty Limited</v>
          </cell>
          <cell r="M35" t="str">
            <v>Whole Building</v>
          </cell>
          <cell r="N35">
            <v>37666</v>
          </cell>
          <cell r="O35">
            <v>10</v>
          </cell>
          <cell r="P35">
            <v>41318</v>
          </cell>
          <cell r="Q35">
            <v>2.6283367556468171</v>
          </cell>
          <cell r="R35">
            <v>40588</v>
          </cell>
          <cell r="T35" t="str">
            <v/>
          </cell>
          <cell r="U35">
            <v>0.03</v>
          </cell>
          <cell r="V35" t="str">
            <v>Net</v>
          </cell>
          <cell r="W35">
            <v>25705</v>
          </cell>
          <cell r="X35">
            <v>0</v>
          </cell>
          <cell r="Y35">
            <v>25705</v>
          </cell>
          <cell r="Z35">
            <v>81</v>
          </cell>
          <cell r="AA35">
            <v>137.64748169965168</v>
          </cell>
          <cell r="AB35">
            <v>0</v>
          </cell>
          <cell r="AC35">
            <v>0</v>
          </cell>
          <cell r="AD35">
            <v>0</v>
          </cell>
          <cell r="AE35">
            <v>3538228.5170895462</v>
          </cell>
          <cell r="AF35">
            <v>0</v>
          </cell>
          <cell r="AG35">
            <v>0</v>
          </cell>
          <cell r="AH35">
            <v>0</v>
          </cell>
          <cell r="AI35">
            <v>3538228.5170895462</v>
          </cell>
          <cell r="AK35">
            <v>590996.88</v>
          </cell>
          <cell r="AL35">
            <v>4129225.3970895461</v>
          </cell>
          <cell r="AM35">
            <v>2.0825066112526786E-2</v>
          </cell>
          <cell r="AN35">
            <v>1</v>
          </cell>
          <cell r="AO35">
            <v>2.6283367556468171</v>
          </cell>
          <cell r="AP35">
            <v>4129225.3970895461</v>
          </cell>
          <cell r="AQ35">
            <v>2.1008814334036997E-2</v>
          </cell>
          <cell r="AR35" t="str">
            <v>Company Guarantee</v>
          </cell>
          <cell r="CZ35">
            <v>4129225.3970895461</v>
          </cell>
          <cell r="DA35">
            <v>2.0825066112526786E-2</v>
          </cell>
          <cell r="DB35">
            <v>5</v>
          </cell>
          <cell r="DC35">
            <v>5</v>
          </cell>
          <cell r="DD35">
            <v>0</v>
          </cell>
          <cell r="DE35">
            <v>0</v>
          </cell>
          <cell r="DF35">
            <v>1.5</v>
          </cell>
          <cell r="DG35" t="str">
            <v/>
          </cell>
          <cell r="DH35" t="str">
            <v>Schweppes Australia Pty Limited</v>
          </cell>
          <cell r="DI35" t="str">
            <v>Schweppes</v>
          </cell>
        </row>
        <row r="36">
          <cell r="B36" t="str">
            <v>CPI</v>
          </cell>
          <cell r="C36" t="str">
            <v>Greystanes</v>
          </cell>
          <cell r="D36" t="str">
            <v>NSW</v>
          </cell>
          <cell r="E36" t="str">
            <v>Freehold</v>
          </cell>
          <cell r="F36" t="str">
            <v>Income Producing</v>
          </cell>
          <cell r="G36" t="str">
            <v>Industrial</v>
          </cell>
          <cell r="H36" t="str">
            <v>NSW Industrial</v>
          </cell>
          <cell r="I36" t="str">
            <v>CMBS 2006-1</v>
          </cell>
          <cell r="J36" t="str">
            <v>Manufacturing/Warehouse</v>
          </cell>
          <cell r="K36" t="str">
            <v>Consol</v>
          </cell>
          <cell r="L36" t="str">
            <v>Consolidated Paper Industries Pty Ltd</v>
          </cell>
          <cell r="M36" t="str">
            <v>Whole Building</v>
          </cell>
          <cell r="N36">
            <v>38463</v>
          </cell>
          <cell r="O36">
            <v>10</v>
          </cell>
          <cell r="P36">
            <v>42114</v>
          </cell>
          <cell r="Q36">
            <v>4.8076659822039698</v>
          </cell>
          <cell r="R36">
            <v>40654</v>
          </cell>
          <cell r="S36">
            <v>10</v>
          </cell>
          <cell r="T36" t="str">
            <v/>
          </cell>
          <cell r="U36" t="str">
            <v>CPI/3.25%</v>
          </cell>
          <cell r="V36" t="str">
            <v>Net</v>
          </cell>
          <cell r="W36">
            <v>19218</v>
          </cell>
          <cell r="X36">
            <v>0</v>
          </cell>
          <cell r="Y36">
            <v>19218</v>
          </cell>
          <cell r="Z36">
            <v>70</v>
          </cell>
          <cell r="AA36">
            <v>115.57582738887498</v>
          </cell>
          <cell r="AB36">
            <v>0</v>
          </cell>
          <cell r="AC36">
            <v>0</v>
          </cell>
          <cell r="AD36">
            <v>0</v>
          </cell>
          <cell r="AE36">
            <v>2221136.2507593995</v>
          </cell>
          <cell r="AF36">
            <v>0</v>
          </cell>
          <cell r="AG36">
            <v>0</v>
          </cell>
          <cell r="AH36">
            <v>0</v>
          </cell>
          <cell r="AI36">
            <v>2221136.2507593995</v>
          </cell>
          <cell r="AK36">
            <v>280895</v>
          </cell>
          <cell r="AL36">
            <v>2502031.2507593995</v>
          </cell>
          <cell r="AM36">
            <v>1.2618581259671217E-2</v>
          </cell>
          <cell r="AN36">
            <v>0.99999999954970087</v>
          </cell>
          <cell r="AO36">
            <v>4.807665980039082</v>
          </cell>
          <cell r="AP36">
            <v>2502031.2507593995</v>
          </cell>
          <cell r="AQ36">
            <v>1.2729920251438062E-2</v>
          </cell>
          <cell r="AR36" t="str">
            <v>BG - 9 months rent &amp; outgoings</v>
          </cell>
          <cell r="CZ36">
            <v>2502031.2507593995</v>
          </cell>
          <cell r="DA36">
            <v>1.2618581259671217E-2</v>
          </cell>
          <cell r="DB36">
            <v>5</v>
          </cell>
          <cell r="DC36">
            <v>7</v>
          </cell>
          <cell r="DD36">
            <v>0</v>
          </cell>
          <cell r="DE36">
            <v>3</v>
          </cell>
          <cell r="DF36">
            <v>2.6</v>
          </cell>
          <cell r="DG36" t="str">
            <v/>
          </cell>
          <cell r="DH36" t="str">
            <v>Consolidated Paper Industries Pty Ltd</v>
          </cell>
          <cell r="DI36" t="str">
            <v>CPI</v>
          </cell>
        </row>
        <row r="37">
          <cell r="B37" t="str">
            <v>Inchcape/Danks</v>
          </cell>
          <cell r="C37" t="str">
            <v>Greystanes</v>
          </cell>
          <cell r="D37" t="str">
            <v>NSW</v>
          </cell>
          <cell r="E37" t="str">
            <v>Freehold</v>
          </cell>
          <cell r="F37" t="str">
            <v>Income Producing</v>
          </cell>
          <cell r="G37" t="str">
            <v>Industrial</v>
          </cell>
          <cell r="H37" t="str">
            <v>NSW Industrial</v>
          </cell>
          <cell r="I37" t="str">
            <v>CMBS 2006-1</v>
          </cell>
          <cell r="J37" t="str">
            <v>Warehouse</v>
          </cell>
          <cell r="K37" t="str">
            <v>Inchca</v>
          </cell>
          <cell r="L37" t="str">
            <v>Inchcape Motors Australia Ltd</v>
          </cell>
          <cell r="M37" t="str">
            <v>Unit 1</v>
          </cell>
          <cell r="N37">
            <v>38658</v>
          </cell>
          <cell r="O37">
            <v>10</v>
          </cell>
          <cell r="P37">
            <v>42309</v>
          </cell>
          <cell r="Q37">
            <v>5.3415468856947292</v>
          </cell>
          <cell r="R37">
            <v>40484</v>
          </cell>
          <cell r="T37" t="str">
            <v/>
          </cell>
          <cell r="U37">
            <v>3.5000000000000003E-2</v>
          </cell>
          <cell r="V37" t="str">
            <v>Net</v>
          </cell>
          <cell r="W37">
            <v>13991</v>
          </cell>
          <cell r="X37">
            <v>0</v>
          </cell>
          <cell r="Y37">
            <v>13991</v>
          </cell>
          <cell r="Z37">
            <v>50</v>
          </cell>
          <cell r="AA37">
            <v>117.04734368639718</v>
          </cell>
          <cell r="AB37">
            <v>0</v>
          </cell>
          <cell r="AC37">
            <v>0</v>
          </cell>
          <cell r="AD37">
            <v>0</v>
          </cell>
          <cell r="AE37">
            <v>1637609.385516383</v>
          </cell>
          <cell r="AF37">
            <v>0</v>
          </cell>
          <cell r="AG37">
            <v>0</v>
          </cell>
          <cell r="AH37">
            <v>0</v>
          </cell>
          <cell r="AI37">
            <v>1637609.385516383</v>
          </cell>
          <cell r="AK37">
            <v>257618.28</v>
          </cell>
          <cell r="AL37">
            <v>1895227.665516383</v>
          </cell>
          <cell r="AM37">
            <v>9.5582676258087959E-3</v>
          </cell>
          <cell r="AN37">
            <v>0.61813276363762815</v>
          </cell>
          <cell r="AO37">
            <v>3.301785138554449</v>
          </cell>
          <cell r="AP37">
            <v>1895227.665516383</v>
          </cell>
          <cell r="AQ37">
            <v>9.6426041972977345E-3</v>
          </cell>
          <cell r="AR37" t="str">
            <v>BG- 6 months rent &amp; outgoings</v>
          </cell>
          <cell r="CZ37">
            <v>1895227.665516383</v>
          </cell>
          <cell r="DA37">
            <v>9.5582676258087959E-3</v>
          </cell>
          <cell r="DB37">
            <v>8</v>
          </cell>
          <cell r="DC37">
            <v>5</v>
          </cell>
          <cell r="DD37">
            <v>0</v>
          </cell>
          <cell r="DE37">
            <v>3</v>
          </cell>
          <cell r="DF37">
            <v>3</v>
          </cell>
          <cell r="DG37" t="str">
            <v/>
          </cell>
          <cell r="DH37" t="str">
            <v>Inchcape Motors Australia Ltd</v>
          </cell>
          <cell r="DI37" t="str">
            <v>Inchcape/Danks</v>
          </cell>
        </row>
        <row r="38">
          <cell r="B38" t="str">
            <v>Inchcape/Danks</v>
          </cell>
          <cell r="C38" t="str">
            <v>Greystanes</v>
          </cell>
          <cell r="D38" t="str">
            <v>NSW</v>
          </cell>
          <cell r="E38" t="str">
            <v>Freehold</v>
          </cell>
          <cell r="F38" t="str">
            <v>Income Producing</v>
          </cell>
          <cell r="G38" t="str">
            <v>Industrial</v>
          </cell>
          <cell r="H38" t="str">
            <v>NSW Industrial</v>
          </cell>
          <cell r="I38" t="str">
            <v>CMBS 2006-1</v>
          </cell>
          <cell r="J38" t="str">
            <v>Warehouse</v>
          </cell>
          <cell r="K38" t="str">
            <v>John D</v>
          </cell>
          <cell r="L38" t="str">
            <v>John Danks &amp; Son Pty Ltd</v>
          </cell>
          <cell r="M38" t="str">
            <v>Unit 2</v>
          </cell>
          <cell r="N38">
            <v>38699</v>
          </cell>
          <cell r="O38">
            <v>5</v>
          </cell>
          <cell r="P38">
            <v>40524</v>
          </cell>
          <cell r="Q38">
            <v>0.45448323066392882</v>
          </cell>
          <cell r="R38">
            <v>40525</v>
          </cell>
          <cell r="T38" t="str">
            <v>Expiry</v>
          </cell>
          <cell r="U38">
            <v>0.03</v>
          </cell>
          <cell r="V38" t="str">
            <v>Net</v>
          </cell>
          <cell r="W38">
            <v>8520</v>
          </cell>
          <cell r="X38">
            <v>0</v>
          </cell>
          <cell r="Y38">
            <v>8520</v>
          </cell>
          <cell r="Z38">
            <v>45</v>
          </cell>
          <cell r="AA38">
            <v>118.74117945500001</v>
          </cell>
          <cell r="AB38">
            <v>0</v>
          </cell>
          <cell r="AC38">
            <v>0</v>
          </cell>
          <cell r="AD38">
            <v>0</v>
          </cell>
          <cell r="AE38">
            <v>1011674.8489566001</v>
          </cell>
          <cell r="AF38">
            <v>0</v>
          </cell>
          <cell r="AG38">
            <v>0</v>
          </cell>
          <cell r="AH38">
            <v>0</v>
          </cell>
          <cell r="AI38">
            <v>1011674.8489566001</v>
          </cell>
          <cell r="AK38">
            <v>156892.20000000001</v>
          </cell>
          <cell r="AL38">
            <v>1168567.0489566</v>
          </cell>
          <cell r="AM38">
            <v>5.8934748557427285E-3</v>
          </cell>
          <cell r="AN38">
            <v>0.38186723636237185</v>
          </cell>
          <cell r="AO38">
            <v>0.17355225526667686</v>
          </cell>
          <cell r="AP38">
            <v>1168567.0489566</v>
          </cell>
          <cell r="AQ38">
            <v>5.9454754360725292E-3</v>
          </cell>
          <cell r="AR38" t="str">
            <v>Nil</v>
          </cell>
          <cell r="CZ38">
            <v>1168567.0489566</v>
          </cell>
          <cell r="DA38">
            <v>5.8934748557427285E-3</v>
          </cell>
          <cell r="DB38">
            <v>6</v>
          </cell>
          <cell r="DC38">
            <v>7</v>
          </cell>
          <cell r="DD38">
            <v>0</v>
          </cell>
          <cell r="DE38">
            <v>4</v>
          </cell>
          <cell r="DF38">
            <v>3.1000000000000005</v>
          </cell>
          <cell r="DG38" t="str">
            <v/>
          </cell>
          <cell r="DH38" t="str">
            <v>John Danks &amp; Son Pty Ltd</v>
          </cell>
          <cell r="DI38" t="str">
            <v>Inchcape/Danks</v>
          </cell>
        </row>
        <row r="39">
          <cell r="B39" t="str">
            <v>B &amp; R Enclosures</v>
          </cell>
          <cell r="C39" t="str">
            <v>Heathwood</v>
          </cell>
          <cell r="D39" t="str">
            <v>QLD</v>
          </cell>
          <cell r="E39" t="str">
            <v>Freehold</v>
          </cell>
          <cell r="F39" t="str">
            <v>Income Producing</v>
          </cell>
          <cell r="G39" t="str">
            <v>Industrial</v>
          </cell>
          <cell r="H39" t="str">
            <v>QLD Industrial</v>
          </cell>
          <cell r="I39" t="str">
            <v>WBC</v>
          </cell>
          <cell r="J39" t="str">
            <v>Manufacturing/Warehouse</v>
          </cell>
          <cell r="K39" t="str">
            <v xml:space="preserve">B &amp; R </v>
          </cell>
          <cell r="L39" t="str">
            <v>B &amp; R Enclosures Pty Ltd</v>
          </cell>
          <cell r="M39" t="str">
            <v>Whole Building</v>
          </cell>
          <cell r="N39">
            <v>38579</v>
          </cell>
          <cell r="O39">
            <v>15</v>
          </cell>
          <cell r="P39">
            <v>44057</v>
          </cell>
          <cell r="Q39">
            <v>10.127310061601642</v>
          </cell>
          <cell r="R39">
            <v>40405</v>
          </cell>
          <cell r="S39" t="str">
            <v>5+5+5</v>
          </cell>
          <cell r="T39" t="str">
            <v/>
          </cell>
          <cell r="U39" t="str">
            <v>CPI/3.00%</v>
          </cell>
          <cell r="V39" t="str">
            <v>Net</v>
          </cell>
          <cell r="W39">
            <v>14916</v>
          </cell>
          <cell r="X39">
            <v>0</v>
          </cell>
          <cell r="Y39">
            <v>14916</v>
          </cell>
          <cell r="Z39">
            <v>126</v>
          </cell>
          <cell r="AA39">
            <v>103.68593228292082</v>
          </cell>
          <cell r="AB39">
            <v>0</v>
          </cell>
          <cell r="AC39">
            <v>0</v>
          </cell>
          <cell r="AD39">
            <v>0</v>
          </cell>
          <cell r="AE39">
            <v>1546579.3659320469</v>
          </cell>
          <cell r="AF39">
            <v>0</v>
          </cell>
          <cell r="AG39">
            <v>0</v>
          </cell>
          <cell r="AH39">
            <v>0</v>
          </cell>
          <cell r="AI39">
            <v>1546579.3659320469</v>
          </cell>
          <cell r="AK39">
            <v>179945.52</v>
          </cell>
          <cell r="AL39">
            <v>1726524.8859320469</v>
          </cell>
          <cell r="AM39">
            <v>8.7074430278861158E-3</v>
          </cell>
          <cell r="AN39">
            <v>1</v>
          </cell>
          <cell r="AO39">
            <v>10.127310061601642</v>
          </cell>
          <cell r="AP39">
            <v>1726524.8859320469</v>
          </cell>
          <cell r="AQ39">
            <v>8.7842724200056978E-3</v>
          </cell>
          <cell r="AR39" t="str">
            <v>Company &amp; Personal Guarantee</v>
          </cell>
          <cell r="CZ39">
            <v>1726524.8859320469</v>
          </cell>
          <cell r="DA39">
            <v>8.7074430278861158E-3</v>
          </cell>
          <cell r="DB39">
            <v>5</v>
          </cell>
          <cell r="DC39">
            <v>9</v>
          </cell>
          <cell r="DD39">
            <v>0</v>
          </cell>
          <cell r="DE39">
            <v>0</v>
          </cell>
          <cell r="DF39">
            <v>1.9</v>
          </cell>
          <cell r="DG39" t="str">
            <v/>
          </cell>
          <cell r="DH39" t="str">
            <v>B &amp; R Enclosures Pty Ltd</v>
          </cell>
          <cell r="DI39" t="str">
            <v>B &amp; R Enclosures</v>
          </cell>
        </row>
        <row r="40">
          <cell r="B40" t="str">
            <v>Coles, Huntingwood</v>
          </cell>
          <cell r="C40" t="str">
            <v>Huntingwood</v>
          </cell>
          <cell r="D40" t="str">
            <v>NSW</v>
          </cell>
          <cell r="E40" t="str">
            <v>99 year leasehold</v>
          </cell>
          <cell r="F40" t="str">
            <v>Income Producing</v>
          </cell>
          <cell r="G40" t="str">
            <v>Industrial</v>
          </cell>
          <cell r="H40" t="str">
            <v>NSW Industrial</v>
          </cell>
          <cell r="I40" t="str">
            <v>MOF</v>
          </cell>
          <cell r="J40" t="str">
            <v>Distribution</v>
          </cell>
          <cell r="K40" t="str">
            <v>Wesfar</v>
          </cell>
          <cell r="L40" t="str">
            <v>Wesfarmers Coles Group Limited 2</v>
          </cell>
          <cell r="M40" t="str">
            <v>Whole Building</v>
          </cell>
          <cell r="N40">
            <v>36069</v>
          </cell>
          <cell r="O40">
            <v>15.418559322033898</v>
          </cell>
          <cell r="P40">
            <v>41698</v>
          </cell>
          <cell r="Q40">
            <v>3.6687200547570158</v>
          </cell>
          <cell r="R40">
            <v>40452</v>
          </cell>
          <cell r="T40" t="str">
            <v/>
          </cell>
          <cell r="U40">
            <v>0.03</v>
          </cell>
          <cell r="V40" t="str">
            <v>Net</v>
          </cell>
          <cell r="W40">
            <v>24967</v>
          </cell>
          <cell r="X40">
            <v>0</v>
          </cell>
          <cell r="Y40">
            <v>24967</v>
          </cell>
          <cell r="Z40">
            <v>176</v>
          </cell>
          <cell r="AA40">
            <v>126.11622205733381</v>
          </cell>
          <cell r="AB40">
            <v>0</v>
          </cell>
          <cell r="AC40">
            <v>0</v>
          </cell>
          <cell r="AD40">
            <v>0</v>
          </cell>
          <cell r="AE40">
            <v>3148743.7161054532</v>
          </cell>
          <cell r="AF40">
            <v>0</v>
          </cell>
          <cell r="AG40">
            <v>0</v>
          </cell>
          <cell r="AH40">
            <v>0</v>
          </cell>
          <cell r="AI40">
            <v>3148743.7161054532</v>
          </cell>
          <cell r="AK40">
            <v>374505</v>
          </cell>
          <cell r="AL40">
            <v>3523248.7161054532</v>
          </cell>
          <cell r="AM40">
            <v>1.7768922833683726E-2</v>
          </cell>
          <cell r="AN40">
            <v>1</v>
          </cell>
          <cell r="AO40">
            <v>3.6687200547570158</v>
          </cell>
          <cell r="AP40">
            <v>3523248.7161054532</v>
          </cell>
          <cell r="AQ40">
            <v>1.7925705431693226E-2</v>
          </cell>
          <cell r="AR40" t="str">
            <v>Nil</v>
          </cell>
          <cell r="CZ40">
            <v>3523248.7161054532</v>
          </cell>
          <cell r="DA40">
            <v>1.7768922833683726E-2</v>
          </cell>
          <cell r="DB40">
            <v>5</v>
          </cell>
          <cell r="DC40">
            <v>2</v>
          </cell>
          <cell r="DD40">
            <v>0</v>
          </cell>
          <cell r="DE40">
            <v>0</v>
          </cell>
          <cell r="DF40">
            <v>1.2</v>
          </cell>
          <cell r="DG40" t="str">
            <v/>
          </cell>
          <cell r="DH40" t="str">
            <v>Wesfarmers Coles Group Limited 2</v>
          </cell>
          <cell r="DI40" t="str">
            <v>Coles, Huntingwood</v>
          </cell>
        </row>
        <row r="41">
          <cell r="B41" t="str">
            <v>The Crest Hotel</v>
          </cell>
          <cell r="C41" t="str">
            <v>Kings Cross</v>
          </cell>
          <cell r="D41" t="str">
            <v>NSW</v>
          </cell>
          <cell r="E41" t="str">
            <v>Freehold</v>
          </cell>
          <cell r="F41" t="str">
            <v>Income Producing</v>
          </cell>
          <cell r="G41" t="str">
            <v>Other</v>
          </cell>
          <cell r="H41" t="str">
            <v>NSW Other</v>
          </cell>
          <cell r="I41" t="str">
            <v>MOF</v>
          </cell>
          <cell r="J41" t="str">
            <v>Hotel</v>
          </cell>
          <cell r="K41" t="str">
            <v>Vacant</v>
          </cell>
          <cell r="L41" t="str">
            <v>Vacant</v>
          </cell>
          <cell r="M41" t="str">
            <v>Hotel</v>
          </cell>
          <cell r="N41">
            <v>39994</v>
          </cell>
          <cell r="O41">
            <v>0</v>
          </cell>
          <cell r="P41">
            <v>40359</v>
          </cell>
          <cell r="Q41">
            <v>2.7378507871321013E-3</v>
          </cell>
          <cell r="R41">
            <v>40724</v>
          </cell>
          <cell r="T41" t="str">
            <v/>
          </cell>
          <cell r="U41" t="str">
            <v>None</v>
          </cell>
          <cell r="V41" t="str">
            <v>Net</v>
          </cell>
          <cell r="W41">
            <v>11639</v>
          </cell>
          <cell r="X41">
            <v>0</v>
          </cell>
          <cell r="Y41">
            <v>11639</v>
          </cell>
          <cell r="Z41">
            <v>60</v>
          </cell>
          <cell r="AA41">
            <v>257.75410258613283</v>
          </cell>
          <cell r="AB41">
            <v>0</v>
          </cell>
          <cell r="AC41">
            <v>1942.7660000000001</v>
          </cell>
          <cell r="AD41">
            <v>226733.64</v>
          </cell>
          <cell r="AE41">
            <v>3000000</v>
          </cell>
          <cell r="AF41">
            <v>0</v>
          </cell>
          <cell r="AG41">
            <v>116565.96</v>
          </cell>
          <cell r="AH41">
            <v>226733.64</v>
          </cell>
          <cell r="AI41">
            <v>3343299.6</v>
          </cell>
          <cell r="AK41">
            <v>473792.16</v>
          </cell>
          <cell r="AL41">
            <v>3817091.7600000002</v>
          </cell>
          <cell r="AM41">
            <v>1.9250871680584453E-2</v>
          </cell>
          <cell r="AN41">
            <v>0.56186016624620849</v>
          </cell>
          <cell r="AO41">
            <v>1.5382892984153551E-3</v>
          </cell>
          <cell r="AP41">
            <v>3817091.7600000002</v>
          </cell>
          <cell r="AQ41">
            <v>1.9420730129758878E-2</v>
          </cell>
          <cell r="AR41" t="str">
            <v>BG - 6 months rent</v>
          </cell>
          <cell r="CZ41">
            <v>3817091.7600000002</v>
          </cell>
          <cell r="DA41">
            <v>1.9250871680584453E-2</v>
          </cell>
          <cell r="DB41">
            <v>0</v>
          </cell>
          <cell r="DC41">
            <v>0</v>
          </cell>
          <cell r="DD41">
            <v>0</v>
          </cell>
          <cell r="DE41">
            <v>0</v>
          </cell>
          <cell r="DF41">
            <v>0</v>
          </cell>
          <cell r="DG41" t="str">
            <v/>
          </cell>
          <cell r="DH41" t="str">
            <v>Vacant</v>
          </cell>
          <cell r="DI41" t="str">
            <v>The Crest Hotel</v>
          </cell>
        </row>
        <row r="42">
          <cell r="B42" t="str">
            <v>The Crest Hotel</v>
          </cell>
          <cell r="C42" t="str">
            <v>Kings Cross</v>
          </cell>
          <cell r="D42" t="str">
            <v>NSW</v>
          </cell>
          <cell r="E42" t="str">
            <v>Freehold</v>
          </cell>
          <cell r="F42" t="str">
            <v>Income Producing</v>
          </cell>
          <cell r="G42" t="str">
            <v>Other</v>
          </cell>
          <cell r="H42" t="str">
            <v>NSW Other</v>
          </cell>
          <cell r="I42" t="str">
            <v>MOF</v>
          </cell>
          <cell r="J42" t="str">
            <v>Hotel</v>
          </cell>
          <cell r="K42" t="str">
            <v xml:space="preserve">Crest </v>
          </cell>
          <cell r="L42" t="str">
            <v>Crest Operations P/L</v>
          </cell>
          <cell r="M42" t="str">
            <v>Pub</v>
          </cell>
          <cell r="N42">
            <v>39508</v>
          </cell>
          <cell r="O42">
            <v>10</v>
          </cell>
          <cell r="P42">
            <v>43159</v>
          </cell>
          <cell r="Q42">
            <v>7.6687200547570153</v>
          </cell>
          <cell r="R42">
            <v>40544</v>
          </cell>
          <cell r="S42" t="str">
            <v>5+5+5</v>
          </cell>
          <cell r="T42" t="str">
            <v/>
          </cell>
          <cell r="U42" t="str">
            <v>Expiry</v>
          </cell>
          <cell r="V42" t="str">
            <v>Net</v>
          </cell>
          <cell r="W42">
            <v>1537</v>
          </cell>
          <cell r="X42">
            <v>0</v>
          </cell>
          <cell r="Y42">
            <v>1537</v>
          </cell>
          <cell r="Z42">
            <v>0</v>
          </cell>
          <cell r="AA42">
            <v>1184.1249186727391</v>
          </cell>
          <cell r="AB42">
            <v>0</v>
          </cell>
          <cell r="AC42">
            <v>0</v>
          </cell>
          <cell r="AD42">
            <v>0</v>
          </cell>
          <cell r="AE42">
            <v>1820000</v>
          </cell>
          <cell r="AF42">
            <v>0</v>
          </cell>
          <cell r="AG42">
            <v>0</v>
          </cell>
          <cell r="AH42">
            <v>0</v>
          </cell>
          <cell r="AI42">
            <v>1710762.6214902808</v>
          </cell>
          <cell r="AK42">
            <v>109237.37850971923</v>
          </cell>
          <cell r="AL42">
            <v>1820000</v>
          </cell>
          <cell r="AM42">
            <v>9.1788693229275953E-3</v>
          </cell>
          <cell r="AN42">
            <v>0.28750321117447225</v>
          </cell>
          <cell r="AO42">
            <v>2.2047816413407166</v>
          </cell>
          <cell r="AP42">
            <v>1820000</v>
          </cell>
          <cell r="AQ42">
            <v>9.2598583053610309E-3</v>
          </cell>
          <cell r="AR42" t="str">
            <v>Nil</v>
          </cell>
          <cell r="CZ42">
            <v>1820000</v>
          </cell>
          <cell r="DA42">
            <v>9.1788693229275953E-3</v>
          </cell>
          <cell r="DB42">
            <v>6</v>
          </cell>
          <cell r="DC42">
            <v>9</v>
          </cell>
          <cell r="DD42">
            <v>10</v>
          </cell>
          <cell r="DE42">
            <v>0</v>
          </cell>
          <cell r="DF42">
            <v>6.1</v>
          </cell>
          <cell r="DG42" t="str">
            <v>Check</v>
          </cell>
          <cell r="DH42" t="str">
            <v>Crest Operations P/L</v>
          </cell>
          <cell r="DI42" t="str">
            <v>The Crest Hotel</v>
          </cell>
        </row>
        <row r="43">
          <cell r="B43" t="str">
            <v>The Crest Hotel</v>
          </cell>
          <cell r="C43" t="str">
            <v>Kings Cross</v>
          </cell>
          <cell r="D43" t="str">
            <v>NSW</v>
          </cell>
          <cell r="E43" t="str">
            <v>Freehold</v>
          </cell>
          <cell r="F43" t="str">
            <v>Income Producing</v>
          </cell>
          <cell r="G43" t="str">
            <v>Other</v>
          </cell>
          <cell r="H43" t="str">
            <v>NSW Other</v>
          </cell>
          <cell r="I43" t="str">
            <v>MOF</v>
          </cell>
          <cell r="J43" t="str">
            <v>Hotel</v>
          </cell>
          <cell r="K43" t="str">
            <v>Vacant</v>
          </cell>
          <cell r="L43" t="str">
            <v>Vacant</v>
          </cell>
          <cell r="M43" t="str">
            <v>Retail</v>
          </cell>
          <cell r="N43">
            <v>39540</v>
          </cell>
          <cell r="O43">
            <v>10</v>
          </cell>
          <cell r="P43">
            <v>43191</v>
          </cell>
          <cell r="Q43">
            <v>0</v>
          </cell>
          <cell r="R43">
            <v>40361</v>
          </cell>
          <cell r="S43" t="str">
            <v>5+5</v>
          </cell>
          <cell r="T43" t="str">
            <v/>
          </cell>
          <cell r="U43" t="str">
            <v>CPI/3.50%</v>
          </cell>
          <cell r="V43" t="str">
            <v>Net</v>
          </cell>
          <cell r="W43">
            <v>1485</v>
          </cell>
          <cell r="X43">
            <v>0</v>
          </cell>
          <cell r="Y43">
            <v>1485</v>
          </cell>
          <cell r="Z43">
            <v>0</v>
          </cell>
          <cell r="AA43">
            <v>425.15151515151535</v>
          </cell>
          <cell r="AB43">
            <v>0</v>
          </cell>
          <cell r="AC43">
            <v>0</v>
          </cell>
          <cell r="AD43">
            <v>0</v>
          </cell>
          <cell r="AE43">
            <v>631350.00000000035</v>
          </cell>
          <cell r="AF43">
            <v>0</v>
          </cell>
          <cell r="AG43">
            <v>0</v>
          </cell>
          <cell r="AH43">
            <v>0</v>
          </cell>
          <cell r="AI43">
            <v>631350.00000000035</v>
          </cell>
          <cell r="AK43">
            <v>119235.24</v>
          </cell>
          <cell r="AL43">
            <v>750585.24000000034</v>
          </cell>
          <cell r="AM43">
            <v>3.7854526558671704E-3</v>
          </cell>
          <cell r="AN43">
            <v>0.10610189286043761</v>
          </cell>
          <cell r="AO43">
            <v>0</v>
          </cell>
          <cell r="AP43">
            <v>750585.24000000034</v>
          </cell>
          <cell r="AQ43">
            <v>3.8188532793930799E-3</v>
          </cell>
          <cell r="AR43" t="str">
            <v>BG - 4 months rent &amp; outgoings</v>
          </cell>
          <cell r="CZ43">
            <v>750585.24000000034</v>
          </cell>
          <cell r="DA43">
            <v>3.7854526558671704E-3</v>
          </cell>
          <cell r="DB43">
            <v>6</v>
          </cell>
          <cell r="DC43">
            <v>0</v>
          </cell>
          <cell r="DD43">
            <v>10</v>
          </cell>
          <cell r="DE43">
            <v>10</v>
          </cell>
          <cell r="DF43">
            <v>8.1999999999999993</v>
          </cell>
          <cell r="DG43" t="str">
            <v>Check</v>
          </cell>
          <cell r="DH43" t="str">
            <v>Vacant</v>
          </cell>
          <cell r="DI43" t="str">
            <v>The Crest Hotel</v>
          </cell>
        </row>
        <row r="44">
          <cell r="B44" t="str">
            <v>The Crest Hotel</v>
          </cell>
          <cell r="C44" t="str">
            <v>Kings Cross</v>
          </cell>
          <cell r="D44" t="str">
            <v>NSW</v>
          </cell>
          <cell r="E44" t="str">
            <v>Freehold</v>
          </cell>
          <cell r="F44" t="str">
            <v>Income Producing</v>
          </cell>
          <cell r="G44" t="str">
            <v>Other</v>
          </cell>
          <cell r="H44" t="str">
            <v>NSW Other</v>
          </cell>
          <cell r="I44" t="str">
            <v>MOF</v>
          </cell>
          <cell r="J44" t="str">
            <v>Hotel</v>
          </cell>
          <cell r="K44" t="str">
            <v>TAB Li</v>
          </cell>
          <cell r="L44" t="str">
            <v>TAB Limited</v>
          </cell>
          <cell r="M44" t="str">
            <v>Retail</v>
          </cell>
          <cell r="N44">
            <v>39692</v>
          </cell>
          <cell r="O44">
            <v>4.5092402464065708</v>
          </cell>
          <cell r="P44">
            <v>41338</v>
          </cell>
          <cell r="Q44">
            <v>2.6830937713894594</v>
          </cell>
          <cell r="R44">
            <v>40422</v>
          </cell>
          <cell r="S44" t="str">
            <v>5+5</v>
          </cell>
          <cell r="T44" t="str">
            <v/>
          </cell>
          <cell r="U44" t="str">
            <v>CPI/3.50%</v>
          </cell>
          <cell r="V44" t="str">
            <v>Net</v>
          </cell>
          <cell r="W44">
            <v>155</v>
          </cell>
          <cell r="X44">
            <v>0</v>
          </cell>
          <cell r="Y44">
            <v>155</v>
          </cell>
          <cell r="Z44">
            <v>0</v>
          </cell>
          <cell r="AA44">
            <v>1709.6774193548388</v>
          </cell>
          <cell r="AB44">
            <v>0</v>
          </cell>
          <cell r="AC44">
            <v>0</v>
          </cell>
          <cell r="AD44">
            <v>0</v>
          </cell>
          <cell r="AE44">
            <v>265000</v>
          </cell>
          <cell r="AF44">
            <v>0</v>
          </cell>
          <cell r="AG44">
            <v>0</v>
          </cell>
          <cell r="AH44">
            <v>0</v>
          </cell>
          <cell r="AI44">
            <v>265000</v>
          </cell>
          <cell r="AK44">
            <v>5775.6</v>
          </cell>
          <cell r="AL44">
            <v>270775.59999999998</v>
          </cell>
          <cell r="AM44">
            <v>1.3656120045259963E-3</v>
          </cell>
          <cell r="AN44">
            <v>4.4534729718881685E-2</v>
          </cell>
          <cell r="AO44">
            <v>0.11949085591924449</v>
          </cell>
          <cell r="AP44">
            <v>270775.59999999998</v>
          </cell>
          <cell r="AQ44">
            <v>1.3776613673346792E-3</v>
          </cell>
          <cell r="AR44" t="str">
            <v>Nil</v>
          </cell>
          <cell r="CZ44">
            <v>270775.59999999998</v>
          </cell>
          <cell r="DA44">
            <v>1.3656120045259963E-3</v>
          </cell>
          <cell r="DB44">
            <v>8</v>
          </cell>
          <cell r="DC44">
            <v>3</v>
          </cell>
          <cell r="DD44">
            <v>0</v>
          </cell>
          <cell r="DE44">
            <v>0</v>
          </cell>
          <cell r="DF44">
            <v>1.9000000000000001</v>
          </cell>
          <cell r="DG44" t="str">
            <v/>
          </cell>
          <cell r="DH44" t="str">
            <v>TAB Limited</v>
          </cell>
          <cell r="DI44" t="str">
            <v>The Crest Hotel</v>
          </cell>
        </row>
        <row r="45">
          <cell r="B45" t="str">
            <v>Berri</v>
          </cell>
          <cell r="C45" t="str">
            <v>Lytton</v>
          </cell>
          <cell r="D45" t="str">
            <v>QLD</v>
          </cell>
          <cell r="E45" t="str">
            <v>Freehold</v>
          </cell>
          <cell r="F45" t="str">
            <v>Income Producing</v>
          </cell>
          <cell r="G45" t="str">
            <v>Industrial</v>
          </cell>
          <cell r="H45" t="str">
            <v>QLD Industrial</v>
          </cell>
          <cell r="I45" t="str">
            <v>WBC</v>
          </cell>
          <cell r="J45" t="str">
            <v>Manufacturing/Warehouse</v>
          </cell>
          <cell r="K45" t="str">
            <v xml:space="preserve">Berri </v>
          </cell>
          <cell r="L45" t="str">
            <v>Berri Limited</v>
          </cell>
          <cell r="M45" t="str">
            <v>Whole Building</v>
          </cell>
          <cell r="N45">
            <v>37020</v>
          </cell>
          <cell r="O45">
            <v>10</v>
          </cell>
          <cell r="P45">
            <v>40671</v>
          </cell>
          <cell r="Q45">
            <v>0.85694729637234768</v>
          </cell>
          <cell r="R45">
            <v>40672</v>
          </cell>
          <cell r="S45" t="str">
            <v>5+5</v>
          </cell>
          <cell r="T45" t="str">
            <v>Expiry</v>
          </cell>
          <cell r="U45">
            <v>0.03</v>
          </cell>
          <cell r="V45" t="str">
            <v>Net</v>
          </cell>
          <cell r="W45">
            <v>14479</v>
          </cell>
          <cell r="X45">
            <v>0</v>
          </cell>
          <cell r="Y45">
            <v>14479</v>
          </cell>
          <cell r="Z45">
            <v>140</v>
          </cell>
          <cell r="AA45">
            <v>88.022409815866624</v>
          </cell>
          <cell r="AB45">
            <v>0</v>
          </cell>
          <cell r="AC45">
            <v>0</v>
          </cell>
          <cell r="AD45">
            <v>0</v>
          </cell>
          <cell r="AE45">
            <v>1274476.4717239328</v>
          </cell>
          <cell r="AF45">
            <v>0</v>
          </cell>
          <cell r="AG45">
            <v>0</v>
          </cell>
          <cell r="AH45">
            <v>0</v>
          </cell>
          <cell r="AI45">
            <v>1274476.4717239328</v>
          </cell>
          <cell r="AK45">
            <v>100963.56</v>
          </cell>
          <cell r="AL45">
            <v>1375440.0317239328</v>
          </cell>
          <cell r="AM45">
            <v>6.9368045674271239E-3</v>
          </cell>
          <cell r="AN45">
            <v>1</v>
          </cell>
          <cell r="AO45">
            <v>0.85694729637234768</v>
          </cell>
          <cell r="AP45">
            <v>1375440.0317239328</v>
          </cell>
          <cell r="AQ45">
            <v>6.9980108798268674E-3</v>
          </cell>
          <cell r="AR45" t="str">
            <v>Conditional BG - 9 months rent</v>
          </cell>
          <cell r="CZ45">
            <v>1375440.0317239328</v>
          </cell>
          <cell r="DA45">
            <v>6.9368045674271239E-3</v>
          </cell>
          <cell r="DB45">
            <v>5</v>
          </cell>
          <cell r="DC45">
            <v>5</v>
          </cell>
          <cell r="DD45">
            <v>0</v>
          </cell>
          <cell r="DE45">
            <v>0</v>
          </cell>
          <cell r="DF45">
            <v>1.5</v>
          </cell>
          <cell r="DG45" t="str">
            <v/>
          </cell>
          <cell r="DH45" t="str">
            <v>Berri Limited</v>
          </cell>
          <cell r="DI45" t="str">
            <v>Berri</v>
          </cell>
        </row>
        <row r="46">
          <cell r="B46" t="str">
            <v>Tower A</v>
          </cell>
          <cell r="C46" t="str">
            <v>Mascot</v>
          </cell>
          <cell r="D46" t="str">
            <v>NSW</v>
          </cell>
          <cell r="E46" t="str">
            <v>Freehold</v>
          </cell>
          <cell r="F46" t="str">
            <v>Income Producing</v>
          </cell>
          <cell r="G46" t="str">
            <v>Office</v>
          </cell>
          <cell r="H46" t="str">
            <v>NSW Suburban Office</v>
          </cell>
          <cell r="I46" t="str">
            <v>Macquarie</v>
          </cell>
          <cell r="J46" t="str">
            <v>Office</v>
          </cell>
          <cell r="K46" t="str">
            <v>TNT Au</v>
          </cell>
          <cell r="L46" t="str">
            <v>TNT Australia Pty Ltd 2</v>
          </cell>
          <cell r="M46" t="str">
            <v>Ground, Level 1 to Part 5</v>
          </cell>
          <cell r="N46">
            <v>37805</v>
          </cell>
          <cell r="O46">
            <v>10</v>
          </cell>
          <cell r="P46">
            <v>41457</v>
          </cell>
          <cell r="Q46">
            <v>3.0088980150581794</v>
          </cell>
          <cell r="R46">
            <v>40362</v>
          </cell>
          <cell r="S46">
            <v>5</v>
          </cell>
          <cell r="T46" t="str">
            <v/>
          </cell>
          <cell r="U46">
            <v>3.5000000000000003E-2</v>
          </cell>
          <cell r="V46" t="str">
            <v>Net</v>
          </cell>
          <cell r="W46">
            <v>8130.5</v>
          </cell>
          <cell r="X46">
            <v>0</v>
          </cell>
          <cell r="Y46">
            <v>8130.5</v>
          </cell>
          <cell r="Z46">
            <v>250</v>
          </cell>
          <cell r="AA46">
            <v>307.31384480906246</v>
          </cell>
          <cell r="AB46">
            <v>0</v>
          </cell>
          <cell r="AC46">
            <v>2360.1694949999996</v>
          </cell>
          <cell r="AD46">
            <v>0</v>
          </cell>
          <cell r="AE46">
            <v>2498615.2152200826</v>
          </cell>
          <cell r="AF46">
            <v>0</v>
          </cell>
          <cell r="AG46">
            <v>590042.37374999991</v>
          </cell>
          <cell r="AH46">
            <v>0</v>
          </cell>
          <cell r="AI46">
            <v>3088657.5889700823</v>
          </cell>
          <cell r="AK46">
            <v>595104</v>
          </cell>
          <cell r="AL46">
            <v>3683761.5889700823</v>
          </cell>
          <cell r="AM46">
            <v>1.8578442990096981E-2</v>
          </cell>
          <cell r="AN46">
            <v>0.66672386851383847</v>
          </cell>
          <cell r="AO46">
            <v>2.006104124563199</v>
          </cell>
          <cell r="AP46">
            <v>3683761.5889700823</v>
          </cell>
          <cell r="AQ46">
            <v>1.8742368321205804E-2</v>
          </cell>
          <cell r="AR46" t="str">
            <v>Nil</v>
          </cell>
          <cell r="CZ46">
            <v>3683761.5889700823</v>
          </cell>
          <cell r="DA46">
            <v>1.8578442990096981E-2</v>
          </cell>
          <cell r="DB46">
            <v>5</v>
          </cell>
          <cell r="DC46">
            <v>5</v>
          </cell>
          <cell r="DD46">
            <v>0</v>
          </cell>
          <cell r="DE46">
            <v>0</v>
          </cell>
          <cell r="DF46">
            <v>1.5</v>
          </cell>
          <cell r="DG46" t="str">
            <v/>
          </cell>
          <cell r="DH46" t="str">
            <v>TNT Australia Pty Ltd 2</v>
          </cell>
          <cell r="DI46" t="str">
            <v>Tower A</v>
          </cell>
        </row>
        <row r="47">
          <cell r="B47" t="str">
            <v>Tower A</v>
          </cell>
          <cell r="C47" t="str">
            <v>Mascot</v>
          </cell>
          <cell r="D47" t="str">
            <v>NSW</v>
          </cell>
          <cell r="E47" t="str">
            <v>Freehold</v>
          </cell>
          <cell r="F47" t="str">
            <v>Income Producing</v>
          </cell>
          <cell r="G47" t="str">
            <v>Office</v>
          </cell>
          <cell r="H47" t="str">
            <v>NSW Suburban Office</v>
          </cell>
          <cell r="I47" t="str">
            <v>Macquarie</v>
          </cell>
          <cell r="J47" t="str">
            <v>Office</v>
          </cell>
          <cell r="K47" t="str">
            <v>Qantas</v>
          </cell>
          <cell r="L47" t="str">
            <v>Qantas Airways Ltd 1</v>
          </cell>
          <cell r="M47" t="str">
            <v>Office</v>
          </cell>
          <cell r="N47">
            <v>37803</v>
          </cell>
          <cell r="O47">
            <v>10</v>
          </cell>
          <cell r="P47">
            <v>41455</v>
          </cell>
          <cell r="Q47">
            <v>3.0034223134839153</v>
          </cell>
          <cell r="R47">
            <v>40360</v>
          </cell>
          <cell r="S47" t="str">
            <v>5+5</v>
          </cell>
          <cell r="T47" t="str">
            <v/>
          </cell>
          <cell r="U47">
            <v>3.5000000000000003E-2</v>
          </cell>
          <cell r="V47" t="str">
            <v>Net</v>
          </cell>
          <cell r="W47">
            <v>3368</v>
          </cell>
          <cell r="X47">
            <v>0</v>
          </cell>
          <cell r="Y47">
            <v>3368</v>
          </cell>
          <cell r="Z47">
            <v>13</v>
          </cell>
          <cell r="AA47">
            <v>292.56276766999463</v>
          </cell>
          <cell r="AB47">
            <v>0</v>
          </cell>
          <cell r="AC47">
            <v>2065.140276525</v>
          </cell>
          <cell r="AD47">
            <v>0</v>
          </cell>
          <cell r="AE47">
            <v>985351.40151254192</v>
          </cell>
          <cell r="AF47">
            <v>0</v>
          </cell>
          <cell r="AG47">
            <v>26846.823594825</v>
          </cell>
          <cell r="AH47">
            <v>0</v>
          </cell>
          <cell r="AI47">
            <v>1012198.2251073669</v>
          </cell>
          <cell r="AK47">
            <v>246519</v>
          </cell>
          <cell r="AL47">
            <v>1258717.2251073669</v>
          </cell>
          <cell r="AM47">
            <v>6.348132375702505E-3</v>
          </cell>
          <cell r="AN47">
            <v>0.21849515425614296</v>
          </cell>
          <cell r="AO47">
            <v>0.65623322168100984</v>
          </cell>
          <cell r="AP47">
            <v>1258717.2251073669</v>
          </cell>
          <cell r="AQ47">
            <v>6.4041445884678253E-3</v>
          </cell>
          <cell r="AR47" t="str">
            <v>Nil</v>
          </cell>
          <cell r="CZ47">
            <v>1258717.2251073669</v>
          </cell>
          <cell r="DA47">
            <v>6.348132375702505E-3</v>
          </cell>
          <cell r="DB47">
            <v>5</v>
          </cell>
          <cell r="DC47">
            <v>3</v>
          </cell>
          <cell r="DD47">
            <v>0</v>
          </cell>
          <cell r="DE47">
            <v>0</v>
          </cell>
          <cell r="DF47">
            <v>1.3</v>
          </cell>
          <cell r="DG47" t="str">
            <v/>
          </cell>
          <cell r="DH47" t="str">
            <v>Qantas Airways Ltd 1</v>
          </cell>
          <cell r="DI47" t="str">
            <v>Tower A</v>
          </cell>
        </row>
        <row r="48">
          <cell r="B48" t="str">
            <v>Tower A</v>
          </cell>
          <cell r="C48" t="str">
            <v>Mascot</v>
          </cell>
          <cell r="D48" t="str">
            <v>NSW</v>
          </cell>
          <cell r="E48" t="str">
            <v>Freehold</v>
          </cell>
          <cell r="F48" t="str">
            <v>Income Producing</v>
          </cell>
          <cell r="G48" t="str">
            <v>Office</v>
          </cell>
          <cell r="H48" t="str">
            <v>NSW Suburban Office</v>
          </cell>
          <cell r="I48" t="str">
            <v>Macquarie</v>
          </cell>
          <cell r="J48" t="str">
            <v>Office</v>
          </cell>
          <cell r="K48" t="str">
            <v>Restid</v>
          </cell>
          <cell r="L48" t="str">
            <v>Restidol Pty Limited</v>
          </cell>
          <cell r="M48" t="str">
            <v>Café</v>
          </cell>
          <cell r="N48">
            <v>37856</v>
          </cell>
          <cell r="O48">
            <v>10</v>
          </cell>
          <cell r="P48">
            <v>41508</v>
          </cell>
          <cell r="Q48">
            <v>3.1485284052019167</v>
          </cell>
          <cell r="R48">
            <v>40413</v>
          </cell>
          <cell r="S48" t="str">
            <v>5+5</v>
          </cell>
          <cell r="T48" t="str">
            <v/>
          </cell>
          <cell r="U48">
            <v>3.5000000000000003E-2</v>
          </cell>
          <cell r="V48" t="str">
            <v>Net</v>
          </cell>
          <cell r="W48">
            <v>208</v>
          </cell>
          <cell r="X48">
            <v>0</v>
          </cell>
          <cell r="Y48">
            <v>208</v>
          </cell>
          <cell r="Z48">
            <v>2</v>
          </cell>
          <cell r="AA48">
            <v>621.25897402261819</v>
          </cell>
          <cell r="AB48">
            <v>0</v>
          </cell>
          <cell r="AC48">
            <v>2397.0258713924995</v>
          </cell>
          <cell r="AD48">
            <v>0</v>
          </cell>
          <cell r="AE48">
            <v>129221.86659670458</v>
          </cell>
          <cell r="AF48">
            <v>0</v>
          </cell>
          <cell r="AG48">
            <v>4794.0517427849991</v>
          </cell>
          <cell r="AH48">
            <v>0</v>
          </cell>
          <cell r="AI48">
            <v>134015.91833948958</v>
          </cell>
          <cell r="AK48">
            <v>15245</v>
          </cell>
          <cell r="AL48">
            <v>149260.91833948958</v>
          </cell>
          <cell r="AM48">
            <v>7.5277278266941861E-4</v>
          </cell>
          <cell r="AN48">
            <v>2.8928946943430397E-2</v>
          </cell>
          <cell r="AO48">
            <v>9.1083611183969765E-2</v>
          </cell>
          <cell r="AP48">
            <v>149260.91833948958</v>
          </cell>
          <cell r="AQ48">
            <v>7.5941481008337205E-4</v>
          </cell>
          <cell r="AR48" t="str">
            <v>BG - 6 months rent</v>
          </cell>
          <cell r="CZ48">
            <v>149260.91833948958</v>
          </cell>
          <cell r="DA48">
            <v>7.5277278266941861E-4</v>
          </cell>
          <cell r="DB48">
            <v>9</v>
          </cell>
          <cell r="DC48">
            <v>9</v>
          </cell>
          <cell r="DD48">
            <v>0</v>
          </cell>
          <cell r="DE48">
            <v>5</v>
          </cell>
          <cell r="DF48">
            <v>4.2</v>
          </cell>
          <cell r="DG48" t="str">
            <v>Check</v>
          </cell>
          <cell r="DH48" t="str">
            <v>Restidol Pty Limited</v>
          </cell>
          <cell r="DI48" t="str">
            <v>Tower A</v>
          </cell>
        </row>
        <row r="49">
          <cell r="B49" t="str">
            <v>Tower A</v>
          </cell>
          <cell r="C49" t="str">
            <v>Mascot</v>
          </cell>
          <cell r="D49" t="str">
            <v>NSW</v>
          </cell>
          <cell r="E49" t="str">
            <v>Freehold</v>
          </cell>
          <cell r="F49" t="str">
            <v>Income Producing</v>
          </cell>
          <cell r="G49" t="str">
            <v>Office</v>
          </cell>
          <cell r="H49" t="str">
            <v>NSW Suburban Office</v>
          </cell>
          <cell r="I49" t="str">
            <v>Macquarie</v>
          </cell>
          <cell r="J49" t="str">
            <v>Office</v>
          </cell>
          <cell r="K49" t="str">
            <v>TNT Au</v>
          </cell>
          <cell r="L49" t="str">
            <v>TNT Australia Pty Ltd 3</v>
          </cell>
          <cell r="M49" t="str">
            <v>Office</v>
          </cell>
          <cell r="N49">
            <v>37987</v>
          </cell>
          <cell r="O49">
            <v>9.500342231348391</v>
          </cell>
          <cell r="P49">
            <v>41457</v>
          </cell>
          <cell r="Q49">
            <v>3.0088980150581794</v>
          </cell>
          <cell r="R49">
            <v>40362</v>
          </cell>
          <cell r="S49">
            <v>5</v>
          </cell>
          <cell r="T49" t="str">
            <v/>
          </cell>
          <cell r="U49">
            <v>3.5000000000000003E-2</v>
          </cell>
          <cell r="V49" t="str">
            <v>Net</v>
          </cell>
          <cell r="W49">
            <v>993.5</v>
          </cell>
          <cell r="X49">
            <v>0</v>
          </cell>
          <cell r="Y49">
            <v>993.5</v>
          </cell>
          <cell r="Z49">
            <v>34</v>
          </cell>
          <cell r="AA49">
            <v>307.3138315861288</v>
          </cell>
          <cell r="AB49">
            <v>0</v>
          </cell>
          <cell r="AC49">
            <v>2360.1708204246215</v>
          </cell>
          <cell r="AD49">
            <v>0</v>
          </cell>
          <cell r="AE49">
            <v>305316.29168081895</v>
          </cell>
          <cell r="AF49">
            <v>0</v>
          </cell>
          <cell r="AG49">
            <v>80245.807894437137</v>
          </cell>
          <cell r="AH49">
            <v>0</v>
          </cell>
          <cell r="AI49">
            <v>385562.09957525611</v>
          </cell>
          <cell r="AK49">
            <v>72692</v>
          </cell>
          <cell r="AL49">
            <v>458254.09957525611</v>
          </cell>
          <cell r="AM49">
            <v>2.3111288443390804E-3</v>
          </cell>
          <cell r="AN49">
            <v>8.3228213933176948E-2</v>
          </cell>
          <cell r="AO49">
            <v>0.25042520770037363</v>
          </cell>
          <cell r="AP49">
            <v>458254.09957525611</v>
          </cell>
          <cell r="AQ49">
            <v>2.331520895559163E-3</v>
          </cell>
          <cell r="AR49" t="str">
            <v>Nil</v>
          </cell>
          <cell r="CZ49">
            <v>458254.09957525611</v>
          </cell>
          <cell r="DA49">
            <v>2.3111288443390804E-3</v>
          </cell>
          <cell r="DB49">
            <v>5</v>
          </cell>
          <cell r="DC49">
            <v>5</v>
          </cell>
          <cell r="DD49">
            <v>0</v>
          </cell>
          <cell r="DE49">
            <v>0</v>
          </cell>
          <cell r="DF49">
            <v>1.5</v>
          </cell>
          <cell r="DG49" t="str">
            <v/>
          </cell>
          <cell r="DH49" t="str">
            <v>TNT Australia Pty Ltd 3</v>
          </cell>
          <cell r="DI49" t="str">
            <v>Tower A</v>
          </cell>
        </row>
        <row r="50">
          <cell r="B50" t="str">
            <v>Tower A</v>
          </cell>
          <cell r="C50" t="str">
            <v>Mascot</v>
          </cell>
          <cell r="D50" t="str">
            <v>NSW</v>
          </cell>
          <cell r="E50" t="str">
            <v>Freehold</v>
          </cell>
          <cell r="F50" t="str">
            <v>Income Producing</v>
          </cell>
          <cell r="G50" t="str">
            <v>Office</v>
          </cell>
          <cell r="H50" t="str">
            <v>NSW Suburban Office</v>
          </cell>
          <cell r="I50" t="str">
            <v>Macquarie</v>
          </cell>
          <cell r="J50" t="str">
            <v>Roof Licence</v>
          </cell>
          <cell r="K50" t="str">
            <v>Telstr</v>
          </cell>
          <cell r="L50" t="str">
            <v>Telstra Corporation (Roof Licence) 1</v>
          </cell>
          <cell r="M50" t="str">
            <v>Communications</v>
          </cell>
          <cell r="N50">
            <v>38193</v>
          </cell>
          <cell r="O50">
            <v>10</v>
          </cell>
          <cell r="P50">
            <v>41844</v>
          </cell>
          <cell r="Q50">
            <v>4.0684462696783026</v>
          </cell>
          <cell r="R50">
            <v>40384</v>
          </cell>
          <cell r="S50">
            <v>5</v>
          </cell>
          <cell r="T50" t="str">
            <v/>
          </cell>
          <cell r="U50">
            <v>0.05</v>
          </cell>
          <cell r="V50" t="str">
            <v>Net</v>
          </cell>
          <cell r="W50">
            <v>0</v>
          </cell>
          <cell r="X50">
            <v>0</v>
          </cell>
          <cell r="Y50">
            <v>0</v>
          </cell>
          <cell r="Z50">
            <v>0</v>
          </cell>
          <cell r="AA50">
            <v>0</v>
          </cell>
          <cell r="AB50">
            <v>0</v>
          </cell>
          <cell r="AC50">
            <v>0</v>
          </cell>
          <cell r="AD50">
            <v>12155.0625</v>
          </cell>
          <cell r="AE50">
            <v>0</v>
          </cell>
          <cell r="AF50">
            <v>0</v>
          </cell>
          <cell r="AG50">
            <v>0</v>
          </cell>
          <cell r="AH50">
            <v>12155.0625</v>
          </cell>
          <cell r="AI50">
            <v>12155.0625</v>
          </cell>
          <cell r="AK50">
            <v>0</v>
          </cell>
          <cell r="AL50">
            <v>12155.0625</v>
          </cell>
          <cell r="AM50">
            <v>6.1302049615119566E-5</v>
          </cell>
          <cell r="AN50">
            <v>2.6238163534112575E-3</v>
          </cell>
          <cell r="AO50">
            <v>1.0674855855356958E-2</v>
          </cell>
          <cell r="AP50">
            <v>12155.0625</v>
          </cell>
          <cell r="AQ50">
            <v>6.1842943100443642E-5</v>
          </cell>
          <cell r="AR50" t="str">
            <v>Nil</v>
          </cell>
          <cell r="CZ50">
            <v>12155.0625</v>
          </cell>
          <cell r="DA50">
            <v>6.1302049615119566E-5</v>
          </cell>
          <cell r="DB50">
            <v>2</v>
          </cell>
          <cell r="DC50">
            <v>2</v>
          </cell>
          <cell r="DD50">
            <v>0</v>
          </cell>
          <cell r="DE50">
            <v>0</v>
          </cell>
          <cell r="DF50">
            <v>0.60000000000000009</v>
          </cell>
          <cell r="DG50" t="str">
            <v/>
          </cell>
          <cell r="DH50" t="str">
            <v>Telstra Corporation (Roof Licence) 1</v>
          </cell>
          <cell r="DI50" t="str">
            <v>Tower A</v>
          </cell>
        </row>
        <row r="51">
          <cell r="B51" t="str">
            <v>Tower B</v>
          </cell>
          <cell r="C51" t="str">
            <v>Mascot</v>
          </cell>
          <cell r="D51" t="str">
            <v>NSW</v>
          </cell>
          <cell r="E51" t="str">
            <v>Freehold</v>
          </cell>
          <cell r="F51" t="str">
            <v>Income Producing</v>
          </cell>
          <cell r="G51" t="str">
            <v>Office</v>
          </cell>
          <cell r="H51" t="str">
            <v>NSW Suburban Office</v>
          </cell>
          <cell r="I51" t="str">
            <v>CMBS 2006-1</v>
          </cell>
          <cell r="J51" t="str">
            <v>Office</v>
          </cell>
          <cell r="K51" t="str">
            <v>Qantas</v>
          </cell>
          <cell r="L51" t="str">
            <v>Qantas Airways Ltd 2</v>
          </cell>
          <cell r="M51" t="str">
            <v>Office</v>
          </cell>
          <cell r="N51">
            <v>37974</v>
          </cell>
          <cell r="O51">
            <v>10</v>
          </cell>
          <cell r="P51">
            <v>41626</v>
          </cell>
          <cell r="Q51">
            <v>3.4715947980835042</v>
          </cell>
          <cell r="R51">
            <v>40531</v>
          </cell>
          <cell r="T51" t="str">
            <v/>
          </cell>
          <cell r="U51">
            <v>3.5000000000000003E-2</v>
          </cell>
          <cell r="V51" t="str">
            <v>Net</v>
          </cell>
          <cell r="W51">
            <v>10253</v>
          </cell>
          <cell r="X51">
            <v>0</v>
          </cell>
          <cell r="Y51">
            <v>10253</v>
          </cell>
          <cell r="Z51">
            <v>110</v>
          </cell>
          <cell r="AA51">
            <v>292.56276766999457</v>
          </cell>
          <cell r="AB51">
            <v>0</v>
          </cell>
          <cell r="AC51">
            <v>2065.1489482587854</v>
          </cell>
          <cell r="AD51">
            <v>0</v>
          </cell>
          <cell r="AE51">
            <v>2999646.0569204544</v>
          </cell>
          <cell r="AF51">
            <v>0</v>
          </cell>
          <cell r="AG51">
            <v>227166.3843084664</v>
          </cell>
          <cell r="AH51">
            <v>0</v>
          </cell>
          <cell r="AI51">
            <v>3226812.4412289206</v>
          </cell>
          <cell r="AK51">
            <v>773759.4</v>
          </cell>
          <cell r="AL51">
            <v>4000571.8412289205</v>
          </cell>
          <cell r="AM51">
            <v>2.0176223158035224E-2</v>
          </cell>
          <cell r="AN51">
            <v>0.92215041245733687</v>
          </cell>
          <cell r="AO51">
            <v>3.2013325749374486</v>
          </cell>
          <cell r="AP51">
            <v>4000571.8412289205</v>
          </cell>
          <cell r="AQ51">
            <v>2.035424636824016E-2</v>
          </cell>
          <cell r="AR51" t="str">
            <v>Nil</v>
          </cell>
          <cell r="CZ51">
            <v>4000571.8412289205</v>
          </cell>
          <cell r="DA51">
            <v>2.0176223158035224E-2</v>
          </cell>
          <cell r="DB51">
            <v>5</v>
          </cell>
          <cell r="DC51">
            <v>3</v>
          </cell>
          <cell r="DD51">
            <v>0</v>
          </cell>
          <cell r="DE51">
            <v>0</v>
          </cell>
          <cell r="DF51">
            <v>1.3</v>
          </cell>
          <cell r="DG51" t="str">
            <v/>
          </cell>
          <cell r="DH51" t="str">
            <v>Qantas Airways Ltd 2</v>
          </cell>
          <cell r="DI51" t="str">
            <v>Tower B</v>
          </cell>
        </row>
        <row r="52">
          <cell r="B52" t="str">
            <v>Tower B</v>
          </cell>
          <cell r="C52" t="str">
            <v>Mascot</v>
          </cell>
          <cell r="D52" t="str">
            <v>NSW</v>
          </cell>
          <cell r="E52" t="str">
            <v>Freehold</v>
          </cell>
          <cell r="F52" t="str">
            <v>Income Producing</v>
          </cell>
          <cell r="G52" t="str">
            <v>Office</v>
          </cell>
          <cell r="H52" t="str">
            <v>NSW Suburban Office</v>
          </cell>
          <cell r="I52" t="str">
            <v>CMBS 2006-1</v>
          </cell>
          <cell r="J52" t="str">
            <v>Roof Licence</v>
          </cell>
          <cell r="K52" t="str">
            <v>Telstr</v>
          </cell>
          <cell r="L52" t="str">
            <v>Telstra Corporation (Roof Licence) 2</v>
          </cell>
          <cell r="M52" t="str">
            <v>Communications</v>
          </cell>
          <cell r="N52">
            <v>38193</v>
          </cell>
          <cell r="O52">
            <v>10</v>
          </cell>
          <cell r="P52">
            <v>41844</v>
          </cell>
          <cell r="Q52">
            <v>4.0684462696783026</v>
          </cell>
          <cell r="R52">
            <v>40384</v>
          </cell>
          <cell r="S52">
            <v>5</v>
          </cell>
          <cell r="T52" t="str">
            <v/>
          </cell>
          <cell r="U52">
            <v>0.05</v>
          </cell>
          <cell r="V52" t="str">
            <v>Expiry</v>
          </cell>
          <cell r="W52">
            <v>0</v>
          </cell>
          <cell r="X52">
            <v>0</v>
          </cell>
          <cell r="Y52">
            <v>0</v>
          </cell>
          <cell r="Z52">
            <v>0</v>
          </cell>
          <cell r="AA52">
            <v>0</v>
          </cell>
          <cell r="AB52">
            <v>0</v>
          </cell>
          <cell r="AC52">
            <v>0</v>
          </cell>
          <cell r="AD52">
            <v>12155.0625</v>
          </cell>
          <cell r="AE52">
            <v>0</v>
          </cell>
          <cell r="AF52">
            <v>0</v>
          </cell>
          <cell r="AG52">
            <v>0</v>
          </cell>
          <cell r="AH52">
            <v>12155.0625</v>
          </cell>
          <cell r="AI52">
            <v>12155.0625</v>
          </cell>
          <cell r="AK52">
            <v>0</v>
          </cell>
          <cell r="AL52">
            <v>12155.0625</v>
          </cell>
          <cell r="AM52">
            <v>6.1302049615119566E-5</v>
          </cell>
          <cell r="AN52">
            <v>3.4736434490598642E-3</v>
          </cell>
          <cell r="AO52">
            <v>1.4132331732520077E-2</v>
          </cell>
          <cell r="AP52">
            <v>12155.0625</v>
          </cell>
          <cell r="AQ52">
            <v>6.1842943100443642E-5</v>
          </cell>
          <cell r="AR52" t="str">
            <v>Nil</v>
          </cell>
          <cell r="CZ52">
            <v>12155.0625</v>
          </cell>
          <cell r="DA52">
            <v>6.1302049615119566E-5</v>
          </cell>
          <cell r="DB52">
            <v>2</v>
          </cell>
          <cell r="DC52">
            <v>2</v>
          </cell>
          <cell r="DD52">
            <v>0</v>
          </cell>
          <cell r="DE52">
            <v>0</v>
          </cell>
          <cell r="DF52">
            <v>0.60000000000000009</v>
          </cell>
          <cell r="DG52" t="str">
            <v/>
          </cell>
          <cell r="DH52" t="str">
            <v>Telstra Corporation (Roof Licence) 2</v>
          </cell>
          <cell r="DI52" t="str">
            <v>Tower B</v>
          </cell>
        </row>
        <row r="53">
          <cell r="B53" t="str">
            <v>Tower B</v>
          </cell>
          <cell r="C53" t="str">
            <v>Mascot</v>
          </cell>
          <cell r="D53" t="str">
            <v>NSW</v>
          </cell>
          <cell r="E53" t="str">
            <v>Freehold</v>
          </cell>
          <cell r="F53" t="str">
            <v>Income Producing</v>
          </cell>
          <cell r="G53" t="str">
            <v>Office</v>
          </cell>
          <cell r="H53" t="str">
            <v>NSW Suburban Office</v>
          </cell>
          <cell r="I53" t="str">
            <v>CMBS 2006-1</v>
          </cell>
          <cell r="J53" t="str">
            <v>Office</v>
          </cell>
          <cell r="K53" t="str">
            <v>Austra</v>
          </cell>
          <cell r="L53" t="str">
            <v>Australand Holdings Limited 1</v>
          </cell>
          <cell r="M53" t="str">
            <v>Car Park</v>
          </cell>
          <cell r="N53">
            <v>37803</v>
          </cell>
          <cell r="O53">
            <v>5</v>
          </cell>
          <cell r="P53">
            <v>39629</v>
          </cell>
          <cell r="Q53">
            <v>0</v>
          </cell>
          <cell r="R53">
            <v>40360</v>
          </cell>
          <cell r="T53" t="str">
            <v/>
          </cell>
          <cell r="U53" t="str">
            <v>Expiry</v>
          </cell>
          <cell r="V53" t="str">
            <v>Net</v>
          </cell>
          <cell r="W53">
            <v>0</v>
          </cell>
          <cell r="X53">
            <v>0</v>
          </cell>
          <cell r="Y53">
            <v>0</v>
          </cell>
          <cell r="Z53">
            <v>135</v>
          </cell>
          <cell r="AA53">
            <v>0</v>
          </cell>
          <cell r="AB53">
            <v>0</v>
          </cell>
          <cell r="AC53">
            <v>1927.8386410499995</v>
          </cell>
          <cell r="AD53">
            <v>0</v>
          </cell>
          <cell r="AE53">
            <v>0</v>
          </cell>
          <cell r="AF53">
            <v>0</v>
          </cell>
          <cell r="AG53">
            <v>260258.21654174995</v>
          </cell>
          <cell r="AH53">
            <v>0</v>
          </cell>
          <cell r="AI53">
            <v>260258.21654174995</v>
          </cell>
          <cell r="AK53">
            <v>0</v>
          </cell>
          <cell r="AL53">
            <v>260258.21654174995</v>
          </cell>
          <cell r="AM53">
            <v>1.3125693186016021E-3</v>
          </cell>
          <cell r="AN53">
            <v>7.437594409360325E-2</v>
          </cell>
          <cell r="AO53">
            <v>0</v>
          </cell>
          <cell r="AP53">
            <v>260258.21654174995</v>
          </cell>
          <cell r="AQ53">
            <v>1.3241506637266885E-3</v>
          </cell>
          <cell r="AR53" t="str">
            <v>Nil</v>
          </cell>
          <cell r="CZ53">
            <v>260258.21654174995</v>
          </cell>
          <cell r="DA53">
            <v>1.3125693186016021E-3</v>
          </cell>
          <cell r="DB53">
            <v>6</v>
          </cell>
          <cell r="DC53">
            <v>5</v>
          </cell>
          <cell r="DD53">
            <v>0</v>
          </cell>
          <cell r="DE53">
            <v>0</v>
          </cell>
          <cell r="DF53">
            <v>1.7000000000000002</v>
          </cell>
          <cell r="DG53" t="str">
            <v/>
          </cell>
          <cell r="DH53" t="str">
            <v>Australand Holdings Limited 1</v>
          </cell>
          <cell r="DI53" t="str">
            <v>Tower B</v>
          </cell>
        </row>
        <row r="54">
          <cell r="B54" t="str">
            <v>Tower Building</v>
          </cell>
          <cell r="C54" t="str">
            <v>Milsons Point</v>
          </cell>
          <cell r="D54" t="str">
            <v>NSW</v>
          </cell>
          <cell r="E54" t="str">
            <v>Freehold</v>
          </cell>
          <cell r="F54" t="str">
            <v>Income Producing</v>
          </cell>
          <cell r="G54" t="str">
            <v>Office</v>
          </cell>
          <cell r="H54" t="str">
            <v>NSW North Shore Office</v>
          </cell>
          <cell r="I54" t="str">
            <v>CMBS 2006-1</v>
          </cell>
          <cell r="J54" t="str">
            <v>Retail</v>
          </cell>
          <cell r="K54" t="str">
            <v>M Barr</v>
          </cell>
          <cell r="L54" t="str">
            <v>M Barrett &amp; S Wonglomnil</v>
          </cell>
          <cell r="M54" t="str">
            <v>Ground Floor Retail</v>
          </cell>
          <cell r="N54">
            <v>39173</v>
          </cell>
          <cell r="O54">
            <v>6.8</v>
          </cell>
          <cell r="P54">
            <v>41639</v>
          </cell>
          <cell r="Q54">
            <v>3.5071868583162216</v>
          </cell>
          <cell r="R54">
            <v>40634</v>
          </cell>
          <cell r="T54" t="str">
            <v/>
          </cell>
          <cell r="U54">
            <v>0.05</v>
          </cell>
          <cell r="V54" t="str">
            <v>Gross</v>
          </cell>
          <cell r="W54">
            <v>57.5</v>
          </cell>
          <cell r="X54">
            <v>0</v>
          </cell>
          <cell r="Y54">
            <v>57.5</v>
          </cell>
          <cell r="Z54">
            <v>0</v>
          </cell>
          <cell r="AA54">
            <v>781.87</v>
          </cell>
          <cell r="AB54">
            <v>0</v>
          </cell>
          <cell r="AC54">
            <v>0</v>
          </cell>
          <cell r="AD54">
            <v>0</v>
          </cell>
          <cell r="AE54">
            <v>44957.525000000001</v>
          </cell>
          <cell r="AF54">
            <v>0</v>
          </cell>
          <cell r="AG54">
            <v>0</v>
          </cell>
          <cell r="AH54">
            <v>0</v>
          </cell>
          <cell r="AI54">
            <v>38133.425000000003</v>
          </cell>
          <cell r="AK54">
            <v>6824.1</v>
          </cell>
          <cell r="AL54">
            <v>44957.525000000001</v>
          </cell>
          <cell r="AM54">
            <v>2.2673585003145629E-4</v>
          </cell>
          <cell r="AN54">
            <v>8.3413903109297183E-3</v>
          </cell>
          <cell r="AO54">
            <v>2.9254814478578969E-2</v>
          </cell>
          <cell r="AP54">
            <v>44957.525000000001</v>
          </cell>
          <cell r="AQ54">
            <v>2.2873643475809132E-4</v>
          </cell>
          <cell r="AR54" t="str">
            <v>BG - 4 months rent &amp; outgoings</v>
          </cell>
          <cell r="CZ54">
            <v>44957.525000000001</v>
          </cell>
          <cell r="DA54">
            <v>2.2673585003145629E-4</v>
          </cell>
          <cell r="DB54">
            <v>6</v>
          </cell>
          <cell r="DC54">
            <v>9</v>
          </cell>
          <cell r="DD54">
            <v>0</v>
          </cell>
          <cell r="DE54">
            <v>0</v>
          </cell>
          <cell r="DF54">
            <v>2.1</v>
          </cell>
          <cell r="DG54" t="str">
            <v/>
          </cell>
          <cell r="DH54" t="str">
            <v>M Barrett &amp; S Wonglomnil</v>
          </cell>
          <cell r="DI54" t="str">
            <v>Tower Building</v>
          </cell>
        </row>
        <row r="55">
          <cell r="B55" t="str">
            <v>Tower Building</v>
          </cell>
          <cell r="C55" t="str">
            <v>Milsons Point</v>
          </cell>
          <cell r="D55" t="str">
            <v>NSW</v>
          </cell>
          <cell r="E55" t="str">
            <v>Freehold</v>
          </cell>
          <cell r="F55" t="str">
            <v>Income Producing</v>
          </cell>
          <cell r="G55" t="str">
            <v>Office</v>
          </cell>
          <cell r="H55" t="str">
            <v>NSW North Shore Office</v>
          </cell>
          <cell r="I55" t="str">
            <v>CMBS 2006-1</v>
          </cell>
          <cell r="J55" t="str">
            <v>Retail</v>
          </cell>
          <cell r="K55" t="str">
            <v>Bridge</v>
          </cell>
          <cell r="L55" t="str">
            <v>Bridge View Images Pty Ltd</v>
          </cell>
          <cell r="M55" t="str">
            <v>Ground Floor Retail</v>
          </cell>
          <cell r="N55">
            <v>38390</v>
          </cell>
          <cell r="O55">
            <v>5</v>
          </cell>
          <cell r="P55">
            <v>40215</v>
          </cell>
          <cell r="Q55">
            <v>0</v>
          </cell>
          <cell r="R55">
            <v>40366</v>
          </cell>
          <cell r="T55" t="str">
            <v/>
          </cell>
          <cell r="U55" t="str">
            <v>Monthly</v>
          </cell>
          <cell r="V55" t="str">
            <v>Gross</v>
          </cell>
          <cell r="W55">
            <v>60.5</v>
          </cell>
          <cell r="X55">
            <v>0</v>
          </cell>
          <cell r="Y55">
            <v>60.5</v>
          </cell>
          <cell r="Z55">
            <v>0</v>
          </cell>
          <cell r="AA55">
            <v>611.69614496125962</v>
          </cell>
          <cell r="AB55">
            <v>0</v>
          </cell>
          <cell r="AC55">
            <v>0</v>
          </cell>
          <cell r="AD55">
            <v>0</v>
          </cell>
          <cell r="AE55">
            <v>37007.616770156208</v>
          </cell>
          <cell r="AF55">
            <v>0</v>
          </cell>
          <cell r="AG55">
            <v>0</v>
          </cell>
          <cell r="AH55">
            <v>0</v>
          </cell>
          <cell r="AI55">
            <v>37007.616770156208</v>
          </cell>
          <cell r="AK55">
            <v>11670.134135648388</v>
          </cell>
          <cell r="AL55">
            <v>48677.750905804598</v>
          </cell>
          <cell r="AM55">
            <v>2.4549819477934112E-4</v>
          </cell>
          <cell r="AN55">
            <v>8.0951285114615624E-3</v>
          </cell>
          <cell r="AO55">
            <v>0</v>
          </cell>
          <cell r="AP55">
            <v>48677.750905804598</v>
          </cell>
          <cell r="AQ55">
            <v>2.4766432747879677E-4</v>
          </cell>
          <cell r="AR55" t="str">
            <v>BG - $8,868.75</v>
          </cell>
          <cell r="CZ55">
            <v>48677.750905804598</v>
          </cell>
          <cell r="DA55">
            <v>2.4549819477934112E-4</v>
          </cell>
          <cell r="DB55">
            <v>6</v>
          </cell>
          <cell r="DC55">
            <v>9</v>
          </cell>
          <cell r="DD55">
            <v>0</v>
          </cell>
          <cell r="DE55">
            <v>0</v>
          </cell>
          <cell r="DF55">
            <v>2.1</v>
          </cell>
          <cell r="DG55" t="str">
            <v/>
          </cell>
          <cell r="DH55" t="str">
            <v>Bridge View Images Pty Ltd</v>
          </cell>
          <cell r="DI55" t="str">
            <v>Tower Building</v>
          </cell>
        </row>
        <row r="56">
          <cell r="B56" t="str">
            <v>Tower Building</v>
          </cell>
          <cell r="C56" t="str">
            <v>Milsons Point</v>
          </cell>
          <cell r="D56" t="str">
            <v>NSW</v>
          </cell>
          <cell r="E56" t="str">
            <v>Freehold</v>
          </cell>
          <cell r="F56" t="str">
            <v>Income Producing</v>
          </cell>
          <cell r="G56" t="str">
            <v>Office</v>
          </cell>
          <cell r="H56" t="str">
            <v>NSW North Shore Office</v>
          </cell>
          <cell r="I56" t="str">
            <v>CMBS 2006-1</v>
          </cell>
          <cell r="J56" t="str">
            <v>Retail</v>
          </cell>
          <cell r="K56" t="str">
            <v>Da Min</v>
          </cell>
          <cell r="L56" t="str">
            <v>Da Ming Investments</v>
          </cell>
          <cell r="M56" t="str">
            <v>Ground Floor Retail</v>
          </cell>
          <cell r="N56">
            <v>39661</v>
          </cell>
          <cell r="O56">
            <v>5.3908281998631074</v>
          </cell>
          <cell r="P56">
            <v>41629</v>
          </cell>
          <cell r="Q56">
            <v>3.4798083504449009</v>
          </cell>
          <cell r="R56">
            <v>40391</v>
          </cell>
          <cell r="T56" t="str">
            <v/>
          </cell>
          <cell r="U56">
            <v>0.05</v>
          </cell>
          <cell r="V56" t="str">
            <v>Gross</v>
          </cell>
          <cell r="W56">
            <v>51</v>
          </cell>
          <cell r="X56">
            <v>0</v>
          </cell>
          <cell r="Y56">
            <v>51</v>
          </cell>
          <cell r="Z56">
            <v>1</v>
          </cell>
          <cell r="AA56">
            <v>720.53099999999995</v>
          </cell>
          <cell r="AB56">
            <v>0</v>
          </cell>
          <cell r="AC56">
            <v>4800</v>
          </cell>
          <cell r="AD56">
            <v>0</v>
          </cell>
          <cell r="AE56">
            <v>36747.080999999998</v>
          </cell>
          <cell r="AF56">
            <v>0</v>
          </cell>
          <cell r="AG56">
            <v>4800</v>
          </cell>
          <cell r="AH56">
            <v>0</v>
          </cell>
          <cell r="AI56">
            <v>41547.080999999998</v>
          </cell>
          <cell r="AK56">
            <v>13101.627462961915</v>
          </cell>
          <cell r="AL56">
            <v>54648.708462961913</v>
          </cell>
          <cell r="AM56">
            <v>2.7561173277378836E-4</v>
          </cell>
          <cell r="AN56">
            <v>9.0881010268763461E-3</v>
          </cell>
          <cell r="AO56">
            <v>3.1624849843011185E-2</v>
          </cell>
          <cell r="AP56">
            <v>54648.708462961913</v>
          </cell>
          <cell r="AQ56">
            <v>2.780435697461602E-4</v>
          </cell>
          <cell r="AR56" t="str">
            <v>SD - 4 months rent &amp; outgoings</v>
          </cell>
          <cell r="CZ56">
            <v>54648.708462961913</v>
          </cell>
          <cell r="DA56">
            <v>2.7561173277378836E-4</v>
          </cell>
          <cell r="DB56">
            <v>6</v>
          </cell>
          <cell r="DC56">
            <v>9</v>
          </cell>
          <cell r="DD56">
            <v>0</v>
          </cell>
          <cell r="DE56">
            <v>0</v>
          </cell>
          <cell r="DF56">
            <v>2.1</v>
          </cell>
          <cell r="DG56" t="str">
            <v/>
          </cell>
          <cell r="DH56" t="str">
            <v>Da Ming Investments</v>
          </cell>
          <cell r="DI56" t="str">
            <v>Tower Building</v>
          </cell>
        </row>
        <row r="57">
          <cell r="B57" t="str">
            <v>Tower Building</v>
          </cell>
          <cell r="C57" t="str">
            <v>Milsons Point</v>
          </cell>
          <cell r="D57" t="str">
            <v>NSW</v>
          </cell>
          <cell r="E57" t="str">
            <v>Freehold</v>
          </cell>
          <cell r="F57" t="str">
            <v>Income Producing</v>
          </cell>
          <cell r="G57" t="str">
            <v>Office</v>
          </cell>
          <cell r="H57" t="str">
            <v>NSW North Shore Office</v>
          </cell>
          <cell r="I57" t="str">
            <v>CMBS 2006-1</v>
          </cell>
          <cell r="J57" t="str">
            <v>Office</v>
          </cell>
          <cell r="K57" t="str">
            <v xml:space="preserve">Tower </v>
          </cell>
          <cell r="L57" t="str">
            <v>Tower Risk and Investment Limited 1</v>
          </cell>
          <cell r="M57" t="str">
            <v>Levels 1-5, 7, 8, Part 12 &amp; 13</v>
          </cell>
          <cell r="N57">
            <v>38708</v>
          </cell>
          <cell r="O57">
            <v>8</v>
          </cell>
          <cell r="P57">
            <v>41629</v>
          </cell>
          <cell r="Q57">
            <v>3.4798083504449009</v>
          </cell>
          <cell r="R57">
            <v>40534</v>
          </cell>
          <cell r="T57" t="str">
            <v/>
          </cell>
          <cell r="U57">
            <v>0.04</v>
          </cell>
          <cell r="V57" t="str">
            <v>Net</v>
          </cell>
          <cell r="W57">
            <v>6842.6</v>
          </cell>
          <cell r="X57">
            <v>297.5</v>
          </cell>
          <cell r="Y57">
            <v>7140.1</v>
          </cell>
          <cell r="Z57">
            <v>83</v>
          </cell>
          <cell r="AA57">
            <v>377.18731975986287</v>
          </cell>
          <cell r="AB57">
            <v>251.32100936712607</v>
          </cell>
          <cell r="AC57">
            <v>5615.3210880000006</v>
          </cell>
          <cell r="AD57">
            <v>197706.09664</v>
          </cell>
          <cell r="AE57">
            <v>2580941.9541888377</v>
          </cell>
          <cell r="AF57">
            <v>74768.000286720009</v>
          </cell>
          <cell r="AG57">
            <v>466071.65030400007</v>
          </cell>
          <cell r="AH57">
            <v>197706.09664</v>
          </cell>
          <cell r="AI57">
            <v>3319487.7014195579</v>
          </cell>
          <cell r="AK57">
            <v>851895.48</v>
          </cell>
          <cell r="AL57">
            <v>4171383.1814195579</v>
          </cell>
          <cell r="AM57">
            <v>2.1037681933026426E-2</v>
          </cell>
          <cell r="AN57">
            <v>0.72611213259421248</v>
          </cell>
          <cell r="AO57">
            <v>2.5267310623606956</v>
          </cell>
          <cell r="AP57">
            <v>4171383.1814195579</v>
          </cell>
          <cell r="AQ57">
            <v>2.1223306152368799E-2</v>
          </cell>
          <cell r="AR57" t="str">
            <v>Nil</v>
          </cell>
          <cell r="CZ57">
            <v>4171383.1814195579</v>
          </cell>
          <cell r="DA57">
            <v>2.1037681933026426E-2</v>
          </cell>
          <cell r="DB57">
            <v>3</v>
          </cell>
          <cell r="DC57">
            <v>6</v>
          </cell>
          <cell r="DD57">
            <v>0</v>
          </cell>
          <cell r="DE57">
            <v>0</v>
          </cell>
          <cell r="DF57">
            <v>1.2000000000000002</v>
          </cell>
          <cell r="DG57" t="str">
            <v/>
          </cell>
          <cell r="DH57" t="str">
            <v>Tower Risk and Investment Limited 1</v>
          </cell>
          <cell r="DI57" t="str">
            <v>Tower Building</v>
          </cell>
        </row>
        <row r="58">
          <cell r="B58" t="str">
            <v>Tower Building</v>
          </cell>
          <cell r="C58" t="str">
            <v>Milsons Point</v>
          </cell>
          <cell r="D58" t="str">
            <v>NSW</v>
          </cell>
          <cell r="E58" t="str">
            <v>Freehold</v>
          </cell>
          <cell r="F58" t="str">
            <v>Income Producing</v>
          </cell>
          <cell r="G58" t="str">
            <v>Office</v>
          </cell>
          <cell r="H58" t="str">
            <v>NSW North Shore Office</v>
          </cell>
          <cell r="I58" t="str">
            <v>CMBS 2006-1</v>
          </cell>
          <cell r="J58" t="str">
            <v>Office</v>
          </cell>
          <cell r="K58" t="str">
            <v xml:space="preserve">Tower </v>
          </cell>
          <cell r="L58" t="str">
            <v>Tower Risk and Investment Limited 2</v>
          </cell>
          <cell r="M58" t="str">
            <v>Levels 6, 9-11 and part 12</v>
          </cell>
          <cell r="N58">
            <v>39173</v>
          </cell>
          <cell r="O58">
            <v>6.8</v>
          </cell>
          <cell r="P58">
            <v>41639</v>
          </cell>
          <cell r="Q58">
            <v>3.5071868583162216</v>
          </cell>
          <cell r="R58">
            <v>40634</v>
          </cell>
          <cell r="T58" t="str">
            <v/>
          </cell>
          <cell r="U58">
            <v>0.04</v>
          </cell>
          <cell r="V58" t="str">
            <v>Net</v>
          </cell>
          <cell r="W58">
            <v>2937.6</v>
          </cell>
          <cell r="X58">
            <v>0</v>
          </cell>
          <cell r="Y58">
            <v>2937.6</v>
          </cell>
          <cell r="Z58">
            <v>0</v>
          </cell>
          <cell r="AA58">
            <v>374.54534110556159</v>
          </cell>
          <cell r="AB58">
            <v>0</v>
          </cell>
          <cell r="AC58">
            <v>0</v>
          </cell>
          <cell r="AD58">
            <v>0</v>
          </cell>
          <cell r="AE58">
            <v>1100264.3940316977</v>
          </cell>
          <cell r="AF58">
            <v>0</v>
          </cell>
          <cell r="AG58">
            <v>0</v>
          </cell>
          <cell r="AH58">
            <v>0</v>
          </cell>
          <cell r="AI58">
            <v>1100264.3940316977</v>
          </cell>
          <cell r="AK58">
            <v>363046.32</v>
          </cell>
          <cell r="AL58">
            <v>1463310.7140316977</v>
          </cell>
          <cell r="AM58">
            <v>7.3799658367784751E-3</v>
          </cell>
          <cell r="AN58">
            <v>0.24067428393429019</v>
          </cell>
          <cell r="AO58">
            <v>0.84408968574900944</v>
          </cell>
          <cell r="AP58">
            <v>1463310.7140316977</v>
          </cell>
          <cell r="AQ58">
            <v>7.4450823454121958E-3</v>
          </cell>
          <cell r="AR58" t="str">
            <v>Nil</v>
          </cell>
          <cell r="CZ58">
            <v>1463310.7140316977</v>
          </cell>
          <cell r="DA58">
            <v>7.3799658367784751E-3</v>
          </cell>
          <cell r="DB58">
            <v>3</v>
          </cell>
          <cell r="DC58">
            <v>6</v>
          </cell>
          <cell r="DD58">
            <v>0</v>
          </cell>
          <cell r="DE58">
            <v>0</v>
          </cell>
          <cell r="DF58">
            <v>1.2000000000000002</v>
          </cell>
          <cell r="DG58" t="str">
            <v/>
          </cell>
          <cell r="DH58" t="str">
            <v>Tower Risk and Investment Limited 2</v>
          </cell>
          <cell r="DI58" t="str">
            <v>Tower Building</v>
          </cell>
        </row>
        <row r="59">
          <cell r="B59" t="str">
            <v>Tower Building</v>
          </cell>
          <cell r="C59" t="str">
            <v>Milsons Point</v>
          </cell>
          <cell r="D59" t="str">
            <v>NSW</v>
          </cell>
          <cell r="E59" t="str">
            <v>Freehold</v>
          </cell>
          <cell r="F59" t="str">
            <v>Income Producing</v>
          </cell>
          <cell r="G59" t="str">
            <v>Office</v>
          </cell>
          <cell r="H59" t="str">
            <v>NSW North Shore Office</v>
          </cell>
          <cell r="I59" t="str">
            <v>CMBS 2006-1</v>
          </cell>
          <cell r="J59" t="str">
            <v>Office</v>
          </cell>
          <cell r="K59" t="str">
            <v>St Geo</v>
          </cell>
          <cell r="L59" t="str">
            <v>St George Bank Limited</v>
          </cell>
          <cell r="M59" t="str">
            <v>ATM</v>
          </cell>
          <cell r="N59">
            <v>38899</v>
          </cell>
          <cell r="O59">
            <v>5</v>
          </cell>
          <cell r="P59">
            <v>40724</v>
          </cell>
          <cell r="Q59">
            <v>1.0020533880903491</v>
          </cell>
          <cell r="R59">
            <v>40360</v>
          </cell>
          <cell r="T59" t="str">
            <v/>
          </cell>
          <cell r="U59">
            <v>0.03</v>
          </cell>
          <cell r="V59" t="str">
            <v>Net</v>
          </cell>
          <cell r="W59">
            <v>0</v>
          </cell>
          <cell r="AD59">
            <v>9495.7102118399998</v>
          </cell>
          <cell r="AE59">
            <v>0</v>
          </cell>
          <cell r="AF59">
            <v>0</v>
          </cell>
          <cell r="AG59">
            <v>0</v>
          </cell>
          <cell r="AH59">
            <v>9495.7102118399998</v>
          </cell>
          <cell r="AI59">
            <v>9495.7102118399998</v>
          </cell>
          <cell r="AK59">
            <v>2994.4163271487314</v>
          </cell>
          <cell r="AL59">
            <v>12490.12653898873</v>
          </cell>
          <cell r="AM59">
            <v>6.2991889740773334E-5</v>
          </cell>
          <cell r="AN59">
            <v>2.0771127995043337E-3</v>
          </cell>
          <cell r="AO59">
            <v>2.0813779181891477E-3</v>
          </cell>
          <cell r="AP59">
            <v>12490.12653898873</v>
          </cell>
          <cell r="AQ59">
            <v>6.3547693388497261E-5</v>
          </cell>
          <cell r="AR59" t="str">
            <v>Nil</v>
          </cell>
          <cell r="CZ59">
            <v>12490.12653898873</v>
          </cell>
          <cell r="DA59">
            <v>6.2991889740773334E-5</v>
          </cell>
          <cell r="DB59">
            <v>3</v>
          </cell>
          <cell r="DC59">
            <v>2</v>
          </cell>
          <cell r="DD59">
            <v>0</v>
          </cell>
          <cell r="DE59">
            <v>0</v>
          </cell>
          <cell r="DF59">
            <v>0.8</v>
          </cell>
          <cell r="DG59" t="str">
            <v/>
          </cell>
          <cell r="DH59" t="str">
            <v>St George Bank Limited</v>
          </cell>
          <cell r="DI59" t="str">
            <v>Tower Building</v>
          </cell>
        </row>
        <row r="60">
          <cell r="B60" t="str">
            <v>Tower Building</v>
          </cell>
          <cell r="C60" t="str">
            <v>Milsons Point</v>
          </cell>
          <cell r="D60" t="str">
            <v>NSW</v>
          </cell>
          <cell r="E60" t="str">
            <v>Freehold</v>
          </cell>
          <cell r="F60" t="str">
            <v>Income Producing</v>
          </cell>
          <cell r="G60" t="str">
            <v>Office</v>
          </cell>
          <cell r="H60" t="str">
            <v>NSW North Shore Office</v>
          </cell>
          <cell r="I60" t="str">
            <v>CMBS 2006-1</v>
          </cell>
          <cell r="J60" t="str">
            <v>Roof Licence</v>
          </cell>
          <cell r="K60" t="str">
            <v xml:space="preserve">Optus </v>
          </cell>
          <cell r="L60" t="str">
            <v>Optus Mobile</v>
          </cell>
          <cell r="M60" t="str">
            <v>Roof</v>
          </cell>
          <cell r="N60">
            <v>39151</v>
          </cell>
          <cell r="O60">
            <v>5</v>
          </cell>
          <cell r="P60">
            <v>40977</v>
          </cell>
          <cell r="Q60">
            <v>1.6947296372347707</v>
          </cell>
          <cell r="R60">
            <v>41343</v>
          </cell>
          <cell r="T60" t="str">
            <v/>
          </cell>
          <cell r="U60">
            <v>0.05</v>
          </cell>
          <cell r="V60" t="str">
            <v>Gross</v>
          </cell>
          <cell r="W60">
            <v>0</v>
          </cell>
          <cell r="X60">
            <v>0</v>
          </cell>
          <cell r="Y60">
            <v>0</v>
          </cell>
          <cell r="Z60">
            <v>0</v>
          </cell>
          <cell r="AA60">
            <v>0</v>
          </cell>
          <cell r="AB60">
            <v>0</v>
          </cell>
          <cell r="AC60">
            <v>0</v>
          </cell>
          <cell r="AD60">
            <v>25655.086799999997</v>
          </cell>
          <cell r="AE60">
            <v>0</v>
          </cell>
          <cell r="AF60">
            <v>0</v>
          </cell>
          <cell r="AG60">
            <v>0</v>
          </cell>
          <cell r="AH60">
            <v>25655.086799999997</v>
          </cell>
          <cell r="AI60">
            <v>25655.086799999997</v>
          </cell>
          <cell r="AK60">
            <v>8090.1806262527016</v>
          </cell>
          <cell r="AL60">
            <v>33745.2674262527</v>
          </cell>
          <cell r="AM60">
            <v>1.7018868130374656E-4</v>
          </cell>
          <cell r="AN60">
            <v>5.6118508227252306E-3</v>
          </cell>
          <cell r="AO60">
            <v>9.5105699090127799E-3</v>
          </cell>
          <cell r="AP60">
            <v>33745.2674262527</v>
          </cell>
          <cell r="AQ60">
            <v>1.7169032683715118E-4</v>
          </cell>
          <cell r="AR60" t="str">
            <v>Nil</v>
          </cell>
          <cell r="CZ60">
            <v>33745.2674262527</v>
          </cell>
          <cell r="DA60">
            <v>1.7018868130374656E-4</v>
          </cell>
          <cell r="DB60">
            <v>2</v>
          </cell>
          <cell r="DC60">
            <v>5</v>
          </cell>
          <cell r="DD60">
            <v>0</v>
          </cell>
          <cell r="DE60">
            <v>0</v>
          </cell>
          <cell r="DF60">
            <v>0.9</v>
          </cell>
          <cell r="DG60" t="str">
            <v/>
          </cell>
          <cell r="DH60" t="str">
            <v>Optus Mobile</v>
          </cell>
          <cell r="DI60" t="str">
            <v>Tower Building</v>
          </cell>
        </row>
        <row r="61">
          <cell r="B61" t="str">
            <v>Satellite Corporate Centre</v>
          </cell>
          <cell r="C61" t="str">
            <v>Mulgrave</v>
          </cell>
          <cell r="D61" t="str">
            <v>VIC</v>
          </cell>
          <cell r="E61" t="str">
            <v>Freehold</v>
          </cell>
          <cell r="F61" t="str">
            <v>Income Producing</v>
          </cell>
          <cell r="G61" t="str">
            <v>Office</v>
          </cell>
          <cell r="H61" t="str">
            <v>VIC Suburban Office</v>
          </cell>
          <cell r="I61" t="str">
            <v>Macquarie</v>
          </cell>
          <cell r="J61" t="str">
            <v>Office</v>
          </cell>
          <cell r="K61" t="str">
            <v>Wesfar</v>
          </cell>
          <cell r="L61" t="str">
            <v>Wesfarmers Coles Group Limited 3</v>
          </cell>
          <cell r="M61" t="str">
            <v>Mulgrave - Building A</v>
          </cell>
          <cell r="N61">
            <v>37351</v>
          </cell>
          <cell r="O61">
            <v>15</v>
          </cell>
          <cell r="P61">
            <v>42829</v>
          </cell>
          <cell r="Q61">
            <v>6.7652292950034223</v>
          </cell>
          <cell r="R61">
            <v>40638</v>
          </cell>
          <cell r="S61" t="str">
            <v>5+5</v>
          </cell>
          <cell r="T61" t="str">
            <v/>
          </cell>
          <cell r="U61">
            <v>0.03</v>
          </cell>
          <cell r="V61" t="str">
            <v>Net</v>
          </cell>
          <cell r="W61">
            <v>15626</v>
          </cell>
          <cell r="X61">
            <v>198</v>
          </cell>
          <cell r="Y61">
            <v>15824</v>
          </cell>
          <cell r="Z61">
            <v>1000</v>
          </cell>
          <cell r="AA61">
            <v>225.9923</v>
          </cell>
          <cell r="AC61">
            <v>1140.0930732488546</v>
          </cell>
          <cell r="AD61">
            <v>0</v>
          </cell>
          <cell r="AE61">
            <v>3531355.6798</v>
          </cell>
          <cell r="AF61">
            <v>0</v>
          </cell>
          <cell r="AG61">
            <v>1140093.0732488546</v>
          </cell>
          <cell r="AH61">
            <v>0</v>
          </cell>
          <cell r="AI61">
            <v>4671448.7530488549</v>
          </cell>
          <cell r="AK61">
            <v>343470.24</v>
          </cell>
          <cell r="AL61">
            <v>5014918.9930488551</v>
          </cell>
          <cell r="AM61">
            <v>2.5291915440803892E-2</v>
          </cell>
          <cell r="AN61">
            <v>0.74236245915156462</v>
          </cell>
          <cell r="AO61">
            <v>5.0222522561629468</v>
          </cell>
          <cell r="AP61">
            <v>5014918.9930488551</v>
          </cell>
          <cell r="AQ61">
            <v>2.551507653214078E-2</v>
          </cell>
          <cell r="AR61" t="str">
            <v>Nil</v>
          </cell>
          <cell r="CZ61">
            <v>5014918.9930488551</v>
          </cell>
          <cell r="DA61">
            <v>2.5291915440803892E-2</v>
          </cell>
          <cell r="DB61">
            <v>5</v>
          </cell>
          <cell r="DC61">
            <v>2</v>
          </cell>
          <cell r="DD61">
            <v>0</v>
          </cell>
          <cell r="DE61">
            <v>0</v>
          </cell>
          <cell r="DF61">
            <v>1.2</v>
          </cell>
          <cell r="DG61" t="str">
            <v/>
          </cell>
          <cell r="DH61" t="str">
            <v>Wesfarmers Coles Group Limited 3</v>
          </cell>
          <cell r="DI61" t="str">
            <v>Satellite Corporate Centre</v>
          </cell>
        </row>
        <row r="62">
          <cell r="B62" t="str">
            <v>Satellite Corporate Centre</v>
          </cell>
          <cell r="C62" t="str">
            <v>Mulgrave</v>
          </cell>
          <cell r="D62" t="str">
            <v>VIC</v>
          </cell>
          <cell r="E62" t="str">
            <v>Freehold</v>
          </cell>
          <cell r="F62" t="str">
            <v>Income Producing</v>
          </cell>
          <cell r="G62" t="str">
            <v>Office</v>
          </cell>
          <cell r="H62" t="str">
            <v>VIC Suburban Office</v>
          </cell>
          <cell r="I62" t="str">
            <v>Macquarie</v>
          </cell>
          <cell r="J62" t="str">
            <v>Café</v>
          </cell>
          <cell r="K62" t="str">
            <v>Anagno</v>
          </cell>
          <cell r="L62" t="str">
            <v>Anagnostopoulos Café</v>
          </cell>
          <cell r="M62" t="str">
            <v>Mulgrave</v>
          </cell>
          <cell r="N62">
            <v>37438</v>
          </cell>
          <cell r="O62">
            <v>11</v>
          </cell>
          <cell r="P62">
            <v>41455</v>
          </cell>
          <cell r="Q62">
            <v>3.0034223134839153</v>
          </cell>
          <cell r="R62">
            <v>40360</v>
          </cell>
          <cell r="S62" t="str">
            <v>Nil</v>
          </cell>
          <cell r="T62" t="str">
            <v/>
          </cell>
          <cell r="U62">
            <v>3.5000000000000003E-2</v>
          </cell>
          <cell r="V62" t="str">
            <v>Net</v>
          </cell>
          <cell r="W62">
            <v>350</v>
          </cell>
          <cell r="X62">
            <v>0</v>
          </cell>
          <cell r="Y62">
            <v>350</v>
          </cell>
          <cell r="Z62">
            <v>2</v>
          </cell>
          <cell r="AA62">
            <v>334.42919999999998</v>
          </cell>
          <cell r="AB62">
            <v>0</v>
          </cell>
          <cell r="AC62">
            <v>0</v>
          </cell>
          <cell r="AD62">
            <v>0</v>
          </cell>
          <cell r="AE62">
            <v>117050.21999999999</v>
          </cell>
          <cell r="AF62">
            <v>0</v>
          </cell>
          <cell r="AG62">
            <v>0</v>
          </cell>
          <cell r="AH62">
            <v>0</v>
          </cell>
          <cell r="AI62">
            <v>117050.21999999999</v>
          </cell>
          <cell r="AK62">
            <v>14640</v>
          </cell>
          <cell r="AL62">
            <v>131690.21999999997</v>
          </cell>
          <cell r="AM62">
            <v>6.6415786839977241E-4</v>
          </cell>
          <cell r="AN62">
            <v>1.8601015179010548E-2</v>
          </cell>
          <cell r="AO62">
            <v>5.5866704042093283E-2</v>
          </cell>
          <cell r="AP62">
            <v>131690.21999999997</v>
          </cell>
          <cell r="AQ62">
            <v>6.7001800956144016E-4</v>
          </cell>
          <cell r="AR62" t="str">
            <v>BG - 6 months rent</v>
          </cell>
          <cell r="CZ62">
            <v>131690.21999999997</v>
          </cell>
          <cell r="DA62">
            <v>6.6415786839977241E-4</v>
          </cell>
          <cell r="DB62">
            <v>9</v>
          </cell>
          <cell r="DC62">
            <v>9</v>
          </cell>
          <cell r="DD62">
            <v>0</v>
          </cell>
          <cell r="DE62">
            <v>5</v>
          </cell>
          <cell r="DF62">
            <v>4.2</v>
          </cell>
          <cell r="DG62" t="str">
            <v>Check</v>
          </cell>
          <cell r="DH62" t="str">
            <v>Anagnostopoulos Café</v>
          </cell>
          <cell r="DI62" t="str">
            <v>Satellite Corporate Centre</v>
          </cell>
        </row>
        <row r="63">
          <cell r="B63" t="str">
            <v>Satellite Corporate Centre</v>
          </cell>
          <cell r="C63" t="str">
            <v>Mulgrave</v>
          </cell>
          <cell r="D63" t="str">
            <v>VIC</v>
          </cell>
          <cell r="E63" t="str">
            <v>Freehold</v>
          </cell>
          <cell r="F63" t="str">
            <v>Income Producing</v>
          </cell>
          <cell r="G63" t="str">
            <v>Office</v>
          </cell>
          <cell r="H63" t="str">
            <v>VIC Suburban Office</v>
          </cell>
          <cell r="I63" t="str">
            <v>Macquarie</v>
          </cell>
          <cell r="J63" t="str">
            <v>Office</v>
          </cell>
          <cell r="K63" t="str">
            <v>Austra</v>
          </cell>
          <cell r="L63" t="str">
            <v>Australand Holdings Limited 2</v>
          </cell>
          <cell r="M63" t="str">
            <v>Mulgrave - Building C</v>
          </cell>
          <cell r="N63">
            <v>37293</v>
          </cell>
          <cell r="O63">
            <v>10</v>
          </cell>
          <cell r="P63">
            <v>40944</v>
          </cell>
          <cell r="Q63">
            <v>1.6043805612594113</v>
          </cell>
          <cell r="R63">
            <v>40580</v>
          </cell>
          <cell r="S63" t="str">
            <v>5+5</v>
          </cell>
          <cell r="T63" t="str">
            <v/>
          </cell>
          <cell r="U63">
            <v>0.03</v>
          </cell>
          <cell r="V63" t="str">
            <v>Net</v>
          </cell>
          <cell r="W63">
            <v>2668.2</v>
          </cell>
          <cell r="X63">
            <v>62.1</v>
          </cell>
          <cell r="Y63">
            <v>2730.2999999999997</v>
          </cell>
          <cell r="Z63">
            <v>199</v>
          </cell>
          <cell r="AA63">
            <v>297.13241622000004</v>
          </cell>
          <cell r="AB63">
            <v>103</v>
          </cell>
          <cell r="AC63">
            <v>0</v>
          </cell>
          <cell r="AD63">
            <v>0</v>
          </cell>
          <cell r="AE63">
            <v>792808.71295820409</v>
          </cell>
          <cell r="AF63">
            <v>6396.3</v>
          </cell>
          <cell r="AG63">
            <v>0</v>
          </cell>
          <cell r="AH63">
            <v>0</v>
          </cell>
          <cell r="AI63">
            <v>799205.01295820414</v>
          </cell>
          <cell r="AK63">
            <v>138994.68</v>
          </cell>
          <cell r="AL63">
            <v>938199.69295820408</v>
          </cell>
          <cell r="AM63">
            <v>4.7316551541066749E-3</v>
          </cell>
          <cell r="AN63">
            <v>0.12700552444221699</v>
          </cell>
          <cell r="AO63">
            <v>0.20376519458764999</v>
          </cell>
          <cell r="AP63">
            <v>938199.69295820408</v>
          </cell>
          <cell r="AQ63">
            <v>4.7734045158935139E-3</v>
          </cell>
          <cell r="AR63" t="str">
            <v>Nil</v>
          </cell>
          <cell r="CZ63">
            <v>938199.69295820408</v>
          </cell>
          <cell r="DA63">
            <v>4.7316551541066749E-3</v>
          </cell>
          <cell r="DB63">
            <v>6</v>
          </cell>
          <cell r="DC63">
            <v>5</v>
          </cell>
          <cell r="DD63">
            <v>0</v>
          </cell>
          <cell r="DE63">
            <v>0</v>
          </cell>
          <cell r="DF63">
            <v>1.7000000000000002</v>
          </cell>
          <cell r="DG63" t="str">
            <v/>
          </cell>
          <cell r="DH63" t="str">
            <v>Australand Holdings Limited 2</v>
          </cell>
          <cell r="DI63" t="str">
            <v>Satellite Corporate Centre</v>
          </cell>
        </row>
        <row r="64">
          <cell r="B64" t="str">
            <v>Satellite Corporate Centre</v>
          </cell>
          <cell r="C64" t="str">
            <v>Mulgrave</v>
          </cell>
          <cell r="D64" t="str">
            <v>VIC</v>
          </cell>
          <cell r="E64" t="str">
            <v>Freehold</v>
          </cell>
          <cell r="F64" t="str">
            <v>Income Producing</v>
          </cell>
          <cell r="G64" t="str">
            <v>Office</v>
          </cell>
          <cell r="H64" t="str">
            <v>VIC Suburban Office</v>
          </cell>
          <cell r="I64" t="str">
            <v>Macquarie</v>
          </cell>
          <cell r="J64" t="str">
            <v>Office</v>
          </cell>
          <cell r="K64" t="str">
            <v>Callsc</v>
          </cell>
          <cell r="L64" t="str">
            <v>Callscan Australia Pty Ltd</v>
          </cell>
          <cell r="M64" t="str">
            <v>Mulgrave - Building D</v>
          </cell>
          <cell r="N64">
            <v>38285</v>
          </cell>
          <cell r="O64">
            <v>9</v>
          </cell>
          <cell r="P64">
            <v>41571</v>
          </cell>
          <cell r="Q64">
            <v>3.3210130047912387</v>
          </cell>
          <cell r="R64">
            <v>40476</v>
          </cell>
          <cell r="S64" t="str">
            <v>Nil</v>
          </cell>
          <cell r="T64" t="str">
            <v/>
          </cell>
          <cell r="U64">
            <v>0.04</v>
          </cell>
          <cell r="V64" t="str">
            <v>Net</v>
          </cell>
          <cell r="W64">
            <v>545</v>
          </cell>
          <cell r="X64">
            <v>0</v>
          </cell>
          <cell r="Y64">
            <v>545</v>
          </cell>
          <cell r="Z64">
            <v>30</v>
          </cell>
          <cell r="AA64">
            <v>214.21607652556801</v>
          </cell>
          <cell r="AB64">
            <v>0</v>
          </cell>
          <cell r="AC64">
            <v>1167.9880000000001</v>
          </cell>
          <cell r="AE64">
            <v>116747.76170643457</v>
          </cell>
          <cell r="AF64">
            <v>0</v>
          </cell>
          <cell r="AG64">
            <v>35039.64</v>
          </cell>
          <cell r="AH64">
            <v>0</v>
          </cell>
          <cell r="AI64">
            <v>151787.40170643455</v>
          </cell>
          <cell r="AK64">
            <v>43424.28</v>
          </cell>
          <cell r="AL64">
            <v>195211.68170643455</v>
          </cell>
          <cell r="AM64">
            <v>9.845178663144495E-4</v>
          </cell>
          <cell r="AN64">
            <v>2.4121268316488094E-2</v>
          </cell>
          <cell r="AO64">
            <v>8.0107045771115826E-2</v>
          </cell>
          <cell r="AP64">
            <v>195211.68170643455</v>
          </cell>
          <cell r="AQ64">
            <v>9.9320467700704496E-4</v>
          </cell>
          <cell r="AR64" t="str">
            <v>BG - 3 months rent &amp; parking</v>
          </cell>
          <cell r="CZ64">
            <v>195211.68170643455</v>
          </cell>
          <cell r="DA64">
            <v>9.845178663144495E-4</v>
          </cell>
          <cell r="DB64">
            <v>7</v>
          </cell>
          <cell r="DC64">
            <v>9</v>
          </cell>
          <cell r="DD64">
            <v>0</v>
          </cell>
          <cell r="DE64">
            <v>0</v>
          </cell>
          <cell r="DF64">
            <v>2.3000000000000003</v>
          </cell>
          <cell r="DG64" t="str">
            <v/>
          </cell>
          <cell r="DH64" t="str">
            <v>Callscan Australia Pty Ltd</v>
          </cell>
          <cell r="DI64" t="str">
            <v>Satellite Corporate Centre</v>
          </cell>
        </row>
        <row r="65">
          <cell r="B65" t="str">
            <v>Satellite Corporate Centre</v>
          </cell>
          <cell r="C65" t="str">
            <v>Mulgrave</v>
          </cell>
          <cell r="D65" t="str">
            <v>VIC</v>
          </cell>
          <cell r="E65" t="str">
            <v>Freehold</v>
          </cell>
          <cell r="F65" t="str">
            <v>Income Producing</v>
          </cell>
          <cell r="G65" t="str">
            <v>Office</v>
          </cell>
          <cell r="H65" t="str">
            <v>VIC Suburban Office</v>
          </cell>
          <cell r="I65" t="str">
            <v>Macquarie</v>
          </cell>
          <cell r="J65" t="str">
            <v>Office</v>
          </cell>
          <cell r="K65" t="str">
            <v>Wesfar</v>
          </cell>
          <cell r="L65" t="str">
            <v>Wesfarmers Coles Group Limited 4</v>
          </cell>
          <cell r="M65" t="str">
            <v>Mulgrave - Building D</v>
          </cell>
          <cell r="N65">
            <v>38322</v>
          </cell>
          <cell r="O65">
            <v>9.2416666666666671</v>
          </cell>
          <cell r="P65">
            <v>41698</v>
          </cell>
          <cell r="Q65">
            <v>3.6687200547570158</v>
          </cell>
          <cell r="R65">
            <v>40513</v>
          </cell>
          <cell r="S65">
            <v>3</v>
          </cell>
          <cell r="T65" t="str">
            <v/>
          </cell>
          <cell r="U65">
            <v>0.04</v>
          </cell>
          <cell r="V65" t="str">
            <v>Net</v>
          </cell>
          <cell r="W65">
            <v>1937</v>
          </cell>
          <cell r="X65">
            <v>47</v>
          </cell>
          <cell r="Y65">
            <v>1984</v>
          </cell>
          <cell r="Z65">
            <v>110</v>
          </cell>
          <cell r="AA65">
            <v>219.26132940249272</v>
          </cell>
          <cell r="AB65">
            <v>0</v>
          </cell>
          <cell r="AC65">
            <v>1167.9867863040004</v>
          </cell>
          <cell r="AD65">
            <v>0</v>
          </cell>
          <cell r="AE65">
            <v>424709.19505262841</v>
          </cell>
          <cell r="AF65">
            <v>0</v>
          </cell>
          <cell r="AG65">
            <v>128478.54649344004</v>
          </cell>
          <cell r="AH65">
            <v>0</v>
          </cell>
          <cell r="AI65">
            <v>553187.74154606846</v>
          </cell>
          <cell r="AK65">
            <v>147871.67999999999</v>
          </cell>
          <cell r="AL65">
            <v>701059.42154606851</v>
          </cell>
          <cell r="AM65">
            <v>3.5356773725156998E-3</v>
          </cell>
          <cell r="AN65">
            <v>8.7909732910719726E-2</v>
          </cell>
          <cell r="AO65">
            <v>0.32251620013789029</v>
          </cell>
          <cell r="AP65">
            <v>701059.42154606851</v>
          </cell>
          <cell r="AQ65">
            <v>3.5668741248104192E-3</v>
          </cell>
          <cell r="AR65" t="str">
            <v>Nil</v>
          </cell>
          <cell r="CZ65">
            <v>701059.42154606851</v>
          </cell>
          <cell r="DA65">
            <v>3.5356773725156998E-3</v>
          </cell>
          <cell r="DB65">
            <v>5</v>
          </cell>
          <cell r="DC65">
            <v>2</v>
          </cell>
          <cell r="DD65">
            <v>0</v>
          </cell>
          <cell r="DE65">
            <v>0</v>
          </cell>
          <cell r="DF65">
            <v>1.2</v>
          </cell>
          <cell r="DG65" t="str">
            <v/>
          </cell>
          <cell r="DH65" t="str">
            <v>Wesfarmers Coles Group Limited 4</v>
          </cell>
          <cell r="DI65" t="str">
            <v>Satellite Corporate Centre</v>
          </cell>
        </row>
        <row r="66">
          <cell r="B66" t="str">
            <v>Satellite Corporate Centre</v>
          </cell>
          <cell r="C66" t="str">
            <v>Mulgrave</v>
          </cell>
          <cell r="D66" t="str">
            <v>VIC</v>
          </cell>
          <cell r="E66" t="str">
            <v>Freehold</v>
          </cell>
          <cell r="F66" t="str">
            <v>Income Producing</v>
          </cell>
          <cell r="G66" t="str">
            <v>Office</v>
          </cell>
          <cell r="H66" t="str">
            <v>VIC Suburban Office</v>
          </cell>
          <cell r="I66" t="str">
            <v>Macquarie</v>
          </cell>
          <cell r="J66" t="str">
            <v>Car Park</v>
          </cell>
          <cell r="K66" t="str">
            <v>Vacant</v>
          </cell>
          <cell r="L66" t="str">
            <v>Vacant</v>
          </cell>
          <cell r="M66" t="str">
            <v>Car Park</v>
          </cell>
          <cell r="O66">
            <v>0</v>
          </cell>
          <cell r="S66" t="str">
            <v>Nil</v>
          </cell>
          <cell r="T66" t="str">
            <v/>
          </cell>
          <cell r="U66" t="str">
            <v>None</v>
          </cell>
          <cell r="W66">
            <v>0</v>
          </cell>
          <cell r="X66">
            <v>0</v>
          </cell>
          <cell r="Y66">
            <v>0</v>
          </cell>
          <cell r="Z66">
            <v>21</v>
          </cell>
          <cell r="AA66">
            <v>0</v>
          </cell>
          <cell r="AB66">
            <v>0</v>
          </cell>
          <cell r="AC66">
            <v>0</v>
          </cell>
          <cell r="AD66">
            <v>0</v>
          </cell>
          <cell r="AE66">
            <v>0</v>
          </cell>
          <cell r="AF66">
            <v>0</v>
          </cell>
          <cell r="AG66">
            <v>0</v>
          </cell>
          <cell r="AH66">
            <v>0</v>
          </cell>
          <cell r="AI66">
            <v>0</v>
          </cell>
          <cell r="AK66">
            <v>0</v>
          </cell>
          <cell r="AL66">
            <v>0</v>
          </cell>
          <cell r="AM66">
            <v>0</v>
          </cell>
          <cell r="AN66">
            <v>0</v>
          </cell>
          <cell r="AO66">
            <v>0</v>
          </cell>
          <cell r="AP66">
            <v>0</v>
          </cell>
          <cell r="AQ66">
            <v>0</v>
          </cell>
          <cell r="AR66" t="str">
            <v>Nil</v>
          </cell>
          <cell r="CZ66">
            <v>0</v>
          </cell>
          <cell r="DA66">
            <v>0</v>
          </cell>
          <cell r="DB66">
            <v>0</v>
          </cell>
          <cell r="DC66">
            <v>0</v>
          </cell>
          <cell r="DD66">
            <v>0</v>
          </cell>
          <cell r="DE66">
            <v>0</v>
          </cell>
          <cell r="DF66">
            <v>0</v>
          </cell>
          <cell r="DG66" t="str">
            <v/>
          </cell>
          <cell r="DH66" t="str">
            <v>Vacant</v>
          </cell>
          <cell r="DI66" t="str">
            <v>Satellite Corporate Centre</v>
          </cell>
        </row>
        <row r="67">
          <cell r="B67" t="str">
            <v>Laminex, QLD</v>
          </cell>
          <cell r="C67" t="str">
            <v>Murarrie</v>
          </cell>
          <cell r="D67" t="str">
            <v>QLD</v>
          </cell>
          <cell r="E67" t="str">
            <v>Freehold</v>
          </cell>
          <cell r="F67" t="str">
            <v>Income Producing</v>
          </cell>
          <cell r="G67" t="str">
            <v>Industrial</v>
          </cell>
          <cell r="H67" t="str">
            <v>QLD Industrial</v>
          </cell>
          <cell r="I67" t="str">
            <v>CMBS 2006-1</v>
          </cell>
          <cell r="J67" t="str">
            <v>Warehouse</v>
          </cell>
          <cell r="K67" t="str">
            <v>Lamine</v>
          </cell>
          <cell r="L67" t="str">
            <v>Laminex Group Limited</v>
          </cell>
          <cell r="M67" t="str">
            <v>Whole Building</v>
          </cell>
          <cell r="N67">
            <v>38232</v>
          </cell>
          <cell r="O67">
            <v>10</v>
          </cell>
          <cell r="P67">
            <v>41883</v>
          </cell>
          <cell r="Q67">
            <v>4.1752224503764541</v>
          </cell>
          <cell r="R67">
            <v>40423</v>
          </cell>
          <cell r="T67" t="str">
            <v/>
          </cell>
          <cell r="U67">
            <v>3.5000000000000003E-2</v>
          </cell>
          <cell r="V67" t="str">
            <v>Net</v>
          </cell>
          <cell r="W67">
            <v>21531</v>
          </cell>
          <cell r="X67">
            <v>0</v>
          </cell>
          <cell r="Y67">
            <v>21531</v>
          </cell>
          <cell r="Z67">
            <v>146</v>
          </cell>
          <cell r="AA67">
            <v>72.813427829999995</v>
          </cell>
          <cell r="AB67">
            <v>0</v>
          </cell>
          <cell r="AC67">
            <v>0</v>
          </cell>
          <cell r="AD67">
            <v>0</v>
          </cell>
          <cell r="AE67">
            <v>1567745.91460773</v>
          </cell>
          <cell r="AF67">
            <v>0</v>
          </cell>
          <cell r="AG67">
            <v>0</v>
          </cell>
          <cell r="AH67">
            <v>0</v>
          </cell>
          <cell r="AI67">
            <v>1567745.91460773</v>
          </cell>
          <cell r="AK67">
            <v>77215.08</v>
          </cell>
          <cell r="AL67">
            <v>1644960.9946077301</v>
          </cell>
          <cell r="AM67">
            <v>8.2960890169326146E-3</v>
          </cell>
          <cell r="AN67">
            <v>1</v>
          </cell>
          <cell r="AO67">
            <v>4.1752224503764541</v>
          </cell>
          <cell r="AP67">
            <v>1644960.9946077301</v>
          </cell>
          <cell r="AQ67">
            <v>8.3692888614908412E-3</v>
          </cell>
          <cell r="AR67" t="str">
            <v>Company Guarantee</v>
          </cell>
          <cell r="CZ67">
            <v>1644960.9946077301</v>
          </cell>
          <cell r="DA67">
            <v>8.2960890169326146E-3</v>
          </cell>
          <cell r="DB67">
            <v>8</v>
          </cell>
          <cell r="DC67">
            <v>5</v>
          </cell>
          <cell r="DD67">
            <v>0</v>
          </cell>
          <cell r="DE67">
            <v>0</v>
          </cell>
          <cell r="DF67">
            <v>2.1</v>
          </cell>
          <cell r="DG67" t="str">
            <v/>
          </cell>
          <cell r="DH67" t="str">
            <v>Laminex Group Limited</v>
          </cell>
          <cell r="DI67" t="str">
            <v>Laminex, QLD</v>
          </cell>
        </row>
        <row r="68">
          <cell r="B68" t="str">
            <v>Heinz</v>
          </cell>
          <cell r="C68" t="str">
            <v>Northgate</v>
          </cell>
          <cell r="D68" t="str">
            <v>QLD</v>
          </cell>
          <cell r="E68" t="str">
            <v>Freehold</v>
          </cell>
          <cell r="F68" t="str">
            <v>Income Producing</v>
          </cell>
          <cell r="G68" t="str">
            <v>Industrial</v>
          </cell>
          <cell r="H68" t="str">
            <v>QLD Industrial</v>
          </cell>
          <cell r="J68" t="str">
            <v>Warehouse</v>
          </cell>
          <cell r="K68" t="str">
            <v>H.J. H</v>
          </cell>
          <cell r="L68" t="str">
            <v>H.J. Heinz Co. Australia Limited</v>
          </cell>
          <cell r="M68" t="str">
            <v>Whole Building</v>
          </cell>
          <cell r="N68">
            <v>40165</v>
          </cell>
          <cell r="O68">
            <v>10</v>
          </cell>
          <cell r="P68">
            <v>43816</v>
          </cell>
          <cell r="Q68">
            <v>9.4674880219028061</v>
          </cell>
          <cell r="R68">
            <v>40530</v>
          </cell>
          <cell r="S68" t="str">
            <v>5+5</v>
          </cell>
          <cell r="U68">
            <v>3.3000000000000002E-2</v>
          </cell>
          <cell r="V68" t="str">
            <v>Net</v>
          </cell>
          <cell r="W68">
            <v>30779</v>
          </cell>
          <cell r="X68">
            <v>0</v>
          </cell>
          <cell r="Y68">
            <v>30779</v>
          </cell>
          <cell r="Z68">
            <v>0</v>
          </cell>
          <cell r="AA68">
            <v>122.7099970759284</v>
          </cell>
          <cell r="AB68">
            <v>0</v>
          </cell>
          <cell r="AC68">
            <v>0</v>
          </cell>
          <cell r="AD68">
            <v>0</v>
          </cell>
          <cell r="AE68">
            <v>3776891</v>
          </cell>
          <cell r="AF68">
            <v>0</v>
          </cell>
          <cell r="AG68">
            <v>0</v>
          </cell>
          <cell r="AH68">
            <v>0</v>
          </cell>
          <cell r="AI68">
            <v>3776891</v>
          </cell>
          <cell r="AK68">
            <v>277011</v>
          </cell>
          <cell r="AL68">
            <v>4053902</v>
          </cell>
          <cell r="AM68">
            <v>2.044518500327188E-2</v>
          </cell>
          <cell r="AN68">
            <v>1</v>
          </cell>
          <cell r="AO68">
            <v>9.4674880219028061</v>
          </cell>
          <cell r="AP68">
            <v>4053902</v>
          </cell>
          <cell r="AQ68">
            <v>2.0625581375725108E-2</v>
          </cell>
          <cell r="AR68" t="str">
            <v>BG - 6 months rent &amp; outgoings</v>
          </cell>
          <cell r="CZ68">
            <v>4053902</v>
          </cell>
          <cell r="DA68">
            <v>2.044518500327188E-2</v>
          </cell>
          <cell r="DB68">
            <v>5</v>
          </cell>
          <cell r="DC68">
            <v>5</v>
          </cell>
          <cell r="DD68">
            <v>0</v>
          </cell>
          <cell r="DE68">
            <v>0</v>
          </cell>
          <cell r="DF68">
            <v>1.5</v>
          </cell>
          <cell r="DG68" t="str">
            <v/>
          </cell>
          <cell r="DH68" t="str">
            <v>H.J. Heinz Co. Australia Limited</v>
          </cell>
          <cell r="DI68" t="str">
            <v>Heinz</v>
          </cell>
        </row>
        <row r="69">
          <cell r="B69" t="str">
            <v>Southcorp</v>
          </cell>
          <cell r="C69" t="str">
            <v>Outer Habor</v>
          </cell>
          <cell r="D69" t="str">
            <v>SA</v>
          </cell>
          <cell r="E69" t="str">
            <v>Freehold</v>
          </cell>
          <cell r="F69" t="str">
            <v>Income Producing</v>
          </cell>
          <cell r="G69" t="str">
            <v>Industrial</v>
          </cell>
          <cell r="H69" t="str">
            <v>SA Industrial</v>
          </cell>
          <cell r="I69" t="str">
            <v>MOF</v>
          </cell>
          <cell r="J69" t="str">
            <v>Distribution</v>
          </cell>
          <cell r="K69" t="str">
            <v>Southc</v>
          </cell>
          <cell r="L69" t="str">
            <v>Southcorp Wines Pty Ltd</v>
          </cell>
          <cell r="M69" t="str">
            <v>Whole Building</v>
          </cell>
          <cell r="N69">
            <v>36987</v>
          </cell>
          <cell r="O69">
            <v>10</v>
          </cell>
          <cell r="P69">
            <v>40638</v>
          </cell>
          <cell r="Q69">
            <v>0.76659822039698833</v>
          </cell>
          <cell r="R69">
            <v>40639</v>
          </cell>
          <cell r="S69" t="str">
            <v>5+5+5+5</v>
          </cell>
          <cell r="T69" t="str">
            <v>Expiry</v>
          </cell>
          <cell r="U69" t="str">
            <v>CPI/3.00%</v>
          </cell>
          <cell r="V69" t="str">
            <v>Net</v>
          </cell>
          <cell r="W69">
            <v>6625.6</v>
          </cell>
          <cell r="X69">
            <v>0</v>
          </cell>
          <cell r="Y69">
            <v>6625.6</v>
          </cell>
          <cell r="Z69">
            <v>23</v>
          </cell>
          <cell r="AA69">
            <v>121.6282713399</v>
          </cell>
          <cell r="AB69">
            <v>0</v>
          </cell>
          <cell r="AC69">
            <v>0</v>
          </cell>
          <cell r="AD69">
            <v>0</v>
          </cell>
          <cell r="AE69">
            <v>805860.27458964149</v>
          </cell>
          <cell r="AF69">
            <v>0</v>
          </cell>
          <cell r="AG69">
            <v>0</v>
          </cell>
          <cell r="AH69">
            <v>0</v>
          </cell>
          <cell r="AI69">
            <v>805860.27458964149</v>
          </cell>
          <cell r="AK69">
            <v>130004.16</v>
          </cell>
          <cell r="AL69">
            <v>935864.43458964152</v>
          </cell>
          <cell r="AM69">
            <v>4.7198776643262857E-3</v>
          </cell>
          <cell r="AN69">
            <v>1</v>
          </cell>
          <cell r="AO69">
            <v>0.76659822039698833</v>
          </cell>
          <cell r="AP69">
            <v>935864.43458964152</v>
          </cell>
          <cell r="AQ69">
            <v>4.7615231084213719E-3</v>
          </cell>
          <cell r="AR69" t="str">
            <v>Nil</v>
          </cell>
          <cell r="CZ69">
            <v>935864.43458964152</v>
          </cell>
          <cell r="DA69">
            <v>4.7198776643262857E-3</v>
          </cell>
          <cell r="DB69">
            <v>6</v>
          </cell>
          <cell r="DC69">
            <v>2</v>
          </cell>
          <cell r="DD69">
            <v>0</v>
          </cell>
          <cell r="DE69">
            <v>0</v>
          </cell>
          <cell r="DF69">
            <v>1.4000000000000001</v>
          </cell>
          <cell r="DG69" t="str">
            <v/>
          </cell>
          <cell r="DH69" t="str">
            <v>Southcorp Wines Pty Ltd</v>
          </cell>
          <cell r="DI69" t="str">
            <v>Southcorp</v>
          </cell>
        </row>
        <row r="70">
          <cell r="B70" t="str">
            <v>Coles, Parkinson</v>
          </cell>
          <cell r="C70" t="str">
            <v>Parkinson</v>
          </cell>
          <cell r="D70" t="str">
            <v>QLD</v>
          </cell>
          <cell r="E70" t="str">
            <v>99 year leasehold</v>
          </cell>
          <cell r="F70" t="str">
            <v>Income Producing</v>
          </cell>
          <cell r="G70" t="str">
            <v>Industrial</v>
          </cell>
          <cell r="H70" t="str">
            <v>QLD Industrial</v>
          </cell>
          <cell r="I70" t="str">
            <v>ANZ</v>
          </cell>
          <cell r="J70" t="str">
            <v>Warehouse</v>
          </cell>
          <cell r="K70" t="str">
            <v>Wesfar</v>
          </cell>
          <cell r="L70" t="str">
            <v>Wesfarmers Coles Group Limited 5</v>
          </cell>
          <cell r="M70" t="str">
            <v>Whole Building</v>
          </cell>
          <cell r="N70">
            <v>39788</v>
          </cell>
          <cell r="O70">
            <v>15</v>
          </cell>
          <cell r="P70">
            <v>45265</v>
          </cell>
          <cell r="Q70">
            <v>13.434633812457221</v>
          </cell>
          <cell r="R70">
            <v>40518</v>
          </cell>
          <cell r="S70" t="str">
            <v>5+5+5+5+5</v>
          </cell>
          <cell r="T70" t="str">
            <v/>
          </cell>
          <cell r="U70">
            <v>2.75E-2</v>
          </cell>
          <cell r="V70" t="str">
            <v>Net</v>
          </cell>
          <cell r="W70">
            <v>42849</v>
          </cell>
          <cell r="X70">
            <v>0</v>
          </cell>
          <cell r="Y70">
            <v>42849</v>
          </cell>
          <cell r="Z70">
            <v>0</v>
          </cell>
          <cell r="AA70">
            <v>224.99837738221231</v>
          </cell>
          <cell r="AB70">
            <v>0</v>
          </cell>
          <cell r="AC70">
            <v>0</v>
          </cell>
          <cell r="AD70">
            <v>0</v>
          </cell>
          <cell r="AE70">
            <v>9640955.4724504147</v>
          </cell>
          <cell r="AF70">
            <v>0</v>
          </cell>
          <cell r="AG70">
            <v>0</v>
          </cell>
          <cell r="AH70">
            <v>0</v>
          </cell>
          <cell r="AI70">
            <v>9640955.4724504147</v>
          </cell>
          <cell r="AK70">
            <v>375579</v>
          </cell>
          <cell r="AL70">
            <v>10016534.472450415</v>
          </cell>
          <cell r="AM70">
            <v>5.051673680836366E-2</v>
          </cell>
          <cell r="AN70">
            <v>1</v>
          </cell>
          <cell r="AO70">
            <v>13.434633812457221</v>
          </cell>
          <cell r="AP70">
            <v>10016534.472450415</v>
          </cell>
          <cell r="AQ70">
            <v>5.0962466992118156E-2</v>
          </cell>
          <cell r="AR70" t="str">
            <v>Nil</v>
          </cell>
          <cell r="CZ70">
            <v>10016534.472450415</v>
          </cell>
          <cell r="DA70">
            <v>5.051673680836366E-2</v>
          </cell>
          <cell r="DB70">
            <v>5</v>
          </cell>
          <cell r="DC70">
            <v>2</v>
          </cell>
          <cell r="DD70">
            <v>0</v>
          </cell>
          <cell r="DE70">
            <v>0</v>
          </cell>
          <cell r="DF70">
            <v>1.2</v>
          </cell>
          <cell r="DG70" t="str">
            <v/>
          </cell>
          <cell r="DH70" t="str">
            <v>Wesfarmers Coles Group Limited 5</v>
          </cell>
          <cell r="DI70" t="str">
            <v>Coles, Parkinson</v>
          </cell>
        </row>
        <row r="71">
          <cell r="B71" t="str">
            <v>Kimberly Clark</v>
          </cell>
          <cell r="C71" t="str">
            <v>Parkinson</v>
          </cell>
          <cell r="D71" t="str">
            <v>QLD</v>
          </cell>
          <cell r="E71" t="str">
            <v>Freehold</v>
          </cell>
          <cell r="F71" t="str">
            <v>Under Development</v>
          </cell>
          <cell r="G71" t="str">
            <v>Industrial</v>
          </cell>
          <cell r="H71" t="str">
            <v>Under Development Industrial</v>
          </cell>
          <cell r="J71" t="str">
            <v>Warehouse</v>
          </cell>
          <cell r="K71" t="str">
            <v>Kimber</v>
          </cell>
          <cell r="L71" t="str">
            <v>Kimberly Clark</v>
          </cell>
          <cell r="M71" t="str">
            <v>Whole Building</v>
          </cell>
          <cell r="N71">
            <v>40391</v>
          </cell>
          <cell r="O71">
            <v>10</v>
          </cell>
          <cell r="P71">
            <v>44043</v>
          </cell>
          <cell r="Q71">
            <v>10.088980150581794</v>
          </cell>
          <cell r="R71">
            <v>40756</v>
          </cell>
          <cell r="S71" t="str">
            <v>5+5</v>
          </cell>
          <cell r="U71">
            <v>3.5000000000000003E-2</v>
          </cell>
          <cell r="V71" t="str">
            <v>Net</v>
          </cell>
          <cell r="W71">
            <v>13693</v>
          </cell>
          <cell r="X71">
            <v>0</v>
          </cell>
          <cell r="Y71">
            <v>13693</v>
          </cell>
          <cell r="Z71">
            <v>50</v>
          </cell>
          <cell r="AA71">
            <v>116.65</v>
          </cell>
          <cell r="AB71">
            <v>0</v>
          </cell>
          <cell r="AC71">
            <v>0</v>
          </cell>
          <cell r="AD71">
            <v>0</v>
          </cell>
          <cell r="AE71">
            <v>1597288.4500000002</v>
          </cell>
          <cell r="AF71">
            <v>0</v>
          </cell>
          <cell r="AG71">
            <v>0</v>
          </cell>
          <cell r="AH71">
            <v>0</v>
          </cell>
          <cell r="AI71">
            <v>1597288.4500000002</v>
          </cell>
          <cell r="AK71">
            <v>136930</v>
          </cell>
          <cell r="AL71">
            <v>1734218.4500000002</v>
          </cell>
          <cell r="AM71">
            <v>8.7462442472307951E-3</v>
          </cell>
          <cell r="AN71">
            <v>1</v>
          </cell>
          <cell r="AO71">
            <v>10.088980150581794</v>
          </cell>
          <cell r="AP71">
            <v>0</v>
          </cell>
          <cell r="AQ71">
            <v>0</v>
          </cell>
          <cell r="AR71" t="str">
            <v>Nil</v>
          </cell>
          <cell r="CZ71">
            <v>1734218.4500000002</v>
          </cell>
          <cell r="DA71">
            <v>8.7462442472307951E-3</v>
          </cell>
          <cell r="DB71">
            <v>5</v>
          </cell>
          <cell r="DC71">
            <v>5</v>
          </cell>
          <cell r="DD71">
            <v>0</v>
          </cell>
          <cell r="DE71">
            <v>0</v>
          </cell>
          <cell r="DF71">
            <v>1.5</v>
          </cell>
          <cell r="DG71" t="str">
            <v/>
          </cell>
          <cell r="DH71" t="str">
            <v>Kimberly Clark</v>
          </cell>
          <cell r="DI71" t="str">
            <v>Kimberly Clark</v>
          </cell>
        </row>
        <row r="72">
          <cell r="B72" t="str">
            <v>Electrolux and Centurion</v>
          </cell>
          <cell r="C72" t="str">
            <v>Perth Airport</v>
          </cell>
          <cell r="D72" t="str">
            <v>WA</v>
          </cell>
          <cell r="E72" t="str">
            <v>Airport Leasehold</v>
          </cell>
          <cell r="F72" t="str">
            <v>Income Producing</v>
          </cell>
          <cell r="G72" t="str">
            <v>Industrial</v>
          </cell>
          <cell r="H72" t="str">
            <v>WA Industrial</v>
          </cell>
          <cell r="I72" t="str">
            <v>MOF</v>
          </cell>
          <cell r="J72" t="str">
            <v>Warehouse</v>
          </cell>
          <cell r="K72" t="str">
            <v>Electr</v>
          </cell>
          <cell r="L72" t="str">
            <v>Electrolux Home Products Pty Ltd</v>
          </cell>
          <cell r="M72" t="str">
            <v>Unit 1</v>
          </cell>
          <cell r="N72">
            <v>39848</v>
          </cell>
          <cell r="O72">
            <v>10</v>
          </cell>
          <cell r="P72">
            <v>43499</v>
          </cell>
          <cell r="Q72">
            <v>8.5995893223819309</v>
          </cell>
          <cell r="R72">
            <v>40578</v>
          </cell>
          <cell r="T72" t="str">
            <v/>
          </cell>
          <cell r="U72">
            <v>3.5000000000000003E-2</v>
          </cell>
          <cell r="V72" t="str">
            <v>Net</v>
          </cell>
          <cell r="W72">
            <v>10604</v>
          </cell>
          <cell r="X72">
            <v>0</v>
          </cell>
          <cell r="Y72">
            <v>10604</v>
          </cell>
          <cell r="Z72">
            <v>60</v>
          </cell>
          <cell r="AA72">
            <v>120.78237221803093</v>
          </cell>
          <cell r="AB72">
            <v>0</v>
          </cell>
          <cell r="AC72">
            <v>0</v>
          </cell>
          <cell r="AD72">
            <v>0</v>
          </cell>
          <cell r="AE72">
            <v>1280776.2749999999</v>
          </cell>
          <cell r="AF72">
            <v>0</v>
          </cell>
          <cell r="AG72">
            <v>0</v>
          </cell>
          <cell r="AH72">
            <v>0</v>
          </cell>
          <cell r="AI72">
            <v>1280776.2749999999</v>
          </cell>
          <cell r="AK72">
            <v>115867.32</v>
          </cell>
          <cell r="AL72">
            <v>1396643.595</v>
          </cell>
          <cell r="AM72">
            <v>7.0437412358290178E-3</v>
          </cell>
          <cell r="AN72">
            <v>0.5357223760601697</v>
          </cell>
          <cell r="AO72">
            <v>4.6069924249281131</v>
          </cell>
          <cell r="AP72">
            <v>1396643.595</v>
          </cell>
          <cell r="AQ72">
            <v>7.105891094939581E-3</v>
          </cell>
          <cell r="AS72" t="str">
            <v>Westralia Airports Corporation Pty Ltd</v>
          </cell>
          <cell r="AT72">
            <v>39603</v>
          </cell>
          <cell r="AU72" t="str">
            <v>25 years after Commencement</v>
          </cell>
          <cell r="AV72">
            <v>36000</v>
          </cell>
          <cell r="AW72" t="str">
            <v>Nil</v>
          </cell>
          <cell r="AX72">
            <v>180</v>
          </cell>
          <cell r="AY72">
            <v>6480000</v>
          </cell>
          <cell r="CZ72">
            <v>1396643.595</v>
          </cell>
          <cell r="DA72">
            <v>7.0437412358290178E-3</v>
          </cell>
          <cell r="DB72">
            <v>6</v>
          </cell>
          <cell r="DC72">
            <v>5</v>
          </cell>
          <cell r="DD72">
            <v>0</v>
          </cell>
          <cell r="DE72">
            <v>0</v>
          </cell>
          <cell r="DF72">
            <v>1.7000000000000002</v>
          </cell>
          <cell r="DG72" t="str">
            <v/>
          </cell>
          <cell r="DH72" t="str">
            <v>Electrolux Home Products Pty Ltd</v>
          </cell>
          <cell r="DI72" t="str">
            <v>Electrolux and Centurion</v>
          </cell>
        </row>
        <row r="73">
          <cell r="B73" t="str">
            <v>Electrolux and Centurion</v>
          </cell>
          <cell r="C73" t="str">
            <v>Perth Airport</v>
          </cell>
          <cell r="D73" t="str">
            <v>WA</v>
          </cell>
          <cell r="E73" t="str">
            <v>Airport Leasehold</v>
          </cell>
          <cell r="F73" t="str">
            <v>Income Producing</v>
          </cell>
          <cell r="G73" t="str">
            <v>Industrial</v>
          </cell>
          <cell r="H73" t="str">
            <v>WA Industrial</v>
          </cell>
          <cell r="I73" t="str">
            <v>MOF</v>
          </cell>
          <cell r="J73" t="str">
            <v>Warehouse</v>
          </cell>
          <cell r="K73" t="str">
            <v>Centur</v>
          </cell>
          <cell r="L73" t="str">
            <v>Centurion Transport</v>
          </cell>
          <cell r="M73" t="str">
            <v>Unit2</v>
          </cell>
          <cell r="N73">
            <v>39904</v>
          </cell>
          <cell r="O73">
            <v>5</v>
          </cell>
          <cell r="P73">
            <v>41729</v>
          </cell>
          <cell r="Q73">
            <v>3.7535934291581108</v>
          </cell>
          <cell r="R73">
            <v>40634</v>
          </cell>
          <cell r="T73" t="str">
            <v/>
          </cell>
          <cell r="U73" t="str">
            <v>CPI/3.50%</v>
          </cell>
          <cell r="V73" t="str">
            <v>Net</v>
          </cell>
          <cell r="W73">
            <v>9539</v>
          </cell>
          <cell r="X73">
            <v>0</v>
          </cell>
          <cell r="Y73">
            <v>9539</v>
          </cell>
          <cell r="Z73">
            <v>50</v>
          </cell>
          <cell r="AA73">
            <v>120.4338976831953</v>
          </cell>
          <cell r="AB73">
            <v>0</v>
          </cell>
          <cell r="AC73">
            <v>0</v>
          </cell>
          <cell r="AD73">
            <v>0</v>
          </cell>
          <cell r="AE73">
            <v>1109970</v>
          </cell>
          <cell r="AF73">
            <v>0</v>
          </cell>
          <cell r="AG73">
            <v>0</v>
          </cell>
          <cell r="AH73">
            <v>0</v>
          </cell>
          <cell r="AI73">
            <v>1109970</v>
          </cell>
          <cell r="AK73">
            <v>227600</v>
          </cell>
          <cell r="AL73">
            <v>1337570</v>
          </cell>
          <cell r="AM73">
            <v>6.7458133188287167E-3</v>
          </cell>
          <cell r="AN73">
            <v>0.4642776239398303</v>
          </cell>
          <cell r="AO73">
            <v>1.7427094385256874</v>
          </cell>
          <cell r="AP73">
            <v>1337570</v>
          </cell>
          <cell r="AQ73">
            <v>6.8053344359899747E-3</v>
          </cell>
          <cell r="AS73" t="str">
            <v>Refer Above</v>
          </cell>
          <cell r="AT73" t="str">
            <v>Refer Above</v>
          </cell>
          <cell r="AU73" t="str">
            <v>Refer Above</v>
          </cell>
          <cell r="AV73" t="str">
            <v>Refer Above</v>
          </cell>
          <cell r="AW73" t="str">
            <v>Refer Above</v>
          </cell>
          <cell r="AX73" t="str">
            <v>Refer Above</v>
          </cell>
          <cell r="AY73" t="str">
            <v>Refer Above</v>
          </cell>
          <cell r="CZ73">
            <v>1337570</v>
          </cell>
          <cell r="DA73">
            <v>6.7458133188287167E-3</v>
          </cell>
          <cell r="DB73">
            <v>5</v>
          </cell>
          <cell r="DC73">
            <v>9</v>
          </cell>
          <cell r="DD73">
            <v>0</v>
          </cell>
          <cell r="DE73">
            <v>0</v>
          </cell>
          <cell r="DF73">
            <v>1.9</v>
          </cell>
          <cell r="DG73" t="str">
            <v/>
          </cell>
          <cell r="DH73" t="str">
            <v>Centurion Transport</v>
          </cell>
          <cell r="DI73" t="str">
            <v>Electrolux and Centurion</v>
          </cell>
        </row>
        <row r="74">
          <cell r="B74" t="str">
            <v>Inchcape and Mazda</v>
          </cell>
          <cell r="C74" t="str">
            <v>Port Kembla</v>
          </cell>
          <cell r="D74" t="str">
            <v>NSW</v>
          </cell>
          <cell r="E74" t="str">
            <v>Leasehold</v>
          </cell>
          <cell r="F74" t="str">
            <v>Income Producing</v>
          </cell>
          <cell r="G74" t="str">
            <v>Industrial</v>
          </cell>
          <cell r="H74" t="str">
            <v>NSW Industrial</v>
          </cell>
          <cell r="I74" t="str">
            <v>MOF</v>
          </cell>
          <cell r="J74" t="str">
            <v>Warehouse</v>
          </cell>
          <cell r="K74" t="str">
            <v>Inchca</v>
          </cell>
          <cell r="L74" t="str">
            <v>Inchcape Australia Limited</v>
          </cell>
          <cell r="M74" t="str">
            <v>Unit 1</v>
          </cell>
          <cell r="N74">
            <v>40046</v>
          </cell>
          <cell r="O74">
            <v>10</v>
          </cell>
          <cell r="P74">
            <v>43697</v>
          </cell>
          <cell r="Q74">
            <v>9.1416837782340856</v>
          </cell>
          <cell r="R74">
            <v>40411</v>
          </cell>
          <cell r="S74" t="str">
            <v>5+5</v>
          </cell>
          <cell r="T74" t="str">
            <v/>
          </cell>
          <cell r="U74">
            <v>3.5000000000000003E-2</v>
          </cell>
          <cell r="V74" t="str">
            <v>Net</v>
          </cell>
          <cell r="W74">
            <v>42100</v>
          </cell>
          <cell r="X74">
            <v>0</v>
          </cell>
          <cell r="Y74">
            <v>42100</v>
          </cell>
          <cell r="Z74">
            <v>0</v>
          </cell>
          <cell r="AA74">
            <v>23.921543942992873</v>
          </cell>
          <cell r="AB74">
            <v>0</v>
          </cell>
          <cell r="AC74">
            <v>0</v>
          </cell>
          <cell r="AD74">
            <v>0</v>
          </cell>
          <cell r="AE74">
            <v>1007097</v>
          </cell>
          <cell r="AF74">
            <v>0</v>
          </cell>
          <cell r="AG74">
            <v>0</v>
          </cell>
          <cell r="AH74">
            <v>0</v>
          </cell>
          <cell r="AI74">
            <v>1007097</v>
          </cell>
          <cell r="AK74">
            <v>147334.92000000001</v>
          </cell>
          <cell r="AL74">
            <v>1154431.92</v>
          </cell>
          <cell r="AM74">
            <v>5.822186668074947E-3</v>
          </cell>
          <cell r="AN74">
            <v>0.51785636383348255</v>
          </cell>
          <cell r="AO74">
            <v>4.7340791207118365</v>
          </cell>
          <cell r="AP74">
            <v>1154431.92</v>
          </cell>
          <cell r="AQ74">
            <v>5.8735582430691656E-3</v>
          </cell>
          <cell r="AR74" t="str">
            <v>BG - 6 months rent &amp; outgoings</v>
          </cell>
          <cell r="AT74">
            <v>40039</v>
          </cell>
          <cell r="AU74">
            <v>43690</v>
          </cell>
          <cell r="AV74">
            <v>101870</v>
          </cell>
          <cell r="AW74">
            <v>3.5000000000000003E-2</v>
          </cell>
          <cell r="AX74">
            <v>7</v>
          </cell>
          <cell r="AY74">
            <v>713090</v>
          </cell>
          <cell r="CZ74">
            <v>1154431.92</v>
          </cell>
          <cell r="DA74">
            <v>5.822186668074947E-3</v>
          </cell>
          <cell r="DB74">
            <v>8</v>
          </cell>
          <cell r="DC74">
            <v>5</v>
          </cell>
          <cell r="DD74">
            <v>0</v>
          </cell>
          <cell r="DE74">
            <v>3</v>
          </cell>
          <cell r="DF74">
            <v>3</v>
          </cell>
          <cell r="DG74" t="str">
            <v/>
          </cell>
          <cell r="DH74" t="str">
            <v>Inchcape Australia Limited</v>
          </cell>
          <cell r="DI74" t="str">
            <v>Inchcape and Mazda</v>
          </cell>
        </row>
        <row r="75">
          <cell r="B75" t="str">
            <v>Inchcape and Mazda</v>
          </cell>
          <cell r="C75" t="str">
            <v>Port Kembla</v>
          </cell>
          <cell r="D75" t="str">
            <v>NSW</v>
          </cell>
          <cell r="E75" t="str">
            <v>Leasehold</v>
          </cell>
          <cell r="F75" t="str">
            <v>Income Producing</v>
          </cell>
          <cell r="G75" t="str">
            <v>Industrial</v>
          </cell>
          <cell r="H75" t="str">
            <v>NSW Industrial</v>
          </cell>
          <cell r="I75" t="str">
            <v>MOF</v>
          </cell>
          <cell r="J75" t="str">
            <v>Warehouse</v>
          </cell>
          <cell r="K75" t="str">
            <v xml:space="preserve">Mazda </v>
          </cell>
          <cell r="L75" t="str">
            <v>Mazda Australia Pty Limited</v>
          </cell>
          <cell r="M75" t="str">
            <v>Unit 2</v>
          </cell>
          <cell r="N75">
            <v>40039</v>
          </cell>
          <cell r="O75">
            <v>10</v>
          </cell>
          <cell r="P75">
            <v>43690</v>
          </cell>
          <cell r="Q75">
            <v>9.122518822724162</v>
          </cell>
          <cell r="R75">
            <v>40404</v>
          </cell>
          <cell r="S75" t="str">
            <v>5+5</v>
          </cell>
          <cell r="U75">
            <v>3.5000000000000003E-2</v>
          </cell>
          <cell r="V75" t="str">
            <v>Net</v>
          </cell>
          <cell r="W75">
            <v>48561</v>
          </cell>
          <cell r="X75">
            <v>0</v>
          </cell>
          <cell r="Y75">
            <v>48561</v>
          </cell>
          <cell r="Z75">
            <v>0</v>
          </cell>
          <cell r="AA75">
            <v>19.308600728980046</v>
          </cell>
          <cell r="AB75">
            <v>0</v>
          </cell>
          <cell r="AC75">
            <v>0</v>
          </cell>
          <cell r="AD75">
            <v>0</v>
          </cell>
          <cell r="AE75">
            <v>937644.96000000008</v>
          </cell>
          <cell r="AF75">
            <v>0</v>
          </cell>
          <cell r="AG75">
            <v>0</v>
          </cell>
          <cell r="AH75">
            <v>0</v>
          </cell>
          <cell r="AI75">
            <v>937644.96000000008</v>
          </cell>
          <cell r="AK75">
            <v>161444.64000000001</v>
          </cell>
          <cell r="AL75">
            <v>1099089.6000000001</v>
          </cell>
          <cell r="AM75">
            <v>5.5430768201037159E-3</v>
          </cell>
          <cell r="AN75">
            <v>0.48214363616651751</v>
          </cell>
          <cell r="AO75">
            <v>4.3983643961857259</v>
          </cell>
          <cell r="AP75">
            <v>1099089.6000000001</v>
          </cell>
          <cell r="AQ75">
            <v>5.5919856927999639E-3</v>
          </cell>
          <cell r="AR75" t="str">
            <v>Nil</v>
          </cell>
          <cell r="AS75" t="str">
            <v>Refer Above</v>
          </cell>
          <cell r="CZ75">
            <v>1099089.6000000001</v>
          </cell>
          <cell r="DA75">
            <v>5.5430768201037159E-3</v>
          </cell>
          <cell r="DB75">
            <v>8</v>
          </cell>
          <cell r="DC75">
            <v>5</v>
          </cell>
          <cell r="DD75">
            <v>0</v>
          </cell>
          <cell r="DE75">
            <v>3</v>
          </cell>
          <cell r="DF75">
            <v>3</v>
          </cell>
          <cell r="DG75" t="str">
            <v/>
          </cell>
          <cell r="DH75" t="str">
            <v>Mazda Australia Pty Limited</v>
          </cell>
          <cell r="DI75" t="str">
            <v>Inchcape and Mazda</v>
          </cell>
        </row>
        <row r="76">
          <cell r="B76" t="str">
            <v>Pearson</v>
          </cell>
          <cell r="C76" t="str">
            <v>Port Melbourne</v>
          </cell>
          <cell r="D76" t="str">
            <v>VIC</v>
          </cell>
          <cell r="E76" t="str">
            <v>Freehold</v>
          </cell>
          <cell r="F76" t="str">
            <v>Income Producing</v>
          </cell>
          <cell r="G76" t="str">
            <v>Industrial</v>
          </cell>
          <cell r="H76" t="str">
            <v>VIC Industrial</v>
          </cell>
          <cell r="I76" t="str">
            <v>CMBS 2006-1</v>
          </cell>
          <cell r="J76" t="str">
            <v>Warehouse</v>
          </cell>
          <cell r="K76" t="str">
            <v>Pearso</v>
          </cell>
          <cell r="L76" t="str">
            <v>Pearson Australia Group</v>
          </cell>
          <cell r="M76" t="str">
            <v>Whole Building</v>
          </cell>
          <cell r="N76">
            <v>38533</v>
          </cell>
          <cell r="O76">
            <v>10</v>
          </cell>
          <cell r="P76">
            <v>42184</v>
          </cell>
          <cell r="Q76">
            <v>4.9993155373032172</v>
          </cell>
          <cell r="R76">
            <v>40724</v>
          </cell>
          <cell r="S76">
            <v>7</v>
          </cell>
          <cell r="T76" t="str">
            <v/>
          </cell>
          <cell r="U76">
            <v>3.5000000000000003E-2</v>
          </cell>
          <cell r="V76" t="str">
            <v>Net</v>
          </cell>
          <cell r="W76">
            <v>9026.5</v>
          </cell>
          <cell r="X76">
            <v>0</v>
          </cell>
          <cell r="Y76">
            <v>9026.5</v>
          </cell>
          <cell r="Z76">
            <v>112</v>
          </cell>
          <cell r="AA76">
            <v>142.77446909953605</v>
          </cell>
          <cell r="AB76">
            <v>0</v>
          </cell>
          <cell r="AC76">
            <v>0</v>
          </cell>
          <cell r="AD76">
            <v>0</v>
          </cell>
          <cell r="AE76">
            <v>1288753.7453269621</v>
          </cell>
          <cell r="AF76">
            <v>0</v>
          </cell>
          <cell r="AG76">
            <v>0</v>
          </cell>
          <cell r="AH76">
            <v>0</v>
          </cell>
          <cell r="AI76">
            <v>1288753.7453269621</v>
          </cell>
          <cell r="AK76">
            <v>193757</v>
          </cell>
          <cell r="AL76">
            <v>1482510.7453269621</v>
          </cell>
          <cell r="AM76">
            <v>7.4767980226330645E-3</v>
          </cell>
          <cell r="AN76">
            <v>1</v>
          </cell>
          <cell r="AO76">
            <v>4.9993155373032172</v>
          </cell>
          <cell r="AP76">
            <v>1482510.7453269621</v>
          </cell>
          <cell r="AQ76">
            <v>7.5427689219246382E-3</v>
          </cell>
          <cell r="AR76" t="str">
            <v>BG - 6 months rent &amp; outgoings</v>
          </cell>
          <cell r="CZ76">
            <v>1482510.7453269621</v>
          </cell>
          <cell r="DA76">
            <v>7.4767980226330645E-3</v>
          </cell>
          <cell r="DB76">
            <v>6</v>
          </cell>
          <cell r="DC76">
            <v>5</v>
          </cell>
          <cell r="DD76">
            <v>0</v>
          </cell>
          <cell r="DE76">
            <v>0</v>
          </cell>
          <cell r="DF76">
            <v>1.7000000000000002</v>
          </cell>
          <cell r="DG76" t="str">
            <v/>
          </cell>
          <cell r="DH76" t="str">
            <v>Pearson Australia Group</v>
          </cell>
          <cell r="DI76" t="str">
            <v>Pearson</v>
          </cell>
        </row>
        <row r="77">
          <cell r="B77" t="str">
            <v>Toll and Australia Post</v>
          </cell>
          <cell r="C77" t="str">
            <v>Port Melbourne</v>
          </cell>
          <cell r="D77" t="str">
            <v>VIC</v>
          </cell>
          <cell r="E77" t="str">
            <v>49 year leasehold</v>
          </cell>
          <cell r="F77" t="str">
            <v>Income Producing</v>
          </cell>
          <cell r="G77" t="str">
            <v>Industrial</v>
          </cell>
          <cell r="H77" t="str">
            <v>VIC Industrial</v>
          </cell>
          <cell r="I77" t="str">
            <v>CMBS 2006-1</v>
          </cell>
          <cell r="J77" t="str">
            <v>Distribution</v>
          </cell>
          <cell r="K77" t="str">
            <v>Toll H</v>
          </cell>
          <cell r="L77" t="str">
            <v>Toll Holdings Limited 2</v>
          </cell>
          <cell r="M77" t="str">
            <v>Unit 1</v>
          </cell>
          <cell r="N77">
            <v>38656</v>
          </cell>
          <cell r="O77">
            <v>12</v>
          </cell>
          <cell r="P77">
            <v>43038</v>
          </cell>
          <cell r="Q77">
            <v>7.3374401095140316</v>
          </cell>
          <cell r="R77">
            <v>40482</v>
          </cell>
          <cell r="S77" t="str">
            <v>Nil</v>
          </cell>
          <cell r="T77" t="str">
            <v/>
          </cell>
          <cell r="U77">
            <v>2.5000000000000001E-2</v>
          </cell>
          <cell r="V77" t="str">
            <v>Net</v>
          </cell>
          <cell r="W77">
            <v>18541</v>
          </cell>
          <cell r="X77">
            <v>0</v>
          </cell>
          <cell r="Y77">
            <v>18541</v>
          </cell>
          <cell r="Z77">
            <v>311</v>
          </cell>
          <cell r="AA77">
            <v>119.29132910686151</v>
          </cell>
          <cell r="AB77">
            <v>0</v>
          </cell>
          <cell r="AC77">
            <v>0</v>
          </cell>
          <cell r="AD77">
            <v>0</v>
          </cell>
          <cell r="AE77">
            <v>2211780.5329703195</v>
          </cell>
          <cell r="AF77">
            <v>0</v>
          </cell>
          <cell r="AG77">
            <v>0</v>
          </cell>
          <cell r="AH77">
            <v>0</v>
          </cell>
          <cell r="AI77">
            <v>2211780.5329703195</v>
          </cell>
          <cell r="AK77">
            <v>514808.28</v>
          </cell>
          <cell r="AL77">
            <v>2726588.8129703198</v>
          </cell>
          <cell r="AM77">
            <v>1.37511002261598E-2</v>
          </cell>
          <cell r="AN77">
            <v>0.84095806234819614</v>
          </cell>
          <cell r="AO77">
            <v>6.1704794170928565</v>
          </cell>
          <cell r="AP77">
            <v>2726588.8129703198</v>
          </cell>
          <cell r="AQ77">
            <v>1.3872431903894335E-2</v>
          </cell>
          <cell r="AR77" t="str">
            <v>Nil</v>
          </cell>
          <cell r="AT77">
            <v>38077</v>
          </cell>
          <cell r="AU77">
            <v>55973</v>
          </cell>
          <cell r="AV77">
            <v>36790</v>
          </cell>
          <cell r="AW77" t="str">
            <v>CPI</v>
          </cell>
          <cell r="AX77">
            <v>14.181047295460722</v>
          </cell>
          <cell r="AY77">
            <v>521720.73</v>
          </cell>
          <cell r="CZ77">
            <v>2726588.8129703198</v>
          </cell>
          <cell r="DA77">
            <v>1.37511002261598E-2</v>
          </cell>
          <cell r="DB77">
            <v>5</v>
          </cell>
          <cell r="DC77">
            <v>3</v>
          </cell>
          <cell r="DD77">
            <v>0</v>
          </cell>
          <cell r="DE77">
            <v>0</v>
          </cell>
          <cell r="DF77">
            <v>1.3</v>
          </cell>
          <cell r="DG77" t="str">
            <v/>
          </cell>
          <cell r="DH77" t="str">
            <v>Toll Holdings Limited 2</v>
          </cell>
          <cell r="DI77" t="str">
            <v>Toll and Australia Post</v>
          </cell>
        </row>
        <row r="78">
          <cell r="B78" t="str">
            <v>Toll and Australia Post</v>
          </cell>
          <cell r="C78" t="str">
            <v>Port Melbourne</v>
          </cell>
          <cell r="D78" t="str">
            <v>VIC</v>
          </cell>
          <cell r="E78" t="str">
            <v>49 year leasehold</v>
          </cell>
          <cell r="F78" t="str">
            <v>Income Producing</v>
          </cell>
          <cell r="G78" t="str">
            <v>Industrial</v>
          </cell>
          <cell r="H78" t="str">
            <v>VIC Industrial</v>
          </cell>
          <cell r="I78" t="str">
            <v>CMBS 2006-1</v>
          </cell>
          <cell r="J78" t="str">
            <v>Distribution</v>
          </cell>
          <cell r="K78" t="str">
            <v>2Austr</v>
          </cell>
          <cell r="L78" t="str">
            <v>2Australia Post2</v>
          </cell>
          <cell r="M78" t="str">
            <v>Unit 2</v>
          </cell>
          <cell r="N78">
            <v>39644</v>
          </cell>
          <cell r="O78">
            <v>5</v>
          </cell>
          <cell r="P78">
            <v>41469</v>
          </cell>
          <cell r="Q78">
            <v>3.0417522245037647</v>
          </cell>
          <cell r="R78">
            <v>40374</v>
          </cell>
          <cell r="S78" t="str">
            <v>5+5</v>
          </cell>
          <cell r="T78" t="str">
            <v/>
          </cell>
          <cell r="U78">
            <v>3.5000000000000003E-2</v>
          </cell>
          <cell r="V78" t="str">
            <v>Net</v>
          </cell>
          <cell r="W78">
            <v>3262</v>
          </cell>
          <cell r="X78">
            <v>0</v>
          </cell>
          <cell r="Y78">
            <v>3262</v>
          </cell>
          <cell r="Z78">
            <v>32</v>
          </cell>
          <cell r="AA78">
            <v>128.23169834457389</v>
          </cell>
          <cell r="AB78">
            <v>0</v>
          </cell>
          <cell r="AC78">
            <v>0</v>
          </cell>
          <cell r="AD78">
            <v>0</v>
          </cell>
          <cell r="AE78">
            <v>418291.8</v>
          </cell>
          <cell r="AF78">
            <v>0</v>
          </cell>
          <cell r="AG78">
            <v>0</v>
          </cell>
          <cell r="AH78">
            <v>0</v>
          </cell>
          <cell r="AI78">
            <v>418291.8</v>
          </cell>
          <cell r="AK78">
            <v>84583.44</v>
          </cell>
          <cell r="AL78">
            <v>502875.24</v>
          </cell>
          <cell r="AM78">
            <v>2.5361681943383801E-3</v>
          </cell>
          <cell r="AN78">
            <v>0.15904193765180391</v>
          </cell>
          <cell r="AO78">
            <v>0.48376616764176361</v>
          </cell>
          <cell r="AP78">
            <v>502875.24</v>
          </cell>
          <cell r="AQ78">
            <v>2.5585458613595724E-3</v>
          </cell>
          <cell r="AR78" t="str">
            <v>Nil</v>
          </cell>
          <cell r="AS78" t="str">
            <v>Refer Above</v>
          </cell>
          <cell r="AT78" t="str">
            <v>Refer Above</v>
          </cell>
          <cell r="AU78" t="str">
            <v>Refer Above</v>
          </cell>
          <cell r="AV78" t="str">
            <v>Refer Above</v>
          </cell>
          <cell r="AW78" t="str">
            <v>Refer Above</v>
          </cell>
          <cell r="AX78" t="str">
            <v>Refer Above</v>
          </cell>
          <cell r="AY78" t="str">
            <v>Refer Above</v>
          </cell>
          <cell r="CZ78">
            <v>502875.24</v>
          </cell>
          <cell r="DA78">
            <v>2.5361681943383801E-3</v>
          </cell>
          <cell r="DB78">
            <v>0</v>
          </cell>
          <cell r="DC78">
            <v>0</v>
          </cell>
          <cell r="DD78">
            <v>0</v>
          </cell>
          <cell r="DE78">
            <v>0</v>
          </cell>
          <cell r="DF78">
            <v>0</v>
          </cell>
          <cell r="DG78" t="str">
            <v/>
          </cell>
          <cell r="DH78" t="str">
            <v>2Australia Post2</v>
          </cell>
          <cell r="DI78" t="str">
            <v>Toll and Australia Post</v>
          </cell>
        </row>
        <row r="79">
          <cell r="B79" t="str">
            <v>Building B</v>
          </cell>
          <cell r="C79" t="str">
            <v>Rhodes</v>
          </cell>
          <cell r="D79" t="str">
            <v>NSW</v>
          </cell>
          <cell r="E79" t="str">
            <v>Freehold</v>
          </cell>
          <cell r="F79" t="str">
            <v>Income Producing</v>
          </cell>
          <cell r="G79" t="str">
            <v>Office</v>
          </cell>
          <cell r="H79" t="str">
            <v>NSW Suburban Office</v>
          </cell>
          <cell r="I79" t="str">
            <v>ANZ</v>
          </cell>
          <cell r="J79" t="str">
            <v>Office</v>
          </cell>
          <cell r="K79" t="str">
            <v>Nestle</v>
          </cell>
          <cell r="L79" t="str">
            <v>Nestle Australia Limited 1</v>
          </cell>
          <cell r="M79" t="str">
            <v>Part Level 4 &amp; Level 5</v>
          </cell>
          <cell r="N79">
            <v>37834</v>
          </cell>
          <cell r="O79">
            <v>10</v>
          </cell>
          <cell r="P79">
            <v>41486</v>
          </cell>
          <cell r="Q79">
            <v>3.0882956878850103</v>
          </cell>
          <cell r="R79">
            <v>40391</v>
          </cell>
          <cell r="S79">
            <v>5</v>
          </cell>
          <cell r="T79" t="str">
            <v/>
          </cell>
          <cell r="U79">
            <v>3.5000000000000003E-2</v>
          </cell>
          <cell r="V79" t="str">
            <v>Net</v>
          </cell>
          <cell r="W79">
            <v>2997</v>
          </cell>
          <cell r="X79">
            <v>0</v>
          </cell>
          <cell r="Y79">
            <v>2997</v>
          </cell>
          <cell r="Z79">
            <v>67</v>
          </cell>
          <cell r="AA79">
            <v>307.31378163805573</v>
          </cell>
          <cell r="AB79">
            <v>0</v>
          </cell>
          <cell r="AC79">
            <v>1843.8831042690731</v>
          </cell>
          <cell r="AD79">
            <v>0</v>
          </cell>
          <cell r="AE79">
            <v>921019.40356925305</v>
          </cell>
          <cell r="AF79">
            <v>0</v>
          </cell>
          <cell r="AG79">
            <v>123540.1679860279</v>
          </cell>
          <cell r="AH79">
            <v>0</v>
          </cell>
          <cell r="AI79">
            <v>1044559.5715552809</v>
          </cell>
          <cell r="AK79">
            <v>204297.12</v>
          </cell>
          <cell r="AL79">
            <v>1248856.6915552809</v>
          </cell>
          <cell r="AM79">
            <v>6.2984024037635268E-3</v>
          </cell>
          <cell r="AN79">
            <v>0.22751982215325328</v>
          </cell>
          <cell r="AO79">
            <v>0.70264848566425653</v>
          </cell>
          <cell r="AP79">
            <v>1248856.6915552809</v>
          </cell>
          <cell r="AQ79">
            <v>6.3539758282988284E-3</v>
          </cell>
          <cell r="AR79" t="str">
            <v>Nil</v>
          </cell>
          <cell r="CZ79">
            <v>1248856.6915552809</v>
          </cell>
          <cell r="DA79">
            <v>6.2984024037635268E-3</v>
          </cell>
          <cell r="DB79">
            <v>5</v>
          </cell>
          <cell r="DC79">
            <v>5</v>
          </cell>
          <cell r="DD79">
            <v>0</v>
          </cell>
          <cell r="DE79">
            <v>0</v>
          </cell>
          <cell r="DF79">
            <v>1.5</v>
          </cell>
          <cell r="DG79" t="str">
            <v/>
          </cell>
          <cell r="DH79" t="str">
            <v>Nestle Australia Limited 1</v>
          </cell>
          <cell r="DI79" t="str">
            <v>Building B</v>
          </cell>
        </row>
        <row r="80">
          <cell r="B80" t="str">
            <v>Building B</v>
          </cell>
          <cell r="C80" t="str">
            <v>Rhodes</v>
          </cell>
          <cell r="D80" t="str">
            <v>NSW</v>
          </cell>
          <cell r="E80" t="str">
            <v>Freehold</v>
          </cell>
          <cell r="F80" t="str">
            <v>Income Producing</v>
          </cell>
          <cell r="G80" t="str">
            <v>Office</v>
          </cell>
          <cell r="H80" t="str">
            <v>NSW Suburban Office</v>
          </cell>
          <cell r="I80" t="str">
            <v>ANZ</v>
          </cell>
          <cell r="J80" t="str">
            <v>Office</v>
          </cell>
          <cell r="K80" t="str">
            <v>Nestle</v>
          </cell>
          <cell r="L80" t="str">
            <v>Nestle Australia Limited 2</v>
          </cell>
          <cell r="M80" t="str">
            <v xml:space="preserve">Part Level 4 </v>
          </cell>
          <cell r="N80">
            <v>37834</v>
          </cell>
          <cell r="O80">
            <v>10</v>
          </cell>
          <cell r="P80">
            <v>41486</v>
          </cell>
          <cell r="Q80">
            <v>3.0882956878850103</v>
          </cell>
          <cell r="R80">
            <v>40391</v>
          </cell>
          <cell r="S80">
            <v>5</v>
          </cell>
          <cell r="T80" t="str">
            <v/>
          </cell>
          <cell r="U80">
            <v>3.5000000000000003E-2</v>
          </cell>
          <cell r="V80" t="str">
            <v>Net</v>
          </cell>
          <cell r="W80">
            <v>528</v>
          </cell>
          <cell r="X80">
            <v>0</v>
          </cell>
          <cell r="Y80">
            <v>528</v>
          </cell>
          <cell r="Z80">
            <v>11</v>
          </cell>
          <cell r="AA80">
            <v>307.31378163805573</v>
          </cell>
          <cell r="AB80">
            <v>0</v>
          </cell>
          <cell r="AC80">
            <v>1844.3805725249997</v>
          </cell>
          <cell r="AD80">
            <v>0</v>
          </cell>
          <cell r="AE80">
            <v>162261.67670489341</v>
          </cell>
          <cell r="AF80">
            <v>0</v>
          </cell>
          <cell r="AG80">
            <v>20288.186297774995</v>
          </cell>
          <cell r="AH80">
            <v>0</v>
          </cell>
          <cell r="AI80">
            <v>182549.8630026684</v>
          </cell>
          <cell r="AK80">
            <v>36011.4</v>
          </cell>
          <cell r="AL80">
            <v>218561.26300266839</v>
          </cell>
          <cell r="AM80">
            <v>1.1022776220634631E-3</v>
          </cell>
          <cell r="AN80">
            <v>3.9761937466741969E-2</v>
          </cell>
          <cell r="AO80">
            <v>0.12279662002049266</v>
          </cell>
          <cell r="AP80">
            <v>218561.26300266839</v>
          </cell>
          <cell r="AQ80">
            <v>1.1120034760689315E-3</v>
          </cell>
          <cell r="AR80" t="str">
            <v>Nil</v>
          </cell>
          <cell r="CZ80">
            <v>218561.26300266839</v>
          </cell>
          <cell r="DA80">
            <v>1.1022776220634631E-3</v>
          </cell>
          <cell r="DB80">
            <v>5</v>
          </cell>
          <cell r="DC80">
            <v>5</v>
          </cell>
          <cell r="DD80">
            <v>0</v>
          </cell>
          <cell r="DE80">
            <v>0</v>
          </cell>
          <cell r="DF80">
            <v>1.5</v>
          </cell>
          <cell r="DG80" t="str">
            <v/>
          </cell>
          <cell r="DH80" t="str">
            <v>Nestle Australia Limited 2</v>
          </cell>
          <cell r="DI80" t="str">
            <v>Building B</v>
          </cell>
        </row>
        <row r="81">
          <cell r="B81" t="str">
            <v>Building B</v>
          </cell>
          <cell r="C81" t="str">
            <v>Rhodes</v>
          </cell>
          <cell r="D81" t="str">
            <v>NSW</v>
          </cell>
          <cell r="E81" t="str">
            <v>Freehold</v>
          </cell>
          <cell r="F81" t="str">
            <v>Income Producing</v>
          </cell>
          <cell r="G81" t="str">
            <v>Office</v>
          </cell>
          <cell r="H81" t="str">
            <v>NSW Suburban Office</v>
          </cell>
          <cell r="I81" t="str">
            <v>ANZ</v>
          </cell>
          <cell r="J81" t="str">
            <v>Office</v>
          </cell>
          <cell r="K81" t="str">
            <v>Nation</v>
          </cell>
          <cell r="L81" t="str">
            <v>National Australia Bank Limited 1</v>
          </cell>
          <cell r="M81" t="str">
            <v xml:space="preserve">Part Level 4 </v>
          </cell>
          <cell r="N81">
            <v>39965</v>
          </cell>
          <cell r="O81">
            <v>5</v>
          </cell>
          <cell r="P81">
            <v>41790</v>
          </cell>
          <cell r="Q81">
            <v>3.9206023271731691</v>
          </cell>
          <cell r="R81">
            <v>40695</v>
          </cell>
          <cell r="S81">
            <v>5</v>
          </cell>
          <cell r="T81" t="str">
            <v/>
          </cell>
          <cell r="U81">
            <v>0.04</v>
          </cell>
          <cell r="V81" t="str">
            <v>Net</v>
          </cell>
          <cell r="W81">
            <v>944</v>
          </cell>
          <cell r="X81">
            <v>0</v>
          </cell>
          <cell r="Y81">
            <v>944</v>
          </cell>
          <cell r="Z81">
            <v>19</v>
          </cell>
          <cell r="AA81">
            <v>327.60000000000002</v>
          </cell>
          <cell r="AB81">
            <v>0</v>
          </cell>
          <cell r="AC81">
            <v>2392</v>
          </cell>
          <cell r="AD81">
            <v>0</v>
          </cell>
          <cell r="AE81">
            <v>309254.40000000002</v>
          </cell>
          <cell r="AF81">
            <v>0</v>
          </cell>
          <cell r="AG81">
            <v>45448</v>
          </cell>
          <cell r="AH81">
            <v>0</v>
          </cell>
          <cell r="AI81">
            <v>354702.4</v>
          </cell>
          <cell r="AK81">
            <v>87905.279999999999</v>
          </cell>
          <cell r="AL81">
            <v>442607.68000000005</v>
          </cell>
          <cell r="AM81">
            <v>2.2322187121121728E-3</v>
          </cell>
          <cell r="AN81">
            <v>7.7259190536325628E-2</v>
          </cell>
          <cell r="AO81">
            <v>0.30290256221223355</v>
          </cell>
          <cell r="AP81">
            <v>442607.68000000005</v>
          </cell>
          <cell r="AQ81">
            <v>2.2519145064091089E-3</v>
          </cell>
          <cell r="AR81" t="str">
            <v>Nil</v>
          </cell>
          <cell r="CZ81">
            <v>442607.68000000005</v>
          </cell>
          <cell r="DA81">
            <v>2.2322187121121728E-3</v>
          </cell>
          <cell r="DB81">
            <v>0</v>
          </cell>
          <cell r="DC81">
            <v>2</v>
          </cell>
          <cell r="DD81">
            <v>0</v>
          </cell>
          <cell r="DE81">
            <v>0</v>
          </cell>
          <cell r="DF81">
            <v>0.2</v>
          </cell>
          <cell r="DG81" t="str">
            <v/>
          </cell>
          <cell r="DH81" t="str">
            <v>National Australia Bank Limited 1</v>
          </cell>
          <cell r="DI81" t="str">
            <v>Building B</v>
          </cell>
        </row>
        <row r="82">
          <cell r="B82" t="str">
            <v>Building B</v>
          </cell>
          <cell r="C82" t="str">
            <v>Rhodes</v>
          </cell>
          <cell r="D82" t="str">
            <v>NSW</v>
          </cell>
          <cell r="E82" t="str">
            <v>Freehold</v>
          </cell>
          <cell r="F82" t="str">
            <v>Income Producing</v>
          </cell>
          <cell r="G82" t="str">
            <v>Office</v>
          </cell>
          <cell r="H82" t="str">
            <v>NSW Suburban Office</v>
          </cell>
          <cell r="I82" t="str">
            <v>ANZ</v>
          </cell>
          <cell r="J82" t="str">
            <v>Office</v>
          </cell>
          <cell r="K82" t="str">
            <v>Nation</v>
          </cell>
          <cell r="L82" t="str">
            <v>National Australia Bank Limited 1</v>
          </cell>
          <cell r="M82" t="str">
            <v>Levels 2 &amp; 3</v>
          </cell>
          <cell r="N82">
            <v>38200</v>
          </cell>
          <cell r="O82">
            <v>9.8288843258042444</v>
          </cell>
          <cell r="P82">
            <v>41790</v>
          </cell>
          <cell r="Q82">
            <v>3.9206023271731691</v>
          </cell>
          <cell r="R82">
            <v>40391</v>
          </cell>
          <cell r="S82">
            <v>5</v>
          </cell>
          <cell r="T82" t="str">
            <v/>
          </cell>
          <cell r="U82">
            <v>3.5000000000000003E-2</v>
          </cell>
          <cell r="V82" t="str">
            <v>Net</v>
          </cell>
          <cell r="W82">
            <v>4664</v>
          </cell>
          <cell r="X82">
            <v>0</v>
          </cell>
          <cell r="Y82">
            <v>4664</v>
          </cell>
          <cell r="Z82">
            <v>97</v>
          </cell>
          <cell r="AA82">
            <v>308.79843946818744</v>
          </cell>
          <cell r="AB82">
            <v>0</v>
          </cell>
          <cell r="AC82">
            <v>1838.5384011413619</v>
          </cell>
          <cell r="AD82">
            <v>34425.479999999996</v>
          </cell>
          <cell r="AE82">
            <v>1440235.9216796262</v>
          </cell>
          <cell r="AF82">
            <v>0</v>
          </cell>
          <cell r="AG82">
            <v>178338.2249107121</v>
          </cell>
          <cell r="AH82">
            <v>34425.479999999996</v>
          </cell>
          <cell r="AI82">
            <v>1652999.6265903383</v>
          </cell>
          <cell r="AK82">
            <v>317911.92</v>
          </cell>
          <cell r="AL82">
            <v>1970911.5465903382</v>
          </cell>
          <cell r="AM82">
            <v>9.9399667764845257E-3</v>
          </cell>
          <cell r="AN82">
            <v>0.36004665631588073</v>
          </cell>
          <cell r="AO82">
            <v>1.4115997586429603</v>
          </cell>
          <cell r="AP82">
            <v>1970911.5465903382</v>
          </cell>
          <cell r="AQ82">
            <v>1.0027671238366207E-2</v>
          </cell>
          <cell r="AR82" t="str">
            <v>Nil</v>
          </cell>
          <cell r="CZ82">
            <v>1970911.5465903382</v>
          </cell>
          <cell r="DA82">
            <v>9.9399667764845257E-3</v>
          </cell>
          <cell r="DB82">
            <v>3</v>
          </cell>
          <cell r="DC82">
            <v>2</v>
          </cell>
          <cell r="DD82">
            <v>0</v>
          </cell>
          <cell r="DE82">
            <v>0</v>
          </cell>
          <cell r="DF82">
            <v>0.8</v>
          </cell>
          <cell r="DG82" t="str">
            <v/>
          </cell>
          <cell r="DH82" t="str">
            <v>National Australia Bank Limited 1</v>
          </cell>
          <cell r="DI82" t="str">
            <v>Building B</v>
          </cell>
        </row>
        <row r="83">
          <cell r="B83" t="str">
            <v>Building B</v>
          </cell>
          <cell r="C83" t="str">
            <v>Rhodes</v>
          </cell>
          <cell r="D83" t="str">
            <v>NSW</v>
          </cell>
          <cell r="E83" t="str">
            <v>Freehold</v>
          </cell>
          <cell r="F83" t="str">
            <v>Income Producing</v>
          </cell>
          <cell r="G83" t="str">
            <v>Office</v>
          </cell>
          <cell r="H83" t="str">
            <v>NSW Suburban Office</v>
          </cell>
          <cell r="I83" t="str">
            <v>ANZ</v>
          </cell>
          <cell r="J83" t="str">
            <v>Office</v>
          </cell>
          <cell r="K83" t="str">
            <v>Greyho</v>
          </cell>
          <cell r="L83" t="str">
            <v>Greyhound Racing NSW</v>
          </cell>
          <cell r="M83" t="str">
            <v>Part Ground</v>
          </cell>
          <cell r="N83">
            <v>39989</v>
          </cell>
          <cell r="O83">
            <v>10</v>
          </cell>
          <cell r="P83">
            <v>43640</v>
          </cell>
          <cell r="Q83">
            <v>8.9856262833675569</v>
          </cell>
          <cell r="R83">
            <v>40719</v>
          </cell>
          <cell r="S83" t="str">
            <v>Nil</v>
          </cell>
          <cell r="T83" t="str">
            <v/>
          </cell>
          <cell r="U83">
            <v>0.04</v>
          </cell>
          <cell r="V83" t="str">
            <v>Net</v>
          </cell>
          <cell r="W83">
            <v>788.8</v>
          </cell>
          <cell r="X83">
            <v>0</v>
          </cell>
          <cell r="Y83">
            <v>788.8</v>
          </cell>
          <cell r="Z83">
            <v>16</v>
          </cell>
          <cell r="AA83">
            <v>327.60000000000002</v>
          </cell>
          <cell r="AB83">
            <v>0</v>
          </cell>
          <cell r="AC83">
            <v>2392</v>
          </cell>
          <cell r="AD83">
            <v>0</v>
          </cell>
          <cell r="AE83">
            <v>258410.88</v>
          </cell>
          <cell r="AF83">
            <v>0</v>
          </cell>
          <cell r="AG83">
            <v>38272</v>
          </cell>
          <cell r="AH83">
            <v>0</v>
          </cell>
          <cell r="AI83">
            <v>296682.88</v>
          </cell>
          <cell r="AK83">
            <v>73453.08</v>
          </cell>
          <cell r="AL83">
            <v>370135.96</v>
          </cell>
          <cell r="AM83">
            <v>1.8667195651408549E-3</v>
          </cell>
          <cell r="AN83">
            <v>6.4621719939830763E-2</v>
          </cell>
          <cell r="AO83">
            <v>0.58066662516776069</v>
          </cell>
          <cell r="AP83">
            <v>370135.96</v>
          </cell>
          <cell r="AQ83">
            <v>1.8831904084169113E-3</v>
          </cell>
          <cell r="AR83" t="str">
            <v>BG - 12 months gross rent + GST</v>
          </cell>
          <cell r="CZ83">
            <v>370135.96</v>
          </cell>
          <cell r="DA83">
            <v>1.8667195651408549E-3</v>
          </cell>
          <cell r="DB83">
            <v>0</v>
          </cell>
          <cell r="DC83">
            <v>9</v>
          </cell>
          <cell r="DD83">
            <v>0</v>
          </cell>
          <cell r="DE83">
            <v>0</v>
          </cell>
          <cell r="DF83">
            <v>0.9</v>
          </cell>
          <cell r="DG83" t="str">
            <v/>
          </cell>
          <cell r="DH83" t="str">
            <v>Greyhound Racing NSW</v>
          </cell>
          <cell r="DI83" t="str">
            <v>Building B</v>
          </cell>
        </row>
        <row r="84">
          <cell r="B84" t="str">
            <v>Building B</v>
          </cell>
          <cell r="C84" t="str">
            <v>Rhodes</v>
          </cell>
          <cell r="D84" t="str">
            <v>NSW</v>
          </cell>
          <cell r="E84" t="str">
            <v>Freehold</v>
          </cell>
          <cell r="F84" t="str">
            <v>Income Producing</v>
          </cell>
          <cell r="G84" t="str">
            <v>Office</v>
          </cell>
          <cell r="H84" t="str">
            <v>NSW Suburban Office</v>
          </cell>
          <cell r="I84" t="str">
            <v>ANZ</v>
          </cell>
          <cell r="J84" t="str">
            <v>Office</v>
          </cell>
          <cell r="K84" t="str">
            <v>ICT Au</v>
          </cell>
          <cell r="L84" t="str">
            <v>ICT Australia Pty Ltd New</v>
          </cell>
          <cell r="M84" t="str">
            <v>Part Ground</v>
          </cell>
          <cell r="N84">
            <v>39722</v>
          </cell>
          <cell r="O84">
            <v>4</v>
          </cell>
          <cell r="P84">
            <v>41182</v>
          </cell>
          <cell r="Q84">
            <v>2.2559890485968515</v>
          </cell>
          <cell r="R84">
            <v>40452</v>
          </cell>
          <cell r="T84" t="str">
            <v/>
          </cell>
          <cell r="U84">
            <v>0.04</v>
          </cell>
          <cell r="V84" t="str">
            <v>Net</v>
          </cell>
          <cell r="W84">
            <v>870</v>
          </cell>
          <cell r="X84">
            <v>0</v>
          </cell>
          <cell r="Y84">
            <v>870</v>
          </cell>
          <cell r="Z84">
            <v>17</v>
          </cell>
          <cell r="AA84">
            <v>322.40000000000003</v>
          </cell>
          <cell r="AB84">
            <v>0</v>
          </cell>
          <cell r="AC84">
            <v>2392</v>
          </cell>
          <cell r="AD84">
            <v>0</v>
          </cell>
          <cell r="AE84">
            <v>280488.00000000006</v>
          </cell>
          <cell r="AF84">
            <v>0</v>
          </cell>
          <cell r="AG84">
            <v>40664</v>
          </cell>
          <cell r="AH84">
            <v>0</v>
          </cell>
          <cell r="AI84">
            <v>321152.00000000006</v>
          </cell>
          <cell r="AK84">
            <v>59273.16</v>
          </cell>
          <cell r="AL84">
            <v>380425.16000000003</v>
          </cell>
          <cell r="AM84">
            <v>1.9186114454911112E-3</v>
          </cell>
          <cell r="AN84">
            <v>6.9951439739686136E-2</v>
          </cell>
          <cell r="AO84">
            <v>0.15780968198631451</v>
          </cell>
          <cell r="AP84">
            <v>380425.16000000003</v>
          </cell>
          <cell r="AQ84">
            <v>1.9355401524144501E-3</v>
          </cell>
          <cell r="AR84" t="str">
            <v>BG - 6 months rent &amp; outgoings</v>
          </cell>
          <cell r="CZ84">
            <v>380425.16000000003</v>
          </cell>
          <cell r="DA84">
            <v>1.9186114454911112E-3</v>
          </cell>
          <cell r="DB84">
            <v>7</v>
          </cell>
          <cell r="DC84">
            <v>5</v>
          </cell>
          <cell r="DD84">
            <v>0</v>
          </cell>
          <cell r="DE84">
            <v>2</v>
          </cell>
          <cell r="DF84">
            <v>2.5</v>
          </cell>
          <cell r="DG84" t="str">
            <v/>
          </cell>
          <cell r="DH84" t="str">
            <v>ICT Australia Pty Ltd New</v>
          </cell>
          <cell r="DI84" t="str">
            <v>Building B</v>
          </cell>
        </row>
        <row r="85">
          <cell r="B85" t="str">
            <v>Building B</v>
          </cell>
          <cell r="C85" t="str">
            <v>Rhodes</v>
          </cell>
          <cell r="D85" t="str">
            <v>NSW</v>
          </cell>
          <cell r="E85" t="str">
            <v>Freehold</v>
          </cell>
          <cell r="F85" t="str">
            <v>Income Producing</v>
          </cell>
          <cell r="G85" t="str">
            <v>Office</v>
          </cell>
          <cell r="H85" t="str">
            <v>NSW Suburban Office</v>
          </cell>
          <cell r="I85" t="str">
            <v>ANZ</v>
          </cell>
          <cell r="J85" t="str">
            <v>Office</v>
          </cell>
          <cell r="K85" t="str">
            <v>Nation</v>
          </cell>
          <cell r="L85" t="str">
            <v>National Australia Bank Limited 2</v>
          </cell>
          <cell r="M85" t="str">
            <v>Level 1</v>
          </cell>
          <cell r="N85">
            <v>38534</v>
          </cell>
          <cell r="O85">
            <v>9.8288843258042444</v>
          </cell>
          <cell r="P85">
            <v>41790</v>
          </cell>
          <cell r="Q85">
            <v>3.9206023271731691</v>
          </cell>
          <cell r="R85">
            <v>40391</v>
          </cell>
          <cell r="S85">
            <v>5</v>
          </cell>
          <cell r="T85" t="str">
            <v/>
          </cell>
          <cell r="U85">
            <v>3.5000000000000003E-2</v>
          </cell>
          <cell r="V85" t="str">
            <v>Net</v>
          </cell>
          <cell r="W85">
            <v>1880</v>
          </cell>
          <cell r="X85">
            <v>0</v>
          </cell>
          <cell r="Y85">
            <v>1880</v>
          </cell>
          <cell r="Z85">
            <v>39</v>
          </cell>
          <cell r="AA85">
            <v>308.79843946818744</v>
          </cell>
          <cell r="AB85">
            <v>0</v>
          </cell>
          <cell r="AC85">
            <v>1838.5384011413619</v>
          </cell>
          <cell r="AD85">
            <v>0</v>
          </cell>
          <cell r="AE85">
            <v>580541.06620019244</v>
          </cell>
          <cell r="AF85">
            <v>0</v>
          </cell>
          <cell r="AG85">
            <v>71702.997644513118</v>
          </cell>
          <cell r="AH85">
            <v>0</v>
          </cell>
          <cell r="AI85">
            <v>652244.06384470558</v>
          </cell>
          <cell r="AK85">
            <v>128088.96000000001</v>
          </cell>
          <cell r="AL85">
            <v>780333.02384470555</v>
          </cell>
          <cell r="AM85">
            <v>3.9354806891403818E-3</v>
          </cell>
          <cell r="AN85">
            <v>0.14206796572215311</v>
          </cell>
          <cell r="AO85">
            <v>0.5569919970270315</v>
          </cell>
          <cell r="AP85">
            <v>780333.02384470555</v>
          </cell>
          <cell r="AQ85">
            <v>3.9702050724153212E-3</v>
          </cell>
          <cell r="AR85" t="str">
            <v>Nil</v>
          </cell>
          <cell r="CZ85">
            <v>780333.02384470555</v>
          </cell>
          <cell r="DA85">
            <v>3.9354806891403818E-3</v>
          </cell>
          <cell r="DB85">
            <v>3</v>
          </cell>
          <cell r="DC85">
            <v>2</v>
          </cell>
          <cell r="DD85">
            <v>0</v>
          </cell>
          <cell r="DE85">
            <v>0</v>
          </cell>
          <cell r="DF85">
            <v>0.8</v>
          </cell>
          <cell r="DG85" t="str">
            <v/>
          </cell>
          <cell r="DH85" t="str">
            <v>National Australia Bank Limited 2</v>
          </cell>
          <cell r="DI85" t="str">
            <v>Building B</v>
          </cell>
        </row>
        <row r="86">
          <cell r="B86" t="str">
            <v>Building B</v>
          </cell>
          <cell r="C86" t="str">
            <v>Rhodes</v>
          </cell>
          <cell r="D86" t="str">
            <v>NSW</v>
          </cell>
          <cell r="E86" t="str">
            <v>Freehold</v>
          </cell>
          <cell r="F86" t="str">
            <v>Income Producing</v>
          </cell>
          <cell r="G86" t="str">
            <v>Office</v>
          </cell>
          <cell r="H86" t="str">
            <v>NSW Suburban Office</v>
          </cell>
          <cell r="I86" t="str">
            <v>ANZ</v>
          </cell>
          <cell r="J86" t="str">
            <v>Café</v>
          </cell>
          <cell r="K86" t="str">
            <v>AGN Ho</v>
          </cell>
          <cell r="L86" t="str">
            <v>AGN Holding Pty Ltd</v>
          </cell>
          <cell r="M86" t="str">
            <v>Café</v>
          </cell>
          <cell r="N86">
            <v>38306</v>
          </cell>
          <cell r="O86">
            <v>8</v>
          </cell>
          <cell r="P86">
            <v>41227</v>
          </cell>
          <cell r="Q86">
            <v>2.3791923340177958</v>
          </cell>
          <cell r="R86">
            <v>40497</v>
          </cell>
          <cell r="T86" t="str">
            <v/>
          </cell>
          <cell r="U86">
            <v>3.5000000000000003E-2</v>
          </cell>
          <cell r="V86" t="str">
            <v>Net</v>
          </cell>
          <cell r="W86">
            <v>119</v>
          </cell>
          <cell r="X86">
            <v>0</v>
          </cell>
          <cell r="Y86">
            <v>119</v>
          </cell>
          <cell r="Z86">
            <v>0</v>
          </cell>
          <cell r="AA86">
            <v>492.27073649999988</v>
          </cell>
          <cell r="AB86">
            <v>0</v>
          </cell>
          <cell r="AC86">
            <v>0</v>
          </cell>
          <cell r="AD86">
            <v>0</v>
          </cell>
          <cell r="AE86">
            <v>58580.217643499986</v>
          </cell>
          <cell r="AF86">
            <v>0</v>
          </cell>
          <cell r="AG86">
            <v>0</v>
          </cell>
          <cell r="AH86">
            <v>0</v>
          </cell>
          <cell r="AI86">
            <v>58580.217643499986</v>
          </cell>
          <cell r="AK86">
            <v>8109.12</v>
          </cell>
          <cell r="AL86">
            <v>66689.337643499981</v>
          </cell>
          <cell r="AM86">
            <v>3.3633665684740797E-4</v>
          </cell>
          <cell r="AN86">
            <v>1.2759598459380565E-2</v>
          </cell>
          <cell r="AO86">
            <v>3.0357538839703518E-2</v>
          </cell>
          <cell r="AP86">
            <v>66689.337643499981</v>
          </cell>
          <cell r="AQ86">
            <v>3.3930429508636779E-4</v>
          </cell>
          <cell r="AR86" t="str">
            <v>BG - 6 months rent &amp; outgoings</v>
          </cell>
          <cell r="CZ86">
            <v>66689.337643499981</v>
          </cell>
          <cell r="DA86">
            <v>3.3633665684740797E-4</v>
          </cell>
          <cell r="DB86">
            <v>9</v>
          </cell>
          <cell r="DC86">
            <v>9</v>
          </cell>
          <cell r="DD86">
            <v>0</v>
          </cell>
          <cell r="DE86">
            <v>5</v>
          </cell>
          <cell r="DF86">
            <v>4.2</v>
          </cell>
          <cell r="DG86" t="str">
            <v>Check</v>
          </cell>
          <cell r="DH86" t="str">
            <v>AGN Holding Pty Ltd</v>
          </cell>
          <cell r="DI86" t="str">
            <v>Building B</v>
          </cell>
        </row>
        <row r="87">
          <cell r="B87" t="str">
            <v>Building B</v>
          </cell>
          <cell r="C87" t="str">
            <v>Rhodes</v>
          </cell>
          <cell r="D87" t="str">
            <v>NSW</v>
          </cell>
          <cell r="E87" t="str">
            <v>Freehold</v>
          </cell>
          <cell r="F87" t="str">
            <v>Income Producing</v>
          </cell>
          <cell r="G87" t="str">
            <v>Office</v>
          </cell>
          <cell r="H87" t="str">
            <v>NSW Suburban Office</v>
          </cell>
          <cell r="I87" t="str">
            <v>ANZ</v>
          </cell>
          <cell r="J87" t="str">
            <v>Office</v>
          </cell>
          <cell r="K87" t="str">
            <v>Austra</v>
          </cell>
          <cell r="L87" t="str">
            <v>Australand Holdings Limited 4</v>
          </cell>
          <cell r="M87" t="str">
            <v>Car Park</v>
          </cell>
          <cell r="N87">
            <v>38626</v>
          </cell>
          <cell r="O87">
            <v>8</v>
          </cell>
          <cell r="P87">
            <v>41547</v>
          </cell>
          <cell r="Q87">
            <v>3.2553045859000687</v>
          </cell>
          <cell r="R87">
            <v>40360</v>
          </cell>
          <cell r="S87" t="str">
            <v>Nil</v>
          </cell>
          <cell r="T87" t="str">
            <v/>
          </cell>
          <cell r="U87" t="str">
            <v>Monthly</v>
          </cell>
          <cell r="V87" t="str">
            <v>Net</v>
          </cell>
          <cell r="W87">
            <v>0</v>
          </cell>
          <cell r="X87">
            <v>0</v>
          </cell>
          <cell r="Y87">
            <v>0</v>
          </cell>
          <cell r="Z87">
            <v>12</v>
          </cell>
          <cell r="AA87">
            <v>0</v>
          </cell>
          <cell r="AB87">
            <v>0</v>
          </cell>
          <cell r="AC87">
            <v>2300</v>
          </cell>
          <cell r="AD87">
            <v>0</v>
          </cell>
          <cell r="AE87">
            <v>0</v>
          </cell>
          <cell r="AF87">
            <v>0</v>
          </cell>
          <cell r="AG87">
            <v>27600</v>
          </cell>
          <cell r="AH87">
            <v>0</v>
          </cell>
          <cell r="AI87">
            <v>27600</v>
          </cell>
          <cell r="AK87">
            <v>0</v>
          </cell>
          <cell r="AL87">
            <v>27600</v>
          </cell>
          <cell r="AM87">
            <v>1.3919604028175914E-4</v>
          </cell>
          <cell r="AN87">
            <v>6.011669666747637E-3</v>
          </cell>
          <cell r="AO87">
            <v>1.9569815835079919E-2</v>
          </cell>
          <cell r="AP87">
            <v>27600</v>
          </cell>
          <cell r="AQ87">
            <v>1.4042422485052993E-4</v>
          </cell>
          <cell r="AR87" t="str">
            <v>Nil</v>
          </cell>
          <cell r="CZ87">
            <v>27600</v>
          </cell>
          <cell r="DA87">
            <v>1.3919604028175914E-4</v>
          </cell>
          <cell r="DB87">
            <v>6</v>
          </cell>
          <cell r="DC87">
            <v>5</v>
          </cell>
          <cell r="DD87">
            <v>0</v>
          </cell>
          <cell r="DE87">
            <v>0</v>
          </cell>
          <cell r="DF87">
            <v>1.7000000000000002</v>
          </cell>
          <cell r="DG87" t="str">
            <v/>
          </cell>
          <cell r="DH87" t="str">
            <v>Australand Holdings Limited 4</v>
          </cell>
          <cell r="DI87" t="str">
            <v>Building B</v>
          </cell>
        </row>
        <row r="88">
          <cell r="B88" t="str">
            <v>Building D</v>
          </cell>
          <cell r="C88" t="str">
            <v>Rhodes</v>
          </cell>
          <cell r="D88" t="str">
            <v>NSW</v>
          </cell>
          <cell r="E88" t="str">
            <v>Freehold</v>
          </cell>
          <cell r="F88" t="str">
            <v>Income Producing</v>
          </cell>
          <cell r="G88" t="str">
            <v>Office</v>
          </cell>
          <cell r="H88" t="str">
            <v>NSW Suburban Office</v>
          </cell>
          <cell r="I88" t="str">
            <v>Macquarie</v>
          </cell>
          <cell r="J88" t="str">
            <v>Office</v>
          </cell>
          <cell r="K88" t="str">
            <v>Nestle</v>
          </cell>
          <cell r="L88" t="str">
            <v>Nestle Australia Limited 3</v>
          </cell>
          <cell r="M88" t="str">
            <v>Whole Building</v>
          </cell>
          <cell r="N88">
            <v>37935</v>
          </cell>
          <cell r="O88">
            <v>10</v>
          </cell>
          <cell r="P88">
            <v>41587</v>
          </cell>
          <cell r="Q88">
            <v>3.3648186173853527</v>
          </cell>
          <cell r="R88">
            <v>40492</v>
          </cell>
          <cell r="S88" t="str">
            <v>Nil</v>
          </cell>
          <cell r="T88" t="str">
            <v/>
          </cell>
          <cell r="U88">
            <v>3.5000000000000003E-2</v>
          </cell>
          <cell r="V88" t="str">
            <v>Net</v>
          </cell>
          <cell r="W88">
            <v>17238</v>
          </cell>
          <cell r="X88">
            <v>0</v>
          </cell>
          <cell r="Y88">
            <v>17238</v>
          </cell>
          <cell r="Z88">
            <v>375</v>
          </cell>
          <cell r="AA88">
            <v>320.93244403286798</v>
          </cell>
          <cell r="AB88">
            <v>0</v>
          </cell>
          <cell r="AC88">
            <v>2035.3274999999996</v>
          </cell>
          <cell r="AD88">
            <v>0</v>
          </cell>
          <cell r="AE88">
            <v>5532233.4702385785</v>
          </cell>
          <cell r="AF88">
            <v>0</v>
          </cell>
          <cell r="AG88">
            <v>763247.81249999988</v>
          </cell>
          <cell r="AH88">
            <v>0</v>
          </cell>
          <cell r="AI88">
            <v>6295481.2827385785</v>
          </cell>
          <cell r="AK88">
            <v>916689</v>
          </cell>
          <cell r="AL88">
            <v>7212170.2827385785</v>
          </cell>
          <cell r="AM88">
            <v>3.637338931865889E-2</v>
          </cell>
          <cell r="AN88">
            <v>1</v>
          </cell>
          <cell r="AO88">
            <v>3.3648186173853527</v>
          </cell>
          <cell r="AP88">
            <v>7212170.2827385785</v>
          </cell>
          <cell r="AQ88">
            <v>3.6694326863898265E-2</v>
          </cell>
          <cell r="AR88" t="str">
            <v>Nil</v>
          </cell>
          <cell r="CZ88">
            <v>7212170.2827385785</v>
          </cell>
          <cell r="DA88">
            <v>3.637338931865889E-2</v>
          </cell>
          <cell r="DB88">
            <v>5</v>
          </cell>
          <cell r="DC88">
            <v>5</v>
          </cell>
          <cell r="DD88">
            <v>0</v>
          </cell>
          <cell r="DE88">
            <v>0</v>
          </cell>
          <cell r="DF88">
            <v>1.5</v>
          </cell>
          <cell r="DG88" t="str">
            <v/>
          </cell>
          <cell r="DH88" t="str">
            <v>Nestle Australia Limited 3</v>
          </cell>
          <cell r="DI88" t="str">
            <v>Building D</v>
          </cell>
        </row>
        <row r="89">
          <cell r="B89" t="str">
            <v>Rhodes Child Care Centre, Café &amp; Carwash</v>
          </cell>
          <cell r="C89" t="str">
            <v>Rhodes</v>
          </cell>
          <cell r="D89" t="str">
            <v>NSW</v>
          </cell>
          <cell r="E89" t="str">
            <v>Freehold</v>
          </cell>
          <cell r="F89" t="str">
            <v>Income Producing</v>
          </cell>
          <cell r="G89" t="str">
            <v>Other</v>
          </cell>
          <cell r="H89" t="str">
            <v>NSW Other</v>
          </cell>
          <cell r="I89" t="str">
            <v>MOF</v>
          </cell>
          <cell r="J89" t="str">
            <v>Child Care</v>
          </cell>
          <cell r="K89" t="str">
            <v>Univer</v>
          </cell>
          <cell r="L89" t="str">
            <v>Universal Child Care</v>
          </cell>
          <cell r="M89" t="str">
            <v>Whole Building</v>
          </cell>
          <cell r="N89">
            <v>39514</v>
          </cell>
          <cell r="O89">
            <v>20</v>
          </cell>
          <cell r="P89">
            <v>46818</v>
          </cell>
          <cell r="Q89">
            <v>17.686516084873375</v>
          </cell>
          <cell r="R89">
            <v>40609</v>
          </cell>
          <cell r="T89" t="str">
            <v/>
          </cell>
          <cell r="U89">
            <v>3.5000000000000003E-2</v>
          </cell>
          <cell r="V89" t="str">
            <v>Net</v>
          </cell>
          <cell r="W89">
            <v>715</v>
          </cell>
          <cell r="X89">
            <v>0</v>
          </cell>
          <cell r="Y89">
            <v>715</v>
          </cell>
          <cell r="Z89">
            <v>12</v>
          </cell>
          <cell r="AA89">
            <v>325.49358896554492</v>
          </cell>
          <cell r="AB89">
            <v>0</v>
          </cell>
          <cell r="AC89">
            <v>0</v>
          </cell>
          <cell r="AD89">
            <v>0</v>
          </cell>
          <cell r="AE89">
            <v>232727.9161103646</v>
          </cell>
          <cell r="AF89">
            <v>0</v>
          </cell>
          <cell r="AG89">
            <v>0</v>
          </cell>
          <cell r="AH89">
            <v>0</v>
          </cell>
          <cell r="AI89">
            <v>232727.9161103646</v>
          </cell>
          <cell r="AK89">
            <v>32746</v>
          </cell>
          <cell r="AL89">
            <v>265473.9161103646</v>
          </cell>
          <cell r="AM89">
            <v>1.338873837704879E-3</v>
          </cell>
          <cell r="AN89">
            <v>0.60923117829775153</v>
          </cell>
          <cell r="AO89">
            <v>10.775177034369541</v>
          </cell>
          <cell r="AP89">
            <v>265473.9161103646</v>
          </cell>
          <cell r="AQ89">
            <v>1.3506872785446578E-3</v>
          </cell>
          <cell r="AR89" t="str">
            <v>BG - 5 months rent</v>
          </cell>
          <cell r="CZ89">
            <v>265473.9161103646</v>
          </cell>
          <cell r="DA89">
            <v>1.338873837704879E-3</v>
          </cell>
          <cell r="DB89">
            <v>4</v>
          </cell>
          <cell r="DC89">
            <v>9</v>
          </cell>
          <cell r="DD89">
            <v>0</v>
          </cell>
          <cell r="DE89">
            <v>5</v>
          </cell>
          <cell r="DF89">
            <v>3.2</v>
          </cell>
          <cell r="DG89" t="str">
            <v/>
          </cell>
          <cell r="DH89" t="str">
            <v>Universal Child Care</v>
          </cell>
          <cell r="DI89" t="str">
            <v>Rhodes Child Care Centre, Café &amp; Carwash</v>
          </cell>
        </row>
        <row r="90">
          <cell r="B90" t="str">
            <v>Rhodes Child Care Centre, Café &amp; Carwash</v>
          </cell>
          <cell r="C90" t="str">
            <v>Rhodes</v>
          </cell>
          <cell r="D90" t="str">
            <v>NSW</v>
          </cell>
          <cell r="E90" t="str">
            <v>Freehold</v>
          </cell>
          <cell r="F90" t="str">
            <v>Income Producing</v>
          </cell>
          <cell r="G90" t="str">
            <v>Other</v>
          </cell>
          <cell r="H90" t="str">
            <v>NSW Other</v>
          </cell>
          <cell r="I90" t="str">
            <v>MOF</v>
          </cell>
          <cell r="J90" t="str">
            <v>Café</v>
          </cell>
          <cell r="K90" t="str">
            <v>Karima</v>
          </cell>
          <cell r="L90" t="str">
            <v>Karima Catering Enterprises</v>
          </cell>
          <cell r="M90" t="str">
            <v>Whole Building</v>
          </cell>
          <cell r="N90">
            <v>37956</v>
          </cell>
          <cell r="O90">
            <v>10</v>
          </cell>
          <cell r="P90">
            <v>41608</v>
          </cell>
          <cell r="Q90">
            <v>3.4223134839151266</v>
          </cell>
          <cell r="R90">
            <v>40513</v>
          </cell>
          <cell r="T90" t="str">
            <v/>
          </cell>
          <cell r="U90" t="str">
            <v>CPI</v>
          </cell>
          <cell r="V90" t="str">
            <v>Net</v>
          </cell>
          <cell r="W90">
            <v>338</v>
          </cell>
          <cell r="X90">
            <v>0</v>
          </cell>
          <cell r="Y90">
            <v>338</v>
          </cell>
          <cell r="Z90">
            <v>2</v>
          </cell>
          <cell r="AA90">
            <v>380.31656804733728</v>
          </cell>
          <cell r="AB90">
            <v>0</v>
          </cell>
          <cell r="AC90">
            <v>1843.86</v>
          </cell>
          <cell r="AD90">
            <v>0</v>
          </cell>
          <cell r="AE90">
            <v>128547</v>
          </cell>
          <cell r="AF90">
            <v>0</v>
          </cell>
          <cell r="AG90">
            <v>3687.72</v>
          </cell>
          <cell r="AH90">
            <v>0</v>
          </cell>
          <cell r="AI90">
            <v>132234.72</v>
          </cell>
          <cell r="AK90">
            <v>16925.04</v>
          </cell>
          <cell r="AL90">
            <v>149159.76</v>
          </cell>
          <cell r="AM90">
            <v>7.5226260729628722E-4</v>
          </cell>
          <cell r="AN90">
            <v>0.34616179968401056</v>
          </cell>
          <cell r="AO90">
            <v>1.1846741946749164</v>
          </cell>
          <cell r="AP90">
            <v>149159.76</v>
          </cell>
          <cell r="AQ90">
            <v>7.5890013322069128E-4</v>
          </cell>
          <cell r="AR90" t="str">
            <v>BG - $41,250</v>
          </cell>
          <cell r="CZ90">
            <v>149159.76</v>
          </cell>
          <cell r="DA90">
            <v>7.5226260729628722E-4</v>
          </cell>
          <cell r="DB90">
            <v>9</v>
          </cell>
          <cell r="DC90">
            <v>9</v>
          </cell>
          <cell r="DD90">
            <v>10</v>
          </cell>
          <cell r="DE90">
            <v>5</v>
          </cell>
          <cell r="DF90">
            <v>8.1999999999999993</v>
          </cell>
          <cell r="DG90" t="str">
            <v>Check</v>
          </cell>
          <cell r="DH90" t="str">
            <v>Karima Catering Enterprises</v>
          </cell>
          <cell r="DI90" t="str">
            <v>Rhodes Child Care Centre, Café &amp; Carwash</v>
          </cell>
        </row>
        <row r="91">
          <cell r="B91" t="str">
            <v>Rhodes Child Care Centre, Café &amp; Carwash</v>
          </cell>
          <cell r="C91" t="str">
            <v>Rhodes</v>
          </cell>
          <cell r="D91" t="str">
            <v>NSW</v>
          </cell>
          <cell r="E91" t="str">
            <v>Freehold</v>
          </cell>
          <cell r="F91" t="str">
            <v>Income Producing</v>
          </cell>
          <cell r="G91" t="str">
            <v>Other</v>
          </cell>
          <cell r="H91" t="str">
            <v>NSW Other</v>
          </cell>
          <cell r="I91" t="str">
            <v>MOF</v>
          </cell>
          <cell r="J91" t="str">
            <v>Car Wash</v>
          </cell>
          <cell r="K91" t="str">
            <v>Hiso C</v>
          </cell>
          <cell r="L91" t="str">
            <v>Hiso Car Care Pty Ltd</v>
          </cell>
          <cell r="M91" t="str">
            <v>Basement</v>
          </cell>
          <cell r="N91">
            <v>39508</v>
          </cell>
          <cell r="O91">
            <v>5</v>
          </cell>
          <cell r="P91">
            <v>41333</v>
          </cell>
          <cell r="Q91">
            <v>2.6694045174537986</v>
          </cell>
          <cell r="R91">
            <v>40603</v>
          </cell>
          <cell r="T91" t="str">
            <v/>
          </cell>
          <cell r="U91" t="str">
            <v>CPI</v>
          </cell>
          <cell r="V91" t="str">
            <v>Net</v>
          </cell>
          <cell r="W91">
            <v>0</v>
          </cell>
          <cell r="X91">
            <v>0</v>
          </cell>
          <cell r="Y91">
            <v>0</v>
          </cell>
          <cell r="Z91">
            <v>6</v>
          </cell>
          <cell r="AA91">
            <v>0</v>
          </cell>
          <cell r="AB91">
            <v>0</v>
          </cell>
          <cell r="AC91">
            <v>2840</v>
          </cell>
          <cell r="AD91">
            <v>0</v>
          </cell>
          <cell r="AE91">
            <v>0</v>
          </cell>
          <cell r="AF91">
            <v>0</v>
          </cell>
          <cell r="AG91">
            <v>17040</v>
          </cell>
          <cell r="AH91">
            <v>0</v>
          </cell>
          <cell r="AI91">
            <v>17040</v>
          </cell>
          <cell r="AK91">
            <v>0</v>
          </cell>
          <cell r="AL91">
            <v>17040</v>
          </cell>
          <cell r="AM91">
            <v>8.5938424869607815E-5</v>
          </cell>
          <cell r="AN91">
            <v>4.4607022018238025E-2</v>
          </cell>
          <cell r="AO91">
            <v>0.11907418608564564</v>
          </cell>
          <cell r="AP91">
            <v>17040</v>
          </cell>
          <cell r="AQ91">
            <v>8.6696695342501078E-5</v>
          </cell>
          <cell r="AR91" t="str">
            <v>BG - $10,000</v>
          </cell>
          <cell r="CZ91">
            <v>17040</v>
          </cell>
          <cell r="DA91">
            <v>8.5938424869607815E-5</v>
          </cell>
          <cell r="DB91">
            <v>6</v>
          </cell>
          <cell r="DC91">
            <v>9</v>
          </cell>
          <cell r="DD91">
            <v>0</v>
          </cell>
          <cell r="DE91">
            <v>0</v>
          </cell>
          <cell r="DF91">
            <v>2.1</v>
          </cell>
          <cell r="DG91" t="str">
            <v/>
          </cell>
          <cell r="DH91" t="str">
            <v>Hiso Car Care Pty Ltd</v>
          </cell>
          <cell r="DI91" t="str">
            <v>Rhodes Child Care Centre, Café &amp; Carwash</v>
          </cell>
        </row>
        <row r="92">
          <cell r="B92" t="str">
            <v>Building 10</v>
          </cell>
          <cell r="C92" t="str">
            <v>Richmond</v>
          </cell>
          <cell r="D92" t="str">
            <v>VIC</v>
          </cell>
          <cell r="E92" t="str">
            <v>Freehold</v>
          </cell>
          <cell r="F92" t="str">
            <v>Income Producing</v>
          </cell>
          <cell r="G92" t="str">
            <v>Office</v>
          </cell>
          <cell r="H92" t="str">
            <v>VIC Suburban Office</v>
          </cell>
          <cell r="I92" t="str">
            <v>MOF</v>
          </cell>
          <cell r="J92" t="str">
            <v>Café</v>
          </cell>
          <cell r="K92" t="str">
            <v>Sereto</v>
          </cell>
          <cell r="L92" t="str">
            <v>Seretos Enterprises</v>
          </cell>
          <cell r="M92" t="str">
            <v>Ground</v>
          </cell>
          <cell r="N92">
            <v>38887</v>
          </cell>
          <cell r="O92">
            <v>5</v>
          </cell>
          <cell r="P92">
            <v>40712</v>
          </cell>
          <cell r="Q92">
            <v>0.9691991786447639</v>
          </cell>
          <cell r="R92">
            <v>40713</v>
          </cell>
          <cell r="T92" t="str">
            <v>Expiry</v>
          </cell>
          <cell r="U92">
            <v>3.5000000000000003E-2</v>
          </cell>
          <cell r="V92" t="str">
            <v>Net</v>
          </cell>
          <cell r="W92">
            <v>192</v>
          </cell>
          <cell r="X92">
            <v>0</v>
          </cell>
          <cell r="Y92">
            <v>192</v>
          </cell>
          <cell r="Z92">
            <v>2</v>
          </cell>
          <cell r="AA92">
            <v>390.41234999999995</v>
          </cell>
          <cell r="AB92">
            <v>0</v>
          </cell>
          <cell r="AC92">
            <v>0</v>
          </cell>
          <cell r="AD92">
            <v>0</v>
          </cell>
          <cell r="AE92">
            <v>74959.171199999982</v>
          </cell>
          <cell r="AF92">
            <v>0</v>
          </cell>
          <cell r="AG92">
            <v>0</v>
          </cell>
          <cell r="AH92">
            <v>0</v>
          </cell>
          <cell r="AI92">
            <v>74959.171199999982</v>
          </cell>
          <cell r="AK92">
            <v>11350.32</v>
          </cell>
          <cell r="AL92">
            <v>86309.491199999989</v>
          </cell>
          <cell r="AM92">
            <v>4.3528765991932369E-4</v>
          </cell>
          <cell r="AN92">
            <v>2.520731769877101E-2</v>
          </cell>
          <cell r="AO92">
            <v>2.4430911609486482E-2</v>
          </cell>
          <cell r="AP92">
            <v>86309.491199999989</v>
          </cell>
          <cell r="AQ92">
            <v>4.3912838402187073E-4</v>
          </cell>
          <cell r="AR92" t="str">
            <v>BG - 6 months rent</v>
          </cell>
          <cell r="CZ92">
            <v>86309.491199999989</v>
          </cell>
          <cell r="DA92">
            <v>4.3528765991932369E-4</v>
          </cell>
          <cell r="DB92">
            <v>9</v>
          </cell>
          <cell r="DC92">
            <v>9</v>
          </cell>
          <cell r="DD92">
            <v>0</v>
          </cell>
          <cell r="DE92">
            <v>10</v>
          </cell>
          <cell r="DF92">
            <v>5.7</v>
          </cell>
          <cell r="DG92" t="str">
            <v>Check</v>
          </cell>
          <cell r="DH92" t="str">
            <v>Seretos Enterprises</v>
          </cell>
          <cell r="DI92" t="str">
            <v>Building 10</v>
          </cell>
        </row>
        <row r="93">
          <cell r="B93" t="str">
            <v>Building 10</v>
          </cell>
          <cell r="C93" t="str">
            <v>Richmond</v>
          </cell>
          <cell r="D93" t="str">
            <v>VIC</v>
          </cell>
          <cell r="E93" t="str">
            <v>Freehold</v>
          </cell>
          <cell r="F93" t="str">
            <v>Income Producing</v>
          </cell>
          <cell r="G93" t="str">
            <v>Office</v>
          </cell>
          <cell r="H93" t="str">
            <v>VIC Suburban Office</v>
          </cell>
          <cell r="I93" t="str">
            <v>MOF</v>
          </cell>
          <cell r="J93" t="str">
            <v>Office</v>
          </cell>
          <cell r="K93" t="str">
            <v>Pacifi</v>
          </cell>
          <cell r="L93" t="str">
            <v>Pacific Brands</v>
          </cell>
          <cell r="M93" t="str">
            <v>Level 1</v>
          </cell>
          <cell r="N93">
            <v>39356</v>
          </cell>
          <cell r="O93">
            <v>5</v>
          </cell>
          <cell r="P93">
            <v>41182</v>
          </cell>
          <cell r="Q93">
            <v>2.2559890485968515</v>
          </cell>
          <cell r="R93">
            <v>40452</v>
          </cell>
          <cell r="T93" t="str">
            <v/>
          </cell>
          <cell r="U93">
            <v>0.04</v>
          </cell>
          <cell r="V93" t="str">
            <v>Net</v>
          </cell>
          <cell r="W93">
            <v>2492</v>
          </cell>
          <cell r="X93">
            <v>0</v>
          </cell>
          <cell r="Y93">
            <v>2492</v>
          </cell>
          <cell r="Z93">
            <v>147</v>
          </cell>
          <cell r="AA93">
            <v>297.57436800000005</v>
          </cell>
          <cell r="AB93">
            <v>0</v>
          </cell>
          <cell r="AC93">
            <v>2031.1200000000001</v>
          </cell>
          <cell r="AD93">
            <v>0</v>
          </cell>
          <cell r="AE93">
            <v>741555.32505600015</v>
          </cell>
          <cell r="AF93">
            <v>0</v>
          </cell>
          <cell r="AG93">
            <v>298574.64</v>
          </cell>
          <cell r="AH93">
            <v>0</v>
          </cell>
          <cell r="AI93">
            <v>1040129.9650560002</v>
          </cell>
          <cell r="AK93">
            <v>213612</v>
          </cell>
          <cell r="AL93">
            <v>1253741.9650560003</v>
          </cell>
          <cell r="AM93">
            <v>6.323040473582133E-3</v>
          </cell>
          <cell r="AN93">
            <v>0.3497755652503558</v>
          </cell>
          <cell r="AO93">
            <v>0.78908984467157617</v>
          </cell>
          <cell r="AP93">
            <v>1253741.9650560003</v>
          </cell>
          <cell r="AQ93">
            <v>6.3788312900568481E-3</v>
          </cell>
          <cell r="AR93" t="str">
            <v>Nil</v>
          </cell>
          <cell r="CZ93">
            <v>1253741.9650560003</v>
          </cell>
          <cell r="DA93">
            <v>6.323040473582133E-3</v>
          </cell>
          <cell r="DB93">
            <v>6</v>
          </cell>
          <cell r="DC93">
            <v>5</v>
          </cell>
          <cell r="DD93">
            <v>0</v>
          </cell>
          <cell r="DE93">
            <v>5</v>
          </cell>
          <cell r="DF93">
            <v>3.2</v>
          </cell>
          <cell r="DG93" t="str">
            <v/>
          </cell>
          <cell r="DH93" t="str">
            <v>Pacific Brands</v>
          </cell>
          <cell r="DI93" t="str">
            <v>Building 10</v>
          </cell>
        </row>
        <row r="94">
          <cell r="B94" t="str">
            <v>Building 10</v>
          </cell>
          <cell r="C94" t="str">
            <v>Richmond</v>
          </cell>
          <cell r="D94" t="str">
            <v>VIC</v>
          </cell>
          <cell r="E94" t="str">
            <v>Freehold</v>
          </cell>
          <cell r="F94" t="str">
            <v>Income Producing</v>
          </cell>
          <cell r="G94" t="str">
            <v>Office</v>
          </cell>
          <cell r="H94" t="str">
            <v>VIC Suburban Office</v>
          </cell>
          <cell r="I94" t="str">
            <v>MOF</v>
          </cell>
          <cell r="J94" t="str">
            <v>Office</v>
          </cell>
          <cell r="K94" t="str">
            <v>Uecomm</v>
          </cell>
          <cell r="L94" t="str">
            <v>Uecomm Pty Ltd</v>
          </cell>
          <cell r="M94" t="str">
            <v>Level 2</v>
          </cell>
          <cell r="N94">
            <v>39454</v>
          </cell>
          <cell r="O94">
            <v>5</v>
          </cell>
          <cell r="P94">
            <v>41280</v>
          </cell>
          <cell r="Q94">
            <v>2.5242984257357972</v>
          </cell>
          <cell r="R94">
            <v>40550</v>
          </cell>
          <cell r="T94" t="str">
            <v/>
          </cell>
          <cell r="U94">
            <v>0.04</v>
          </cell>
          <cell r="V94" t="str">
            <v>Net</v>
          </cell>
          <cell r="W94">
            <v>1490</v>
          </cell>
          <cell r="X94">
            <v>0</v>
          </cell>
          <cell r="Y94">
            <v>1490</v>
          </cell>
          <cell r="Z94">
            <v>60</v>
          </cell>
          <cell r="AA94">
            <v>308.25600000000003</v>
          </cell>
          <cell r="AB94">
            <v>0</v>
          </cell>
          <cell r="AC94">
            <v>2076.6720000000005</v>
          </cell>
          <cell r="AD94">
            <v>0</v>
          </cell>
          <cell r="AE94">
            <v>459301.44000000006</v>
          </cell>
          <cell r="AF94">
            <v>0</v>
          </cell>
          <cell r="AG94">
            <v>124600.32000000004</v>
          </cell>
          <cell r="AH94">
            <v>0</v>
          </cell>
          <cell r="AI94">
            <v>583901.76000000013</v>
          </cell>
          <cell r="AK94">
            <v>121224</v>
          </cell>
          <cell r="AL94">
            <v>705125.76000000013</v>
          </cell>
          <cell r="AM94">
            <v>3.5561852787197841E-3</v>
          </cell>
          <cell r="AN94">
            <v>0.19635485469710676</v>
          </cell>
          <cell r="AO94">
            <v>0.4956582505974878</v>
          </cell>
          <cell r="AP94">
            <v>705125.76000000013</v>
          </cell>
          <cell r="AQ94">
            <v>3.5875629808022032E-3</v>
          </cell>
          <cell r="AR94" t="str">
            <v>Nil</v>
          </cell>
          <cell r="CZ94">
            <v>705125.76000000013</v>
          </cell>
          <cell r="DA94">
            <v>3.5561852787197841E-3</v>
          </cell>
          <cell r="DB94">
            <v>2</v>
          </cell>
          <cell r="DC94">
            <v>5</v>
          </cell>
          <cell r="DD94">
            <v>0</v>
          </cell>
          <cell r="DE94">
            <v>0</v>
          </cell>
          <cell r="DF94">
            <v>0.9</v>
          </cell>
          <cell r="DG94" t="str">
            <v/>
          </cell>
          <cell r="DH94" t="str">
            <v>Uecomm Pty Ltd</v>
          </cell>
          <cell r="DI94" t="str">
            <v>Building 10</v>
          </cell>
        </row>
        <row r="95">
          <cell r="B95" t="str">
            <v>Building 10</v>
          </cell>
          <cell r="C95" t="str">
            <v>Richmond</v>
          </cell>
          <cell r="D95" t="str">
            <v>VIC</v>
          </cell>
          <cell r="E95" t="str">
            <v>Freehold</v>
          </cell>
          <cell r="F95" t="str">
            <v>Income Producing</v>
          </cell>
          <cell r="G95" t="str">
            <v>Office</v>
          </cell>
          <cell r="H95" t="str">
            <v>VIC Suburban Office</v>
          </cell>
          <cell r="I95" t="str">
            <v>MOF</v>
          </cell>
          <cell r="J95" t="str">
            <v>Office</v>
          </cell>
          <cell r="K95" t="str">
            <v>Common</v>
          </cell>
          <cell r="L95" t="str">
            <v>Commonwealth Government of Australia 1</v>
          </cell>
          <cell r="M95" t="str">
            <v>Level 2</v>
          </cell>
          <cell r="N95">
            <v>39694</v>
          </cell>
          <cell r="O95">
            <v>5</v>
          </cell>
          <cell r="P95">
            <v>41519</v>
          </cell>
          <cell r="Q95">
            <v>3.1786447638603694</v>
          </cell>
          <cell r="R95">
            <v>40424</v>
          </cell>
          <cell r="T95" t="str">
            <v/>
          </cell>
          <cell r="U95">
            <v>3.7499999999999999E-2</v>
          </cell>
          <cell r="V95" t="str">
            <v>Net</v>
          </cell>
          <cell r="W95">
            <v>1218</v>
          </cell>
          <cell r="X95">
            <v>0</v>
          </cell>
          <cell r="Y95">
            <v>1218</v>
          </cell>
          <cell r="Z95">
            <v>15</v>
          </cell>
          <cell r="AA95">
            <v>293.09359605911328</v>
          </cell>
          <cell r="AB95">
            <v>0</v>
          </cell>
          <cell r="AC95">
            <v>1992.0000000000002</v>
          </cell>
          <cell r="AD95">
            <v>0</v>
          </cell>
          <cell r="AE95">
            <v>356988</v>
          </cell>
          <cell r="AF95">
            <v>0</v>
          </cell>
          <cell r="AG95">
            <v>29880.000000000004</v>
          </cell>
          <cell r="AH95">
            <v>0</v>
          </cell>
          <cell r="AI95">
            <v>386868</v>
          </cell>
          <cell r="AK95">
            <v>104391</v>
          </cell>
          <cell r="AL95">
            <v>491259</v>
          </cell>
          <cell r="AM95">
            <v>2.4775836069846637E-3</v>
          </cell>
          <cell r="AN95">
            <v>0.13009621674536531</v>
          </cell>
          <cell r="AO95">
            <v>0.41352965815569914</v>
          </cell>
          <cell r="AP95">
            <v>491259</v>
          </cell>
          <cell r="AQ95">
            <v>2.4994443578205245E-3</v>
          </cell>
          <cell r="AR95" t="str">
            <v>Nil</v>
          </cell>
          <cell r="CZ95">
            <v>491259</v>
          </cell>
          <cell r="DA95">
            <v>2.4775836069846637E-3</v>
          </cell>
          <cell r="DB95">
            <v>0</v>
          </cell>
          <cell r="DC95">
            <v>0</v>
          </cell>
          <cell r="DD95">
            <v>0</v>
          </cell>
          <cell r="DE95">
            <v>0</v>
          </cell>
          <cell r="DF95">
            <v>0</v>
          </cell>
          <cell r="DG95" t="str">
            <v/>
          </cell>
          <cell r="DH95" t="str">
            <v>Commonwealth Government of Australia 1</v>
          </cell>
          <cell r="DI95" t="str">
            <v>Building 10</v>
          </cell>
        </row>
        <row r="96">
          <cell r="B96" t="str">
            <v>Building 10</v>
          </cell>
          <cell r="C96" t="str">
            <v>Richmond</v>
          </cell>
          <cell r="D96" t="str">
            <v>VIC</v>
          </cell>
          <cell r="E96" t="str">
            <v>Freehold</v>
          </cell>
          <cell r="F96" t="str">
            <v>Income Producing</v>
          </cell>
          <cell r="G96" t="str">
            <v>Office</v>
          </cell>
          <cell r="H96" t="str">
            <v>VIC Suburban Office</v>
          </cell>
          <cell r="I96" t="str">
            <v>MOF</v>
          </cell>
          <cell r="J96" t="str">
            <v>Office</v>
          </cell>
          <cell r="K96" t="str">
            <v>Stella</v>
          </cell>
          <cell r="L96" t="str">
            <v>Stellar Call Centres</v>
          </cell>
          <cell r="M96" t="str">
            <v>Level 3</v>
          </cell>
          <cell r="N96">
            <v>39356</v>
          </cell>
          <cell r="O96">
            <v>5</v>
          </cell>
          <cell r="P96">
            <v>41182</v>
          </cell>
          <cell r="Q96">
            <v>2.2559890485968515</v>
          </cell>
          <cell r="R96">
            <v>40452</v>
          </cell>
          <cell r="T96" t="str">
            <v/>
          </cell>
          <cell r="U96">
            <v>0.04</v>
          </cell>
          <cell r="V96" t="str">
            <v>Net</v>
          </cell>
          <cell r="W96">
            <v>2657</v>
          </cell>
          <cell r="X96">
            <v>0</v>
          </cell>
          <cell r="Y96">
            <v>2657</v>
          </cell>
          <cell r="Z96">
            <v>55</v>
          </cell>
          <cell r="AA96">
            <v>292.11</v>
          </cell>
          <cell r="AB96">
            <v>0</v>
          </cell>
          <cell r="AC96">
            <v>2031.1200000000001</v>
          </cell>
          <cell r="AD96">
            <v>0</v>
          </cell>
          <cell r="AE96">
            <v>776136.27</v>
          </cell>
          <cell r="AF96">
            <v>0</v>
          </cell>
          <cell r="AG96">
            <v>111711.6</v>
          </cell>
          <cell r="AH96">
            <v>0</v>
          </cell>
          <cell r="AI96">
            <v>887847.87</v>
          </cell>
          <cell r="AK96">
            <v>227760</v>
          </cell>
          <cell r="AL96">
            <v>1115607.8700000001</v>
          </cell>
          <cell r="AM96">
            <v>5.6263839859118673E-3</v>
          </cell>
          <cell r="AN96">
            <v>0.29856604560840111</v>
          </cell>
          <cell r="AO96">
            <v>0.67356172917542101</v>
          </cell>
          <cell r="AP96">
            <v>1115607.8700000001</v>
          </cell>
          <cell r="AQ96">
            <v>5.6760279123877089E-3</v>
          </cell>
          <cell r="AR96" t="str">
            <v>BG - 9 months rent &amp; outgoings</v>
          </cell>
          <cell r="CZ96">
            <v>1115607.8700000001</v>
          </cell>
          <cell r="DA96">
            <v>5.6263839859118673E-3</v>
          </cell>
          <cell r="DB96">
            <v>7</v>
          </cell>
          <cell r="DC96">
            <v>9</v>
          </cell>
          <cell r="DD96">
            <v>0</v>
          </cell>
          <cell r="DE96">
            <v>6</v>
          </cell>
          <cell r="DF96">
            <v>4.0999999999999996</v>
          </cell>
          <cell r="DG96" t="str">
            <v>Check</v>
          </cell>
          <cell r="DH96" t="str">
            <v>Stellar Call Centres</v>
          </cell>
          <cell r="DI96" t="str">
            <v>Building 10</v>
          </cell>
        </row>
        <row r="97">
          <cell r="B97" t="str">
            <v>Amcor</v>
          </cell>
          <cell r="C97" t="str">
            <v>Rocklea</v>
          </cell>
          <cell r="D97" t="str">
            <v>QLD</v>
          </cell>
          <cell r="E97" t="str">
            <v>Freehold</v>
          </cell>
          <cell r="F97" t="str">
            <v>Income Producing</v>
          </cell>
          <cell r="G97" t="str">
            <v>Industrial</v>
          </cell>
          <cell r="H97" t="str">
            <v>QLD Industrial</v>
          </cell>
          <cell r="I97" t="str">
            <v>WBC</v>
          </cell>
          <cell r="J97" t="str">
            <v>Warehouse</v>
          </cell>
          <cell r="K97" t="str">
            <v xml:space="preserve">Amcor </v>
          </cell>
          <cell r="L97" t="str">
            <v>Amcor Packaging (Australia) Pty Ltd 2</v>
          </cell>
          <cell r="M97" t="str">
            <v>Whole Building</v>
          </cell>
          <cell r="N97">
            <v>39083</v>
          </cell>
          <cell r="O97">
            <v>10</v>
          </cell>
          <cell r="P97">
            <v>42735</v>
          </cell>
          <cell r="Q97">
            <v>6.5078713210130044</v>
          </cell>
          <cell r="R97">
            <v>40544</v>
          </cell>
          <cell r="T97" t="str">
            <v/>
          </cell>
          <cell r="U97">
            <v>0.03</v>
          </cell>
          <cell r="V97" t="str">
            <v>Net</v>
          </cell>
          <cell r="W97">
            <v>15186.001</v>
          </cell>
          <cell r="X97">
            <v>0</v>
          </cell>
          <cell r="Y97">
            <v>15186.001</v>
          </cell>
          <cell r="Z97">
            <v>77</v>
          </cell>
          <cell r="AA97">
            <v>98.34537850000001</v>
          </cell>
          <cell r="AB97">
            <v>0</v>
          </cell>
          <cell r="AC97">
            <v>0</v>
          </cell>
          <cell r="AD97">
            <v>14508.96</v>
          </cell>
          <cell r="AE97">
            <v>1493473.0162463787</v>
          </cell>
          <cell r="AF97">
            <v>0</v>
          </cell>
          <cell r="AG97">
            <v>0</v>
          </cell>
          <cell r="AH97">
            <v>14508.96</v>
          </cell>
          <cell r="AI97">
            <v>1507981.9762463786</v>
          </cell>
          <cell r="AK97">
            <v>126630.96</v>
          </cell>
          <cell r="AL97">
            <v>1634612.9362463786</v>
          </cell>
          <cell r="AM97">
            <v>8.2439002941607064E-3</v>
          </cell>
          <cell r="AN97">
            <v>1</v>
          </cell>
          <cell r="AO97">
            <v>6.5078713210130044</v>
          </cell>
          <cell r="AP97">
            <v>1634612.9362463786</v>
          </cell>
          <cell r="AQ97">
            <v>8.3166396559074783E-3</v>
          </cell>
          <cell r="AR97" t="str">
            <v>Nil</v>
          </cell>
          <cell r="CZ97">
            <v>1634612.9362463786</v>
          </cell>
          <cell r="DA97">
            <v>8.2439002941607064E-3</v>
          </cell>
          <cell r="DB97">
            <v>5</v>
          </cell>
          <cell r="DC97">
            <v>3</v>
          </cell>
          <cell r="DD97">
            <v>0</v>
          </cell>
          <cell r="DE97">
            <v>0</v>
          </cell>
          <cell r="DF97">
            <v>1.3</v>
          </cell>
          <cell r="DG97" t="str">
            <v/>
          </cell>
          <cell r="DH97" t="str">
            <v>Amcor Packaging (Australia) Pty Ltd 2</v>
          </cell>
          <cell r="DI97" t="str">
            <v>Amcor</v>
          </cell>
        </row>
        <row r="98">
          <cell r="B98" t="str">
            <v>44 Cambridge Street</v>
          </cell>
          <cell r="C98" t="str">
            <v>Rocklea</v>
          </cell>
          <cell r="D98" t="str">
            <v>QLD</v>
          </cell>
          <cell r="E98" t="str">
            <v>Freehold</v>
          </cell>
          <cell r="F98" t="str">
            <v>Income Producing</v>
          </cell>
          <cell r="G98" t="str">
            <v>Industrial</v>
          </cell>
          <cell r="H98" t="str">
            <v>QLD Industrial</v>
          </cell>
          <cell r="I98" t="str">
            <v>MOF</v>
          </cell>
          <cell r="J98" t="str">
            <v>Warehouse</v>
          </cell>
          <cell r="K98" t="str">
            <v>Assa A</v>
          </cell>
          <cell r="L98" t="str">
            <v>Assa Abloy</v>
          </cell>
          <cell r="M98" t="str">
            <v>Unit 1</v>
          </cell>
          <cell r="N98">
            <v>39729</v>
          </cell>
          <cell r="O98">
            <v>5</v>
          </cell>
          <cell r="P98">
            <v>41554</v>
          </cell>
          <cell r="Q98">
            <v>3.2744695414099931</v>
          </cell>
          <cell r="R98">
            <v>40459</v>
          </cell>
          <cell r="S98" t="str">
            <v>2+2</v>
          </cell>
          <cell r="T98" t="str">
            <v/>
          </cell>
          <cell r="U98">
            <v>3.7499999999999999E-2</v>
          </cell>
          <cell r="V98" t="str">
            <v>Net</v>
          </cell>
          <cell r="W98">
            <v>5917</v>
          </cell>
          <cell r="X98">
            <v>0</v>
          </cell>
          <cell r="Y98">
            <v>5917</v>
          </cell>
          <cell r="Z98">
            <v>0</v>
          </cell>
          <cell r="AA98">
            <v>152.72554025000002</v>
          </cell>
          <cell r="AB98">
            <v>0</v>
          </cell>
          <cell r="AC98">
            <v>0</v>
          </cell>
          <cell r="AD98">
            <v>0</v>
          </cell>
          <cell r="AE98">
            <v>903677.02165925014</v>
          </cell>
          <cell r="AF98">
            <v>0</v>
          </cell>
          <cell r="AG98">
            <v>0</v>
          </cell>
          <cell r="AH98">
            <v>0</v>
          </cell>
          <cell r="AI98">
            <v>903677.02165925014</v>
          </cell>
          <cell r="AK98">
            <v>53253</v>
          </cell>
          <cell r="AL98">
            <v>956930.02165925014</v>
          </cell>
          <cell r="AM98">
            <v>4.8261184725255663E-3</v>
          </cell>
          <cell r="AN98">
            <v>0.5695047314929601</v>
          </cell>
          <cell r="AO98">
            <v>1.8648258969625744</v>
          </cell>
          <cell r="AP98">
            <v>956930.02165925014</v>
          </cell>
          <cell r="AQ98">
            <v>4.8687013234674278E-3</v>
          </cell>
          <cell r="AR98" t="str">
            <v>BG - 6 months rent &amp; outgoings</v>
          </cell>
          <cell r="CZ98">
            <v>956930.02165925014</v>
          </cell>
          <cell r="DA98">
            <v>4.8261184725255663E-3</v>
          </cell>
          <cell r="DB98">
            <v>5</v>
          </cell>
          <cell r="DC98">
            <v>5</v>
          </cell>
          <cell r="DD98">
            <v>0</v>
          </cell>
          <cell r="DE98">
            <v>0</v>
          </cell>
          <cell r="DF98">
            <v>1.5</v>
          </cell>
          <cell r="DG98" t="str">
            <v/>
          </cell>
          <cell r="DH98" t="str">
            <v>Assa Abloy</v>
          </cell>
          <cell r="DI98" t="str">
            <v>44 Cambridge Street</v>
          </cell>
        </row>
        <row r="99">
          <cell r="B99" t="str">
            <v>44 Cambridge Street</v>
          </cell>
          <cell r="C99" t="str">
            <v>Rocklea</v>
          </cell>
          <cell r="D99" t="str">
            <v>QLD</v>
          </cell>
          <cell r="E99" t="str">
            <v>Freehold</v>
          </cell>
          <cell r="F99" t="str">
            <v>Income Producing</v>
          </cell>
          <cell r="G99" t="str">
            <v>Industrial</v>
          </cell>
          <cell r="H99" t="str">
            <v>QLD Industrial</v>
          </cell>
          <cell r="I99" t="str">
            <v>MOF</v>
          </cell>
          <cell r="J99" t="str">
            <v>Warehouse</v>
          </cell>
          <cell r="K99" t="str">
            <v>Lindsa</v>
          </cell>
          <cell r="L99" t="str">
            <v>Lindsay Brothers</v>
          </cell>
          <cell r="M99" t="str">
            <v>Unit 2</v>
          </cell>
          <cell r="N99">
            <v>39873</v>
          </cell>
          <cell r="O99">
            <v>7</v>
          </cell>
          <cell r="P99">
            <v>42429</v>
          </cell>
          <cell r="Q99">
            <v>5.6700889801505818</v>
          </cell>
          <cell r="R99">
            <v>40603</v>
          </cell>
          <cell r="S99" t="str">
            <v>4+4</v>
          </cell>
          <cell r="T99" t="str">
            <v/>
          </cell>
          <cell r="U99" t="str">
            <v>CPI+0.5%/3.50%</v>
          </cell>
          <cell r="V99" t="str">
            <v>Net</v>
          </cell>
          <cell r="W99">
            <v>5006</v>
          </cell>
          <cell r="X99">
            <v>0</v>
          </cell>
          <cell r="Y99">
            <v>5006</v>
          </cell>
          <cell r="Z99">
            <v>0</v>
          </cell>
          <cell r="AA99">
            <v>136.45625249700359</v>
          </cell>
          <cell r="AB99">
            <v>0</v>
          </cell>
          <cell r="AC99">
            <v>0</v>
          </cell>
          <cell r="AD99">
            <v>0</v>
          </cell>
          <cell r="AE99">
            <v>683100</v>
          </cell>
          <cell r="AF99">
            <v>0</v>
          </cell>
          <cell r="AG99">
            <v>0</v>
          </cell>
          <cell r="AH99">
            <v>0</v>
          </cell>
          <cell r="AI99">
            <v>683100</v>
          </cell>
          <cell r="AK99">
            <v>45054</v>
          </cell>
          <cell r="AL99">
            <v>728154</v>
          </cell>
          <cell r="AM99">
            <v>3.672324402729132E-3</v>
          </cell>
          <cell r="AN99">
            <v>0.43049526850703995</v>
          </cell>
          <cell r="AO99">
            <v>2.4409464779687329</v>
          </cell>
          <cell r="AP99">
            <v>728154</v>
          </cell>
          <cell r="AQ99">
            <v>3.7047268486164043E-3</v>
          </cell>
          <cell r="AR99" t="str">
            <v>BG - 9 months rent &amp; outgoings</v>
          </cell>
          <cell r="CZ99">
            <v>728154</v>
          </cell>
          <cell r="DA99">
            <v>3.672324402729132E-3</v>
          </cell>
          <cell r="DB99">
            <v>5</v>
          </cell>
          <cell r="DC99">
            <v>7</v>
          </cell>
          <cell r="DD99">
            <v>0</v>
          </cell>
          <cell r="DE99">
            <v>4</v>
          </cell>
          <cell r="DF99">
            <v>2.9000000000000004</v>
          </cell>
          <cell r="DG99" t="str">
            <v/>
          </cell>
          <cell r="DH99" t="str">
            <v>Lindsay Brothers</v>
          </cell>
          <cell r="DI99" t="str">
            <v>44 Cambridge Street</v>
          </cell>
        </row>
        <row r="100">
          <cell r="B100" t="str">
            <v>ASICS</v>
          </cell>
          <cell r="C100" t="str">
            <v>Seven Hills</v>
          </cell>
          <cell r="D100" t="str">
            <v>NSW</v>
          </cell>
          <cell r="E100" t="str">
            <v>Freehold</v>
          </cell>
          <cell r="F100" t="str">
            <v>Income Producing</v>
          </cell>
          <cell r="G100" t="str">
            <v>Industrial</v>
          </cell>
          <cell r="H100" t="str">
            <v>NSW Industrial</v>
          </cell>
          <cell r="I100" t="str">
            <v>WBC</v>
          </cell>
          <cell r="J100" t="str">
            <v>Warehouse</v>
          </cell>
          <cell r="K100" t="str">
            <v xml:space="preserve">Asics </v>
          </cell>
          <cell r="L100" t="str">
            <v>Asics Tiger Oceania Pty Ltd</v>
          </cell>
          <cell r="M100" t="str">
            <v>Whole Building</v>
          </cell>
          <cell r="N100">
            <v>37742</v>
          </cell>
          <cell r="O100">
            <v>8</v>
          </cell>
          <cell r="P100">
            <v>40663</v>
          </cell>
          <cell r="Q100">
            <v>0.83504449007529091</v>
          </cell>
          <cell r="R100">
            <v>40664</v>
          </cell>
          <cell r="S100" t="str">
            <v>5+5</v>
          </cell>
          <cell r="T100" t="str">
            <v>Expiry</v>
          </cell>
          <cell r="U100" t="str">
            <v>CPI/3.50%</v>
          </cell>
          <cell r="V100" t="str">
            <v>Net</v>
          </cell>
          <cell r="W100">
            <v>7065</v>
          </cell>
          <cell r="X100">
            <v>0</v>
          </cell>
          <cell r="Y100">
            <v>7065</v>
          </cell>
          <cell r="Z100">
            <v>60</v>
          </cell>
          <cell r="AA100">
            <v>139.98070932524996</v>
          </cell>
          <cell r="AB100">
            <v>0</v>
          </cell>
          <cell r="AC100">
            <v>0</v>
          </cell>
          <cell r="AD100">
            <v>0</v>
          </cell>
          <cell r="AE100">
            <v>988963.71138289094</v>
          </cell>
          <cell r="AF100">
            <v>0</v>
          </cell>
          <cell r="AG100">
            <v>0</v>
          </cell>
          <cell r="AH100">
            <v>0</v>
          </cell>
          <cell r="AI100">
            <v>988963.71138289094</v>
          </cell>
          <cell r="AK100">
            <v>135474.23999999999</v>
          </cell>
          <cell r="AL100">
            <v>1124437.9513828908</v>
          </cell>
          <cell r="AM100">
            <v>5.6709170425736088E-3</v>
          </cell>
          <cell r="AN100">
            <v>1</v>
          </cell>
          <cell r="AO100">
            <v>0.83504449007529091</v>
          </cell>
          <cell r="AP100">
            <v>1124437.9513828908</v>
          </cell>
          <cell r="AQ100">
            <v>5.7209539027340689E-3</v>
          </cell>
          <cell r="AR100" t="str">
            <v>BG - $319,806</v>
          </cell>
          <cell r="CZ100">
            <v>1124437.9513828908</v>
          </cell>
          <cell r="DA100">
            <v>5.6709170425736088E-3</v>
          </cell>
          <cell r="DB100">
            <v>6</v>
          </cell>
          <cell r="DC100">
            <v>5</v>
          </cell>
          <cell r="DD100">
            <v>0</v>
          </cell>
          <cell r="DE100">
            <v>0</v>
          </cell>
          <cell r="DF100">
            <v>1.7000000000000002</v>
          </cell>
          <cell r="DG100" t="str">
            <v/>
          </cell>
          <cell r="DH100" t="str">
            <v>Asics Tiger Oceania Pty Ltd</v>
          </cell>
          <cell r="DI100" t="str">
            <v>ASICS</v>
          </cell>
        </row>
        <row r="101">
          <cell r="B101" t="str">
            <v>Panasonic</v>
          </cell>
          <cell r="C101" t="str">
            <v>Seven Hills</v>
          </cell>
          <cell r="D101" t="str">
            <v>NSW</v>
          </cell>
          <cell r="E101" t="str">
            <v>Freehold</v>
          </cell>
          <cell r="F101" t="str">
            <v>Income Producing</v>
          </cell>
          <cell r="G101" t="str">
            <v>Industrial</v>
          </cell>
          <cell r="H101" t="str">
            <v>NSW Industrial</v>
          </cell>
          <cell r="I101" t="str">
            <v>WBC</v>
          </cell>
          <cell r="J101" t="str">
            <v>Warehouse</v>
          </cell>
          <cell r="K101" t="str">
            <v>Panaso</v>
          </cell>
          <cell r="L101" t="str">
            <v>Panasonic Australia Pty Ltd</v>
          </cell>
          <cell r="M101" t="str">
            <v>Whole Building</v>
          </cell>
          <cell r="N101">
            <v>37396</v>
          </cell>
          <cell r="O101">
            <v>10</v>
          </cell>
          <cell r="P101">
            <v>41048</v>
          </cell>
          <cell r="Q101">
            <v>1.8891170431211499</v>
          </cell>
          <cell r="R101">
            <v>40683</v>
          </cell>
          <cell r="S101" t="str">
            <v>5+5</v>
          </cell>
          <cell r="T101" t="str">
            <v/>
          </cell>
          <cell r="U101" t="str">
            <v>CPI/3.50%</v>
          </cell>
          <cell r="V101" t="str">
            <v>Net</v>
          </cell>
          <cell r="W101">
            <v>10708</v>
          </cell>
          <cell r="X101">
            <v>0</v>
          </cell>
          <cell r="Y101">
            <v>10708</v>
          </cell>
          <cell r="Z101">
            <v>43</v>
          </cell>
          <cell r="AA101">
            <v>138.79926598499998</v>
          </cell>
          <cell r="AB101">
            <v>0</v>
          </cell>
          <cell r="AC101">
            <v>0</v>
          </cell>
          <cell r="AD101">
            <v>0</v>
          </cell>
          <cell r="AE101">
            <v>1486262.5401673797</v>
          </cell>
          <cell r="AF101">
            <v>0</v>
          </cell>
          <cell r="AG101">
            <v>0</v>
          </cell>
          <cell r="AH101">
            <v>0</v>
          </cell>
          <cell r="AI101">
            <v>1486262.5401673797</v>
          </cell>
          <cell r="AK101">
            <v>189977.16</v>
          </cell>
          <cell r="AL101">
            <v>1676239.7001673796</v>
          </cell>
          <cell r="AM101">
            <v>8.4538380009558847E-3</v>
          </cell>
          <cell r="AN101">
            <v>1</v>
          </cell>
          <cell r="AO101">
            <v>1.8891170431211499</v>
          </cell>
          <cell r="AP101">
            <v>1676239.7001673796</v>
          </cell>
          <cell r="AQ101">
            <v>8.5284297304235139E-3</v>
          </cell>
          <cell r="AR101" t="str">
            <v>Nil</v>
          </cell>
          <cell r="CZ101">
            <v>1676239.7001673796</v>
          </cell>
          <cell r="DA101">
            <v>8.4538380009558847E-3</v>
          </cell>
          <cell r="DB101">
            <v>6</v>
          </cell>
          <cell r="DC101">
            <v>5</v>
          </cell>
          <cell r="DD101">
            <v>0</v>
          </cell>
          <cell r="DE101">
            <v>0</v>
          </cell>
          <cell r="DF101">
            <v>1.7000000000000002</v>
          </cell>
          <cell r="DG101" t="str">
            <v/>
          </cell>
          <cell r="DH101" t="str">
            <v>Panasonic Australia Pty Ltd</v>
          </cell>
          <cell r="DI101" t="str">
            <v>Panasonic</v>
          </cell>
        </row>
        <row r="102">
          <cell r="B102" t="str">
            <v>Sigma</v>
          </cell>
          <cell r="C102" t="str">
            <v>Seven Hills</v>
          </cell>
          <cell r="D102" t="str">
            <v>NSW</v>
          </cell>
          <cell r="E102" t="str">
            <v>Freehold</v>
          </cell>
          <cell r="F102" t="str">
            <v>Income Producing</v>
          </cell>
          <cell r="G102" t="str">
            <v>Industrial</v>
          </cell>
          <cell r="H102" t="str">
            <v>NSW Industrial</v>
          </cell>
          <cell r="I102" t="str">
            <v>WBC</v>
          </cell>
          <cell r="J102" t="str">
            <v>Warehouse</v>
          </cell>
          <cell r="K102" t="str">
            <v xml:space="preserve">Sigma </v>
          </cell>
          <cell r="L102" t="str">
            <v>Sigma Company Limited</v>
          </cell>
          <cell r="M102" t="str">
            <v>Whole Building</v>
          </cell>
          <cell r="N102">
            <v>39114</v>
          </cell>
          <cell r="O102">
            <v>8</v>
          </cell>
          <cell r="P102">
            <v>42035</v>
          </cell>
          <cell r="Q102">
            <v>4.5913757700205338</v>
          </cell>
          <cell r="R102">
            <v>40575</v>
          </cell>
          <cell r="S102">
            <v>5</v>
          </cell>
          <cell r="T102" t="str">
            <v/>
          </cell>
          <cell r="U102">
            <v>3.5000000000000003E-2</v>
          </cell>
          <cell r="V102" t="str">
            <v>Net</v>
          </cell>
          <cell r="W102">
            <v>13555</v>
          </cell>
          <cell r="X102">
            <v>0</v>
          </cell>
          <cell r="Y102">
            <v>13555</v>
          </cell>
          <cell r="Z102">
            <v>128</v>
          </cell>
          <cell r="AA102">
            <v>116.74799999999999</v>
          </cell>
          <cell r="AB102">
            <v>0</v>
          </cell>
          <cell r="AC102">
            <v>0</v>
          </cell>
          <cell r="AD102">
            <v>0</v>
          </cell>
          <cell r="AE102">
            <v>1582519.14</v>
          </cell>
          <cell r="AF102">
            <v>0</v>
          </cell>
          <cell r="AG102">
            <v>0</v>
          </cell>
          <cell r="AH102">
            <v>0</v>
          </cell>
          <cell r="AI102">
            <v>1582519.14</v>
          </cell>
          <cell r="AK102">
            <v>278478.12</v>
          </cell>
          <cell r="AL102">
            <v>1860997.2599999998</v>
          </cell>
          <cell r="AM102">
            <v>9.3856322306957729E-3</v>
          </cell>
          <cell r="AN102">
            <v>1</v>
          </cell>
          <cell r="AO102">
            <v>4.5913757700205338</v>
          </cell>
          <cell r="AP102">
            <v>1860997.2599999998</v>
          </cell>
          <cell r="AQ102">
            <v>9.4684455682775386E-3</v>
          </cell>
          <cell r="AR102" t="str">
            <v>BG - 6 months rent</v>
          </cell>
          <cell r="CZ102">
            <v>1860997.2599999998</v>
          </cell>
          <cell r="DA102">
            <v>9.3856322306957729E-3</v>
          </cell>
          <cell r="DB102">
            <v>4</v>
          </cell>
          <cell r="DC102">
            <v>5</v>
          </cell>
          <cell r="DD102">
            <v>0</v>
          </cell>
          <cell r="DE102">
            <v>0</v>
          </cell>
          <cell r="DF102">
            <v>1.3</v>
          </cell>
          <cell r="DG102" t="str">
            <v/>
          </cell>
          <cell r="DH102" t="str">
            <v>Sigma Company Limited</v>
          </cell>
          <cell r="DI102" t="str">
            <v>Sigma</v>
          </cell>
        </row>
        <row r="103">
          <cell r="B103" t="str">
            <v>Cabac</v>
          </cell>
          <cell r="C103" t="str">
            <v>Seven Hills</v>
          </cell>
          <cell r="D103" t="str">
            <v>NSW</v>
          </cell>
          <cell r="E103" t="str">
            <v>Freehold</v>
          </cell>
          <cell r="F103" t="str">
            <v>Income Producing</v>
          </cell>
          <cell r="G103" t="str">
            <v>Industrial</v>
          </cell>
          <cell r="H103" t="str">
            <v>NSW Industrial</v>
          </cell>
          <cell r="I103" t="str">
            <v>CMBS 2006-1</v>
          </cell>
          <cell r="J103" t="str">
            <v>Warehouse</v>
          </cell>
          <cell r="K103" t="str">
            <v>Legend</v>
          </cell>
          <cell r="L103" t="str">
            <v>Legend Corporation Limited</v>
          </cell>
          <cell r="M103" t="str">
            <v>Whole Building</v>
          </cell>
          <cell r="N103">
            <v>39598</v>
          </cell>
          <cell r="O103">
            <v>10</v>
          </cell>
          <cell r="P103">
            <v>43249</v>
          </cell>
          <cell r="Q103">
            <v>7.915126625598905</v>
          </cell>
          <cell r="R103">
            <v>40693</v>
          </cell>
          <cell r="S103" t="str">
            <v>5+5</v>
          </cell>
          <cell r="T103" t="str">
            <v/>
          </cell>
          <cell r="U103">
            <v>0.03</v>
          </cell>
          <cell r="V103" t="str">
            <v>Net</v>
          </cell>
          <cell r="W103">
            <v>12319</v>
          </cell>
          <cell r="X103">
            <v>0</v>
          </cell>
          <cell r="Y103">
            <v>12319</v>
          </cell>
          <cell r="Z103">
            <v>115</v>
          </cell>
          <cell r="AA103">
            <v>122.53395</v>
          </cell>
          <cell r="AB103">
            <v>0</v>
          </cell>
          <cell r="AC103">
            <v>0</v>
          </cell>
          <cell r="AD103">
            <v>0</v>
          </cell>
          <cell r="AE103">
            <v>1509495.7300500001</v>
          </cell>
          <cell r="AF103">
            <v>0</v>
          </cell>
          <cell r="AG103">
            <v>0</v>
          </cell>
          <cell r="AH103">
            <v>0</v>
          </cell>
          <cell r="AI103">
            <v>1509495.7300500001</v>
          </cell>
          <cell r="AK103">
            <v>228620.16</v>
          </cell>
          <cell r="AL103">
            <v>1738115.89005</v>
          </cell>
          <cell r="AM103">
            <v>8.7659003422378787E-3</v>
          </cell>
          <cell r="AN103">
            <v>1</v>
          </cell>
          <cell r="AO103">
            <v>7.915126625598905</v>
          </cell>
          <cell r="AP103">
            <v>1738115.89005</v>
          </cell>
          <cell r="AQ103">
            <v>8.8432455275601497E-3</v>
          </cell>
          <cell r="AR103" t="str">
            <v>BG - 6 months rent &amp; outgoings</v>
          </cell>
          <cell r="CZ103">
            <v>1738115.89005</v>
          </cell>
          <cell r="DA103">
            <v>8.7659003422378787E-3</v>
          </cell>
          <cell r="DB103">
            <v>7</v>
          </cell>
          <cell r="DC103">
            <v>7</v>
          </cell>
          <cell r="DD103">
            <v>0</v>
          </cell>
          <cell r="DE103">
            <v>0</v>
          </cell>
          <cell r="DF103">
            <v>2.1</v>
          </cell>
          <cell r="DG103" t="str">
            <v/>
          </cell>
          <cell r="DH103" t="str">
            <v>Legend Corporation Limited</v>
          </cell>
          <cell r="DI103" t="str">
            <v>Cabac</v>
          </cell>
        </row>
        <row r="104">
          <cell r="B104" t="str">
            <v>Coles, Smeaton Grange</v>
          </cell>
          <cell r="C104" t="str">
            <v>Smeaton Grange</v>
          </cell>
          <cell r="D104" t="str">
            <v>NSW</v>
          </cell>
          <cell r="E104" t="str">
            <v>99 year leasehold</v>
          </cell>
          <cell r="F104" t="str">
            <v>Income Producing</v>
          </cell>
          <cell r="G104" t="str">
            <v>Industrial</v>
          </cell>
          <cell r="H104" t="str">
            <v>NSW Industrial</v>
          </cell>
          <cell r="I104" t="str">
            <v>MOF</v>
          </cell>
          <cell r="J104" t="str">
            <v>Distribution</v>
          </cell>
          <cell r="K104" t="str">
            <v>Wesfar</v>
          </cell>
          <cell r="L104" t="str">
            <v>Wesfarmers Coles Group Limited 6</v>
          </cell>
          <cell r="M104" t="str">
            <v>Whole Building</v>
          </cell>
          <cell r="N104">
            <v>36192</v>
          </cell>
          <cell r="O104">
            <v>15.383333333333333</v>
          </cell>
          <cell r="P104">
            <v>41809</v>
          </cell>
          <cell r="Q104">
            <v>3.9726214921286789</v>
          </cell>
          <cell r="R104">
            <v>40575</v>
          </cell>
          <cell r="T104" t="str">
            <v/>
          </cell>
          <cell r="U104">
            <v>0.03</v>
          </cell>
          <cell r="V104" t="str">
            <v>Net</v>
          </cell>
          <cell r="W104">
            <v>61281</v>
          </cell>
          <cell r="X104">
            <v>0</v>
          </cell>
          <cell r="Y104">
            <v>61281</v>
          </cell>
          <cell r="Z104">
            <v>429</v>
          </cell>
          <cell r="AA104">
            <v>74.134810453900002</v>
          </cell>
          <cell r="AB104">
            <v>0</v>
          </cell>
          <cell r="AC104">
            <v>0</v>
          </cell>
          <cell r="AD104">
            <v>0</v>
          </cell>
          <cell r="AE104">
            <v>4543055.319425446</v>
          </cell>
          <cell r="AF104">
            <v>0</v>
          </cell>
          <cell r="AG104">
            <v>0</v>
          </cell>
          <cell r="AH104">
            <v>0</v>
          </cell>
          <cell r="AI104">
            <v>4543055.319425446</v>
          </cell>
          <cell r="AK104">
            <v>748884</v>
          </cell>
          <cell r="AL104">
            <v>5291939.319425446</v>
          </cell>
          <cell r="AM104">
            <v>2.6689021691136572E-2</v>
          </cell>
          <cell r="AN104">
            <v>1</v>
          </cell>
          <cell r="AO104">
            <v>3.9726214921286789</v>
          </cell>
          <cell r="AP104">
            <v>5291939.319425446</v>
          </cell>
          <cell r="AQ104">
            <v>2.6924510032114459E-2</v>
          </cell>
          <cell r="AR104" t="str">
            <v>Nil</v>
          </cell>
          <cell r="CZ104">
            <v>5291939.319425446</v>
          </cell>
          <cell r="DA104">
            <v>2.6689021691136572E-2</v>
          </cell>
          <cell r="DB104">
            <v>5</v>
          </cell>
          <cell r="DC104">
            <v>2</v>
          </cell>
          <cell r="DD104">
            <v>0</v>
          </cell>
          <cell r="DE104">
            <v>0</v>
          </cell>
          <cell r="DF104">
            <v>1.2</v>
          </cell>
          <cell r="DG104" t="str">
            <v/>
          </cell>
          <cell r="DH104" t="str">
            <v>Wesfarmers Coles Group Limited 6</v>
          </cell>
          <cell r="DI104" t="str">
            <v>Coles, Smeaton Grange</v>
          </cell>
        </row>
        <row r="105">
          <cell r="B105" t="str">
            <v>Freshwater</v>
          </cell>
          <cell r="C105" t="str">
            <v>Southbank</v>
          </cell>
          <cell r="D105" t="str">
            <v>VIC</v>
          </cell>
          <cell r="E105" t="str">
            <v>Freehold</v>
          </cell>
          <cell r="F105" t="str">
            <v>Income Producing</v>
          </cell>
          <cell r="G105" t="str">
            <v>Office</v>
          </cell>
          <cell r="H105" t="str">
            <v>VIC CBD Office</v>
          </cell>
          <cell r="I105" t="str">
            <v>WBC</v>
          </cell>
          <cell r="J105" t="str">
            <v>Office</v>
          </cell>
          <cell r="K105" t="str">
            <v>HJ Hei</v>
          </cell>
          <cell r="L105" t="str">
            <v>HJ Heinz Company Australia Limited</v>
          </cell>
          <cell r="M105" t="str">
            <v>Level 8, 9 &amp; Part 10</v>
          </cell>
          <cell r="N105">
            <v>38596</v>
          </cell>
          <cell r="O105">
            <v>10</v>
          </cell>
          <cell r="P105">
            <v>42247</v>
          </cell>
          <cell r="Q105">
            <v>5.1718001368925393</v>
          </cell>
          <cell r="R105">
            <v>40422</v>
          </cell>
          <cell r="S105">
            <v>5</v>
          </cell>
          <cell r="T105" t="str">
            <v/>
          </cell>
          <cell r="U105">
            <v>3.4500000000000003E-2</v>
          </cell>
          <cell r="V105" t="str">
            <v>Net</v>
          </cell>
          <cell r="W105">
            <v>4147.5</v>
          </cell>
          <cell r="X105">
            <v>12.6</v>
          </cell>
          <cell r="Y105">
            <v>4160.1000000000004</v>
          </cell>
          <cell r="Z105">
            <v>35</v>
          </cell>
          <cell r="AA105">
            <v>385.57184367650001</v>
          </cell>
          <cell r="AB105">
            <v>171.79941499999998</v>
          </cell>
          <cell r="AC105">
            <v>5153.8822703777814</v>
          </cell>
          <cell r="AD105">
            <v>9161.5319999999992</v>
          </cell>
          <cell r="AE105">
            <v>799579.61082414188</v>
          </cell>
          <cell r="AF105">
            <v>1082.3363144999998</v>
          </cell>
          <cell r="AG105">
            <v>90192.939731611172</v>
          </cell>
          <cell r="AH105">
            <v>4580.7659999999996</v>
          </cell>
          <cell r="AI105">
            <v>895435.65287025296</v>
          </cell>
          <cell r="AK105">
            <v>290941.94500000001</v>
          </cell>
          <cell r="AL105">
            <v>1186377.597870253</v>
          </cell>
          <cell r="AM105">
            <v>5.9832994167581298E-3</v>
          </cell>
          <cell r="AN105">
            <v>6.8851228832052469E-2</v>
          </cell>
          <cell r="AO105">
            <v>0.35608479469882848</v>
          </cell>
          <cell r="AP105">
            <v>1186377.597870253</v>
          </cell>
          <cell r="AQ105">
            <v>6.0360925565566661E-3</v>
          </cell>
          <cell r="AR105" t="str">
            <v>BG - 12 months gross rent</v>
          </cell>
          <cell r="CZ105">
            <v>1186377.597870253</v>
          </cell>
          <cell r="DA105">
            <v>5.9832994167581298E-3</v>
          </cell>
          <cell r="DB105">
            <v>5</v>
          </cell>
          <cell r="DC105">
            <v>5</v>
          </cell>
          <cell r="DD105">
            <v>0</v>
          </cell>
          <cell r="DE105">
            <v>0</v>
          </cell>
          <cell r="DF105">
            <v>1.5</v>
          </cell>
          <cell r="DG105" t="str">
            <v/>
          </cell>
          <cell r="DH105" t="str">
            <v>HJ Heinz Company Australia Limited</v>
          </cell>
          <cell r="DI105" t="str">
            <v>Freshwater</v>
          </cell>
        </row>
        <row r="106">
          <cell r="B106" t="str">
            <v>Freshwater</v>
          </cell>
          <cell r="C106" t="str">
            <v>Southbank</v>
          </cell>
          <cell r="D106" t="str">
            <v>VIC</v>
          </cell>
          <cell r="E106" t="str">
            <v>Freehold</v>
          </cell>
          <cell r="F106" t="str">
            <v>Income Producing</v>
          </cell>
          <cell r="G106" t="str">
            <v>Office</v>
          </cell>
          <cell r="H106" t="str">
            <v>VIC CBD Office</v>
          </cell>
          <cell r="I106" t="str">
            <v>WBC</v>
          </cell>
          <cell r="J106" t="str">
            <v>Office</v>
          </cell>
          <cell r="K106" t="str">
            <v>PMP Li</v>
          </cell>
          <cell r="L106" t="str">
            <v xml:space="preserve">PMP Limited </v>
          </cell>
          <cell r="M106" t="str">
            <v>Level Part 10, 11 &amp; 12</v>
          </cell>
          <cell r="N106">
            <v>38537</v>
          </cell>
          <cell r="O106">
            <v>10</v>
          </cell>
          <cell r="P106">
            <v>42188</v>
          </cell>
          <cell r="Q106">
            <v>5.0102669404517455</v>
          </cell>
          <cell r="R106">
            <v>40363</v>
          </cell>
          <cell r="S106">
            <v>5</v>
          </cell>
          <cell r="T106" t="str">
            <v/>
          </cell>
          <cell r="U106">
            <v>3.3500000000000002E-2</v>
          </cell>
          <cell r="V106" t="str">
            <v>Net</v>
          </cell>
          <cell r="W106">
            <v>3881</v>
          </cell>
          <cell r="X106">
            <v>0</v>
          </cell>
          <cell r="Y106">
            <v>3881</v>
          </cell>
          <cell r="Z106">
            <v>25</v>
          </cell>
          <cell r="AA106">
            <v>382.19652221659607</v>
          </cell>
          <cell r="AB106">
            <v>0</v>
          </cell>
          <cell r="AC106">
            <v>5133.9831342527832</v>
          </cell>
          <cell r="AD106">
            <v>0</v>
          </cell>
          <cell r="AE106">
            <v>741652.35136130464</v>
          </cell>
          <cell r="AF106">
            <v>0</v>
          </cell>
          <cell r="AG106">
            <v>64174.789178159786</v>
          </cell>
          <cell r="AH106">
            <v>0</v>
          </cell>
          <cell r="AI106">
            <v>805827.14053946442</v>
          </cell>
          <cell r="AK106">
            <v>276176.33500000002</v>
          </cell>
          <cell r="AL106">
            <v>1082003.4755394645</v>
          </cell>
          <cell r="AM106">
            <v>5.4569057741374891E-3</v>
          </cell>
          <cell r="AN106">
            <v>6.1961112084957873E-2</v>
          </cell>
          <cell r="AO106">
            <v>0.31044171147288957</v>
          </cell>
          <cell r="AP106">
            <v>1082003.4755394645</v>
          </cell>
          <cell r="AQ106">
            <v>5.5050543238481381E-3</v>
          </cell>
          <cell r="AR106" t="str">
            <v>BG - 4 months gross rent</v>
          </cell>
          <cell r="CZ106">
            <v>1082003.4755394645</v>
          </cell>
          <cell r="DA106">
            <v>5.4569057741374891E-3</v>
          </cell>
          <cell r="DB106">
            <v>6</v>
          </cell>
          <cell r="DC106">
            <v>5</v>
          </cell>
          <cell r="DD106">
            <v>0</v>
          </cell>
          <cell r="DE106">
            <v>4</v>
          </cell>
          <cell r="DF106">
            <v>2.9000000000000004</v>
          </cell>
          <cell r="DG106" t="str">
            <v/>
          </cell>
          <cell r="DH106" t="str">
            <v xml:space="preserve">PMP Limited </v>
          </cell>
          <cell r="DI106" t="str">
            <v>Freshwater</v>
          </cell>
        </row>
        <row r="107">
          <cell r="B107" t="str">
            <v>Freshwater</v>
          </cell>
          <cell r="C107" t="str">
            <v>Southbank</v>
          </cell>
          <cell r="D107" t="str">
            <v>VIC</v>
          </cell>
          <cell r="E107" t="str">
            <v>Freehold</v>
          </cell>
          <cell r="F107" t="str">
            <v>Income Producing</v>
          </cell>
          <cell r="G107" t="str">
            <v>Office</v>
          </cell>
          <cell r="H107" t="str">
            <v>VIC CBD Office</v>
          </cell>
          <cell r="I107" t="str">
            <v>WBC</v>
          </cell>
          <cell r="J107" t="str">
            <v>Office</v>
          </cell>
          <cell r="K107" t="str">
            <v>Fische</v>
          </cell>
          <cell r="L107" t="str">
            <v>Fischer Graham Group Pty Ltd</v>
          </cell>
          <cell r="M107" t="str">
            <v>Part Level 13</v>
          </cell>
          <cell r="N107">
            <v>38991</v>
          </cell>
          <cell r="O107">
            <v>4</v>
          </cell>
          <cell r="P107">
            <v>40451</v>
          </cell>
          <cell r="Q107">
            <v>0.25462012320328542</v>
          </cell>
          <cell r="R107">
            <v>40452</v>
          </cell>
          <cell r="S107">
            <v>4</v>
          </cell>
          <cell r="T107" t="str">
            <v>Expiry</v>
          </cell>
          <cell r="U107">
            <v>3.5000000000000003E-2</v>
          </cell>
          <cell r="V107" t="str">
            <v>Net</v>
          </cell>
          <cell r="W107">
            <v>609.5</v>
          </cell>
          <cell r="X107">
            <v>0</v>
          </cell>
          <cell r="Y107">
            <v>609.5</v>
          </cell>
          <cell r="Z107">
            <v>6</v>
          </cell>
          <cell r="AA107">
            <v>376.96407749999992</v>
          </cell>
          <cell r="AB107">
            <v>0</v>
          </cell>
          <cell r="AC107">
            <v>4989.2304374999994</v>
          </cell>
          <cell r="AD107">
            <v>0</v>
          </cell>
          <cell r="AE107">
            <v>114879.80261812497</v>
          </cell>
          <cell r="AF107">
            <v>0</v>
          </cell>
          <cell r="AG107">
            <v>14967.691312499999</v>
          </cell>
          <cell r="AH107">
            <v>0</v>
          </cell>
          <cell r="AI107">
            <v>129847.49393062497</v>
          </cell>
          <cell r="AK107">
            <v>43372.68</v>
          </cell>
          <cell r="AL107">
            <v>173220.17393062497</v>
          </cell>
          <cell r="AM107">
            <v>8.7360733000219559E-4</v>
          </cell>
          <cell r="AN107">
            <v>9.9841451356431736E-3</v>
          </cell>
          <cell r="AO107">
            <v>2.5421642645169478E-3</v>
          </cell>
          <cell r="AP107">
            <v>173220.17393062497</v>
          </cell>
          <cell r="AQ107">
            <v>8.8131553089427464E-4</v>
          </cell>
          <cell r="AR107" t="str">
            <v>BG - 12 months rent &amp; outgoings</v>
          </cell>
          <cell r="CZ107">
            <v>173220.17393062497</v>
          </cell>
          <cell r="DA107">
            <v>8.7360733000219559E-4</v>
          </cell>
          <cell r="DB107">
            <v>3</v>
          </cell>
          <cell r="DC107">
            <v>9</v>
          </cell>
          <cell r="DD107">
            <v>0</v>
          </cell>
          <cell r="DE107">
            <v>3</v>
          </cell>
          <cell r="DF107">
            <v>2.4</v>
          </cell>
          <cell r="DG107" t="str">
            <v/>
          </cell>
          <cell r="DH107" t="str">
            <v>Fischer Graham Group Pty Ltd</v>
          </cell>
          <cell r="DI107" t="str">
            <v>Freshwater</v>
          </cell>
        </row>
        <row r="108">
          <cell r="B108" t="str">
            <v>Freshwater</v>
          </cell>
          <cell r="C108" t="str">
            <v>Southbank</v>
          </cell>
          <cell r="D108" t="str">
            <v>VIC</v>
          </cell>
          <cell r="E108" t="str">
            <v>Freehold</v>
          </cell>
          <cell r="F108" t="str">
            <v>Income Producing</v>
          </cell>
          <cell r="G108" t="str">
            <v>Office</v>
          </cell>
          <cell r="H108" t="str">
            <v>VIC CBD Office</v>
          </cell>
          <cell r="I108" t="str">
            <v>WBC</v>
          </cell>
          <cell r="J108" t="str">
            <v>Office</v>
          </cell>
          <cell r="K108" t="str">
            <v>Paradi</v>
          </cell>
          <cell r="L108" t="str">
            <v>Paradigm Wealth Management Pty Ltd</v>
          </cell>
          <cell r="M108" t="str">
            <v>Part Level 13</v>
          </cell>
          <cell r="N108">
            <v>38869</v>
          </cell>
          <cell r="O108">
            <v>5.0246575342465754</v>
          </cell>
          <cell r="P108">
            <v>40703</v>
          </cell>
          <cell r="Q108">
            <v>0.94455852156057496</v>
          </cell>
          <cell r="R108">
            <v>40330</v>
          </cell>
          <cell r="S108">
            <v>5</v>
          </cell>
          <cell r="T108" t="str">
            <v>Review</v>
          </cell>
          <cell r="U108">
            <v>0.04</v>
          </cell>
          <cell r="V108" t="str">
            <v>Net</v>
          </cell>
          <cell r="W108">
            <v>333</v>
          </cell>
          <cell r="X108">
            <v>0</v>
          </cell>
          <cell r="Y108">
            <v>333</v>
          </cell>
          <cell r="Z108">
            <v>3</v>
          </cell>
          <cell r="AA108">
            <v>388.07808000000006</v>
          </cell>
          <cell r="AB108">
            <v>0</v>
          </cell>
          <cell r="AC108">
            <v>5061.8879999999999</v>
          </cell>
          <cell r="AD108">
            <v>0</v>
          </cell>
          <cell r="AE108">
            <v>64615.000320000006</v>
          </cell>
          <cell r="AF108">
            <v>0</v>
          </cell>
          <cell r="AG108">
            <v>7592.8320000000003</v>
          </cell>
          <cell r="AH108">
            <v>0</v>
          </cell>
          <cell r="AI108">
            <v>72207.832320000001</v>
          </cell>
          <cell r="AK108">
            <v>23696.639999999999</v>
          </cell>
          <cell r="AL108">
            <v>95904.472320000001</v>
          </cell>
          <cell r="AM108">
            <v>4.8367836203824544E-4</v>
          </cell>
          <cell r="AN108">
            <v>5.5521555017322612E-3</v>
          </cell>
          <cell r="AO108">
            <v>5.244335792190637E-3</v>
          </cell>
          <cell r="AP108">
            <v>95904.472320000001</v>
          </cell>
          <cell r="AQ108">
            <v>4.8794605743605445E-4</v>
          </cell>
          <cell r="AR108" t="str">
            <v>BG - 12 months rent, outgoings &amp; licence fee</v>
          </cell>
          <cell r="CZ108">
            <v>95904.472320000001</v>
          </cell>
          <cell r="DA108">
            <v>4.8367836203824544E-4</v>
          </cell>
          <cell r="DB108">
            <v>3</v>
          </cell>
          <cell r="DC108">
            <v>9</v>
          </cell>
          <cell r="DD108">
            <v>0</v>
          </cell>
          <cell r="DE108">
            <v>3</v>
          </cell>
          <cell r="DF108">
            <v>2.4</v>
          </cell>
          <cell r="DG108" t="str">
            <v/>
          </cell>
          <cell r="DH108" t="str">
            <v>Paradigm Wealth Management Pty Ltd</v>
          </cell>
          <cell r="DI108" t="str">
            <v>Freshwater</v>
          </cell>
        </row>
        <row r="109">
          <cell r="B109" t="str">
            <v>Freshwater</v>
          </cell>
          <cell r="C109" t="str">
            <v>Southbank</v>
          </cell>
          <cell r="D109" t="str">
            <v>VIC</v>
          </cell>
          <cell r="E109" t="str">
            <v>Freehold</v>
          </cell>
          <cell r="F109" t="str">
            <v>Income Producing</v>
          </cell>
          <cell r="G109" t="str">
            <v>Office</v>
          </cell>
          <cell r="H109" t="str">
            <v>VIC CBD Office</v>
          </cell>
          <cell r="I109" t="str">
            <v>WBC</v>
          </cell>
          <cell r="J109" t="str">
            <v>Office</v>
          </cell>
          <cell r="K109" t="str">
            <v>Morrow</v>
          </cell>
          <cell r="L109" t="str">
            <v>Morrows Pty Ltd</v>
          </cell>
          <cell r="M109" t="str">
            <v>Part Level 13</v>
          </cell>
          <cell r="N109">
            <v>38595</v>
          </cell>
          <cell r="O109">
            <v>10.775</v>
          </cell>
          <cell r="P109">
            <v>42530</v>
          </cell>
          <cell r="Q109">
            <v>5.9466119096509242</v>
          </cell>
          <cell r="R109">
            <v>40421</v>
          </cell>
          <cell r="S109">
            <v>5</v>
          </cell>
          <cell r="T109" t="str">
            <v/>
          </cell>
          <cell r="U109">
            <v>3.3500000000000002E-2</v>
          </cell>
          <cell r="V109" t="str">
            <v>Net</v>
          </cell>
          <cell r="W109">
            <v>816.5</v>
          </cell>
          <cell r="X109">
            <v>0</v>
          </cell>
          <cell r="Y109">
            <v>816.5</v>
          </cell>
          <cell r="Z109">
            <v>9</v>
          </cell>
          <cell r="AA109">
            <v>393.60537362604663</v>
          </cell>
          <cell r="AB109">
            <v>0</v>
          </cell>
          <cell r="AC109">
            <v>5133.9831342527832</v>
          </cell>
          <cell r="AD109">
            <v>0</v>
          </cell>
          <cell r="AE109">
            <v>160689.39378283353</v>
          </cell>
          <cell r="AF109">
            <v>0</v>
          </cell>
          <cell r="AG109">
            <v>23102.924104137524</v>
          </cell>
          <cell r="AH109">
            <v>0</v>
          </cell>
          <cell r="AI109">
            <v>183792.31788697105</v>
          </cell>
          <cell r="AK109">
            <v>54191.88</v>
          </cell>
          <cell r="AL109">
            <v>237984.19788697106</v>
          </cell>
          <cell r="AM109">
            <v>1.2002339853440928E-3</v>
          </cell>
          <cell r="AN109">
            <v>1.4132033827161855E-2</v>
          </cell>
          <cell r="AO109">
            <v>8.4037720664190421E-2</v>
          </cell>
          <cell r="AP109">
            <v>237984.19788697106</v>
          </cell>
          <cell r="AQ109">
            <v>1.210824149092501E-3</v>
          </cell>
          <cell r="AR109" t="str">
            <v>BG - 12 months gross rent</v>
          </cell>
          <cell r="CZ109">
            <v>237984.19788697106</v>
          </cell>
          <cell r="DA109">
            <v>1.2002339853440928E-3</v>
          </cell>
          <cell r="DB109">
            <v>3</v>
          </cell>
          <cell r="DC109">
            <v>9</v>
          </cell>
          <cell r="DD109">
            <v>0</v>
          </cell>
          <cell r="DE109">
            <v>3</v>
          </cell>
          <cell r="DF109">
            <v>2.4</v>
          </cell>
          <cell r="DG109" t="str">
            <v/>
          </cell>
          <cell r="DH109" t="str">
            <v>Morrows Pty Ltd</v>
          </cell>
          <cell r="DI109" t="str">
            <v>Freshwater</v>
          </cell>
        </row>
        <row r="110">
          <cell r="B110" t="str">
            <v>Freshwater</v>
          </cell>
          <cell r="C110" t="str">
            <v>Southbank</v>
          </cell>
          <cell r="D110" t="str">
            <v>VIC</v>
          </cell>
          <cell r="E110" t="str">
            <v>Freehold</v>
          </cell>
          <cell r="F110" t="str">
            <v>Income Producing</v>
          </cell>
          <cell r="G110" t="str">
            <v>Office</v>
          </cell>
          <cell r="H110" t="str">
            <v>VIC CBD Office</v>
          </cell>
          <cell r="I110" t="str">
            <v>WBC</v>
          </cell>
          <cell r="J110" t="str">
            <v>Office</v>
          </cell>
          <cell r="K110" t="str">
            <v>Austra</v>
          </cell>
          <cell r="L110" t="str">
            <v>Australand Holdings Limited 5</v>
          </cell>
          <cell r="M110" t="str">
            <v>Level 14</v>
          </cell>
          <cell r="N110">
            <v>39974</v>
          </cell>
          <cell r="O110">
            <v>9.9972222222222218</v>
          </cell>
          <cell r="P110">
            <v>43625</v>
          </cell>
          <cell r="Q110">
            <v>8.944558521560575</v>
          </cell>
          <cell r="R110">
            <v>40339</v>
          </cell>
          <cell r="S110">
            <v>3</v>
          </cell>
          <cell r="T110" t="str">
            <v>Review</v>
          </cell>
          <cell r="U110">
            <v>3.5000000000000003E-2</v>
          </cell>
          <cell r="V110" t="str">
            <v>Net</v>
          </cell>
          <cell r="W110">
            <v>1805.5</v>
          </cell>
          <cell r="X110">
            <v>0</v>
          </cell>
          <cell r="Y110">
            <v>1805.5</v>
          </cell>
          <cell r="Z110">
            <v>4</v>
          </cell>
          <cell r="AA110">
            <v>390</v>
          </cell>
          <cell r="AB110">
            <v>0</v>
          </cell>
          <cell r="AC110">
            <v>5400</v>
          </cell>
          <cell r="AD110">
            <v>0</v>
          </cell>
          <cell r="AE110">
            <v>352072.5</v>
          </cell>
          <cell r="AF110">
            <v>0</v>
          </cell>
          <cell r="AG110">
            <v>10800</v>
          </cell>
          <cell r="AH110">
            <v>0</v>
          </cell>
          <cell r="AI110">
            <v>362872.5</v>
          </cell>
          <cell r="AK110">
            <v>128481.42</v>
          </cell>
          <cell r="AL110">
            <v>491353.92</v>
          </cell>
          <cell r="AM110">
            <v>2.4780623203231977E-3</v>
          </cell>
          <cell r="AN110">
            <v>2.7901745317236246E-2</v>
          </cell>
          <cell r="AO110">
            <v>0.24956879384369834</v>
          </cell>
          <cell r="AP110">
            <v>491353.92</v>
          </cell>
          <cell r="AQ110">
            <v>2.4999272950459888E-3</v>
          </cell>
          <cell r="AR110" t="str">
            <v>Nil</v>
          </cell>
          <cell r="CZ110">
            <v>491353.92</v>
          </cell>
          <cell r="DA110">
            <v>2.4780623203231977E-3</v>
          </cell>
          <cell r="DB110">
            <v>6</v>
          </cell>
          <cell r="DC110">
            <v>5</v>
          </cell>
          <cell r="DD110">
            <v>0</v>
          </cell>
          <cell r="DE110">
            <v>0</v>
          </cell>
          <cell r="DF110">
            <v>1.7000000000000002</v>
          </cell>
          <cell r="DG110" t="str">
            <v/>
          </cell>
          <cell r="DH110" t="str">
            <v>Australand Holdings Limited 5</v>
          </cell>
          <cell r="DI110" t="str">
            <v>Freshwater</v>
          </cell>
        </row>
        <row r="111">
          <cell r="B111" t="str">
            <v>Freshwater</v>
          </cell>
          <cell r="C111" t="str">
            <v>Southbank</v>
          </cell>
          <cell r="D111" t="str">
            <v>VIC</v>
          </cell>
          <cell r="E111" t="str">
            <v>Freehold</v>
          </cell>
          <cell r="F111" t="str">
            <v>Income Producing</v>
          </cell>
          <cell r="G111" t="str">
            <v>Office</v>
          </cell>
          <cell r="H111" t="str">
            <v>VIC CBD Office</v>
          </cell>
          <cell r="I111" t="str">
            <v>WBC</v>
          </cell>
          <cell r="J111" t="str">
            <v>Office</v>
          </cell>
          <cell r="K111" t="str">
            <v>Pricew</v>
          </cell>
          <cell r="L111" t="str">
            <v>Pricewaterhouse Coopers</v>
          </cell>
          <cell r="M111" t="str">
            <v>Level 15-27</v>
          </cell>
          <cell r="N111">
            <v>38513</v>
          </cell>
          <cell r="O111">
            <v>12</v>
          </cell>
          <cell r="P111">
            <v>42873</v>
          </cell>
          <cell r="Q111">
            <v>6.8856947296372351</v>
          </cell>
          <cell r="R111">
            <v>40339</v>
          </cell>
          <cell r="S111" t="str">
            <v>4+5</v>
          </cell>
          <cell r="T111" t="str">
            <v>Review</v>
          </cell>
          <cell r="U111">
            <v>3.3500000000000002E-2</v>
          </cell>
          <cell r="V111" t="str">
            <v>Net</v>
          </cell>
          <cell r="W111">
            <v>22967.5</v>
          </cell>
          <cell r="X111">
            <v>127.4</v>
          </cell>
          <cell r="Y111">
            <v>23094.9</v>
          </cell>
          <cell r="Z111">
            <v>222</v>
          </cell>
          <cell r="AA111">
            <v>387.90097125</v>
          </cell>
          <cell r="AB111">
            <v>171.13726500000001</v>
          </cell>
          <cell r="AC111">
            <v>5133.9831342527832</v>
          </cell>
          <cell r="AD111">
            <v>1811332.9800000002</v>
          </cell>
          <cell r="AE111">
            <v>4454557.7785921879</v>
          </cell>
          <cell r="AF111">
            <v>10901.443780500002</v>
          </cell>
          <cell r="AG111">
            <v>569872.12790205888</v>
          </cell>
          <cell r="AH111">
            <v>905666.49000000011</v>
          </cell>
          <cell r="AI111">
            <v>5940997.8402747475</v>
          </cell>
          <cell r="AK111">
            <v>1601738.3049999999</v>
          </cell>
          <cell r="AL111">
            <v>7542736.1452747472</v>
          </cell>
          <cell r="AM111">
            <v>3.8040543634505229E-2</v>
          </cell>
          <cell r="AN111">
            <v>0.45681116279022682</v>
          </cell>
          <cell r="AO111">
            <v>3.1454622160641219</v>
          </cell>
          <cell r="AP111">
            <v>7542736.1452747472</v>
          </cell>
          <cell r="AQ111">
            <v>3.8376191175807262E-2</v>
          </cell>
          <cell r="AR111" t="str">
            <v>Nil</v>
          </cell>
          <cell r="CZ111">
            <v>7542736.1452747472</v>
          </cell>
          <cell r="DA111">
            <v>3.8040543634505229E-2</v>
          </cell>
          <cell r="DB111">
            <v>2</v>
          </cell>
          <cell r="DC111">
            <v>5</v>
          </cell>
          <cell r="DD111">
            <v>0</v>
          </cell>
          <cell r="DE111">
            <v>2</v>
          </cell>
          <cell r="DF111">
            <v>1.5</v>
          </cell>
          <cell r="DG111" t="str">
            <v/>
          </cell>
          <cell r="DH111" t="str">
            <v>Pricewaterhouse Coopers</v>
          </cell>
          <cell r="DI111" t="str">
            <v>Freshwater</v>
          </cell>
        </row>
        <row r="112">
          <cell r="B112" t="str">
            <v>Freshwater</v>
          </cell>
          <cell r="C112" t="str">
            <v>Southbank</v>
          </cell>
          <cell r="D112" t="str">
            <v>VIC</v>
          </cell>
          <cell r="E112" t="str">
            <v>Freehold</v>
          </cell>
          <cell r="F112" t="str">
            <v>Income Producing</v>
          </cell>
          <cell r="G112" t="str">
            <v>Office</v>
          </cell>
          <cell r="H112" t="str">
            <v>VIC CBD Office</v>
          </cell>
          <cell r="I112" t="str">
            <v>WBC</v>
          </cell>
          <cell r="J112" t="str">
            <v>Office</v>
          </cell>
          <cell r="K112" t="str">
            <v xml:space="preserve">Aviva </v>
          </cell>
          <cell r="L112" t="str">
            <v>Aviva Investors</v>
          </cell>
          <cell r="M112" t="str">
            <v>Level Part 28</v>
          </cell>
          <cell r="N112">
            <v>38657</v>
          </cell>
          <cell r="O112">
            <v>8</v>
          </cell>
          <cell r="P112">
            <v>41578</v>
          </cell>
          <cell r="Q112">
            <v>3.3401779603011637</v>
          </cell>
          <cell r="R112">
            <v>40483</v>
          </cell>
          <cell r="S112">
            <v>5</v>
          </cell>
          <cell r="T112" t="str">
            <v/>
          </cell>
          <cell r="U112">
            <v>3.4200000000000001E-2</v>
          </cell>
          <cell r="V112" t="str">
            <v>Net</v>
          </cell>
          <cell r="W112">
            <v>1401</v>
          </cell>
          <cell r="X112">
            <v>0</v>
          </cell>
          <cell r="Y112">
            <v>1401</v>
          </cell>
          <cell r="Z112">
            <v>14</v>
          </cell>
          <cell r="AA112">
            <v>411.83251733150269</v>
          </cell>
          <cell r="AB112">
            <v>0</v>
          </cell>
          <cell r="AC112">
            <v>5147.9064666437835</v>
          </cell>
          <cell r="AD112">
            <v>0</v>
          </cell>
          <cell r="AE112">
            <v>288488.67839071766</v>
          </cell>
          <cell r="AF112">
            <v>0</v>
          </cell>
          <cell r="AG112">
            <v>36035.345266506483</v>
          </cell>
          <cell r="AH112">
            <v>0</v>
          </cell>
          <cell r="AI112">
            <v>324524.02365722414</v>
          </cell>
          <cell r="AK112">
            <v>91029.66</v>
          </cell>
          <cell r="AL112">
            <v>415553.68365722417</v>
          </cell>
          <cell r="AM112">
            <v>2.0957763510718974E-3</v>
          </cell>
          <cell r="AN112">
            <v>2.4953080372330828E-2</v>
          </cell>
          <cell r="AO112">
            <v>8.3347729101282991E-2</v>
          </cell>
          <cell r="AP112">
            <v>415553.68365722417</v>
          </cell>
          <cell r="AQ112">
            <v>2.1142682576575371E-3</v>
          </cell>
          <cell r="AR112" t="str">
            <v>SD - 6 months gross rent</v>
          </cell>
          <cell r="CZ112">
            <v>415553.68365722417</v>
          </cell>
          <cell r="DA112">
            <v>2.0957763510718974E-3</v>
          </cell>
          <cell r="DB112">
            <v>3</v>
          </cell>
          <cell r="DC112">
            <v>5</v>
          </cell>
          <cell r="DD112">
            <v>0</v>
          </cell>
          <cell r="DE112">
            <v>0</v>
          </cell>
          <cell r="DF112">
            <v>1.1000000000000001</v>
          </cell>
          <cell r="DG112" t="str">
            <v/>
          </cell>
          <cell r="DH112" t="str">
            <v>Aviva Investors</v>
          </cell>
          <cell r="DI112" t="str">
            <v>Freshwater</v>
          </cell>
        </row>
        <row r="113">
          <cell r="B113" t="str">
            <v>Freshwater</v>
          </cell>
          <cell r="C113" t="str">
            <v>Southbank</v>
          </cell>
          <cell r="D113" t="str">
            <v>VIC</v>
          </cell>
          <cell r="E113" t="str">
            <v>Freehold</v>
          </cell>
          <cell r="F113" t="str">
            <v>Income Producing</v>
          </cell>
          <cell r="G113" t="str">
            <v>Office</v>
          </cell>
          <cell r="H113" t="str">
            <v>VIC CBD Office</v>
          </cell>
          <cell r="I113" t="str">
            <v>WBC</v>
          </cell>
          <cell r="J113" t="str">
            <v>Office</v>
          </cell>
          <cell r="K113" t="str">
            <v>SPI El</v>
          </cell>
          <cell r="L113" t="str">
            <v>SPI Electricity Pty Ltd</v>
          </cell>
          <cell r="M113" t="str">
            <v>Level Part 28 &amp; 29</v>
          </cell>
          <cell r="N113">
            <v>38626</v>
          </cell>
          <cell r="O113">
            <v>10</v>
          </cell>
          <cell r="P113">
            <v>42277</v>
          </cell>
          <cell r="Q113">
            <v>5.2539356605065022</v>
          </cell>
          <cell r="R113">
            <v>40452</v>
          </cell>
          <cell r="S113">
            <v>5</v>
          </cell>
          <cell r="T113" t="str">
            <v/>
          </cell>
          <cell r="U113">
            <v>3.6499999999999998E-2</v>
          </cell>
          <cell r="V113" t="str">
            <v>Net</v>
          </cell>
          <cell r="W113">
            <v>2308.5</v>
          </cell>
          <cell r="X113">
            <v>9.9</v>
          </cell>
          <cell r="Y113">
            <v>2308.5</v>
          </cell>
          <cell r="Z113">
            <v>45</v>
          </cell>
          <cell r="AA113">
            <v>409.73737310347212</v>
          </cell>
          <cell r="AB113">
            <v>167.04646464646464</v>
          </cell>
          <cell r="AC113">
            <v>5193.8540252552812</v>
          </cell>
          <cell r="AD113">
            <v>0</v>
          </cell>
          <cell r="AE113">
            <v>472939.3629046827</v>
          </cell>
          <cell r="AF113">
            <v>826.88</v>
          </cell>
          <cell r="AG113">
            <v>116861.71556824383</v>
          </cell>
          <cell r="AH113">
            <v>0</v>
          </cell>
          <cell r="AI113">
            <v>590627.95847292652</v>
          </cell>
          <cell r="AK113">
            <v>164275.44</v>
          </cell>
          <cell r="AL113">
            <v>754903.39847292658</v>
          </cell>
          <cell r="AM113">
            <v>3.8072305747345781E-3</v>
          </cell>
          <cell r="AN113">
            <v>4.5414163031232128E-2</v>
          </cell>
          <cell r="AO113">
            <v>0.23860309064184654</v>
          </cell>
          <cell r="AP113">
            <v>754903.39847292658</v>
          </cell>
          <cell r="AQ113">
            <v>3.8408233538982403E-3</v>
          </cell>
          <cell r="AR113" t="str">
            <v>Nil</v>
          </cell>
          <cell r="CZ113">
            <v>754903.39847292658</v>
          </cell>
          <cell r="DA113">
            <v>3.8072305747345781E-3</v>
          </cell>
          <cell r="DB113">
            <v>3</v>
          </cell>
          <cell r="DC113">
            <v>5</v>
          </cell>
          <cell r="DD113">
            <v>0</v>
          </cell>
          <cell r="DE113">
            <v>2</v>
          </cell>
          <cell r="DF113">
            <v>1.7000000000000002</v>
          </cell>
          <cell r="DG113" t="str">
            <v/>
          </cell>
          <cell r="DH113" t="str">
            <v>SPI Electricity Pty Ltd</v>
          </cell>
          <cell r="DI113" t="str">
            <v>Freshwater</v>
          </cell>
        </row>
        <row r="114">
          <cell r="B114" t="str">
            <v>Freshwater</v>
          </cell>
          <cell r="C114" t="str">
            <v>Southbank</v>
          </cell>
          <cell r="D114" t="str">
            <v>VIC</v>
          </cell>
          <cell r="E114" t="str">
            <v>Freehold</v>
          </cell>
          <cell r="F114" t="str">
            <v>Income Producing</v>
          </cell>
          <cell r="G114" t="str">
            <v>Office</v>
          </cell>
          <cell r="H114" t="str">
            <v>VIC CBD Office</v>
          </cell>
          <cell r="I114" t="str">
            <v>WBC</v>
          </cell>
          <cell r="J114" t="str">
            <v>Office</v>
          </cell>
          <cell r="K114" t="str">
            <v>SPI El</v>
          </cell>
          <cell r="L114" t="str">
            <v>SPI Electricity Pty Ltd</v>
          </cell>
          <cell r="M114" t="str">
            <v>Level 30, 31 &amp; 32</v>
          </cell>
          <cell r="N114">
            <v>38596</v>
          </cell>
          <cell r="O114">
            <v>8</v>
          </cell>
          <cell r="P114">
            <v>41517</v>
          </cell>
          <cell r="Q114">
            <v>3.1731690622861053</v>
          </cell>
          <cell r="R114">
            <v>40422</v>
          </cell>
          <cell r="S114">
            <v>5</v>
          </cell>
          <cell r="T114" t="str">
            <v/>
          </cell>
          <cell r="U114">
            <v>3.5000000000000003E-2</v>
          </cell>
          <cell r="V114" t="str">
            <v>Net</v>
          </cell>
          <cell r="W114">
            <v>5800</v>
          </cell>
          <cell r="X114">
            <v>96.1</v>
          </cell>
          <cell r="Y114">
            <v>5896.1</v>
          </cell>
          <cell r="Z114">
            <v>75</v>
          </cell>
          <cell r="AA114">
            <v>407.37066522187484</v>
          </cell>
          <cell r="AB114">
            <v>172.12978912499997</v>
          </cell>
          <cell r="AC114">
            <v>5163.8535028124988</v>
          </cell>
          <cell r="AD114">
            <v>11475.044999999998</v>
          </cell>
          <cell r="AE114">
            <v>1181374.929143437</v>
          </cell>
          <cell r="AF114">
            <v>8270.8363674562479</v>
          </cell>
          <cell r="AG114">
            <v>193644.50635546871</v>
          </cell>
          <cell r="AH114">
            <v>5737.5224999999991</v>
          </cell>
          <cell r="AI114">
            <v>1389027.7943663618</v>
          </cell>
          <cell r="AK114">
            <v>412734.54499999998</v>
          </cell>
          <cell r="AL114">
            <v>1801762.3393663617</v>
          </cell>
          <cell r="AM114">
            <v>9.0868906945143716E-3</v>
          </cell>
          <cell r="AN114">
            <v>0.10680417986199733</v>
          </cell>
          <cell r="AO114">
            <v>0.33890771926093061</v>
          </cell>
          <cell r="AP114">
            <v>1801762.3393663617</v>
          </cell>
          <cell r="AQ114">
            <v>9.167068111246332E-3</v>
          </cell>
          <cell r="AR114" t="str">
            <v>Nil</v>
          </cell>
          <cell r="CZ114">
            <v>1801762.3393663617</v>
          </cell>
          <cell r="DA114">
            <v>9.0868906945143716E-3</v>
          </cell>
          <cell r="DB114">
            <v>3</v>
          </cell>
          <cell r="DC114">
            <v>5</v>
          </cell>
          <cell r="DD114">
            <v>0</v>
          </cell>
          <cell r="DE114">
            <v>2</v>
          </cell>
          <cell r="DF114">
            <v>1.7000000000000002</v>
          </cell>
          <cell r="DG114" t="str">
            <v/>
          </cell>
          <cell r="DH114" t="str">
            <v>SPI Electricity Pty Ltd</v>
          </cell>
          <cell r="DI114" t="str">
            <v>Freshwater</v>
          </cell>
        </row>
        <row r="115">
          <cell r="B115" t="str">
            <v>Freshwater</v>
          </cell>
          <cell r="C115" t="str">
            <v>Southbank</v>
          </cell>
          <cell r="D115" t="str">
            <v>VIC</v>
          </cell>
          <cell r="E115" t="str">
            <v>Freehold</v>
          </cell>
          <cell r="F115" t="str">
            <v>Income Producing</v>
          </cell>
          <cell r="G115" t="str">
            <v>Office</v>
          </cell>
          <cell r="H115" t="str">
            <v>VIC CBD Office</v>
          </cell>
          <cell r="I115" t="str">
            <v>WBC</v>
          </cell>
          <cell r="J115" t="str">
            <v>Office</v>
          </cell>
          <cell r="K115" t="str">
            <v>Vangua</v>
          </cell>
          <cell r="L115" t="str">
            <v>Vanguard Investments Australia Ltd</v>
          </cell>
          <cell r="M115" t="str">
            <v>Level 33 &amp; 34</v>
          </cell>
          <cell r="N115">
            <v>38533</v>
          </cell>
          <cell r="O115">
            <v>8</v>
          </cell>
          <cell r="P115">
            <v>41454</v>
          </cell>
          <cell r="Q115">
            <v>3.0006844626967832</v>
          </cell>
          <cell r="R115">
            <v>40359</v>
          </cell>
          <cell r="S115">
            <v>5</v>
          </cell>
          <cell r="T115" t="str">
            <v>Review</v>
          </cell>
          <cell r="U115">
            <v>3.3500000000000002E-2</v>
          </cell>
          <cell r="V115" t="str">
            <v>Net</v>
          </cell>
          <cell r="W115">
            <v>2927.5</v>
          </cell>
          <cell r="X115">
            <v>0</v>
          </cell>
          <cell r="Y115">
            <v>2927.5</v>
          </cell>
          <cell r="Z115">
            <v>12</v>
          </cell>
          <cell r="AA115">
            <v>405.0142687751034</v>
          </cell>
          <cell r="AB115">
            <v>0</v>
          </cell>
          <cell r="AC115">
            <v>5133.9936819600007</v>
          </cell>
          <cell r="AD115">
            <v>9127.09</v>
          </cell>
          <cell r="AE115">
            <v>592839.63591955765</v>
          </cell>
          <cell r="AF115">
            <v>0</v>
          </cell>
          <cell r="AG115">
            <v>30803.962091760004</v>
          </cell>
          <cell r="AH115">
            <v>4563.5450000000001</v>
          </cell>
          <cell r="AI115">
            <v>628207.1430113177</v>
          </cell>
          <cell r="AK115">
            <v>208324.2</v>
          </cell>
          <cell r="AL115">
            <v>836531.34301131777</v>
          </cell>
          <cell r="AM115">
            <v>4.2189076274912127E-3</v>
          </cell>
          <cell r="AN115">
            <v>4.8303676114256094E-2</v>
          </cell>
          <cell r="AO115">
            <v>0.144944090407186</v>
          </cell>
          <cell r="AP115">
            <v>836531.34301131777</v>
          </cell>
          <cell r="AQ115">
            <v>4.2561328045484445E-3</v>
          </cell>
          <cell r="AR115" t="str">
            <v>BG - 6 months gross rent</v>
          </cell>
          <cell r="CZ115">
            <v>836531.34301131777</v>
          </cell>
          <cell r="DA115">
            <v>4.2189076274912127E-3</v>
          </cell>
          <cell r="DB115">
            <v>3</v>
          </cell>
          <cell r="DC115">
            <v>5</v>
          </cell>
          <cell r="DD115">
            <v>0</v>
          </cell>
          <cell r="DE115">
            <v>0</v>
          </cell>
          <cell r="DF115">
            <v>1.1000000000000001</v>
          </cell>
          <cell r="DG115" t="str">
            <v/>
          </cell>
          <cell r="DH115" t="str">
            <v>Vanguard Investments Australia Ltd</v>
          </cell>
          <cell r="DI115" t="str">
            <v>Freshwater</v>
          </cell>
        </row>
        <row r="116">
          <cell r="B116" t="str">
            <v>Freshwater</v>
          </cell>
          <cell r="C116" t="str">
            <v>Southbank</v>
          </cell>
          <cell r="D116" t="str">
            <v>VIC</v>
          </cell>
          <cell r="E116" t="str">
            <v>Freehold</v>
          </cell>
          <cell r="F116" t="str">
            <v>Income Producing</v>
          </cell>
          <cell r="G116" t="str">
            <v>Office</v>
          </cell>
          <cell r="H116" t="str">
            <v>VIC CBD Office</v>
          </cell>
          <cell r="I116" t="str">
            <v>WBC</v>
          </cell>
          <cell r="J116" t="str">
            <v>Office</v>
          </cell>
          <cell r="K116" t="str">
            <v>LEK Co</v>
          </cell>
          <cell r="L116" t="str">
            <v>LEK Consulting Pty Ltd 1</v>
          </cell>
          <cell r="M116" t="str">
            <v>Level Part 35</v>
          </cell>
          <cell r="N116">
            <v>38511</v>
          </cell>
          <cell r="O116">
            <v>10</v>
          </cell>
          <cell r="P116">
            <v>42162</v>
          </cell>
          <cell r="Q116">
            <v>4.9390828199863108</v>
          </cell>
          <cell r="R116">
            <v>40337</v>
          </cell>
          <cell r="S116">
            <v>5</v>
          </cell>
          <cell r="T116" t="str">
            <v>Review</v>
          </cell>
          <cell r="U116">
            <v>3.3500000000000002E-2</v>
          </cell>
          <cell r="V116" t="str">
            <v>Net</v>
          </cell>
          <cell r="W116">
            <v>547</v>
          </cell>
          <cell r="X116">
            <v>0</v>
          </cell>
          <cell r="Y116">
            <v>547</v>
          </cell>
          <cell r="Z116">
            <v>4</v>
          </cell>
          <cell r="AA116">
            <v>416.42307644494792</v>
          </cell>
          <cell r="AB116">
            <v>0</v>
          </cell>
          <cell r="AC116">
            <v>5133.9831342527832</v>
          </cell>
          <cell r="AD116">
            <v>0</v>
          </cell>
          <cell r="AE116">
            <v>113891.71140769326</v>
          </cell>
          <cell r="AF116">
            <v>0</v>
          </cell>
          <cell r="AG116">
            <v>10267.966268505566</v>
          </cell>
          <cell r="AH116">
            <v>0</v>
          </cell>
          <cell r="AI116">
            <v>124159.67767619883</v>
          </cell>
          <cell r="AK116">
            <v>38925.120000000003</v>
          </cell>
          <cell r="AL116">
            <v>163084.79767619882</v>
          </cell>
          <cell r="AM116">
            <v>8.2249123429995331E-4</v>
          </cell>
          <cell r="AN116">
            <v>9.5468014390493704E-3</v>
          </cell>
          <cell r="AO116">
            <v>4.7152442973429333E-2</v>
          </cell>
          <cell r="AP116">
            <v>163084.79767619882</v>
          </cell>
          <cell r="AQ116">
            <v>8.2974841661542472E-4</v>
          </cell>
          <cell r="AR116" t="str">
            <v>BG - 9 months rent &amp; outgoings</v>
          </cell>
          <cell r="CZ116">
            <v>163084.79767619882</v>
          </cell>
          <cell r="DA116">
            <v>8.2249123429995331E-4</v>
          </cell>
          <cell r="DB116">
            <v>7</v>
          </cell>
          <cell r="DC116">
            <v>9</v>
          </cell>
          <cell r="DD116">
            <v>0</v>
          </cell>
          <cell r="DE116">
            <v>2</v>
          </cell>
          <cell r="DF116">
            <v>2.9000000000000004</v>
          </cell>
          <cell r="DG116" t="str">
            <v/>
          </cell>
          <cell r="DH116" t="str">
            <v>LEK Consulting Pty Ltd 1</v>
          </cell>
          <cell r="DI116" t="str">
            <v>Freshwater</v>
          </cell>
        </row>
        <row r="117">
          <cell r="B117" t="str">
            <v>Freshwater</v>
          </cell>
          <cell r="C117" t="str">
            <v>Southbank</v>
          </cell>
          <cell r="D117" t="str">
            <v>VIC</v>
          </cell>
          <cell r="E117" t="str">
            <v>Freehold</v>
          </cell>
          <cell r="F117" t="str">
            <v>Income Producing</v>
          </cell>
          <cell r="G117" t="str">
            <v>Office</v>
          </cell>
          <cell r="H117" t="str">
            <v>VIC CBD Office</v>
          </cell>
          <cell r="I117" t="str">
            <v>WBC</v>
          </cell>
          <cell r="J117" t="str">
            <v>Office</v>
          </cell>
          <cell r="K117" t="str">
            <v>McCain</v>
          </cell>
          <cell r="L117" t="str">
            <v>McCain Foods (Aust) Pty Ltd</v>
          </cell>
          <cell r="M117" t="str">
            <v>Level Part 35</v>
          </cell>
          <cell r="N117">
            <v>38534</v>
          </cell>
          <cell r="O117">
            <v>10</v>
          </cell>
          <cell r="P117">
            <v>42185</v>
          </cell>
          <cell r="Q117">
            <v>5.0020533880903493</v>
          </cell>
          <cell r="R117">
            <v>40360</v>
          </cell>
          <cell r="S117">
            <v>5</v>
          </cell>
          <cell r="T117" t="str">
            <v/>
          </cell>
          <cell r="U117">
            <v>3.5000000000000003E-2</v>
          </cell>
          <cell r="V117" t="str">
            <v>Net</v>
          </cell>
          <cell r="W117">
            <v>308.5</v>
          </cell>
          <cell r="X117">
            <v>0</v>
          </cell>
          <cell r="Y117">
            <v>308.5</v>
          </cell>
          <cell r="Z117">
            <v>3</v>
          </cell>
          <cell r="AA117">
            <v>413.10828022499993</v>
          </cell>
          <cell r="AB117">
            <v>0</v>
          </cell>
          <cell r="AC117">
            <v>5163.8535028124988</v>
          </cell>
          <cell r="AD117">
            <v>0</v>
          </cell>
          <cell r="AE117">
            <v>63721.952224706241</v>
          </cell>
          <cell r="AF117">
            <v>0</v>
          </cell>
          <cell r="AG117">
            <v>7745.7802542187483</v>
          </cell>
          <cell r="AH117">
            <v>0</v>
          </cell>
          <cell r="AI117">
            <v>71467.732478924983</v>
          </cell>
          <cell r="AK117">
            <v>21953.22</v>
          </cell>
          <cell r="AL117">
            <v>93420.952478924984</v>
          </cell>
          <cell r="AM117">
            <v>4.7115314001509959E-4</v>
          </cell>
          <cell r="AN117">
            <v>5.495248248427031E-3</v>
          </cell>
          <cell r="AO117">
            <v>2.7487525119441986E-2</v>
          </cell>
          <cell r="AP117">
            <v>93420.952478924984</v>
          </cell>
          <cell r="AQ117">
            <v>4.7531032016852293E-4</v>
          </cell>
          <cell r="AR117" t="str">
            <v>BG - 12 months</v>
          </cell>
          <cell r="CZ117">
            <v>93420.952478924984</v>
          </cell>
          <cell r="DA117">
            <v>4.7115314001509959E-4</v>
          </cell>
          <cell r="DB117">
            <v>5</v>
          </cell>
          <cell r="DC117">
            <v>5</v>
          </cell>
          <cell r="DD117">
            <v>0</v>
          </cell>
          <cell r="DE117">
            <v>0</v>
          </cell>
          <cell r="DF117">
            <v>1.5</v>
          </cell>
          <cell r="DG117" t="str">
            <v/>
          </cell>
          <cell r="DH117" t="str">
            <v>McCain Foods (Aust) Pty Ltd</v>
          </cell>
          <cell r="DI117" t="str">
            <v>Freshwater</v>
          </cell>
        </row>
        <row r="118">
          <cell r="B118" t="str">
            <v>Freshwater</v>
          </cell>
          <cell r="C118" t="str">
            <v>Southbank</v>
          </cell>
          <cell r="D118" t="str">
            <v>VIC</v>
          </cell>
          <cell r="E118" t="str">
            <v>Freehold</v>
          </cell>
          <cell r="F118" t="str">
            <v>Income Producing</v>
          </cell>
          <cell r="G118" t="str">
            <v>Office</v>
          </cell>
          <cell r="H118" t="str">
            <v>VIC CBD Office</v>
          </cell>
          <cell r="I118" t="str">
            <v>WBC</v>
          </cell>
          <cell r="J118" t="str">
            <v>Office</v>
          </cell>
          <cell r="K118" t="str">
            <v>LEK Co</v>
          </cell>
          <cell r="L118" t="str">
            <v>LEK Consulting Pty Ltd 2</v>
          </cell>
          <cell r="M118" t="str">
            <v>Level Part 35</v>
          </cell>
          <cell r="N118">
            <v>38511</v>
          </cell>
          <cell r="O118">
            <v>10</v>
          </cell>
          <cell r="P118">
            <v>42162</v>
          </cell>
          <cell r="Q118">
            <v>4.9390828199863108</v>
          </cell>
          <cell r="R118">
            <v>40337</v>
          </cell>
          <cell r="S118">
            <v>5</v>
          </cell>
          <cell r="T118" t="str">
            <v>Review</v>
          </cell>
          <cell r="U118">
            <v>0.04</v>
          </cell>
          <cell r="V118" t="str">
            <v>Net</v>
          </cell>
          <cell r="W118">
            <v>85</v>
          </cell>
          <cell r="X118">
            <v>0</v>
          </cell>
          <cell r="Y118">
            <v>85</v>
          </cell>
          <cell r="Z118">
            <v>0</v>
          </cell>
          <cell r="AA118">
            <v>432.64</v>
          </cell>
          <cell r="AB118">
            <v>0</v>
          </cell>
          <cell r="AC118">
            <v>0</v>
          </cell>
          <cell r="AD118">
            <v>0</v>
          </cell>
          <cell r="AE118">
            <v>18387.2</v>
          </cell>
          <cell r="AF118">
            <v>0</v>
          </cell>
          <cell r="AG118">
            <v>0</v>
          </cell>
          <cell r="AH118">
            <v>0</v>
          </cell>
          <cell r="AI118">
            <v>18387.2</v>
          </cell>
          <cell r="AK118">
            <v>6048.6949999999997</v>
          </cell>
          <cell r="AL118">
            <v>24435.895</v>
          </cell>
          <cell r="AM118">
            <v>1.2323839944713177E-4</v>
          </cell>
          <cell r="AN118">
            <v>1.4138160689969241E-3</v>
          </cell>
          <cell r="AO118">
            <v>6.9829546570032881E-3</v>
          </cell>
          <cell r="AP118">
            <v>24435.895</v>
          </cell>
          <cell r="AQ118">
            <v>1.243257831124616E-4</v>
          </cell>
          <cell r="AR118" t="str">
            <v>BG - 9 months rent &amp; outgoings</v>
          </cell>
          <cell r="CZ118">
            <v>24435.895</v>
          </cell>
          <cell r="DA118">
            <v>1.2323839944713177E-4</v>
          </cell>
          <cell r="DB118">
            <v>7</v>
          </cell>
          <cell r="DC118">
            <v>9</v>
          </cell>
          <cell r="DD118">
            <v>0</v>
          </cell>
          <cell r="DE118">
            <v>2</v>
          </cell>
          <cell r="DF118">
            <v>2.9000000000000004</v>
          </cell>
          <cell r="DG118" t="str">
            <v/>
          </cell>
          <cell r="DH118" t="str">
            <v>LEK Consulting Pty Ltd 2</v>
          </cell>
          <cell r="DI118" t="str">
            <v>Freshwater</v>
          </cell>
        </row>
        <row r="119">
          <cell r="B119" t="str">
            <v>Freshwater</v>
          </cell>
          <cell r="C119" t="str">
            <v>Southbank</v>
          </cell>
          <cell r="D119" t="str">
            <v>VIC</v>
          </cell>
          <cell r="E119" t="str">
            <v>Freehold</v>
          </cell>
          <cell r="F119" t="str">
            <v>Income Producing</v>
          </cell>
          <cell r="G119" t="str">
            <v>Office</v>
          </cell>
          <cell r="H119" t="str">
            <v>VIC CBD Office</v>
          </cell>
          <cell r="I119" t="str">
            <v>WBC</v>
          </cell>
          <cell r="J119" t="str">
            <v>Office</v>
          </cell>
          <cell r="K119" t="str">
            <v>Vangua</v>
          </cell>
          <cell r="L119" t="str">
            <v>Vanguard Investment Australia Ltd</v>
          </cell>
          <cell r="M119" t="str">
            <v>Level Part 36</v>
          </cell>
          <cell r="N119">
            <v>38565</v>
          </cell>
          <cell r="O119">
            <v>8</v>
          </cell>
          <cell r="P119">
            <v>41486</v>
          </cell>
          <cell r="Q119">
            <v>3.0882956878850103</v>
          </cell>
          <cell r="R119">
            <v>40391</v>
          </cell>
          <cell r="S119">
            <v>5</v>
          </cell>
          <cell r="T119" t="str">
            <v/>
          </cell>
          <cell r="U119">
            <v>3.5000000000000003E-2</v>
          </cell>
          <cell r="V119" t="str">
            <v>Net</v>
          </cell>
          <cell r="W119">
            <v>511</v>
          </cell>
          <cell r="X119">
            <v>0</v>
          </cell>
          <cell r="Y119">
            <v>511</v>
          </cell>
          <cell r="Z119">
            <v>3</v>
          </cell>
          <cell r="AA119">
            <v>407.37066522187484</v>
          </cell>
          <cell r="AB119">
            <v>0</v>
          </cell>
          <cell r="AC119">
            <v>5163.8535028124988</v>
          </cell>
          <cell r="AD119">
            <v>0</v>
          </cell>
          <cell r="AE119">
            <v>104083.20496418902</v>
          </cell>
          <cell r="AF119">
            <v>0</v>
          </cell>
          <cell r="AG119">
            <v>7745.7802542187483</v>
          </cell>
          <cell r="AH119">
            <v>0</v>
          </cell>
          <cell r="AI119">
            <v>111828.98521840776</v>
          </cell>
          <cell r="AK119">
            <v>36363.360000000001</v>
          </cell>
          <cell r="AL119">
            <v>148192.34521840775</v>
          </cell>
          <cell r="AM119">
            <v>7.4738361066919719E-4</v>
          </cell>
          <cell r="AN119">
            <v>8.5986782262337056E-3</v>
          </cell>
          <cell r="AO119">
            <v>2.6555260887588281E-2</v>
          </cell>
          <cell r="AP119">
            <v>148192.34521840775</v>
          </cell>
          <cell r="AQ119">
            <v>7.5397808717670442E-4</v>
          </cell>
          <cell r="AR119" t="str">
            <v>BG - 12 months gross rent</v>
          </cell>
          <cell r="CZ119">
            <v>148192.34521840775</v>
          </cell>
          <cell r="DA119">
            <v>7.4738361066919719E-4</v>
          </cell>
          <cell r="DB119">
            <v>3</v>
          </cell>
          <cell r="DC119">
            <v>5</v>
          </cell>
          <cell r="DD119">
            <v>0</v>
          </cell>
          <cell r="DE119">
            <v>0</v>
          </cell>
          <cell r="DF119">
            <v>1.1000000000000001</v>
          </cell>
          <cell r="DG119" t="str">
            <v/>
          </cell>
          <cell r="DH119" t="str">
            <v>Vanguard Investment Australia Ltd</v>
          </cell>
          <cell r="DI119" t="str">
            <v>Freshwater</v>
          </cell>
        </row>
        <row r="120">
          <cell r="B120" t="str">
            <v>Freshwater</v>
          </cell>
          <cell r="C120" t="str">
            <v>Southbank</v>
          </cell>
          <cell r="D120" t="str">
            <v>VIC</v>
          </cell>
          <cell r="E120" t="str">
            <v>Freehold</v>
          </cell>
          <cell r="F120" t="str">
            <v>Income Producing</v>
          </cell>
          <cell r="G120" t="str">
            <v>Office</v>
          </cell>
          <cell r="H120" t="str">
            <v>VIC CBD Office</v>
          </cell>
          <cell r="I120" t="str">
            <v>WBC</v>
          </cell>
          <cell r="J120" t="str">
            <v>Office</v>
          </cell>
          <cell r="K120" t="str">
            <v>Bladen</v>
          </cell>
          <cell r="L120" t="str">
            <v>Bladen Taylor &amp; Associates Pty Ltd</v>
          </cell>
          <cell r="M120" t="str">
            <v>Level Part 36</v>
          </cell>
          <cell r="N120">
            <v>38650</v>
          </cell>
          <cell r="O120">
            <v>10</v>
          </cell>
          <cell r="P120">
            <v>42301</v>
          </cell>
          <cell r="Q120">
            <v>5.3196440793976727</v>
          </cell>
          <cell r="R120">
            <v>40476</v>
          </cell>
          <cell r="S120">
            <v>5</v>
          </cell>
          <cell r="T120" t="str">
            <v/>
          </cell>
          <cell r="U120">
            <v>3.5000000000000003E-2</v>
          </cell>
          <cell r="V120" t="str">
            <v>Net</v>
          </cell>
          <cell r="W120">
            <v>307</v>
          </cell>
          <cell r="X120">
            <v>0</v>
          </cell>
          <cell r="Y120">
            <v>307</v>
          </cell>
          <cell r="Z120">
            <v>3</v>
          </cell>
          <cell r="AA120">
            <v>418.8458952281249</v>
          </cell>
          <cell r="AB120">
            <v>0</v>
          </cell>
          <cell r="AC120">
            <v>5163.8535028124988</v>
          </cell>
          <cell r="AD120">
            <v>0</v>
          </cell>
          <cell r="AE120">
            <v>64292.84491751717</v>
          </cell>
          <cell r="AF120">
            <v>0</v>
          </cell>
          <cell r="AG120">
            <v>7745.7802542187483</v>
          </cell>
          <cell r="AH120">
            <v>0</v>
          </cell>
          <cell r="AI120">
            <v>72038.625171735912</v>
          </cell>
          <cell r="AK120">
            <v>21953.22</v>
          </cell>
          <cell r="AL120">
            <v>93991.845171735913</v>
          </cell>
          <cell r="AM120">
            <v>4.7403234299571814E-4</v>
          </cell>
          <cell r="AN120">
            <v>5.53914494084181E-3</v>
          </cell>
          <cell r="AO120">
            <v>2.9466279589474707E-2</v>
          </cell>
          <cell r="AP120">
            <v>93991.845171735913</v>
          </cell>
          <cell r="AQ120">
            <v>4.7821492755478404E-4</v>
          </cell>
          <cell r="AR120" t="str">
            <v>BG - 12 months rent &amp; outgoings</v>
          </cell>
          <cell r="CZ120">
            <v>93991.845171735913</v>
          </cell>
          <cell r="DA120">
            <v>4.7403234299571814E-4</v>
          </cell>
          <cell r="DB120">
            <v>7</v>
          </cell>
          <cell r="DC120">
            <v>9</v>
          </cell>
          <cell r="DD120">
            <v>0</v>
          </cell>
          <cell r="DE120">
            <v>10</v>
          </cell>
          <cell r="DF120">
            <v>5.3000000000000007</v>
          </cell>
          <cell r="DG120" t="str">
            <v>Check</v>
          </cell>
          <cell r="DH120" t="str">
            <v>Bladen Taylor &amp; Associates Pty Ltd</v>
          </cell>
          <cell r="DI120" t="str">
            <v>Freshwater</v>
          </cell>
        </row>
        <row r="121">
          <cell r="B121" t="str">
            <v>Freshwater</v>
          </cell>
          <cell r="C121" t="str">
            <v>Southbank</v>
          </cell>
          <cell r="D121" t="str">
            <v>VIC</v>
          </cell>
          <cell r="E121" t="str">
            <v>Freehold</v>
          </cell>
          <cell r="F121" t="str">
            <v>Income Producing</v>
          </cell>
          <cell r="G121" t="str">
            <v>Office</v>
          </cell>
          <cell r="H121" t="str">
            <v>VIC CBD Office</v>
          </cell>
          <cell r="I121" t="str">
            <v>WBC</v>
          </cell>
          <cell r="J121" t="str">
            <v>Office</v>
          </cell>
          <cell r="K121" t="str">
            <v>Arrive</v>
          </cell>
          <cell r="L121" t="str">
            <v>Arrive Wealth Management Vic Pty Ltd</v>
          </cell>
          <cell r="M121" t="str">
            <v>Level Part 36, 37</v>
          </cell>
          <cell r="N121">
            <v>38597</v>
          </cell>
          <cell r="O121">
            <v>8</v>
          </cell>
          <cell r="P121">
            <v>41518</v>
          </cell>
          <cell r="Q121">
            <v>3.1759069130732374</v>
          </cell>
          <cell r="R121">
            <v>40423</v>
          </cell>
          <cell r="S121">
            <v>5</v>
          </cell>
          <cell r="T121" t="str">
            <v/>
          </cell>
          <cell r="U121">
            <v>3.5499999999999997E-2</v>
          </cell>
          <cell r="V121" t="str">
            <v>Net</v>
          </cell>
          <cell r="W121">
            <v>335.5</v>
          </cell>
          <cell r="X121">
            <v>0</v>
          </cell>
          <cell r="Y121">
            <v>335.5</v>
          </cell>
          <cell r="Z121">
            <v>0</v>
          </cell>
          <cell r="AA121">
            <v>425.40455618012328</v>
          </cell>
          <cell r="AB121">
            <v>0</v>
          </cell>
          <cell r="AC121">
            <v>0</v>
          </cell>
          <cell r="AD121">
            <v>0</v>
          </cell>
          <cell r="AE121">
            <v>71361.614299215682</v>
          </cell>
          <cell r="AF121">
            <v>0</v>
          </cell>
          <cell r="AG121">
            <v>0</v>
          </cell>
          <cell r="AH121">
            <v>0</v>
          </cell>
          <cell r="AI121">
            <v>71361.614299215682</v>
          </cell>
          <cell r="AK121">
            <v>23874.54</v>
          </cell>
          <cell r="AL121">
            <v>95236.154299215676</v>
          </cell>
          <cell r="AM121">
            <v>4.80307810511357E-4</v>
          </cell>
          <cell r="AN121">
            <v>5.4870886815715173E-3</v>
          </cell>
          <cell r="AO121">
            <v>1.7426482876448896E-2</v>
          </cell>
          <cell r="AP121">
            <v>95236.154299215676</v>
          </cell>
          <cell r="AQ121">
            <v>4.8454576613089941E-4</v>
          </cell>
          <cell r="AR121" t="str">
            <v>BG - 12 months gross rent</v>
          </cell>
          <cell r="CZ121">
            <v>95236.154299215676</v>
          </cell>
          <cell r="DA121">
            <v>4.80307810511357E-4</v>
          </cell>
          <cell r="DB121">
            <v>3</v>
          </cell>
          <cell r="DC121">
            <v>9</v>
          </cell>
          <cell r="DD121">
            <v>0</v>
          </cell>
          <cell r="DE121">
            <v>3</v>
          </cell>
          <cell r="DF121">
            <v>2.4</v>
          </cell>
          <cell r="DG121" t="str">
            <v/>
          </cell>
          <cell r="DH121" t="str">
            <v>Arrive Wealth Management Vic Pty Ltd</v>
          </cell>
          <cell r="DI121" t="str">
            <v>Freshwater</v>
          </cell>
        </row>
        <row r="122">
          <cell r="B122" t="str">
            <v>Freshwater</v>
          </cell>
          <cell r="C122" t="str">
            <v>Southbank</v>
          </cell>
          <cell r="D122" t="str">
            <v>VIC</v>
          </cell>
          <cell r="E122" t="str">
            <v>Freehold</v>
          </cell>
          <cell r="F122" t="str">
            <v>Income Producing</v>
          </cell>
          <cell r="G122" t="str">
            <v>Office</v>
          </cell>
          <cell r="H122" t="str">
            <v>VIC CBD Office</v>
          </cell>
          <cell r="I122" t="str">
            <v>WBC</v>
          </cell>
          <cell r="J122" t="str">
            <v>Roof Licence</v>
          </cell>
          <cell r="K122" t="str">
            <v xml:space="preserve">Optus </v>
          </cell>
          <cell r="L122" t="str">
            <v>Optus Mobile Pty Ltd</v>
          </cell>
          <cell r="M122" t="str">
            <v>Roof Top</v>
          </cell>
          <cell r="N122">
            <v>38687</v>
          </cell>
          <cell r="O122">
            <v>5</v>
          </cell>
          <cell r="P122">
            <v>40512</v>
          </cell>
          <cell r="Q122">
            <v>0.42162902121834361</v>
          </cell>
          <cell r="R122">
            <v>40513</v>
          </cell>
          <cell r="S122" t="str">
            <v>5+5+5</v>
          </cell>
          <cell r="T122" t="str">
            <v>Expiry</v>
          </cell>
          <cell r="U122">
            <v>3.3500000000000002E-2</v>
          </cell>
          <cell r="V122" t="str">
            <v>Gross</v>
          </cell>
          <cell r="W122">
            <v>0</v>
          </cell>
          <cell r="X122">
            <v>0</v>
          </cell>
          <cell r="Y122">
            <v>0</v>
          </cell>
          <cell r="Z122">
            <v>0</v>
          </cell>
          <cell r="AA122">
            <v>0</v>
          </cell>
          <cell r="AB122">
            <v>0</v>
          </cell>
          <cell r="AC122">
            <v>0</v>
          </cell>
          <cell r="AD122">
            <v>17113.277114175944</v>
          </cell>
          <cell r="AE122">
            <v>0</v>
          </cell>
          <cell r="AF122">
            <v>0</v>
          </cell>
          <cell r="AG122">
            <v>0</v>
          </cell>
          <cell r="AH122">
            <v>8556.638557087972</v>
          </cell>
          <cell r="AI122">
            <v>8556.638557087972</v>
          </cell>
          <cell r="AK122">
            <v>0</v>
          </cell>
          <cell r="AL122">
            <v>8556.638557087972</v>
          </cell>
          <cell r="AM122">
            <v>4.3153992944524304E-5</v>
          </cell>
          <cell r="AN122">
            <v>6.5793122871397652E-4</v>
          </cell>
          <cell r="AO122">
            <v>2.7740289999165607E-4</v>
          </cell>
          <cell r="AP122">
            <v>8556.638557087972</v>
          </cell>
          <cell r="AQ122">
            <v>4.3534758576276643E-5</v>
          </cell>
          <cell r="AR122" t="str">
            <v>Nil</v>
          </cell>
          <cell r="CZ122">
            <v>8556.638557087972</v>
          </cell>
          <cell r="DA122">
            <v>4.3153992944524304E-5</v>
          </cell>
          <cell r="DB122">
            <v>2</v>
          </cell>
          <cell r="DC122">
            <v>5</v>
          </cell>
          <cell r="DD122">
            <v>0</v>
          </cell>
          <cell r="DE122">
            <v>0</v>
          </cell>
          <cell r="DF122">
            <v>0.9</v>
          </cell>
          <cell r="DG122" t="str">
            <v/>
          </cell>
          <cell r="DH122" t="str">
            <v>Optus Mobile Pty Ltd</v>
          </cell>
          <cell r="DI122" t="str">
            <v>Freshwater</v>
          </cell>
        </row>
        <row r="123">
          <cell r="B123" t="str">
            <v>Freshwater</v>
          </cell>
          <cell r="C123" t="str">
            <v>Southbank</v>
          </cell>
          <cell r="D123" t="str">
            <v>VIC</v>
          </cell>
          <cell r="E123" t="str">
            <v>Freehold</v>
          </cell>
          <cell r="F123" t="str">
            <v>Income Producing</v>
          </cell>
          <cell r="G123" t="str">
            <v>Office</v>
          </cell>
          <cell r="H123" t="str">
            <v>VIC CBD Office</v>
          </cell>
          <cell r="I123" t="str">
            <v>WBC</v>
          </cell>
          <cell r="J123" t="str">
            <v>Roof Licence</v>
          </cell>
          <cell r="K123" t="str">
            <v>Telstr</v>
          </cell>
          <cell r="L123" t="str">
            <v>Telstra Mobile Pty Ltd</v>
          </cell>
          <cell r="M123" t="str">
            <v>Roof Top</v>
          </cell>
          <cell r="N123">
            <v>38385</v>
          </cell>
          <cell r="O123">
            <v>10</v>
          </cell>
          <cell r="P123">
            <v>42037</v>
          </cell>
          <cell r="Q123">
            <v>4.5968514715947979</v>
          </cell>
          <cell r="R123">
            <v>40576</v>
          </cell>
          <cell r="S123" t="str">
            <v>5+5+5</v>
          </cell>
          <cell r="T123" t="str">
            <v/>
          </cell>
          <cell r="U123">
            <v>0.03</v>
          </cell>
          <cell r="V123" t="str">
            <v>Gross</v>
          </cell>
          <cell r="W123">
            <v>0</v>
          </cell>
          <cell r="X123">
            <v>0</v>
          </cell>
          <cell r="Y123">
            <v>0</v>
          </cell>
          <cell r="Z123">
            <v>0</v>
          </cell>
          <cell r="AA123">
            <v>0</v>
          </cell>
          <cell r="AB123">
            <v>0</v>
          </cell>
          <cell r="AC123">
            <v>0</v>
          </cell>
          <cell r="AD123">
            <v>11592.74</v>
          </cell>
          <cell r="AE123">
            <v>0</v>
          </cell>
          <cell r="AF123">
            <v>0</v>
          </cell>
          <cell r="AG123">
            <v>0</v>
          </cell>
          <cell r="AH123">
            <v>5796.37</v>
          </cell>
          <cell r="AI123">
            <v>5796.37</v>
          </cell>
          <cell r="AK123">
            <v>0</v>
          </cell>
          <cell r="AL123">
            <v>5796.37</v>
          </cell>
          <cell r="AM123">
            <v>2.923303449304276E-5</v>
          </cell>
          <cell r="AN123">
            <v>4.4569053732225136E-4</v>
          </cell>
          <cell r="AO123">
            <v>2.0487732023656675E-3</v>
          </cell>
          <cell r="AP123">
            <v>5796.37</v>
          </cell>
          <cell r="AQ123">
            <v>2.9490969717277757E-5</v>
          </cell>
          <cell r="AR123" t="str">
            <v>Nil</v>
          </cell>
          <cell r="CZ123">
            <v>5796.37</v>
          </cell>
          <cell r="DA123">
            <v>2.923303449304276E-5</v>
          </cell>
          <cell r="DB123">
            <v>2</v>
          </cell>
          <cell r="DC123">
            <v>2</v>
          </cell>
          <cell r="DD123">
            <v>0</v>
          </cell>
          <cell r="DE123">
            <v>0</v>
          </cell>
          <cell r="DF123">
            <v>0.60000000000000009</v>
          </cell>
          <cell r="DG123" t="str">
            <v/>
          </cell>
          <cell r="DH123" t="str">
            <v>Telstra Mobile Pty Ltd</v>
          </cell>
          <cell r="DI123" t="str">
            <v>Freshwater</v>
          </cell>
        </row>
        <row r="124">
          <cell r="B124" t="str">
            <v>Freshwater</v>
          </cell>
          <cell r="C124" t="str">
            <v>Southbank</v>
          </cell>
          <cell r="D124" t="str">
            <v>VIC</v>
          </cell>
          <cell r="E124" t="str">
            <v>Freehold</v>
          </cell>
          <cell r="F124" t="str">
            <v>Income Producing</v>
          </cell>
          <cell r="G124" t="str">
            <v>Office</v>
          </cell>
          <cell r="H124" t="str">
            <v>VIC CBD Office</v>
          </cell>
          <cell r="I124" t="str">
            <v>WBC</v>
          </cell>
          <cell r="J124" t="str">
            <v>Retail</v>
          </cell>
          <cell r="K124" t="str">
            <v>IGA Ex</v>
          </cell>
          <cell r="L124" t="str">
            <v>IGA Express Supermarket</v>
          </cell>
          <cell r="M124" t="str">
            <v>Podium Retail</v>
          </cell>
          <cell r="N124">
            <v>38464</v>
          </cell>
          <cell r="O124">
            <v>10</v>
          </cell>
          <cell r="P124">
            <v>42115</v>
          </cell>
          <cell r="Q124">
            <v>4.8104038329911019</v>
          </cell>
          <cell r="R124">
            <v>40290</v>
          </cell>
          <cell r="S124" t="str">
            <v>5+5</v>
          </cell>
          <cell r="T124" t="str">
            <v>Review</v>
          </cell>
          <cell r="U124" t="str">
            <v>CPI</v>
          </cell>
          <cell r="V124" t="str">
            <v>Gross</v>
          </cell>
          <cell r="W124">
            <v>391</v>
          </cell>
          <cell r="X124">
            <v>0</v>
          </cell>
          <cell r="Y124">
            <v>391</v>
          </cell>
          <cell r="Z124">
            <v>0</v>
          </cell>
          <cell r="AA124">
            <v>425.99386189258314</v>
          </cell>
          <cell r="AB124">
            <v>0</v>
          </cell>
          <cell r="AC124">
            <v>0</v>
          </cell>
          <cell r="AD124">
            <v>0</v>
          </cell>
          <cell r="AE124">
            <v>83281.8</v>
          </cell>
          <cell r="AF124">
            <v>0</v>
          </cell>
          <cell r="AG124">
            <v>0</v>
          </cell>
          <cell r="AH124">
            <v>0</v>
          </cell>
          <cell r="AI124">
            <v>83281.8</v>
          </cell>
          <cell r="AK124">
            <v>0</v>
          </cell>
          <cell r="AL124">
            <v>83281.8</v>
          </cell>
          <cell r="AM124">
            <v>4.2001799954845682E-4</v>
          </cell>
          <cell r="AN124">
            <v>6.4036474881976613E-3</v>
          </cell>
          <cell r="AO124">
            <v>3.0804130422349873E-2</v>
          </cell>
          <cell r="AP124">
            <v>83281.8</v>
          </cell>
          <cell r="AQ124">
            <v>4.2372399308539358E-4</v>
          </cell>
          <cell r="AR124" t="str">
            <v>BG - 3 months</v>
          </cell>
          <cell r="CZ124">
            <v>83281.8</v>
          </cell>
          <cell r="DA124">
            <v>4.2001799954845682E-4</v>
          </cell>
          <cell r="DB124">
            <v>6</v>
          </cell>
          <cell r="DC124">
            <v>9</v>
          </cell>
          <cell r="DD124">
            <v>0</v>
          </cell>
          <cell r="DE124">
            <v>3</v>
          </cell>
          <cell r="DF124">
            <v>3</v>
          </cell>
          <cell r="DG124" t="str">
            <v/>
          </cell>
          <cell r="DH124" t="str">
            <v>IGA Express Supermarket</v>
          </cell>
          <cell r="DI124" t="str">
            <v>Freshwater</v>
          </cell>
        </row>
        <row r="125">
          <cell r="B125" t="str">
            <v>Freshwater</v>
          </cell>
          <cell r="C125" t="str">
            <v>Southbank</v>
          </cell>
          <cell r="D125" t="str">
            <v>VIC</v>
          </cell>
          <cell r="E125" t="str">
            <v>Freehold</v>
          </cell>
          <cell r="F125" t="str">
            <v>Income Producing</v>
          </cell>
          <cell r="G125" t="str">
            <v>Office</v>
          </cell>
          <cell r="H125" t="str">
            <v>VIC CBD Office</v>
          </cell>
          <cell r="I125" t="str">
            <v>WBC</v>
          </cell>
          <cell r="J125" t="str">
            <v>Café</v>
          </cell>
          <cell r="K125" t="str">
            <v>Pellar</v>
          </cell>
          <cell r="L125" t="str">
            <v>Pellaroma Café Bar</v>
          </cell>
          <cell r="M125" t="str">
            <v>Podium Retail</v>
          </cell>
          <cell r="N125">
            <v>38513</v>
          </cell>
          <cell r="O125">
            <v>10</v>
          </cell>
          <cell r="P125">
            <v>42164</v>
          </cell>
          <cell r="Q125">
            <v>4.944558521560575</v>
          </cell>
          <cell r="R125">
            <v>40704</v>
          </cell>
          <cell r="S125" t="str">
            <v>Nil</v>
          </cell>
          <cell r="T125" t="str">
            <v/>
          </cell>
          <cell r="U125">
            <v>0.04</v>
          </cell>
          <cell r="V125" t="str">
            <v>Gross</v>
          </cell>
          <cell r="W125">
            <v>300</v>
          </cell>
          <cell r="X125">
            <v>20</v>
          </cell>
          <cell r="Y125">
            <v>320</v>
          </cell>
          <cell r="Z125">
            <v>1</v>
          </cell>
          <cell r="AA125">
            <v>599.45000000000005</v>
          </cell>
          <cell r="AB125">
            <v>0</v>
          </cell>
          <cell r="AC125">
            <v>5164.1099999999997</v>
          </cell>
          <cell r="AE125">
            <v>89917.5</v>
          </cell>
          <cell r="AF125">
            <v>0</v>
          </cell>
          <cell r="AG125">
            <v>2582.0549999999998</v>
          </cell>
          <cell r="AH125">
            <v>0</v>
          </cell>
          <cell r="AI125">
            <v>92499.554999999993</v>
          </cell>
          <cell r="AK125">
            <v>0</v>
          </cell>
          <cell r="AL125">
            <v>92499.554999999993</v>
          </cell>
          <cell r="AM125">
            <v>4.6650622405162295E-4</v>
          </cell>
          <cell r="AN125">
            <v>7.112412832517445E-3</v>
          </cell>
          <cell r="AO125">
            <v>3.5167741479880922E-2</v>
          </cell>
          <cell r="AP125">
            <v>92499.554999999993</v>
          </cell>
          <cell r="AQ125">
            <v>4.7062240253238977E-4</v>
          </cell>
          <cell r="AR125" t="str">
            <v>BG - 6 months rent</v>
          </cell>
          <cell r="CZ125">
            <v>92499.554999999993</v>
          </cell>
          <cell r="DA125">
            <v>4.6650622405162295E-4</v>
          </cell>
          <cell r="DB125">
            <v>9</v>
          </cell>
          <cell r="DC125">
            <v>9</v>
          </cell>
          <cell r="DD125">
            <v>10</v>
          </cell>
          <cell r="DE125">
            <v>5</v>
          </cell>
          <cell r="DF125">
            <v>8.1999999999999993</v>
          </cell>
          <cell r="DG125" t="str">
            <v>Check</v>
          </cell>
          <cell r="DH125" t="str">
            <v>Pellaroma Café Bar</v>
          </cell>
          <cell r="DI125" t="str">
            <v>Freshwater</v>
          </cell>
        </row>
        <row r="126">
          <cell r="B126" t="str">
            <v>Freshwater</v>
          </cell>
          <cell r="C126" t="str">
            <v>Southbank</v>
          </cell>
          <cell r="D126" t="str">
            <v>VIC</v>
          </cell>
          <cell r="E126" t="str">
            <v>Freehold</v>
          </cell>
          <cell r="F126" t="str">
            <v>Income Producing</v>
          </cell>
          <cell r="G126" t="str">
            <v>Office</v>
          </cell>
          <cell r="H126" t="str">
            <v>VIC CBD Office</v>
          </cell>
          <cell r="I126" t="str">
            <v>WBC</v>
          </cell>
          <cell r="J126" t="str">
            <v>Gym</v>
          </cell>
          <cell r="K126" t="str">
            <v>Genesi</v>
          </cell>
          <cell r="L126" t="str">
            <v>Genesis Fitness Club</v>
          </cell>
          <cell r="M126" t="str">
            <v>Podium Level 3</v>
          </cell>
          <cell r="N126">
            <v>38523</v>
          </cell>
          <cell r="O126">
            <v>10</v>
          </cell>
          <cell r="P126">
            <v>42174</v>
          </cell>
          <cell r="Q126">
            <v>4.9719370294318956</v>
          </cell>
          <cell r="R126">
            <v>40714</v>
          </cell>
          <cell r="S126">
            <v>5</v>
          </cell>
          <cell r="T126" t="str">
            <v/>
          </cell>
          <cell r="U126" t="str">
            <v>Expiry</v>
          </cell>
          <cell r="V126" t="str">
            <v>Gross</v>
          </cell>
          <cell r="W126">
            <v>683</v>
          </cell>
          <cell r="X126">
            <v>0</v>
          </cell>
          <cell r="Y126">
            <v>683</v>
          </cell>
          <cell r="Z126">
            <v>2</v>
          </cell>
          <cell r="AA126">
            <v>350</v>
          </cell>
          <cell r="AB126">
            <v>0</v>
          </cell>
          <cell r="AC126">
            <v>5160</v>
          </cell>
          <cell r="AD126">
            <v>0</v>
          </cell>
          <cell r="AE126">
            <v>119525</v>
          </cell>
          <cell r="AF126">
            <v>0</v>
          </cell>
          <cell r="AG126">
            <v>5160</v>
          </cell>
          <cell r="AH126">
            <v>0</v>
          </cell>
          <cell r="AI126">
            <v>124685</v>
          </cell>
          <cell r="AK126">
            <v>0</v>
          </cell>
          <cell r="AL126">
            <v>124685</v>
          </cell>
          <cell r="AM126">
            <v>6.2882819864243259E-4</v>
          </cell>
          <cell r="AN126">
            <v>9.5871941656631501E-3</v>
          </cell>
          <cell r="AO126">
            <v>4.7666925680614043E-2</v>
          </cell>
          <cell r="AP126">
            <v>124685</v>
          </cell>
          <cell r="AQ126">
            <v>6.3437661143073631E-4</v>
          </cell>
          <cell r="AR126" t="str">
            <v>BG - 3 months</v>
          </cell>
          <cell r="CZ126">
            <v>124685</v>
          </cell>
          <cell r="DA126">
            <v>6.2882819864243259E-4</v>
          </cell>
          <cell r="DB126">
            <v>6</v>
          </cell>
          <cell r="DC126">
            <v>9</v>
          </cell>
          <cell r="DD126">
            <v>0</v>
          </cell>
          <cell r="DE126">
            <v>10</v>
          </cell>
          <cell r="DF126">
            <v>5.0999999999999996</v>
          </cell>
          <cell r="DG126" t="str">
            <v>Check</v>
          </cell>
          <cell r="DH126" t="str">
            <v>Genesis Fitness Club</v>
          </cell>
          <cell r="DI126" t="str">
            <v>Freshwater</v>
          </cell>
        </row>
        <row r="127">
          <cell r="B127" t="str">
            <v>Freshwater</v>
          </cell>
          <cell r="C127" t="str">
            <v>Southbank</v>
          </cell>
          <cell r="D127" t="str">
            <v>VIC</v>
          </cell>
          <cell r="E127" t="str">
            <v>Freehold</v>
          </cell>
          <cell r="F127" t="str">
            <v>Income Producing</v>
          </cell>
          <cell r="G127" t="str">
            <v>Office</v>
          </cell>
          <cell r="H127" t="str">
            <v>VIC CBD Office</v>
          </cell>
          <cell r="I127" t="str">
            <v>WBC</v>
          </cell>
          <cell r="J127" t="str">
            <v>Office</v>
          </cell>
          <cell r="K127" t="str">
            <v>Kaplan</v>
          </cell>
          <cell r="L127" t="str">
            <v>Kaplan Education</v>
          </cell>
          <cell r="M127" t="str">
            <v>Podium Level 4</v>
          </cell>
          <cell r="N127">
            <v>38991</v>
          </cell>
          <cell r="O127">
            <v>7.8356164383561646</v>
          </cell>
          <cell r="P127">
            <v>41851</v>
          </cell>
          <cell r="Q127">
            <v>4.0876112251882271</v>
          </cell>
          <cell r="R127">
            <v>40391</v>
          </cell>
          <cell r="S127">
            <v>5</v>
          </cell>
          <cell r="T127" t="str">
            <v/>
          </cell>
          <cell r="U127">
            <v>0.04</v>
          </cell>
          <cell r="V127" t="str">
            <v>Net</v>
          </cell>
          <cell r="W127">
            <v>1045.2</v>
          </cell>
          <cell r="X127">
            <v>0</v>
          </cell>
          <cell r="Y127">
            <v>1045.2</v>
          </cell>
          <cell r="Z127">
            <v>5</v>
          </cell>
          <cell r="AA127">
            <v>348.70784000000009</v>
          </cell>
          <cell r="AB127">
            <v>0</v>
          </cell>
          <cell r="AC127">
            <v>5264.3635199999999</v>
          </cell>
          <cell r="AD127">
            <v>0</v>
          </cell>
          <cell r="AE127">
            <v>182234.71718400007</v>
          </cell>
          <cell r="AF127">
            <v>0</v>
          </cell>
          <cell r="AG127">
            <v>13160.908799999999</v>
          </cell>
          <cell r="AH127">
            <v>0</v>
          </cell>
          <cell r="AI127">
            <v>195395.62598400007</v>
          </cell>
          <cell r="AK127">
            <v>71050.740000000005</v>
          </cell>
          <cell r="AL127">
            <v>266446.36598400009</v>
          </cell>
          <cell r="AM127">
            <v>1.3437782279868556E-3</v>
          </cell>
          <cell r="AN127">
            <v>1.5024227496730998E-2</v>
          </cell>
          <cell r="AO127">
            <v>6.1413200965419246E-2</v>
          </cell>
          <cell r="AP127">
            <v>266446.36598400009</v>
          </cell>
          <cell r="AQ127">
            <v>1.3556349423023122E-3</v>
          </cell>
          <cell r="AR127" t="str">
            <v>BG - 12 months rent, outgoings &amp; licence fee</v>
          </cell>
          <cell r="CZ127">
            <v>266446.36598400009</v>
          </cell>
          <cell r="DA127">
            <v>1.3437782279868556E-3</v>
          </cell>
          <cell r="DB127">
            <v>3</v>
          </cell>
          <cell r="DC127">
            <v>9</v>
          </cell>
          <cell r="DD127">
            <v>0</v>
          </cell>
          <cell r="DE127">
            <v>3</v>
          </cell>
          <cell r="DF127">
            <v>2.4</v>
          </cell>
          <cell r="DG127" t="str">
            <v/>
          </cell>
          <cell r="DH127" t="str">
            <v>Kaplan Education</v>
          </cell>
          <cell r="DI127" t="str">
            <v>Freshwater</v>
          </cell>
        </row>
        <row r="128">
          <cell r="B128" t="str">
            <v>Freshwater</v>
          </cell>
          <cell r="C128" t="str">
            <v>Southbank</v>
          </cell>
          <cell r="D128" t="str">
            <v>VIC</v>
          </cell>
          <cell r="E128" t="str">
            <v>Freehold</v>
          </cell>
          <cell r="F128" t="str">
            <v>Income Producing</v>
          </cell>
          <cell r="G128" t="str">
            <v>Office</v>
          </cell>
          <cell r="H128" t="str">
            <v>VIC CBD Office</v>
          </cell>
          <cell r="I128" t="str">
            <v>WBC</v>
          </cell>
          <cell r="J128" t="str">
            <v>Office</v>
          </cell>
          <cell r="K128" t="str">
            <v xml:space="preserve">Jones </v>
          </cell>
          <cell r="L128" t="str">
            <v>Jones Lang LaSalle</v>
          </cell>
          <cell r="M128" t="str">
            <v>Podium Level 4</v>
          </cell>
          <cell r="N128">
            <v>39692</v>
          </cell>
          <cell r="O128">
            <v>4</v>
          </cell>
          <cell r="P128">
            <v>41152</v>
          </cell>
          <cell r="Q128">
            <v>2.1738535249828885</v>
          </cell>
          <cell r="R128">
            <v>40339</v>
          </cell>
          <cell r="S128" t="str">
            <v>Nil</v>
          </cell>
          <cell r="T128" t="str">
            <v>Review</v>
          </cell>
          <cell r="U128" t="str">
            <v>Mkt</v>
          </cell>
          <cell r="V128" t="str">
            <v>Net</v>
          </cell>
          <cell r="W128">
            <v>226.5</v>
          </cell>
          <cell r="X128">
            <v>0</v>
          </cell>
          <cell r="Y128">
            <v>226.5</v>
          </cell>
          <cell r="Z128">
            <v>0</v>
          </cell>
          <cell r="AA128">
            <v>308.05</v>
          </cell>
          <cell r="AB128">
            <v>0</v>
          </cell>
          <cell r="AC128">
            <v>0</v>
          </cell>
          <cell r="AD128">
            <v>0</v>
          </cell>
          <cell r="AE128">
            <v>34886.662499999999</v>
          </cell>
          <cell r="AF128">
            <v>0</v>
          </cell>
          <cell r="AG128">
            <v>0</v>
          </cell>
          <cell r="AH128">
            <v>0</v>
          </cell>
          <cell r="AI128">
            <v>34886.662499999999</v>
          </cell>
          <cell r="AK128">
            <v>13590</v>
          </cell>
          <cell r="AL128">
            <v>48476.662499999999</v>
          </cell>
          <cell r="AM128">
            <v>2.4448403862591459E-4</v>
          </cell>
          <cell r="AN128">
            <v>2.6824815108429994E-3</v>
          </cell>
          <cell r="AO128">
            <v>5.8313218880474789E-3</v>
          </cell>
          <cell r="AP128">
            <v>48476.662499999999</v>
          </cell>
          <cell r="AQ128">
            <v>2.4664122300374099E-4</v>
          </cell>
          <cell r="AR128" t="str">
            <v>Nil</v>
          </cell>
          <cell r="CZ128">
            <v>48476.662499999999</v>
          </cell>
          <cell r="DA128">
            <v>2.4448403862591459E-4</v>
          </cell>
          <cell r="DB128">
            <v>6</v>
          </cell>
          <cell r="DC128">
            <v>5</v>
          </cell>
          <cell r="DD128">
            <v>0</v>
          </cell>
          <cell r="DE128">
            <v>0</v>
          </cell>
          <cell r="DF128">
            <v>1.7000000000000002</v>
          </cell>
          <cell r="DG128" t="str">
            <v/>
          </cell>
          <cell r="DH128" t="str">
            <v>Jones Lang LaSalle</v>
          </cell>
          <cell r="DI128" t="str">
            <v>Freshwater</v>
          </cell>
        </row>
        <row r="129">
          <cell r="B129" t="str">
            <v>Freshwater</v>
          </cell>
          <cell r="C129" t="str">
            <v>Southbank</v>
          </cell>
          <cell r="D129" t="str">
            <v>VIC</v>
          </cell>
          <cell r="E129" t="str">
            <v>Freehold</v>
          </cell>
          <cell r="F129" t="str">
            <v>Income Producing</v>
          </cell>
          <cell r="G129" t="str">
            <v>Office</v>
          </cell>
          <cell r="H129" t="str">
            <v>VIC CBD Office</v>
          </cell>
          <cell r="I129" t="str">
            <v>WBC</v>
          </cell>
          <cell r="J129" t="str">
            <v>Office</v>
          </cell>
          <cell r="K129" t="str">
            <v>Micros</v>
          </cell>
          <cell r="L129" t="str">
            <v>Microsoft  Corporation</v>
          </cell>
          <cell r="M129" t="str">
            <v>Podium Levels 5 to 7</v>
          </cell>
          <cell r="N129">
            <v>39022</v>
          </cell>
          <cell r="O129">
            <v>5</v>
          </cell>
          <cell r="P129">
            <v>40847</v>
          </cell>
          <cell r="Q129">
            <v>1.3388090349075976</v>
          </cell>
          <cell r="R129">
            <v>40483</v>
          </cell>
          <cell r="S129" t="str">
            <v>3+3</v>
          </cell>
          <cell r="T129" t="str">
            <v/>
          </cell>
          <cell r="U129">
            <v>3.5000000000000003E-2</v>
          </cell>
          <cell r="V129" t="str">
            <v>Net</v>
          </cell>
          <cell r="W129">
            <v>3185</v>
          </cell>
          <cell r="X129">
            <v>0</v>
          </cell>
          <cell r="Y129">
            <v>3185</v>
          </cell>
          <cell r="Z129">
            <v>73</v>
          </cell>
          <cell r="AA129">
            <v>304.89741562499995</v>
          </cell>
          <cell r="AB129">
            <v>0</v>
          </cell>
          <cell r="AC129">
            <v>4989.2304374999994</v>
          </cell>
          <cell r="AD129">
            <v>0</v>
          </cell>
          <cell r="AE129">
            <v>485549.13438281242</v>
          </cell>
          <cell r="AF129">
            <v>0</v>
          </cell>
          <cell r="AG129">
            <v>182106.91096874999</v>
          </cell>
          <cell r="AH129">
            <v>0</v>
          </cell>
          <cell r="AI129">
            <v>667656.04535156244</v>
          </cell>
          <cell r="AK129">
            <v>218427.36</v>
          </cell>
          <cell r="AL129">
            <v>886083.40535156243</v>
          </cell>
          <cell r="AM129">
            <v>4.4688152675476231E-3</v>
          </cell>
          <cell r="AN129">
            <v>5.1336954266064327E-2</v>
          </cell>
          <cell r="AO129">
            <v>6.8730378196045064E-2</v>
          </cell>
          <cell r="AP129">
            <v>886083.40535156243</v>
          </cell>
          <cell r="AQ129">
            <v>4.5082454836743134E-3</v>
          </cell>
          <cell r="AR129" t="str">
            <v>BG - 9 months rent &amp; outgoings</v>
          </cell>
          <cell r="CZ129">
            <v>886083.40535156243</v>
          </cell>
          <cell r="DA129">
            <v>4.4688152675476231E-3</v>
          </cell>
          <cell r="DB129">
            <v>5</v>
          </cell>
          <cell r="DC129">
            <v>5</v>
          </cell>
          <cell r="DD129">
            <v>0</v>
          </cell>
          <cell r="DE129">
            <v>0</v>
          </cell>
          <cell r="DF129">
            <v>1.5</v>
          </cell>
          <cell r="DG129" t="str">
            <v/>
          </cell>
          <cell r="DH129" t="str">
            <v>Microsoft  Corporation</v>
          </cell>
          <cell r="DI129" t="str">
            <v>Freshwater</v>
          </cell>
        </row>
        <row r="130">
          <cell r="B130" t="str">
            <v>Freshwater CP</v>
          </cell>
          <cell r="C130" t="str">
            <v>Southbank</v>
          </cell>
          <cell r="D130" t="str">
            <v>VIC</v>
          </cell>
          <cell r="E130" t="str">
            <v>Freehold</v>
          </cell>
          <cell r="F130" t="str">
            <v>Income Producing</v>
          </cell>
          <cell r="G130" t="str">
            <v>Other</v>
          </cell>
          <cell r="H130" t="str">
            <v>VIC Other</v>
          </cell>
          <cell r="I130" t="str">
            <v>CMBS 2006-1</v>
          </cell>
          <cell r="J130" t="str">
            <v>Car Park</v>
          </cell>
          <cell r="K130" t="str">
            <v>Austra</v>
          </cell>
          <cell r="L130" t="str">
            <v>Australand Car Park Operations Pty Ltd</v>
          </cell>
          <cell r="M130" t="str">
            <v>Whole Building</v>
          </cell>
          <cell r="N130">
            <v>38507</v>
          </cell>
          <cell r="O130">
            <v>15</v>
          </cell>
          <cell r="P130">
            <v>43985</v>
          </cell>
          <cell r="Q130">
            <v>9.9301848049281318</v>
          </cell>
          <cell r="R130">
            <v>40698</v>
          </cell>
          <cell r="S130" t="str">
            <v>Nil</v>
          </cell>
          <cell r="T130" t="str">
            <v/>
          </cell>
          <cell r="U130" t="str">
            <v>CPI</v>
          </cell>
          <cell r="V130" t="str">
            <v>Net</v>
          </cell>
          <cell r="W130">
            <v>0</v>
          </cell>
          <cell r="X130">
            <v>0</v>
          </cell>
          <cell r="Y130">
            <v>0</v>
          </cell>
          <cell r="Z130">
            <v>267</v>
          </cell>
          <cell r="AA130">
            <v>0</v>
          </cell>
          <cell r="AB130">
            <v>0</v>
          </cell>
          <cell r="AC130">
            <v>4054.1042699999998</v>
          </cell>
          <cell r="AD130">
            <v>0</v>
          </cell>
          <cell r="AE130">
            <v>0</v>
          </cell>
          <cell r="AF130">
            <v>0</v>
          </cell>
          <cell r="AG130">
            <v>1082445.8400899998</v>
          </cell>
          <cell r="AH130">
            <v>0</v>
          </cell>
          <cell r="AI130">
            <v>1082445.8400899998</v>
          </cell>
          <cell r="AK130">
            <v>148545.96</v>
          </cell>
          <cell r="AL130">
            <v>1230991.8000899998</v>
          </cell>
          <cell r="AM130">
            <v>6.2083037750667687E-3</v>
          </cell>
          <cell r="AN130">
            <v>1</v>
          </cell>
          <cell r="AO130">
            <v>9.9301848049281318</v>
          </cell>
          <cell r="AP130">
            <v>1230991.8000899998</v>
          </cell>
          <cell r="AQ130">
            <v>6.2630822219201703E-3</v>
          </cell>
          <cell r="AR130" t="str">
            <v>Nil</v>
          </cell>
          <cell r="CZ130">
            <v>1230991.8000899998</v>
          </cell>
          <cell r="DA130">
            <v>6.2083037750667687E-3</v>
          </cell>
          <cell r="DB130">
            <v>6</v>
          </cell>
          <cell r="DC130">
            <v>5</v>
          </cell>
          <cell r="DD130">
            <v>0</v>
          </cell>
          <cell r="DE130">
            <v>0</v>
          </cell>
          <cell r="DF130">
            <v>1.7000000000000002</v>
          </cell>
          <cell r="DG130" t="str">
            <v/>
          </cell>
          <cell r="DH130" t="str">
            <v>Australand Car Park Operations Pty Ltd</v>
          </cell>
          <cell r="DI130" t="str">
            <v>Freshwater CP</v>
          </cell>
        </row>
        <row r="131">
          <cell r="B131" t="str">
            <v>Twenty8, FWP</v>
          </cell>
          <cell r="C131" t="str">
            <v>Southbank</v>
          </cell>
          <cell r="D131" t="str">
            <v>VIC</v>
          </cell>
          <cell r="E131" t="str">
            <v>Freehold</v>
          </cell>
          <cell r="F131" t="str">
            <v>Income Producing</v>
          </cell>
          <cell r="G131" t="str">
            <v>Office</v>
          </cell>
          <cell r="H131" t="str">
            <v>VIC CBD Office</v>
          </cell>
          <cell r="I131" t="str">
            <v>MOF</v>
          </cell>
          <cell r="J131" t="str">
            <v>Office</v>
          </cell>
          <cell r="K131" t="str">
            <v>Café B</v>
          </cell>
          <cell r="L131" t="str">
            <v>Café Bocatta</v>
          </cell>
          <cell r="M131" t="str">
            <v>Ground</v>
          </cell>
          <cell r="N131">
            <v>39873</v>
          </cell>
          <cell r="O131">
            <v>10</v>
          </cell>
          <cell r="P131">
            <v>43524</v>
          </cell>
          <cell r="Q131">
            <v>8.6680355920602334</v>
          </cell>
          <cell r="R131">
            <v>40603</v>
          </cell>
          <cell r="S131">
            <v>5</v>
          </cell>
          <cell r="T131" t="str">
            <v/>
          </cell>
          <cell r="U131">
            <v>0.04</v>
          </cell>
          <cell r="V131" t="str">
            <v>Gross</v>
          </cell>
          <cell r="W131">
            <v>127</v>
          </cell>
          <cell r="X131">
            <v>7.5</v>
          </cell>
          <cell r="Y131">
            <v>134.5</v>
          </cell>
          <cell r="Z131">
            <v>0</v>
          </cell>
          <cell r="AA131">
            <v>696.06299212598412</v>
          </cell>
          <cell r="AB131">
            <v>208</v>
          </cell>
          <cell r="AC131">
            <v>0</v>
          </cell>
          <cell r="AD131">
            <v>0</v>
          </cell>
          <cell r="AE131">
            <v>44199.999999999993</v>
          </cell>
          <cell r="AF131">
            <v>780</v>
          </cell>
          <cell r="AG131">
            <v>0</v>
          </cell>
          <cell r="AH131">
            <v>0</v>
          </cell>
          <cell r="AI131">
            <v>44979.999999999993</v>
          </cell>
          <cell r="AK131">
            <v>0</v>
          </cell>
          <cell r="AL131">
            <v>44979.999999999993</v>
          </cell>
          <cell r="AM131">
            <v>2.2684919898092483E-4</v>
          </cell>
          <cell r="AN131">
            <v>5.973871853186769E-3</v>
          </cell>
          <cell r="AO131">
            <v>5.1781733845829736E-2</v>
          </cell>
          <cell r="AP131">
            <v>44979.999999999993</v>
          </cell>
          <cell r="AQ131">
            <v>2.2885078383249401E-4</v>
          </cell>
          <cell r="AR131" t="str">
            <v>BG - 18 months rent. Reduces to 12 after Year 3</v>
          </cell>
          <cell r="CZ131">
            <v>44979.999999999993</v>
          </cell>
          <cell r="DA131">
            <v>2.2684919898092483E-4</v>
          </cell>
          <cell r="DB131">
            <v>9</v>
          </cell>
          <cell r="DC131">
            <v>9</v>
          </cell>
          <cell r="DD131">
            <v>0</v>
          </cell>
          <cell r="DE131">
            <v>5</v>
          </cell>
          <cell r="DF131">
            <v>4.2</v>
          </cell>
          <cell r="DG131" t="str">
            <v>Check</v>
          </cell>
          <cell r="DH131" t="str">
            <v>Café Bocatta</v>
          </cell>
          <cell r="DI131" t="str">
            <v>Twenty8, FWP</v>
          </cell>
        </row>
        <row r="132">
          <cell r="B132" t="str">
            <v>Twenty8, FWP</v>
          </cell>
          <cell r="C132" t="str">
            <v>Southbank</v>
          </cell>
          <cell r="D132" t="str">
            <v>VIC</v>
          </cell>
          <cell r="E132" t="str">
            <v>Freehold</v>
          </cell>
          <cell r="F132" t="str">
            <v>Income Producing</v>
          </cell>
          <cell r="G132" t="str">
            <v>Office</v>
          </cell>
          <cell r="H132" t="str">
            <v>VIC CBD Office</v>
          </cell>
          <cell r="I132" t="str">
            <v>MOF</v>
          </cell>
          <cell r="J132" t="str">
            <v>Office</v>
          </cell>
          <cell r="K132" t="str">
            <v>GTF Gr</v>
          </cell>
          <cell r="L132" t="str">
            <v>GTF Group Pty Ltd</v>
          </cell>
          <cell r="M132" t="str">
            <v>Lobby</v>
          </cell>
          <cell r="N132">
            <v>39845</v>
          </cell>
          <cell r="O132">
            <v>10</v>
          </cell>
          <cell r="P132">
            <v>43496</v>
          </cell>
          <cell r="Q132">
            <v>8.5913757700205338</v>
          </cell>
          <cell r="R132">
            <v>40575</v>
          </cell>
          <cell r="S132">
            <v>5</v>
          </cell>
          <cell r="T132" t="str">
            <v/>
          </cell>
          <cell r="U132">
            <v>0.04</v>
          </cell>
          <cell r="V132" t="str">
            <v>Gross</v>
          </cell>
          <cell r="W132">
            <v>1</v>
          </cell>
          <cell r="X132">
            <v>0</v>
          </cell>
          <cell r="Y132">
            <v>1</v>
          </cell>
          <cell r="Z132">
            <v>1</v>
          </cell>
          <cell r="AA132">
            <v>83200</v>
          </cell>
          <cell r="AB132">
            <v>0</v>
          </cell>
          <cell r="AC132">
            <v>4992</v>
          </cell>
          <cell r="AD132">
            <v>0</v>
          </cell>
          <cell r="AE132">
            <v>41600</v>
          </cell>
          <cell r="AF132">
            <v>0</v>
          </cell>
          <cell r="AG132">
            <v>2496</v>
          </cell>
          <cell r="AH132">
            <v>0</v>
          </cell>
          <cell r="AI132">
            <v>44096</v>
          </cell>
          <cell r="AK132">
            <v>0</v>
          </cell>
          <cell r="AL132">
            <v>44096</v>
          </cell>
          <cell r="AM132">
            <v>2.2239089102407431E-4</v>
          </cell>
          <cell r="AN132">
            <v>5.8564662791935045E-3</v>
          </cell>
          <cell r="AO132">
            <v>5.0315102489005385E-2</v>
          </cell>
          <cell r="AP132">
            <v>44096</v>
          </cell>
          <cell r="AQ132">
            <v>2.2435313836989012E-4</v>
          </cell>
          <cell r="AR132" t="str">
            <v>BG - 18 months rent. Reduces to 12 after Year 3</v>
          </cell>
          <cell r="CZ132">
            <v>44096</v>
          </cell>
          <cell r="DA132">
            <v>2.2239089102407431E-4</v>
          </cell>
          <cell r="DB132">
            <v>9</v>
          </cell>
          <cell r="DC132">
            <v>9</v>
          </cell>
          <cell r="DD132">
            <v>0</v>
          </cell>
          <cell r="DE132">
            <v>5</v>
          </cell>
          <cell r="DF132">
            <v>4.2</v>
          </cell>
          <cell r="DG132" t="str">
            <v>Check</v>
          </cell>
          <cell r="DH132" t="str">
            <v>GTF Group Pty Ltd</v>
          </cell>
          <cell r="DI132" t="str">
            <v>Twenty8, FWP</v>
          </cell>
        </row>
        <row r="133">
          <cell r="B133" t="str">
            <v>Twenty8, FWP</v>
          </cell>
          <cell r="C133" t="str">
            <v>Southbank</v>
          </cell>
          <cell r="D133" t="str">
            <v>VIC</v>
          </cell>
          <cell r="E133" t="str">
            <v>Freehold</v>
          </cell>
          <cell r="F133" t="str">
            <v>Income Producing</v>
          </cell>
          <cell r="G133" t="str">
            <v>Office</v>
          </cell>
          <cell r="H133" t="str">
            <v>VIC CBD Office</v>
          </cell>
          <cell r="I133" t="str">
            <v>MOF</v>
          </cell>
          <cell r="J133" t="str">
            <v>Office</v>
          </cell>
          <cell r="K133" t="str">
            <v>Public</v>
          </cell>
          <cell r="L133" t="str">
            <v>Publicis Group</v>
          </cell>
          <cell r="M133" t="str">
            <v>Part Level 6</v>
          </cell>
          <cell r="N133">
            <v>39853</v>
          </cell>
          <cell r="O133">
            <v>10</v>
          </cell>
          <cell r="P133">
            <v>43504</v>
          </cell>
          <cell r="Q133">
            <v>8.6132785763175903</v>
          </cell>
          <cell r="R133">
            <v>40583</v>
          </cell>
          <cell r="S133" t="str">
            <v>Nil</v>
          </cell>
          <cell r="T133" t="str">
            <v/>
          </cell>
          <cell r="U133">
            <v>0.04</v>
          </cell>
          <cell r="V133" t="str">
            <v>Net</v>
          </cell>
          <cell r="W133">
            <v>808</v>
          </cell>
          <cell r="X133">
            <v>6.7</v>
          </cell>
          <cell r="Y133">
            <v>814.7</v>
          </cell>
          <cell r="Z133">
            <v>5</v>
          </cell>
          <cell r="AA133">
            <v>410.86518019802008</v>
          </cell>
          <cell r="AB133">
            <v>156</v>
          </cell>
          <cell r="AC133">
            <v>4992</v>
          </cell>
          <cell r="AD133">
            <v>0</v>
          </cell>
          <cell r="AE133">
            <v>165989.5328000001</v>
          </cell>
          <cell r="AF133">
            <v>522.6</v>
          </cell>
          <cell r="AG133">
            <v>12480</v>
          </cell>
          <cell r="AH133">
            <v>0</v>
          </cell>
          <cell r="AI133">
            <v>178992.13280000011</v>
          </cell>
          <cell r="AK133">
            <v>46413.42</v>
          </cell>
          <cell r="AL133">
            <v>225405.55280000012</v>
          </cell>
          <cell r="AM133">
            <v>1.136795666930471E-3</v>
          </cell>
          <cell r="AN133">
            <v>2.377225575979967E-2</v>
          </cell>
          <cell r="AO133">
            <v>0.20475706124662493</v>
          </cell>
          <cell r="AP133">
            <v>225405.55280000012</v>
          </cell>
          <cell r="AQ133">
            <v>1.1468260880052614E-3</v>
          </cell>
          <cell r="AR133" t="str">
            <v>BG - 12 months rent</v>
          </cell>
          <cell r="CZ133">
            <v>225405.55280000012</v>
          </cell>
          <cell r="DA133">
            <v>1.136795666930471E-3</v>
          </cell>
          <cell r="DB133">
            <v>6</v>
          </cell>
          <cell r="DC133">
            <v>9</v>
          </cell>
          <cell r="DD133">
            <v>0</v>
          </cell>
          <cell r="DE133">
            <v>0</v>
          </cell>
          <cell r="DF133">
            <v>2.1</v>
          </cell>
          <cell r="DG133" t="str">
            <v/>
          </cell>
          <cell r="DH133" t="str">
            <v>Publicis Group</v>
          </cell>
          <cell r="DI133" t="str">
            <v>Twenty8, FWP</v>
          </cell>
        </row>
        <row r="134">
          <cell r="B134" t="str">
            <v>Twenty8, FWP</v>
          </cell>
          <cell r="C134" t="str">
            <v>Southbank</v>
          </cell>
          <cell r="D134" t="str">
            <v>VIC</v>
          </cell>
          <cell r="E134" t="str">
            <v>Freehold</v>
          </cell>
          <cell r="F134" t="str">
            <v>Income Producing</v>
          </cell>
          <cell r="G134" t="str">
            <v>Office</v>
          </cell>
          <cell r="H134" t="str">
            <v>VIC CBD Office</v>
          </cell>
          <cell r="I134" t="str">
            <v>MOF</v>
          </cell>
          <cell r="J134" t="str">
            <v>Office</v>
          </cell>
          <cell r="K134" t="str">
            <v>Public</v>
          </cell>
          <cell r="L134" t="str">
            <v>Publicis Group</v>
          </cell>
          <cell r="M134" t="str">
            <v>Part Level 6</v>
          </cell>
          <cell r="N134">
            <v>39853</v>
          </cell>
          <cell r="O134">
            <v>10</v>
          </cell>
          <cell r="P134">
            <v>43504</v>
          </cell>
          <cell r="Q134">
            <v>8.6132785763175903</v>
          </cell>
          <cell r="R134">
            <v>40583</v>
          </cell>
          <cell r="S134" t="str">
            <v>Nil</v>
          </cell>
          <cell r="T134" t="str">
            <v/>
          </cell>
          <cell r="U134">
            <v>0.04</v>
          </cell>
          <cell r="V134" t="str">
            <v>Net</v>
          </cell>
          <cell r="W134">
            <v>1469</v>
          </cell>
          <cell r="X134">
            <v>15.5</v>
          </cell>
          <cell r="Y134">
            <v>1484.5</v>
          </cell>
          <cell r="Z134">
            <v>10</v>
          </cell>
          <cell r="AA134">
            <v>412.04913274336241</v>
          </cell>
          <cell r="AB134">
            <v>130</v>
          </cell>
          <cell r="AC134">
            <v>4992</v>
          </cell>
          <cell r="AD134">
            <v>0</v>
          </cell>
          <cell r="AE134">
            <v>302650.0879999997</v>
          </cell>
          <cell r="AF134">
            <v>1007.5</v>
          </cell>
          <cell r="AG134">
            <v>24960</v>
          </cell>
          <cell r="AH134">
            <v>0</v>
          </cell>
          <cell r="AI134">
            <v>328617.5879999997</v>
          </cell>
          <cell r="AK134">
            <v>84770.34</v>
          </cell>
          <cell r="AL134">
            <v>413387.92799999972</v>
          </cell>
          <cell r="AM134">
            <v>2.0848537202130765E-3</v>
          </cell>
          <cell r="AN134">
            <v>4.3644272107944082E-2</v>
          </cell>
          <cell r="AO134">
            <v>0.3759202739263301</v>
          </cell>
          <cell r="AP134">
            <v>413387.92799999972</v>
          </cell>
          <cell r="AQ134">
            <v>2.103249251882849E-3</v>
          </cell>
          <cell r="AR134" t="str">
            <v>BG - 12 months rent</v>
          </cell>
          <cell r="CZ134">
            <v>413387.92799999972</v>
          </cell>
          <cell r="DA134">
            <v>2.0848537202130765E-3</v>
          </cell>
          <cell r="DB134">
            <v>6</v>
          </cell>
          <cell r="DC134">
            <v>9</v>
          </cell>
          <cell r="DD134">
            <v>0</v>
          </cell>
          <cell r="DE134">
            <v>0</v>
          </cell>
          <cell r="DF134">
            <v>2.1</v>
          </cell>
          <cell r="DG134" t="str">
            <v/>
          </cell>
          <cell r="DH134" t="str">
            <v>Publicis Group</v>
          </cell>
          <cell r="DI134" t="str">
            <v>Twenty8, FWP</v>
          </cell>
        </row>
        <row r="135">
          <cell r="B135" t="str">
            <v>Twenty8, FWP</v>
          </cell>
          <cell r="C135" t="str">
            <v>Southbank</v>
          </cell>
          <cell r="D135" t="str">
            <v>VIC</v>
          </cell>
          <cell r="E135" t="str">
            <v>Freehold</v>
          </cell>
          <cell r="F135" t="str">
            <v>Income Producing</v>
          </cell>
          <cell r="G135" t="str">
            <v>Office</v>
          </cell>
          <cell r="H135" t="str">
            <v>VIC CBD Office</v>
          </cell>
          <cell r="I135" t="str">
            <v>MOF</v>
          </cell>
          <cell r="J135" t="str">
            <v>Office</v>
          </cell>
          <cell r="K135" t="str">
            <v>Public</v>
          </cell>
          <cell r="L135" t="str">
            <v>Publicis Group</v>
          </cell>
          <cell r="M135" t="str">
            <v>Part Level 7</v>
          </cell>
          <cell r="N135">
            <v>39853</v>
          </cell>
          <cell r="O135">
            <v>10</v>
          </cell>
          <cell r="P135">
            <v>43504</v>
          </cell>
          <cell r="Q135">
            <v>8.6132785763175903</v>
          </cell>
          <cell r="R135">
            <v>40583</v>
          </cell>
          <cell r="S135" t="str">
            <v>Nil</v>
          </cell>
          <cell r="T135" t="str">
            <v/>
          </cell>
          <cell r="U135">
            <v>0.04</v>
          </cell>
          <cell r="V135" t="str">
            <v>Net</v>
          </cell>
          <cell r="W135">
            <v>881</v>
          </cell>
          <cell r="X135">
            <v>0</v>
          </cell>
          <cell r="Y135">
            <v>881</v>
          </cell>
          <cell r="Z135">
            <v>13</v>
          </cell>
          <cell r="AA135">
            <v>352.73820476730992</v>
          </cell>
          <cell r="AB135">
            <v>0</v>
          </cell>
          <cell r="AC135">
            <v>4992</v>
          </cell>
          <cell r="AD135">
            <v>0</v>
          </cell>
          <cell r="AE135">
            <v>155381.17920000001</v>
          </cell>
          <cell r="AF135">
            <v>0</v>
          </cell>
          <cell r="AG135">
            <v>32448</v>
          </cell>
          <cell r="AH135">
            <v>0</v>
          </cell>
          <cell r="AI135">
            <v>187829.17920000001</v>
          </cell>
          <cell r="AK135">
            <v>43415.64</v>
          </cell>
          <cell r="AL135">
            <v>231244.81920000003</v>
          </cell>
          <cell r="AM135">
            <v>1.1662450423301201E-3</v>
          </cell>
          <cell r="AN135">
            <v>2.4945919226990975E-2</v>
          </cell>
          <cell r="AO135">
            <v>0.21486615164439044</v>
          </cell>
          <cell r="AP135">
            <v>231244.81920000003</v>
          </cell>
          <cell r="AQ135">
            <v>1.1765353074949616E-3</v>
          </cell>
          <cell r="AR135" t="str">
            <v>BG - 12 months rent</v>
          </cell>
          <cell r="CZ135">
            <v>231244.81920000003</v>
          </cell>
          <cell r="DA135">
            <v>1.1662450423301201E-3</v>
          </cell>
          <cell r="DB135">
            <v>6</v>
          </cell>
          <cell r="DC135">
            <v>9</v>
          </cell>
          <cell r="DD135">
            <v>0</v>
          </cell>
          <cell r="DE135">
            <v>0</v>
          </cell>
          <cell r="DF135">
            <v>2.1</v>
          </cell>
          <cell r="DG135" t="str">
            <v/>
          </cell>
          <cell r="DH135" t="str">
            <v>Publicis Group</v>
          </cell>
          <cell r="DI135" t="str">
            <v>Twenty8, FWP</v>
          </cell>
        </row>
        <row r="136">
          <cell r="B136" t="str">
            <v>Twenty8, FWP</v>
          </cell>
          <cell r="C136" t="str">
            <v>Southbank</v>
          </cell>
          <cell r="D136" t="str">
            <v>VIC</v>
          </cell>
          <cell r="E136" t="str">
            <v>Freehold</v>
          </cell>
          <cell r="F136" t="str">
            <v>Income Producing</v>
          </cell>
          <cell r="G136" t="str">
            <v>Office</v>
          </cell>
          <cell r="H136" t="str">
            <v>VIC CBD Office</v>
          </cell>
          <cell r="I136" t="str">
            <v>MOF</v>
          </cell>
          <cell r="J136" t="str">
            <v>Office</v>
          </cell>
          <cell r="K136" t="str">
            <v>VM War</v>
          </cell>
          <cell r="L136" t="str">
            <v>VM Ware</v>
          </cell>
          <cell r="M136" t="str">
            <v>Part Level 7</v>
          </cell>
          <cell r="N136">
            <v>40148</v>
          </cell>
          <cell r="O136">
            <v>7</v>
          </cell>
          <cell r="P136">
            <v>42704</v>
          </cell>
          <cell r="Q136">
            <v>6.4229979466119094</v>
          </cell>
          <cell r="R136">
            <v>40513</v>
          </cell>
          <cell r="S136">
            <v>5</v>
          </cell>
          <cell r="T136" t="str">
            <v/>
          </cell>
          <cell r="U136">
            <v>0.04</v>
          </cell>
          <cell r="V136" t="str">
            <v>Net</v>
          </cell>
          <cell r="W136">
            <v>650</v>
          </cell>
          <cell r="X136">
            <v>0</v>
          </cell>
          <cell r="Y136">
            <v>650</v>
          </cell>
          <cell r="Z136">
            <v>15</v>
          </cell>
          <cell r="AA136">
            <v>410</v>
          </cell>
          <cell r="AB136">
            <v>0</v>
          </cell>
          <cell r="AC136">
            <v>5040</v>
          </cell>
          <cell r="AD136">
            <v>0</v>
          </cell>
          <cell r="AE136">
            <v>133250</v>
          </cell>
          <cell r="AF136">
            <v>0</v>
          </cell>
          <cell r="AG136">
            <v>37800</v>
          </cell>
          <cell r="AH136">
            <v>0</v>
          </cell>
          <cell r="AI136">
            <v>171050</v>
          </cell>
          <cell r="AK136">
            <v>35925.5</v>
          </cell>
          <cell r="AL136">
            <v>206975.5</v>
          </cell>
          <cell r="AM136">
            <v>1.0438467404107696E-3</v>
          </cell>
          <cell r="AN136">
            <v>2.2717447320755826E-2</v>
          </cell>
          <cell r="AO136">
            <v>0.14591411749347891</v>
          </cell>
          <cell r="AP136">
            <v>206975.5</v>
          </cell>
          <cell r="AQ136">
            <v>1.0530570344402484E-3</v>
          </cell>
          <cell r="AR136" t="str">
            <v>SD - 18 months gross rent</v>
          </cell>
          <cell r="CZ136">
            <v>206975.5</v>
          </cell>
          <cell r="DA136">
            <v>1.0438467404107696E-3</v>
          </cell>
          <cell r="DB136">
            <v>7</v>
          </cell>
          <cell r="DC136">
            <v>5</v>
          </cell>
          <cell r="DD136">
            <v>0</v>
          </cell>
          <cell r="DE136">
            <v>0</v>
          </cell>
          <cell r="DF136">
            <v>1.9000000000000001</v>
          </cell>
          <cell r="DG136" t="str">
            <v/>
          </cell>
          <cell r="DH136" t="str">
            <v>VM Ware</v>
          </cell>
          <cell r="DI136" t="str">
            <v>Twenty8, FWP</v>
          </cell>
        </row>
        <row r="137">
          <cell r="B137" t="str">
            <v>Twenty8, FWP</v>
          </cell>
          <cell r="C137" t="str">
            <v>Southbank</v>
          </cell>
          <cell r="D137" t="str">
            <v>VIC</v>
          </cell>
          <cell r="E137" t="str">
            <v>Freehold</v>
          </cell>
          <cell r="F137" t="str">
            <v>Income Producing</v>
          </cell>
          <cell r="G137" t="str">
            <v>Office</v>
          </cell>
          <cell r="H137" t="str">
            <v>VIC CBD Office</v>
          </cell>
          <cell r="I137" t="str">
            <v>MOF</v>
          </cell>
          <cell r="J137" t="str">
            <v>Office</v>
          </cell>
          <cell r="K137" t="str">
            <v>Austra</v>
          </cell>
          <cell r="L137" t="str">
            <v>Australand Holdings Limited 6</v>
          </cell>
          <cell r="M137" t="str">
            <v>Part Level 7</v>
          </cell>
          <cell r="N137">
            <v>39787</v>
          </cell>
          <cell r="O137">
            <v>5</v>
          </cell>
          <cell r="P137">
            <v>41612</v>
          </cell>
          <cell r="Q137">
            <v>3.4332648870636548</v>
          </cell>
          <cell r="R137">
            <v>40517</v>
          </cell>
          <cell r="S137" t="str">
            <v>Nil</v>
          </cell>
          <cell r="T137" t="str">
            <v/>
          </cell>
          <cell r="U137">
            <v>3.7499999999999999E-2</v>
          </cell>
          <cell r="V137" t="str">
            <v>Net</v>
          </cell>
          <cell r="W137">
            <v>698.5</v>
          </cell>
          <cell r="X137">
            <v>0</v>
          </cell>
          <cell r="Y137">
            <v>698.5</v>
          </cell>
          <cell r="Z137">
            <v>0</v>
          </cell>
          <cell r="AA137">
            <v>360.01250000000005</v>
          </cell>
          <cell r="AB137">
            <v>0</v>
          </cell>
          <cell r="AC137">
            <v>0</v>
          </cell>
          <cell r="AD137">
            <v>0</v>
          </cell>
          <cell r="AE137">
            <v>125734.36562500002</v>
          </cell>
          <cell r="AF137">
            <v>0</v>
          </cell>
          <cell r="AG137">
            <v>0</v>
          </cell>
          <cell r="AH137">
            <v>0</v>
          </cell>
          <cell r="AI137">
            <v>125734.36562500002</v>
          </cell>
          <cell r="AK137">
            <v>61158.76</v>
          </cell>
          <cell r="AL137">
            <v>186893.12562500002</v>
          </cell>
          <cell r="AM137">
            <v>9.4256460300294826E-4</v>
          </cell>
          <cell r="AN137">
            <v>1.6698999283803508E-2</v>
          </cell>
          <cell r="AO137">
            <v>5.7332087890183701E-2</v>
          </cell>
          <cell r="AP137">
            <v>186893.12562500002</v>
          </cell>
          <cell r="AQ137">
            <v>9.5088124260084555E-4</v>
          </cell>
          <cell r="AR137" t="str">
            <v>Income Support Deed</v>
          </cell>
          <cell r="CZ137">
            <v>186893.12562500002</v>
          </cell>
          <cell r="DA137">
            <v>9.4256460300294826E-4</v>
          </cell>
          <cell r="DB137">
            <v>6</v>
          </cell>
          <cell r="DC137">
            <v>5</v>
          </cell>
          <cell r="DD137">
            <v>0</v>
          </cell>
          <cell r="DE137">
            <v>0</v>
          </cell>
          <cell r="DF137">
            <v>1.7000000000000002</v>
          </cell>
          <cell r="DG137" t="str">
            <v/>
          </cell>
          <cell r="DH137" t="str">
            <v>Australand Holdings Limited 6</v>
          </cell>
          <cell r="DI137" t="str">
            <v>Twenty8, FWP</v>
          </cell>
        </row>
        <row r="138">
          <cell r="B138" t="str">
            <v>Twenty8, FWP</v>
          </cell>
          <cell r="C138" t="str">
            <v>Southbank</v>
          </cell>
          <cell r="D138" t="str">
            <v>VIC</v>
          </cell>
          <cell r="E138" t="str">
            <v>Freehold</v>
          </cell>
          <cell r="F138" t="str">
            <v>Income Producing</v>
          </cell>
          <cell r="G138" t="str">
            <v>Office</v>
          </cell>
          <cell r="H138" t="str">
            <v>VIC CBD Office</v>
          </cell>
          <cell r="I138" t="str">
            <v>MOF</v>
          </cell>
          <cell r="J138" t="str">
            <v>Office</v>
          </cell>
          <cell r="K138" t="str">
            <v xml:space="preserve">Nexus </v>
          </cell>
          <cell r="L138" t="str">
            <v>Nexus Energy</v>
          </cell>
          <cell r="M138" t="str">
            <v>Levels 8 &amp; 9</v>
          </cell>
          <cell r="N138">
            <v>39845</v>
          </cell>
          <cell r="O138">
            <v>10</v>
          </cell>
          <cell r="P138">
            <v>43496</v>
          </cell>
          <cell r="Q138">
            <v>8.5913757700205338</v>
          </cell>
          <cell r="R138">
            <v>40575</v>
          </cell>
          <cell r="S138" t="str">
            <v>Nil</v>
          </cell>
          <cell r="T138" t="str">
            <v/>
          </cell>
          <cell r="U138">
            <v>0.04</v>
          </cell>
          <cell r="V138" t="str">
            <v>Net</v>
          </cell>
          <cell r="W138">
            <v>2826</v>
          </cell>
          <cell r="X138">
            <v>0</v>
          </cell>
          <cell r="Y138">
            <v>2826</v>
          </cell>
          <cell r="Z138">
            <v>15</v>
          </cell>
          <cell r="AA138">
            <v>384.8</v>
          </cell>
          <cell r="AB138">
            <v>0</v>
          </cell>
          <cell r="AC138">
            <v>4992</v>
          </cell>
          <cell r="AD138">
            <v>0</v>
          </cell>
          <cell r="AE138">
            <v>543722.4</v>
          </cell>
          <cell r="AF138">
            <v>0</v>
          </cell>
          <cell r="AG138">
            <v>37440</v>
          </cell>
          <cell r="AH138">
            <v>0</v>
          </cell>
          <cell r="AI138">
            <v>581162.4</v>
          </cell>
          <cell r="AK138">
            <v>156188.4</v>
          </cell>
          <cell r="AL138">
            <v>737350.8</v>
          </cell>
          <cell r="AM138">
            <v>3.7187069441517152E-3</v>
          </cell>
          <cell r="AN138">
            <v>7.7185186827267036E-2</v>
          </cell>
          <cell r="AO138">
            <v>0.6631269439122901</v>
          </cell>
          <cell r="AP138">
            <v>737350.8</v>
          </cell>
          <cell r="AQ138">
            <v>3.7515186424970336E-3</v>
          </cell>
          <cell r="AR138" t="str">
            <v>BG - 9 months rent &amp; outgoings</v>
          </cell>
          <cell r="CZ138">
            <v>737350.8</v>
          </cell>
          <cell r="DA138">
            <v>3.7187069441517152E-3</v>
          </cell>
          <cell r="DB138">
            <v>6</v>
          </cell>
          <cell r="DC138">
            <v>7</v>
          </cell>
          <cell r="DD138">
            <v>0</v>
          </cell>
          <cell r="DE138">
            <v>0</v>
          </cell>
          <cell r="DF138">
            <v>1.9000000000000004</v>
          </cell>
          <cell r="DG138" t="str">
            <v/>
          </cell>
          <cell r="DH138" t="str">
            <v>Nexus Energy</v>
          </cell>
          <cell r="DI138" t="str">
            <v>Twenty8, FWP</v>
          </cell>
        </row>
        <row r="139">
          <cell r="B139" t="str">
            <v>Twenty8, FWP</v>
          </cell>
          <cell r="C139" t="str">
            <v>Southbank</v>
          </cell>
          <cell r="D139" t="str">
            <v>VIC</v>
          </cell>
          <cell r="E139" t="str">
            <v>Freehold</v>
          </cell>
          <cell r="F139" t="str">
            <v>Income Producing</v>
          </cell>
          <cell r="G139" t="str">
            <v>Office</v>
          </cell>
          <cell r="H139" t="str">
            <v>VIC CBD Office</v>
          </cell>
          <cell r="I139" t="str">
            <v>MOF</v>
          </cell>
          <cell r="J139" t="str">
            <v>Office</v>
          </cell>
          <cell r="K139" t="str">
            <v>Aussie</v>
          </cell>
          <cell r="L139" t="str">
            <v>Aussie Home Loans</v>
          </cell>
          <cell r="M139" t="str">
            <v>Part Level 10</v>
          </cell>
          <cell r="N139">
            <v>39845</v>
          </cell>
          <cell r="O139">
            <v>10</v>
          </cell>
          <cell r="P139">
            <v>43496</v>
          </cell>
          <cell r="Q139">
            <v>8.5913757700205338</v>
          </cell>
          <cell r="R139">
            <v>40575</v>
          </cell>
          <cell r="S139">
            <v>5</v>
          </cell>
          <cell r="T139" t="str">
            <v/>
          </cell>
          <cell r="U139">
            <v>0.04</v>
          </cell>
          <cell r="V139" t="str">
            <v>Net</v>
          </cell>
          <cell r="W139">
            <v>710.5</v>
          </cell>
          <cell r="X139">
            <v>7.3</v>
          </cell>
          <cell r="Y139">
            <v>717.8</v>
          </cell>
          <cell r="Z139">
            <v>8</v>
          </cell>
          <cell r="AA139">
            <v>389.99926812104127</v>
          </cell>
          <cell r="AB139">
            <v>192.4</v>
          </cell>
          <cell r="AC139">
            <v>5023.2</v>
          </cell>
          <cell r="AD139">
            <v>0</v>
          </cell>
          <cell r="AE139">
            <v>138547.2399999999</v>
          </cell>
          <cell r="AF139">
            <v>702.26</v>
          </cell>
          <cell r="AG139">
            <v>20092.8</v>
          </cell>
          <cell r="AH139">
            <v>0</v>
          </cell>
          <cell r="AI139">
            <v>159342.2999999999</v>
          </cell>
          <cell r="AK139">
            <v>39268.14</v>
          </cell>
          <cell r="AL139">
            <v>198610.43999999989</v>
          </cell>
          <cell r="AM139">
            <v>1.0016589422687642E-3</v>
          </cell>
          <cell r="AN139">
            <v>2.1162527367542056E-2</v>
          </cell>
          <cell r="AO139">
            <v>0.18181522485789725</v>
          </cell>
          <cell r="AP139">
            <v>198610.43999999989</v>
          </cell>
          <cell r="AQ139">
            <v>1.0104969958051691E-3</v>
          </cell>
          <cell r="AR139" t="str">
            <v xml:space="preserve">BG - 9 months rent &amp; outgoings </v>
          </cell>
          <cell r="CZ139">
            <v>198610.43999999989</v>
          </cell>
          <cell r="DA139">
            <v>1.0016589422687642E-3</v>
          </cell>
          <cell r="DB139">
            <v>3</v>
          </cell>
          <cell r="DC139">
            <v>9</v>
          </cell>
          <cell r="DD139">
            <v>0</v>
          </cell>
          <cell r="DE139">
            <v>0</v>
          </cell>
          <cell r="DF139">
            <v>1.5</v>
          </cell>
          <cell r="DG139" t="str">
            <v/>
          </cell>
          <cell r="DH139" t="str">
            <v>Aussie Home Loans</v>
          </cell>
          <cell r="DI139" t="str">
            <v>Twenty8, FWP</v>
          </cell>
        </row>
        <row r="140">
          <cell r="B140" t="str">
            <v>Twenty8, FWP</v>
          </cell>
          <cell r="C140" t="str">
            <v>Southbank</v>
          </cell>
          <cell r="D140" t="str">
            <v>VIC</v>
          </cell>
          <cell r="E140" t="str">
            <v>Freehold</v>
          </cell>
          <cell r="F140" t="str">
            <v>Income Producing</v>
          </cell>
          <cell r="G140" t="str">
            <v>Office</v>
          </cell>
          <cell r="H140" t="str">
            <v>VIC CBD Office</v>
          </cell>
          <cell r="I140" t="str">
            <v>MOF</v>
          </cell>
          <cell r="J140" t="str">
            <v>Office</v>
          </cell>
          <cell r="K140" t="str">
            <v>Austra</v>
          </cell>
          <cell r="L140" t="str">
            <v>Australand Holdings Limited 6</v>
          </cell>
          <cell r="M140" t="str">
            <v>Part Level 10</v>
          </cell>
          <cell r="N140">
            <v>39787</v>
          </cell>
          <cell r="O140">
            <v>5</v>
          </cell>
          <cell r="P140">
            <v>41612</v>
          </cell>
          <cell r="Q140">
            <v>3.4332648870636548</v>
          </cell>
          <cell r="R140">
            <v>40517</v>
          </cell>
          <cell r="S140" t="str">
            <v>Nil</v>
          </cell>
          <cell r="T140" t="str">
            <v/>
          </cell>
          <cell r="U140">
            <v>3.7499999999999999E-2</v>
          </cell>
          <cell r="V140" t="str">
            <v>Net</v>
          </cell>
          <cell r="W140">
            <v>992</v>
          </cell>
          <cell r="X140">
            <v>0</v>
          </cell>
          <cell r="Y140">
            <v>992</v>
          </cell>
          <cell r="Z140">
            <v>0</v>
          </cell>
          <cell r="AA140">
            <v>380.76250000000005</v>
          </cell>
          <cell r="AB140">
            <v>0</v>
          </cell>
          <cell r="AC140">
            <v>0</v>
          </cell>
          <cell r="AD140">
            <v>0</v>
          </cell>
          <cell r="AE140">
            <v>188858.2</v>
          </cell>
          <cell r="AF140">
            <v>0</v>
          </cell>
          <cell r="AG140">
            <v>0</v>
          </cell>
          <cell r="AH140">
            <v>0</v>
          </cell>
          <cell r="AI140">
            <v>188858.2</v>
          </cell>
          <cell r="AK140">
            <v>45007.040000000001</v>
          </cell>
          <cell r="AL140">
            <v>233865.24000000002</v>
          </cell>
          <cell r="AM140">
            <v>1.1794607017225822E-3</v>
          </cell>
          <cell r="AN140">
            <v>2.5082585265084875E-2</v>
          </cell>
          <cell r="AO140">
            <v>8.6115159267396116E-2</v>
          </cell>
          <cell r="AP140">
            <v>233865.24000000002</v>
          </cell>
          <cell r="AQ140">
            <v>1.1898675741479402E-3</v>
          </cell>
          <cell r="AR140" t="str">
            <v>Income Support Deed</v>
          </cell>
          <cell r="CZ140">
            <v>233865.24000000002</v>
          </cell>
          <cell r="DA140">
            <v>1.1794607017225822E-3</v>
          </cell>
          <cell r="DB140">
            <v>6</v>
          </cell>
          <cell r="DC140">
            <v>5</v>
          </cell>
          <cell r="DD140">
            <v>0</v>
          </cell>
          <cell r="DE140">
            <v>0</v>
          </cell>
          <cell r="DF140">
            <v>1.7000000000000002</v>
          </cell>
          <cell r="DG140" t="str">
            <v/>
          </cell>
          <cell r="DH140" t="str">
            <v>Australand Holdings Limited 6</v>
          </cell>
          <cell r="DI140" t="str">
            <v>Twenty8, FWP</v>
          </cell>
        </row>
        <row r="141">
          <cell r="B141" t="str">
            <v>Twenty8, FWP</v>
          </cell>
          <cell r="C141" t="str">
            <v>Southbank</v>
          </cell>
          <cell r="D141" t="str">
            <v>VIC</v>
          </cell>
          <cell r="E141" t="str">
            <v>Freehold</v>
          </cell>
          <cell r="F141" t="str">
            <v>Income Producing</v>
          </cell>
          <cell r="G141" t="str">
            <v>Office</v>
          </cell>
          <cell r="H141" t="str">
            <v>VIC CBD Office</v>
          </cell>
          <cell r="I141" t="str">
            <v>MOF</v>
          </cell>
          <cell r="J141" t="str">
            <v>Office</v>
          </cell>
          <cell r="K141" t="str">
            <v>Cargil</v>
          </cell>
          <cell r="L141" t="str">
            <v>Cargill Australia Ltd</v>
          </cell>
          <cell r="M141" t="str">
            <v>Level 11</v>
          </cell>
          <cell r="N141">
            <v>40148</v>
          </cell>
          <cell r="O141">
            <v>8.1999999999999993</v>
          </cell>
          <cell r="P141">
            <v>43131</v>
          </cell>
          <cell r="Q141">
            <v>7.5920602327173166</v>
          </cell>
          <cell r="R141">
            <v>40513</v>
          </cell>
          <cell r="S141" t="str">
            <v>Nil</v>
          </cell>
          <cell r="T141" t="str">
            <v/>
          </cell>
          <cell r="U141">
            <v>3.7499999999999999E-2</v>
          </cell>
          <cell r="V141" t="str">
            <v>Net</v>
          </cell>
          <cell r="W141">
            <v>1750</v>
          </cell>
          <cell r="X141">
            <v>0</v>
          </cell>
          <cell r="Y141">
            <v>1750</v>
          </cell>
          <cell r="Z141">
            <v>10</v>
          </cell>
          <cell r="AA141">
            <v>365</v>
          </cell>
          <cell r="AB141">
            <v>0</v>
          </cell>
          <cell r="AC141">
            <v>4968</v>
          </cell>
          <cell r="AD141">
            <v>0</v>
          </cell>
          <cell r="AE141">
            <v>319375</v>
          </cell>
          <cell r="AF141">
            <v>0</v>
          </cell>
          <cell r="AG141">
            <v>24840</v>
          </cell>
          <cell r="AH141">
            <v>0</v>
          </cell>
          <cell r="AI141">
            <v>344215</v>
          </cell>
          <cell r="AK141">
            <v>96250</v>
          </cell>
          <cell r="AL141">
            <v>440465</v>
          </cell>
          <cell r="AM141">
            <v>2.2214124595182987E-3</v>
          </cell>
          <cell r="AN141">
            <v>4.5715791461642598E-2</v>
          </cell>
          <cell r="AO141">
            <v>0.34707704236313464</v>
          </cell>
          <cell r="AP141">
            <v>440465</v>
          </cell>
          <cell r="AQ141">
            <v>2.2410129057532126E-3</v>
          </cell>
          <cell r="AR141" t="str">
            <v>Nil</v>
          </cell>
          <cell r="CZ141">
            <v>440465</v>
          </cell>
          <cell r="DA141">
            <v>2.2214124595182987E-3</v>
          </cell>
          <cell r="DB141">
            <v>6</v>
          </cell>
          <cell r="DC141">
            <v>5</v>
          </cell>
          <cell r="DD141">
            <v>0</v>
          </cell>
          <cell r="DE141">
            <v>0</v>
          </cell>
          <cell r="DF141">
            <v>1.7000000000000002</v>
          </cell>
          <cell r="DG141" t="str">
            <v/>
          </cell>
          <cell r="DH141" t="str">
            <v>Cargill Australia Ltd</v>
          </cell>
          <cell r="DI141" t="str">
            <v>Twenty8, FWP</v>
          </cell>
        </row>
        <row r="142">
          <cell r="B142" t="str">
            <v>Twenty8, FWP</v>
          </cell>
          <cell r="C142" t="str">
            <v>Southbank</v>
          </cell>
          <cell r="D142" t="str">
            <v>VIC</v>
          </cell>
          <cell r="E142" t="str">
            <v>Freehold</v>
          </cell>
          <cell r="F142" t="str">
            <v>Income Producing</v>
          </cell>
          <cell r="G142" t="str">
            <v>Office</v>
          </cell>
          <cell r="H142" t="str">
            <v>VIC CBD Office</v>
          </cell>
          <cell r="I142" t="str">
            <v>MOF</v>
          </cell>
          <cell r="J142" t="str">
            <v>Office</v>
          </cell>
          <cell r="K142" t="str">
            <v>BASF</v>
          </cell>
          <cell r="L142" t="str">
            <v>BASF</v>
          </cell>
          <cell r="M142" t="str">
            <v>Level 12</v>
          </cell>
          <cell r="N142">
            <v>40118</v>
          </cell>
          <cell r="O142">
            <v>10</v>
          </cell>
          <cell r="P142">
            <v>43769</v>
          </cell>
          <cell r="Q142">
            <v>9.3388090349075981</v>
          </cell>
          <cell r="R142">
            <v>40483</v>
          </cell>
          <cell r="S142">
            <v>5</v>
          </cell>
          <cell r="T142" t="str">
            <v/>
          </cell>
          <cell r="U142">
            <v>3.7499999999999999E-2</v>
          </cell>
          <cell r="V142" t="str">
            <v>Net</v>
          </cell>
          <cell r="W142">
            <v>1750</v>
          </cell>
          <cell r="X142">
            <v>0</v>
          </cell>
          <cell r="Y142">
            <v>1750</v>
          </cell>
          <cell r="Z142">
            <v>24</v>
          </cell>
          <cell r="AA142">
            <v>380</v>
          </cell>
          <cell r="AB142">
            <v>0</v>
          </cell>
          <cell r="AC142">
            <v>4800</v>
          </cell>
          <cell r="AD142">
            <v>0</v>
          </cell>
          <cell r="AE142">
            <v>332500</v>
          </cell>
          <cell r="AF142">
            <v>0</v>
          </cell>
          <cell r="AG142">
            <v>57600</v>
          </cell>
          <cell r="AH142">
            <v>0</v>
          </cell>
          <cell r="AI142">
            <v>390100</v>
          </cell>
          <cell r="AK142">
            <v>79397.5</v>
          </cell>
          <cell r="AL142">
            <v>469497.5</v>
          </cell>
          <cell r="AM142">
            <v>2.3678330768907687E-3</v>
          </cell>
          <cell r="AN142">
            <v>5.1809857935263652E-2</v>
          </cell>
          <cell r="AO142">
            <v>0.48384236938311931</v>
          </cell>
          <cell r="AP142">
            <v>469497.5</v>
          </cell>
          <cell r="AQ142">
            <v>2.3887254531435387E-3</v>
          </cell>
          <cell r="AR142" t="str">
            <v>BG - 6 months rent &amp; outgoings</v>
          </cell>
          <cell r="CZ142">
            <v>469497.5</v>
          </cell>
          <cell r="DA142">
            <v>2.3678330768907687E-3</v>
          </cell>
          <cell r="DB142">
            <v>5</v>
          </cell>
          <cell r="DC142">
            <v>5</v>
          </cell>
          <cell r="DD142">
            <v>0</v>
          </cell>
          <cell r="DE142">
            <v>0</v>
          </cell>
          <cell r="DF142">
            <v>1.5</v>
          </cell>
          <cell r="DG142" t="str">
            <v/>
          </cell>
          <cell r="DH142" t="str">
            <v>BASF</v>
          </cell>
          <cell r="DI142" t="str">
            <v>Twenty8, FWP</v>
          </cell>
        </row>
        <row r="143">
          <cell r="B143" t="str">
            <v>Twenty8, FWP</v>
          </cell>
          <cell r="C143" t="str">
            <v>Southbank</v>
          </cell>
          <cell r="D143" t="str">
            <v>VIC</v>
          </cell>
          <cell r="E143" t="str">
            <v>Freehold</v>
          </cell>
          <cell r="F143" t="str">
            <v>Income Producing</v>
          </cell>
          <cell r="G143" t="str">
            <v>Office</v>
          </cell>
          <cell r="H143" t="str">
            <v>VIC CBD Office</v>
          </cell>
          <cell r="I143" t="str">
            <v>MOF</v>
          </cell>
          <cell r="J143" t="str">
            <v>Office</v>
          </cell>
          <cell r="K143" t="str">
            <v>Parson</v>
          </cell>
          <cell r="L143" t="str">
            <v>Parsons Brinckerhoff</v>
          </cell>
          <cell r="M143" t="str">
            <v>Levels 13-15</v>
          </cell>
          <cell r="N143">
            <v>40137</v>
          </cell>
          <cell r="O143">
            <v>7</v>
          </cell>
          <cell r="P143">
            <v>42693</v>
          </cell>
          <cell r="Q143">
            <v>6.3928815879534566</v>
          </cell>
          <cell r="R143">
            <v>40502</v>
          </cell>
          <cell r="S143" t="str">
            <v>Nil</v>
          </cell>
          <cell r="T143" t="str">
            <v/>
          </cell>
          <cell r="U143">
            <v>0.04</v>
          </cell>
          <cell r="V143" t="str">
            <v>Net</v>
          </cell>
          <cell r="W143">
            <v>5310</v>
          </cell>
          <cell r="X143">
            <v>200.5</v>
          </cell>
          <cell r="Y143">
            <v>5510.5</v>
          </cell>
          <cell r="Z143">
            <v>25</v>
          </cell>
          <cell r="AA143">
            <v>390</v>
          </cell>
          <cell r="AB143">
            <v>100</v>
          </cell>
          <cell r="AC143">
            <v>5040</v>
          </cell>
          <cell r="AD143">
            <v>0</v>
          </cell>
          <cell r="AE143">
            <v>1035450</v>
          </cell>
          <cell r="AF143">
            <v>10025</v>
          </cell>
          <cell r="AG143">
            <v>63000</v>
          </cell>
          <cell r="AH143">
            <v>0</v>
          </cell>
          <cell r="AI143">
            <v>1108475</v>
          </cell>
          <cell r="AK143">
            <v>240914.69999999998</v>
          </cell>
          <cell r="AL143">
            <v>1349389.7</v>
          </cell>
          <cell r="AM143">
            <v>6.8054240230793796E-3</v>
          </cell>
          <cell r="AN143">
            <v>0.14721848827170309</v>
          </cell>
          <cell r="AO143">
            <v>0.94115036307851252</v>
          </cell>
          <cell r="AP143">
            <v>1349389.7</v>
          </cell>
          <cell r="AQ143">
            <v>6.8654711102822136E-3</v>
          </cell>
          <cell r="AR143" t="str">
            <v>BG - 6 months rent &amp; outgoings</v>
          </cell>
          <cell r="CZ143">
            <v>1349389.7</v>
          </cell>
          <cell r="DA143">
            <v>6.8054240230793796E-3</v>
          </cell>
          <cell r="DB143">
            <v>8</v>
          </cell>
          <cell r="DC143">
            <v>5</v>
          </cell>
          <cell r="DD143">
            <v>0</v>
          </cell>
          <cell r="DE143">
            <v>0</v>
          </cell>
          <cell r="DF143">
            <v>2.1</v>
          </cell>
          <cell r="DG143" t="str">
            <v/>
          </cell>
          <cell r="DH143" t="str">
            <v>Parsons Brinckerhoff</v>
          </cell>
          <cell r="DI143" t="str">
            <v>Twenty8, FWP</v>
          </cell>
        </row>
        <row r="144">
          <cell r="B144" t="str">
            <v>Twenty8, FWP</v>
          </cell>
          <cell r="C144" t="str">
            <v>Southbank</v>
          </cell>
          <cell r="D144" t="str">
            <v>VIC</v>
          </cell>
          <cell r="E144" t="str">
            <v>Freehold</v>
          </cell>
          <cell r="F144" t="str">
            <v>Income Producing</v>
          </cell>
          <cell r="G144" t="str">
            <v>Office</v>
          </cell>
          <cell r="H144" t="str">
            <v>VIC CBD Office</v>
          </cell>
          <cell r="I144" t="str">
            <v>MOF</v>
          </cell>
          <cell r="J144" t="str">
            <v>Office</v>
          </cell>
          <cell r="K144" t="str">
            <v>Adecco</v>
          </cell>
          <cell r="L144" t="str">
            <v>Adecco Services Pty Ltd</v>
          </cell>
          <cell r="M144" t="str">
            <v>Level 16</v>
          </cell>
          <cell r="N144">
            <v>39934</v>
          </cell>
          <cell r="O144">
            <v>10</v>
          </cell>
          <cell r="P144">
            <v>43585</v>
          </cell>
          <cell r="Q144">
            <v>8.8350444900752905</v>
          </cell>
          <cell r="R144">
            <v>40664</v>
          </cell>
          <cell r="S144" t="str">
            <v>Nil</v>
          </cell>
          <cell r="T144" t="str">
            <v/>
          </cell>
          <cell r="U144">
            <v>0.04</v>
          </cell>
          <cell r="V144" t="str">
            <v>Net</v>
          </cell>
          <cell r="W144">
            <v>1780</v>
          </cell>
          <cell r="X144">
            <v>7.2</v>
          </cell>
          <cell r="Y144">
            <v>1787.2</v>
          </cell>
          <cell r="Z144">
            <v>25</v>
          </cell>
          <cell r="AA144">
            <v>410.8</v>
          </cell>
          <cell r="AB144">
            <v>192.4</v>
          </cell>
          <cell r="AC144">
            <v>4992</v>
          </cell>
          <cell r="AD144">
            <v>0</v>
          </cell>
          <cell r="AE144">
            <v>365612</v>
          </cell>
          <cell r="AF144">
            <v>692.64</v>
          </cell>
          <cell r="AG144">
            <v>62400</v>
          </cell>
          <cell r="AH144">
            <v>0</v>
          </cell>
          <cell r="AI144">
            <v>428704.64</v>
          </cell>
          <cell r="AK144">
            <v>80758.599999999991</v>
          </cell>
          <cell r="AL144">
            <v>509463.24</v>
          </cell>
          <cell r="AM144">
            <v>2.5693936839534608E-3</v>
          </cell>
          <cell r="AN144">
            <v>5.6937007163774284E-2</v>
          </cell>
          <cell r="AO144">
            <v>0.50304099142368131</v>
          </cell>
          <cell r="AP144">
            <v>509463.24</v>
          </cell>
          <cell r="AQ144">
            <v>2.5920645132912856E-3</v>
          </cell>
          <cell r="AR144" t="str">
            <v>BG - 12 months rent &amp; outgoings. 50% Contribution Clause after 5 yrs</v>
          </cell>
          <cell r="CZ144">
            <v>509463.24</v>
          </cell>
          <cell r="DA144">
            <v>2.5693936839534608E-3</v>
          </cell>
          <cell r="DB144">
            <v>7</v>
          </cell>
          <cell r="DC144">
            <v>5</v>
          </cell>
          <cell r="DD144">
            <v>0</v>
          </cell>
          <cell r="DE144">
            <v>0</v>
          </cell>
          <cell r="DF144">
            <v>1.9000000000000001</v>
          </cell>
          <cell r="DG144" t="str">
            <v/>
          </cell>
          <cell r="DH144" t="str">
            <v>Adecco Services Pty Ltd</v>
          </cell>
          <cell r="DI144" t="str">
            <v>Twenty8, FWP</v>
          </cell>
        </row>
        <row r="145">
          <cell r="B145" t="str">
            <v>Twenty8, FWP</v>
          </cell>
          <cell r="C145" t="str">
            <v>Southbank</v>
          </cell>
          <cell r="D145" t="str">
            <v>VIC</v>
          </cell>
          <cell r="E145" t="str">
            <v>Freehold</v>
          </cell>
          <cell r="F145" t="str">
            <v>Income Producing</v>
          </cell>
          <cell r="G145" t="str">
            <v>Office</v>
          </cell>
          <cell r="H145" t="str">
            <v>VIC CBD Office</v>
          </cell>
          <cell r="I145" t="str">
            <v>MOF</v>
          </cell>
          <cell r="J145" t="str">
            <v>Office</v>
          </cell>
          <cell r="K145" t="str">
            <v>CPA Au</v>
          </cell>
          <cell r="L145" t="str">
            <v>CPA Australia</v>
          </cell>
          <cell r="M145" t="str">
            <v>Levels 17-20</v>
          </cell>
          <cell r="N145">
            <v>39965</v>
          </cell>
          <cell r="O145">
            <v>12</v>
          </cell>
          <cell r="P145">
            <v>44347</v>
          </cell>
          <cell r="Q145">
            <v>10.921286789869953</v>
          </cell>
          <cell r="R145">
            <v>40695</v>
          </cell>
          <cell r="S145" t="str">
            <v>Nil</v>
          </cell>
          <cell r="T145" t="str">
            <v/>
          </cell>
          <cell r="U145">
            <v>0.04</v>
          </cell>
          <cell r="V145" t="str">
            <v>Net</v>
          </cell>
          <cell r="W145">
            <v>7120</v>
          </cell>
          <cell r="X145">
            <v>0</v>
          </cell>
          <cell r="Y145">
            <v>7120</v>
          </cell>
          <cell r="Z145">
            <v>10</v>
          </cell>
          <cell r="AA145">
            <v>410.8</v>
          </cell>
          <cell r="AB145">
            <v>0</v>
          </cell>
          <cell r="AC145">
            <v>4992</v>
          </cell>
          <cell r="AD145">
            <v>104000</v>
          </cell>
          <cell r="AE145">
            <v>1462448</v>
          </cell>
          <cell r="AF145">
            <v>0</v>
          </cell>
          <cell r="AG145">
            <v>24960</v>
          </cell>
          <cell r="AH145">
            <v>52000</v>
          </cell>
          <cell r="AI145">
            <v>1539408</v>
          </cell>
          <cell r="AK145">
            <v>393510.72</v>
          </cell>
          <cell r="AL145">
            <v>1932918.72</v>
          </cell>
          <cell r="AM145">
            <v>9.7483562322639959E-3</v>
          </cell>
          <cell r="AN145">
            <v>0.20445144779392041</v>
          </cell>
          <cell r="AO145">
            <v>2.2328728959615294</v>
          </cell>
          <cell r="AP145">
            <v>1932918.72</v>
          </cell>
          <cell r="AQ145">
            <v>9.8343700346042919E-3</v>
          </cell>
          <cell r="AR145" t="str">
            <v>BG - 9 months rent &amp; outgoings</v>
          </cell>
          <cell r="CZ145">
            <v>1932918.72</v>
          </cell>
          <cell r="DA145">
            <v>9.7483562322639959E-3</v>
          </cell>
          <cell r="DB145">
            <v>2</v>
          </cell>
          <cell r="DC145">
            <v>9</v>
          </cell>
          <cell r="DD145">
            <v>0</v>
          </cell>
          <cell r="DE145">
            <v>0</v>
          </cell>
          <cell r="DF145">
            <v>1.3</v>
          </cell>
          <cell r="DG145" t="str">
            <v/>
          </cell>
          <cell r="DH145" t="str">
            <v>CPA Australia</v>
          </cell>
          <cell r="DI145" t="str">
            <v>Twenty8, FWP</v>
          </cell>
        </row>
        <row r="146">
          <cell r="B146" t="str">
            <v>Twenty8, FWP</v>
          </cell>
          <cell r="C146" t="str">
            <v>Southbank</v>
          </cell>
          <cell r="D146" t="str">
            <v>VIC</v>
          </cell>
          <cell r="E146" t="str">
            <v>Freehold</v>
          </cell>
          <cell r="F146" t="str">
            <v>Income Producing</v>
          </cell>
          <cell r="G146" t="str">
            <v>Office</v>
          </cell>
          <cell r="H146" t="str">
            <v>VIC CBD Office</v>
          </cell>
          <cell r="I146" t="str">
            <v>MOF</v>
          </cell>
          <cell r="J146" t="str">
            <v>Office</v>
          </cell>
          <cell r="K146" t="str">
            <v>Minmet</v>
          </cell>
          <cell r="L146" t="str">
            <v>Minmetals</v>
          </cell>
          <cell r="M146" t="str">
            <v>Levels 21-24</v>
          </cell>
          <cell r="N146">
            <v>39887</v>
          </cell>
          <cell r="O146">
            <v>10</v>
          </cell>
          <cell r="P146">
            <v>43538</v>
          </cell>
          <cell r="Q146">
            <v>8.7063655030800824</v>
          </cell>
          <cell r="R146">
            <v>40617</v>
          </cell>
          <cell r="S146" t="str">
            <v>Nil</v>
          </cell>
          <cell r="T146" t="str">
            <v/>
          </cell>
          <cell r="U146">
            <v>3.7499999999999999E-2</v>
          </cell>
          <cell r="V146" t="str">
            <v>Net</v>
          </cell>
          <cell r="W146">
            <v>7120</v>
          </cell>
          <cell r="X146">
            <v>0</v>
          </cell>
          <cell r="Y146">
            <v>7120</v>
          </cell>
          <cell r="Z146">
            <v>60</v>
          </cell>
          <cell r="AA146">
            <v>409.81250000000006</v>
          </cell>
          <cell r="AB146">
            <v>0</v>
          </cell>
          <cell r="AC146">
            <v>4980</v>
          </cell>
          <cell r="AD146">
            <v>0</v>
          </cell>
          <cell r="AE146">
            <v>1458932.5000000002</v>
          </cell>
          <cell r="AF146">
            <v>0</v>
          </cell>
          <cell r="AG146">
            <v>149400</v>
          </cell>
          <cell r="AH146">
            <v>0</v>
          </cell>
          <cell r="AI146">
            <v>1608332.5000000002</v>
          </cell>
          <cell r="AK146">
            <v>323034.40000000002</v>
          </cell>
          <cell r="AL146">
            <v>1931366.9000000004</v>
          </cell>
          <cell r="AM146">
            <v>9.7405298844658091E-3</v>
          </cell>
          <cell r="AN146">
            <v>0.21360543024267481</v>
          </cell>
          <cell r="AO146">
            <v>1.8597269491354029</v>
          </cell>
          <cell r="AP146">
            <v>1931366.9000000004</v>
          </cell>
          <cell r="AQ146">
            <v>9.8264746316837313E-3</v>
          </cell>
          <cell r="AR146" t="str">
            <v>BG - 12 months rent &amp; outgoings</v>
          </cell>
          <cell r="CZ146">
            <v>1931366.9000000004</v>
          </cell>
          <cell r="DA146">
            <v>9.7405298844658091E-3</v>
          </cell>
          <cell r="DB146">
            <v>6</v>
          </cell>
          <cell r="DC146">
            <v>5</v>
          </cell>
          <cell r="DD146">
            <v>0</v>
          </cell>
          <cell r="DE146">
            <v>2</v>
          </cell>
          <cell r="DF146">
            <v>2.3000000000000003</v>
          </cell>
          <cell r="DG146" t="str">
            <v/>
          </cell>
          <cell r="DH146" t="str">
            <v>Minmetals</v>
          </cell>
          <cell r="DI146" t="str">
            <v>Twenty8, FWP</v>
          </cell>
        </row>
        <row r="147">
          <cell r="B147" t="str">
            <v>Twenty8, FWP</v>
          </cell>
          <cell r="C147" t="str">
            <v>Southbank</v>
          </cell>
          <cell r="D147" t="str">
            <v>VIC</v>
          </cell>
          <cell r="E147" t="str">
            <v>Freehold</v>
          </cell>
          <cell r="F147" t="str">
            <v>Income Producing</v>
          </cell>
          <cell r="G147" t="str">
            <v>Office</v>
          </cell>
          <cell r="H147" t="str">
            <v>VIC CBD Office</v>
          </cell>
          <cell r="I147" t="str">
            <v>MOF</v>
          </cell>
          <cell r="J147" t="str">
            <v>Office</v>
          </cell>
          <cell r="K147" t="str">
            <v>Austra</v>
          </cell>
          <cell r="L147" t="str">
            <v>Australand Holdings Limited 6</v>
          </cell>
          <cell r="M147" t="str">
            <v>Car Park &amp; Storage RSD</v>
          </cell>
          <cell r="N147">
            <v>39787</v>
          </cell>
          <cell r="O147">
            <v>5</v>
          </cell>
          <cell r="P147">
            <v>41612</v>
          </cell>
          <cell r="Q147">
            <v>3.4332648870636548</v>
          </cell>
          <cell r="R147">
            <v>40517</v>
          </cell>
          <cell r="S147" t="str">
            <v>Nil</v>
          </cell>
          <cell r="T147" t="str">
            <v/>
          </cell>
          <cell r="U147">
            <v>3.7499999999999999E-2</v>
          </cell>
          <cell r="V147" t="str">
            <v>Gross</v>
          </cell>
          <cell r="W147">
            <v>0</v>
          </cell>
          <cell r="X147">
            <v>186.9</v>
          </cell>
          <cell r="Y147">
            <v>186.9</v>
          </cell>
          <cell r="Z147">
            <v>29</v>
          </cell>
          <cell r="AA147">
            <v>0</v>
          </cell>
          <cell r="AB147">
            <v>320.57584269662925</v>
          </cell>
          <cell r="AC147">
            <v>4800</v>
          </cell>
          <cell r="AD147">
            <v>0</v>
          </cell>
          <cell r="AE147">
            <v>0</v>
          </cell>
          <cell r="AF147">
            <v>29957.812500000004</v>
          </cell>
          <cell r="AG147">
            <v>69600</v>
          </cell>
          <cell r="AH147">
            <v>0</v>
          </cell>
          <cell r="AI147">
            <v>99557.8125</v>
          </cell>
          <cell r="AK147">
            <v>0</v>
          </cell>
          <cell r="AL147">
            <v>99557.8125</v>
          </cell>
          <cell r="AM147">
            <v>5.0210337967803711E-4</v>
          </cell>
          <cell r="AN147">
            <v>1.3222445839453001E-2</v>
          </cell>
          <cell r="AO147">
            <v>4.5396159021694901E-2</v>
          </cell>
          <cell r="AP147">
            <v>99557.8125</v>
          </cell>
          <cell r="AQ147">
            <v>5.0653364667126448E-4</v>
          </cell>
          <cell r="AR147" t="str">
            <v>Income Support Deed</v>
          </cell>
          <cell r="CZ147">
            <v>99557.8125</v>
          </cell>
          <cell r="DA147">
            <v>5.0210337967803711E-4</v>
          </cell>
          <cell r="DB147">
            <v>6</v>
          </cell>
          <cell r="DC147">
            <v>5</v>
          </cell>
          <cell r="DD147">
            <v>0</v>
          </cell>
          <cell r="DE147">
            <v>0</v>
          </cell>
          <cell r="DF147">
            <v>1.7000000000000002</v>
          </cell>
          <cell r="DG147" t="str">
            <v/>
          </cell>
          <cell r="DH147" t="str">
            <v>Australand Holdings Limited 6</v>
          </cell>
          <cell r="DI147" t="str">
            <v>Twenty8, FWP</v>
          </cell>
        </row>
        <row r="148">
          <cell r="B148" t="str">
            <v>The State of Queensland</v>
          </cell>
          <cell r="C148" t="str">
            <v>Spring Hill</v>
          </cell>
          <cell r="D148" t="str">
            <v>QLD</v>
          </cell>
          <cell r="E148" t="str">
            <v>Freehold</v>
          </cell>
          <cell r="F148" t="str">
            <v>Income Producing</v>
          </cell>
          <cell r="G148" t="str">
            <v>Office</v>
          </cell>
          <cell r="H148" t="str">
            <v>QLD Suburban Office</v>
          </cell>
          <cell r="I148" t="str">
            <v>WBC</v>
          </cell>
          <cell r="J148" t="str">
            <v>Office</v>
          </cell>
          <cell r="K148" t="str">
            <v>The St</v>
          </cell>
          <cell r="L148" t="str">
            <v>The State of Queensland1</v>
          </cell>
          <cell r="M148" t="str">
            <v>Whole Building</v>
          </cell>
          <cell r="N148">
            <v>39308</v>
          </cell>
          <cell r="O148">
            <v>5.5</v>
          </cell>
          <cell r="P148">
            <v>41318</v>
          </cell>
          <cell r="Q148">
            <v>2.6283367556468171</v>
          </cell>
          <cell r="R148">
            <v>40404</v>
          </cell>
          <cell r="S148" t="str">
            <v>3+3</v>
          </cell>
          <cell r="T148" t="str">
            <v/>
          </cell>
          <cell r="U148">
            <v>4.4999999999999998E-2</v>
          </cell>
          <cell r="V148" t="str">
            <v>Gross</v>
          </cell>
          <cell r="W148">
            <v>2255</v>
          </cell>
          <cell r="X148">
            <v>0</v>
          </cell>
          <cell r="Y148">
            <v>2255</v>
          </cell>
          <cell r="Z148">
            <v>48</v>
          </cell>
          <cell r="AA148">
            <v>488.82779600886914</v>
          </cell>
          <cell r="AB148">
            <v>0</v>
          </cell>
          <cell r="AC148">
            <v>4080</v>
          </cell>
          <cell r="AD148">
            <v>0</v>
          </cell>
          <cell r="AE148">
            <v>1102306.68</v>
          </cell>
          <cell r="AF148">
            <v>0</v>
          </cell>
          <cell r="AG148">
            <v>195840</v>
          </cell>
          <cell r="AH148">
            <v>0</v>
          </cell>
          <cell r="AI148">
            <v>1298146.68</v>
          </cell>
          <cell r="AK148">
            <v>0</v>
          </cell>
          <cell r="AL148">
            <v>1298146.68</v>
          </cell>
          <cell r="AM148">
            <v>6.5469883174243439E-3</v>
          </cell>
          <cell r="AN148">
            <v>1</v>
          </cell>
          <cell r="AO148">
            <v>2.6283367556468171</v>
          </cell>
          <cell r="AP148">
            <v>1298146.68</v>
          </cell>
          <cell r="AQ148">
            <v>6.6047551188872788E-3</v>
          </cell>
          <cell r="AR148" t="str">
            <v>Nil</v>
          </cell>
          <cell r="CZ148">
            <v>1298146.68</v>
          </cell>
          <cell r="DA148">
            <v>6.5469883174243439E-3</v>
          </cell>
          <cell r="DB148">
            <v>0</v>
          </cell>
          <cell r="DC148">
            <v>0</v>
          </cell>
          <cell r="DD148">
            <v>0</v>
          </cell>
          <cell r="DE148">
            <v>0</v>
          </cell>
          <cell r="DF148">
            <v>0</v>
          </cell>
          <cell r="DG148" t="str">
            <v/>
          </cell>
          <cell r="DH148" t="str">
            <v>The State of Queensland1</v>
          </cell>
          <cell r="DI148" t="str">
            <v>The State of Queensland</v>
          </cell>
        </row>
        <row r="149">
          <cell r="B149" t="str">
            <v>Civic Tower</v>
          </cell>
          <cell r="C149" t="str">
            <v>Sydney</v>
          </cell>
          <cell r="D149" t="str">
            <v>NSW</v>
          </cell>
          <cell r="E149" t="str">
            <v>125 year leasehold</v>
          </cell>
          <cell r="F149" t="str">
            <v>Income Producing</v>
          </cell>
          <cell r="G149" t="str">
            <v>Office</v>
          </cell>
          <cell r="H149" t="str">
            <v>NSW CBD Office</v>
          </cell>
          <cell r="I149" t="str">
            <v>CMBS 2006-1</v>
          </cell>
          <cell r="J149" t="str">
            <v>Café</v>
          </cell>
          <cell r="K149" t="str">
            <v>S.S.A.</v>
          </cell>
          <cell r="L149" t="str">
            <v>S.S.A. Andreolas</v>
          </cell>
          <cell r="M149" t="str">
            <v>Ground</v>
          </cell>
          <cell r="N149">
            <v>38991</v>
          </cell>
          <cell r="O149">
            <v>5</v>
          </cell>
          <cell r="P149">
            <v>40816</v>
          </cell>
          <cell r="Q149">
            <v>1.2539356605065024</v>
          </cell>
          <cell r="R149">
            <v>40452</v>
          </cell>
          <cell r="T149" t="str">
            <v/>
          </cell>
          <cell r="U149">
            <v>0.04</v>
          </cell>
          <cell r="V149" t="str">
            <v>Gross</v>
          </cell>
          <cell r="W149">
            <v>193.6</v>
          </cell>
          <cell r="X149">
            <v>0</v>
          </cell>
          <cell r="Y149">
            <v>193.6</v>
          </cell>
          <cell r="Z149">
            <v>0</v>
          </cell>
          <cell r="AA149">
            <v>376.48962809917401</v>
          </cell>
          <cell r="AB149">
            <v>0</v>
          </cell>
          <cell r="AC149">
            <v>0</v>
          </cell>
          <cell r="AD149">
            <v>0</v>
          </cell>
          <cell r="AE149">
            <v>36444.19600000004</v>
          </cell>
          <cell r="AF149">
            <v>0</v>
          </cell>
          <cell r="AG149">
            <v>0</v>
          </cell>
          <cell r="AH149">
            <v>0</v>
          </cell>
          <cell r="AI149">
            <v>36444.19600000004</v>
          </cell>
          <cell r="AK149">
            <v>8550.3439999999991</v>
          </cell>
          <cell r="AL149">
            <v>44994.540000000037</v>
          </cell>
          <cell r="AM149">
            <v>2.2692252906881261E-4</v>
          </cell>
          <cell r="AN149">
            <v>6.8959215070794402E-3</v>
          </cell>
          <cell r="AO149">
            <v>8.6470418897806531E-3</v>
          </cell>
          <cell r="AP149">
            <v>44994.540000000037</v>
          </cell>
          <cell r="AQ149">
            <v>2.2892476094225247E-4</v>
          </cell>
          <cell r="AR149" t="str">
            <v>BG - 6 months gross rent</v>
          </cell>
          <cell r="AS149" t="str">
            <v>Masonic Investments Limited</v>
          </cell>
          <cell r="AT149">
            <v>33467</v>
          </cell>
          <cell r="AU149">
            <v>79123.25</v>
          </cell>
          <cell r="AV149">
            <v>2739</v>
          </cell>
          <cell r="AW149" t="str">
            <v>CPI</v>
          </cell>
          <cell r="AX149">
            <v>199.13764147499089</v>
          </cell>
          <cell r="AY149">
            <v>545438</v>
          </cell>
          <cell r="CZ149">
            <v>44994.540000000037</v>
          </cell>
          <cell r="DA149">
            <v>2.2692252906881261E-4</v>
          </cell>
          <cell r="DB149">
            <v>9</v>
          </cell>
          <cell r="DC149">
            <v>9</v>
          </cell>
          <cell r="DD149">
            <v>0</v>
          </cell>
          <cell r="DE149">
            <v>5</v>
          </cell>
          <cell r="DF149">
            <v>4.2</v>
          </cell>
          <cell r="DG149" t="str">
            <v>Check</v>
          </cell>
          <cell r="DH149" t="str">
            <v>S.S.A. Andreolas</v>
          </cell>
          <cell r="DI149" t="str">
            <v>Civic Tower</v>
          </cell>
        </row>
        <row r="150">
          <cell r="B150" t="str">
            <v>Civic Tower</v>
          </cell>
          <cell r="C150" t="str">
            <v>Sydney</v>
          </cell>
          <cell r="D150" t="str">
            <v>NSW</v>
          </cell>
          <cell r="E150" t="str">
            <v>125 year leasehold</v>
          </cell>
          <cell r="F150" t="str">
            <v>Income Producing</v>
          </cell>
          <cell r="G150" t="str">
            <v>Office</v>
          </cell>
          <cell r="H150" t="str">
            <v>NSW CBD Office</v>
          </cell>
          <cell r="I150" t="str">
            <v>CMBS 2006-1</v>
          </cell>
          <cell r="J150" t="str">
            <v>Office</v>
          </cell>
          <cell r="K150" t="str">
            <v>Common</v>
          </cell>
          <cell r="L150" t="str">
            <v>Commonwealth Government of Australia 2</v>
          </cell>
          <cell r="M150" t="str">
            <v>Levels 7-12</v>
          </cell>
          <cell r="N150">
            <v>38131</v>
          </cell>
          <cell r="O150">
            <v>10</v>
          </cell>
          <cell r="P150">
            <v>41782</v>
          </cell>
          <cell r="Q150">
            <v>3.8986995208761122</v>
          </cell>
          <cell r="R150">
            <v>40687</v>
          </cell>
          <cell r="T150" t="str">
            <v/>
          </cell>
          <cell r="U150">
            <v>0.04</v>
          </cell>
          <cell r="V150" t="str">
            <v>Gross</v>
          </cell>
          <cell r="W150">
            <v>5674.8</v>
          </cell>
          <cell r="X150">
            <v>0</v>
          </cell>
          <cell r="Y150">
            <v>5674.8</v>
          </cell>
          <cell r="Z150">
            <v>12</v>
          </cell>
          <cell r="AA150">
            <v>408.49</v>
          </cell>
          <cell r="AB150">
            <v>0</v>
          </cell>
          <cell r="AC150">
            <v>4208.9399999999996</v>
          </cell>
          <cell r="AD150">
            <v>0</v>
          </cell>
          <cell r="AE150">
            <v>1159049.5260000001</v>
          </cell>
          <cell r="AF150">
            <v>0</v>
          </cell>
          <cell r="AG150">
            <v>25253.64</v>
          </cell>
          <cell r="AH150">
            <v>0</v>
          </cell>
          <cell r="AI150">
            <v>1184303.166</v>
          </cell>
          <cell r="AK150">
            <v>250627.54200000002</v>
          </cell>
          <cell r="AL150">
            <v>1434930.7080000001</v>
          </cell>
          <cell r="AM150">
            <v>7.2368359649384482E-3</v>
          </cell>
          <cell r="AN150">
            <v>0.22409224429924762</v>
          </cell>
          <cell r="AO150">
            <v>0.8736683254815294</v>
          </cell>
          <cell r="AP150">
            <v>1434930.7080000001</v>
          </cell>
          <cell r="AQ150">
            <v>7.3006895791710904E-3</v>
          </cell>
          <cell r="AR150" t="str">
            <v>Nil</v>
          </cell>
          <cell r="AS150" t="str">
            <v>Masonic Investments Limited</v>
          </cell>
          <cell r="AT150">
            <v>38261</v>
          </cell>
          <cell r="AU150">
            <v>79123.125</v>
          </cell>
          <cell r="AV150">
            <v>390</v>
          </cell>
          <cell r="AW150" t="str">
            <v>Nil</v>
          </cell>
          <cell r="AX150">
            <v>2.5641025641025641E-3</v>
          </cell>
          <cell r="AY150">
            <v>1</v>
          </cell>
          <cell r="CZ150">
            <v>1434930.7080000001</v>
          </cell>
          <cell r="DA150">
            <v>7.2368359649384482E-3</v>
          </cell>
          <cell r="DB150">
            <v>0</v>
          </cell>
          <cell r="DC150">
            <v>0</v>
          </cell>
          <cell r="DD150">
            <v>0</v>
          </cell>
          <cell r="DE150">
            <v>0</v>
          </cell>
          <cell r="DF150">
            <v>0</v>
          </cell>
          <cell r="DG150" t="str">
            <v/>
          </cell>
          <cell r="DH150" t="str">
            <v>Commonwealth Government of Australia 2</v>
          </cell>
          <cell r="DI150" t="str">
            <v>Civic Tower</v>
          </cell>
        </row>
        <row r="151">
          <cell r="B151" t="str">
            <v>Civic Tower</v>
          </cell>
          <cell r="C151" t="str">
            <v>Sydney</v>
          </cell>
          <cell r="D151" t="str">
            <v>NSW</v>
          </cell>
          <cell r="E151" t="str">
            <v>125 year leasehold</v>
          </cell>
          <cell r="F151" t="str">
            <v>Income Producing</v>
          </cell>
          <cell r="G151" t="str">
            <v>Office</v>
          </cell>
          <cell r="H151" t="str">
            <v>NSW CBD Office</v>
          </cell>
          <cell r="I151" t="str">
            <v>CMBS 2006-1</v>
          </cell>
          <cell r="J151" t="str">
            <v>Office</v>
          </cell>
          <cell r="K151" t="str">
            <v>Publis</v>
          </cell>
          <cell r="L151" t="str">
            <v>Publishing and Broadcasting Limited 1</v>
          </cell>
          <cell r="M151" t="str">
            <v>Levels 13-21</v>
          </cell>
          <cell r="N151">
            <v>38657</v>
          </cell>
          <cell r="O151">
            <v>11</v>
          </cell>
          <cell r="P151">
            <v>42674</v>
          </cell>
          <cell r="Q151">
            <v>6.3408624229979464</v>
          </cell>
          <cell r="R151">
            <v>40483</v>
          </cell>
          <cell r="T151" t="str">
            <v/>
          </cell>
          <cell r="U151">
            <v>0.04</v>
          </cell>
          <cell r="V151" t="str">
            <v>Net</v>
          </cell>
          <cell r="W151">
            <v>8482.6</v>
          </cell>
          <cell r="X151">
            <v>0</v>
          </cell>
          <cell r="Y151">
            <v>8482.6</v>
          </cell>
          <cell r="Z151">
            <v>24</v>
          </cell>
          <cell r="AA151">
            <v>411.72559999999999</v>
          </cell>
          <cell r="AB151">
            <v>0</v>
          </cell>
          <cell r="AC151">
            <v>4419.585</v>
          </cell>
          <cell r="AD151">
            <v>0</v>
          </cell>
          <cell r="AE151">
            <v>1746251.78728</v>
          </cell>
          <cell r="AF151">
            <v>0</v>
          </cell>
          <cell r="AG151">
            <v>53035.020000000004</v>
          </cell>
          <cell r="AH151">
            <v>0</v>
          </cell>
          <cell r="AI151">
            <v>1799286.8072800001</v>
          </cell>
          <cell r="AK151">
            <v>333249.06</v>
          </cell>
          <cell r="AL151">
            <v>2132535.8672799999</v>
          </cell>
          <cell r="AM151">
            <v>1.0755092336384168E-2</v>
          </cell>
          <cell r="AN151">
            <v>0.34045861765550922</v>
          </cell>
          <cell r="AO151">
            <v>2.1588012552776434</v>
          </cell>
          <cell r="AP151">
            <v>2132535.8672799999</v>
          </cell>
          <cell r="AQ151">
            <v>1.0849988990171975E-2</v>
          </cell>
          <cell r="AR151" t="str">
            <v>Nil</v>
          </cell>
          <cell r="AS151" t="str">
            <v>Refer Above</v>
          </cell>
          <cell r="AT151" t="str">
            <v>Refer Above</v>
          </cell>
          <cell r="AU151" t="str">
            <v>Refer Above</v>
          </cell>
          <cell r="AV151" t="str">
            <v>Refer Above</v>
          </cell>
          <cell r="AW151" t="str">
            <v>Refer Above</v>
          </cell>
          <cell r="AX151" t="str">
            <v>Refer Above</v>
          </cell>
          <cell r="AY151" t="str">
            <v>Refer Above</v>
          </cell>
          <cell r="CZ151">
            <v>2132535.8672799999</v>
          </cell>
          <cell r="DA151">
            <v>1.0755092336384168E-2</v>
          </cell>
          <cell r="DB151">
            <v>6</v>
          </cell>
          <cell r="DC151">
            <v>3</v>
          </cell>
          <cell r="DD151">
            <v>0</v>
          </cell>
          <cell r="DE151">
            <v>0</v>
          </cell>
          <cell r="DF151">
            <v>1.5000000000000002</v>
          </cell>
          <cell r="DG151" t="str">
            <v/>
          </cell>
          <cell r="DH151" t="str">
            <v>Publishing and Broadcasting Limited 1</v>
          </cell>
          <cell r="DI151" t="str">
            <v>Civic Tower</v>
          </cell>
        </row>
        <row r="152">
          <cell r="B152" t="str">
            <v>Civic Tower</v>
          </cell>
          <cell r="C152" t="str">
            <v>Sydney</v>
          </cell>
          <cell r="D152" t="str">
            <v>NSW</v>
          </cell>
          <cell r="E152" t="str">
            <v>125 year leasehold</v>
          </cell>
          <cell r="F152" t="str">
            <v>Income Producing</v>
          </cell>
          <cell r="G152" t="str">
            <v>Office</v>
          </cell>
          <cell r="H152" t="str">
            <v>NSW CBD Office</v>
          </cell>
          <cell r="I152" t="str">
            <v>CMBS 2006-1</v>
          </cell>
          <cell r="J152" t="str">
            <v>Office</v>
          </cell>
          <cell r="K152" t="str">
            <v>Kedsec</v>
          </cell>
          <cell r="L152" t="str">
            <v>Kedsec Pty Ltd</v>
          </cell>
          <cell r="M152" t="str">
            <v>Level 22</v>
          </cell>
          <cell r="N152">
            <v>38153</v>
          </cell>
          <cell r="O152">
            <v>10</v>
          </cell>
          <cell r="P152">
            <v>41804</v>
          </cell>
          <cell r="Q152">
            <v>3.9589322381930185</v>
          </cell>
          <cell r="R152">
            <v>40709</v>
          </cell>
          <cell r="T152" t="str">
            <v/>
          </cell>
          <cell r="U152">
            <v>0.04</v>
          </cell>
          <cell r="V152" t="str">
            <v>Net</v>
          </cell>
          <cell r="W152">
            <v>974.7</v>
          </cell>
          <cell r="X152">
            <v>0</v>
          </cell>
          <cell r="Y152">
            <v>974.7</v>
          </cell>
          <cell r="Z152">
            <v>4</v>
          </cell>
          <cell r="AA152">
            <v>468.31116800000007</v>
          </cell>
          <cell r="AB152">
            <v>0</v>
          </cell>
          <cell r="AC152">
            <v>4157.4000000000005</v>
          </cell>
          <cell r="AD152">
            <v>0</v>
          </cell>
          <cell r="AE152">
            <v>228231.44772480003</v>
          </cell>
          <cell r="AF152">
            <v>0</v>
          </cell>
          <cell r="AG152">
            <v>8314.8000000000011</v>
          </cell>
          <cell r="AH152">
            <v>0</v>
          </cell>
          <cell r="AI152">
            <v>236546.24772480002</v>
          </cell>
          <cell r="AK152">
            <v>39798</v>
          </cell>
          <cell r="AL152">
            <v>276344.24772480002</v>
          </cell>
          <cell r="AM152">
            <v>1.3936965593454235E-3</v>
          </cell>
          <cell r="AN152">
            <v>4.4758961265173411E-2</v>
          </cell>
          <cell r="AO152">
            <v>0.1771976947007276</v>
          </cell>
          <cell r="AP152">
            <v>276344.24772480002</v>
          </cell>
          <cell r="AQ152">
            <v>1.4059937238644152E-3</v>
          </cell>
          <cell r="AR152" t="str">
            <v>BG - 6 months rent</v>
          </cell>
          <cell r="AS152" t="str">
            <v>Refer Above</v>
          </cell>
          <cell r="AT152" t="str">
            <v>Refer Above</v>
          </cell>
          <cell r="AU152" t="str">
            <v>Refer Above</v>
          </cell>
          <cell r="AV152" t="str">
            <v>Refer Above</v>
          </cell>
          <cell r="AW152" t="str">
            <v>Refer Above</v>
          </cell>
          <cell r="AX152" t="str">
            <v>Refer Above</v>
          </cell>
          <cell r="AY152" t="str">
            <v>Refer Above</v>
          </cell>
          <cell r="CZ152">
            <v>276344.24772480002</v>
          </cell>
          <cell r="DA152">
            <v>1.3936965593454235E-3</v>
          </cell>
          <cell r="DB152">
            <v>3</v>
          </cell>
          <cell r="DC152">
            <v>9</v>
          </cell>
          <cell r="DD152">
            <v>0</v>
          </cell>
          <cell r="DE152">
            <v>0</v>
          </cell>
          <cell r="DF152">
            <v>1.5</v>
          </cell>
          <cell r="DG152" t="str">
            <v/>
          </cell>
          <cell r="DH152" t="str">
            <v>Kedsec Pty Ltd</v>
          </cell>
          <cell r="DI152" t="str">
            <v>Civic Tower</v>
          </cell>
        </row>
        <row r="153">
          <cell r="B153" t="str">
            <v>Civic Tower</v>
          </cell>
          <cell r="C153" t="str">
            <v>Sydney</v>
          </cell>
          <cell r="D153" t="str">
            <v>NSW</v>
          </cell>
          <cell r="E153" t="str">
            <v>125 year leasehold</v>
          </cell>
          <cell r="F153" t="str">
            <v>Income Producing</v>
          </cell>
          <cell r="G153" t="str">
            <v>Office</v>
          </cell>
          <cell r="H153" t="str">
            <v>NSW CBD Office</v>
          </cell>
          <cell r="I153" t="str">
            <v>CMBS 2006-1</v>
          </cell>
          <cell r="J153" t="str">
            <v>Office</v>
          </cell>
          <cell r="K153" t="str">
            <v>Publis</v>
          </cell>
          <cell r="L153" t="str">
            <v>Publishing and Broadcasting Limited 2</v>
          </cell>
          <cell r="M153" t="str">
            <v>Level 23</v>
          </cell>
          <cell r="N153">
            <v>39022</v>
          </cell>
          <cell r="O153">
            <v>9.838356164383562</v>
          </cell>
          <cell r="P153">
            <v>42613</v>
          </cell>
          <cell r="Q153">
            <v>6.1738535249828885</v>
          </cell>
          <cell r="R153">
            <v>40483</v>
          </cell>
          <cell r="T153" t="str">
            <v/>
          </cell>
          <cell r="U153">
            <v>0.04</v>
          </cell>
          <cell r="V153" t="str">
            <v>Net</v>
          </cell>
          <cell r="W153">
            <v>975</v>
          </cell>
          <cell r="X153">
            <v>0</v>
          </cell>
          <cell r="Y153">
            <v>975</v>
          </cell>
          <cell r="Z153">
            <v>2</v>
          </cell>
          <cell r="AA153">
            <v>449.94560000000001</v>
          </cell>
          <cell r="AB153">
            <v>0</v>
          </cell>
          <cell r="AC153">
            <v>4374.57</v>
          </cell>
          <cell r="AD153">
            <v>0</v>
          </cell>
          <cell r="AE153">
            <v>219348.48000000001</v>
          </cell>
          <cell r="AF153">
            <v>0</v>
          </cell>
          <cell r="AG153">
            <v>4374.57</v>
          </cell>
          <cell r="AH153">
            <v>0</v>
          </cell>
          <cell r="AI153">
            <v>223723.05000000002</v>
          </cell>
          <cell r="AK153">
            <v>43060.56</v>
          </cell>
          <cell r="AL153">
            <v>266783.61</v>
          </cell>
          <cell r="AM153">
            <v>1.3454790624664174E-3</v>
          </cell>
          <cell r="AN153">
            <v>4.2332573124247479E-2</v>
          </cell>
          <cell r="AO153">
            <v>0.2613551058047312</v>
          </cell>
          <cell r="AP153">
            <v>266783.61</v>
          </cell>
          <cell r="AQ153">
            <v>1.357350783952032E-3</v>
          </cell>
          <cell r="AR153" t="str">
            <v>Nil</v>
          </cell>
          <cell r="AS153" t="str">
            <v>Refer Above</v>
          </cell>
          <cell r="AT153" t="str">
            <v>Refer Above</v>
          </cell>
          <cell r="AU153" t="str">
            <v>Refer Above</v>
          </cell>
          <cell r="AV153" t="str">
            <v>Refer Above</v>
          </cell>
          <cell r="AW153" t="str">
            <v>Refer Above</v>
          </cell>
          <cell r="AX153" t="str">
            <v>Refer Above</v>
          </cell>
          <cell r="AY153" t="str">
            <v>Refer Above</v>
          </cell>
          <cell r="CZ153">
            <v>266783.61</v>
          </cell>
          <cell r="DA153">
            <v>1.3454790624664174E-3</v>
          </cell>
          <cell r="DB153">
            <v>6</v>
          </cell>
          <cell r="DC153">
            <v>3</v>
          </cell>
          <cell r="DD153">
            <v>0</v>
          </cell>
          <cell r="DE153">
            <v>0</v>
          </cell>
          <cell r="DF153">
            <v>1.5000000000000002</v>
          </cell>
          <cell r="DG153" t="str">
            <v/>
          </cell>
          <cell r="DH153" t="str">
            <v>Publishing and Broadcasting Limited 2</v>
          </cell>
          <cell r="DI153" t="str">
            <v>Civic Tower</v>
          </cell>
        </row>
        <row r="154">
          <cell r="B154" t="str">
            <v>Civic Tower</v>
          </cell>
          <cell r="C154" t="str">
            <v>Sydney</v>
          </cell>
          <cell r="D154" t="str">
            <v>NSW</v>
          </cell>
          <cell r="E154" t="str">
            <v>125 year leasehold</v>
          </cell>
          <cell r="F154" t="str">
            <v>Income Producing</v>
          </cell>
          <cell r="G154" t="str">
            <v>Office</v>
          </cell>
          <cell r="H154" t="str">
            <v>NSW CBD Office</v>
          </cell>
          <cell r="I154" t="str">
            <v>CMBS 2006-1</v>
          </cell>
          <cell r="J154" t="str">
            <v>Office</v>
          </cell>
          <cell r="K154" t="str">
            <v>Publis</v>
          </cell>
          <cell r="L154" t="str">
            <v>Publishing and Broadcasting Limited 3</v>
          </cell>
          <cell r="M154" t="str">
            <v>Level 24</v>
          </cell>
          <cell r="N154">
            <v>39173</v>
          </cell>
          <cell r="O154">
            <v>9.4246575342465757</v>
          </cell>
          <cell r="P154">
            <v>42613</v>
          </cell>
          <cell r="Q154">
            <v>6.1738535249828885</v>
          </cell>
          <cell r="R154">
            <v>40634</v>
          </cell>
          <cell r="T154" t="str">
            <v/>
          </cell>
          <cell r="U154">
            <v>0.04</v>
          </cell>
          <cell r="V154" t="str">
            <v>Net</v>
          </cell>
          <cell r="W154">
            <v>974.8</v>
          </cell>
          <cell r="X154">
            <v>0</v>
          </cell>
          <cell r="Y154">
            <v>974.8</v>
          </cell>
          <cell r="Z154">
            <v>0</v>
          </cell>
          <cell r="AA154">
            <v>455.66337024000006</v>
          </cell>
          <cell r="AB154">
            <v>0</v>
          </cell>
          <cell r="AC154">
            <v>0</v>
          </cell>
          <cell r="AD154">
            <v>0</v>
          </cell>
          <cell r="AE154">
            <v>222090.32665497603</v>
          </cell>
          <cell r="AF154">
            <v>0</v>
          </cell>
          <cell r="AG154">
            <v>0</v>
          </cell>
          <cell r="AH154">
            <v>0</v>
          </cell>
          <cell r="AI154">
            <v>222090.32665497603</v>
          </cell>
          <cell r="AK154">
            <v>39802</v>
          </cell>
          <cell r="AL154">
            <v>261892.32665497603</v>
          </cell>
          <cell r="AM154">
            <v>1.3208106829909298E-3</v>
          </cell>
          <cell r="AN154">
            <v>4.2023631419783436E-2</v>
          </cell>
          <cell r="AO154">
            <v>0.25944774497361162</v>
          </cell>
          <cell r="AP154">
            <v>261892.32665497603</v>
          </cell>
          <cell r="AQ154">
            <v>1.3324647451024197E-3</v>
          </cell>
          <cell r="AR154" t="str">
            <v>Nil</v>
          </cell>
          <cell r="AS154" t="str">
            <v>Refer Above</v>
          </cell>
          <cell r="AT154" t="str">
            <v>Refer Above</v>
          </cell>
          <cell r="AU154" t="str">
            <v>Refer Above</v>
          </cell>
          <cell r="AV154" t="str">
            <v>Refer Above</v>
          </cell>
          <cell r="AW154" t="str">
            <v>Refer Above</v>
          </cell>
          <cell r="AX154" t="str">
            <v>Refer Above</v>
          </cell>
          <cell r="AY154" t="str">
            <v>Refer Above</v>
          </cell>
          <cell r="CZ154">
            <v>261892.32665497603</v>
          </cell>
          <cell r="DA154">
            <v>1.3208106829909298E-3</v>
          </cell>
          <cell r="DB154">
            <v>6</v>
          </cell>
          <cell r="DC154">
            <v>3</v>
          </cell>
          <cell r="DD154">
            <v>0</v>
          </cell>
          <cell r="DE154">
            <v>0</v>
          </cell>
          <cell r="DF154">
            <v>1.5000000000000002</v>
          </cell>
          <cell r="DG154" t="str">
            <v/>
          </cell>
          <cell r="DH154" t="str">
            <v>Publishing and Broadcasting Limited 3</v>
          </cell>
          <cell r="DI154" t="str">
            <v>Civic Tower</v>
          </cell>
        </row>
        <row r="155">
          <cell r="B155" t="str">
            <v>Civic Tower</v>
          </cell>
          <cell r="C155" t="str">
            <v>Sydney</v>
          </cell>
          <cell r="D155" t="str">
            <v>NSW</v>
          </cell>
          <cell r="E155" t="str">
            <v>125 year leasehold</v>
          </cell>
          <cell r="F155" t="str">
            <v>Income Producing</v>
          </cell>
          <cell r="G155" t="str">
            <v>Office</v>
          </cell>
          <cell r="H155" t="str">
            <v>NSW CBD Office</v>
          </cell>
          <cell r="I155" t="str">
            <v>CMBS 2006-1</v>
          </cell>
          <cell r="J155" t="str">
            <v>Office</v>
          </cell>
          <cell r="K155" t="str">
            <v>NSW Fa</v>
          </cell>
          <cell r="L155" t="str">
            <v>NSW Farmers Association</v>
          </cell>
          <cell r="M155" t="str">
            <v>Level 25</v>
          </cell>
          <cell r="N155">
            <v>39312</v>
          </cell>
          <cell r="O155">
            <v>10</v>
          </cell>
          <cell r="P155">
            <v>42964</v>
          </cell>
          <cell r="Q155">
            <v>7.1348391512662559</v>
          </cell>
          <cell r="R155">
            <v>40408</v>
          </cell>
          <cell r="T155" t="str">
            <v/>
          </cell>
          <cell r="U155">
            <v>0.04</v>
          </cell>
          <cell r="V155" t="str">
            <v>Gross</v>
          </cell>
          <cell r="W155">
            <v>974.5</v>
          </cell>
          <cell r="X155">
            <v>0</v>
          </cell>
          <cell r="Y155">
            <v>974.5</v>
          </cell>
          <cell r="Z155">
            <v>2</v>
          </cell>
          <cell r="AA155">
            <v>535.39</v>
          </cell>
          <cell r="AB155">
            <v>0</v>
          </cell>
          <cell r="AC155">
            <v>4374.57</v>
          </cell>
          <cell r="AD155">
            <v>0</v>
          </cell>
          <cell r="AE155">
            <v>260868.7775</v>
          </cell>
          <cell r="AF155">
            <v>0</v>
          </cell>
          <cell r="AG155">
            <v>4374.57</v>
          </cell>
          <cell r="AH155">
            <v>0</v>
          </cell>
          <cell r="AI155">
            <v>265243.34749999997</v>
          </cell>
          <cell r="AK155">
            <v>6722.76</v>
          </cell>
          <cell r="AL155">
            <v>271966.10749999998</v>
          </cell>
          <cell r="AM155">
            <v>1.3716161324218562E-3</v>
          </cell>
          <cell r="AN155">
            <v>5.0188987696010455E-2</v>
          </cell>
          <cell r="AO155">
            <v>0.3580903543759158</v>
          </cell>
          <cell r="AP155">
            <v>271966.10749999998</v>
          </cell>
          <cell r="AQ155">
            <v>1.3837184721486736E-3</v>
          </cell>
          <cell r="AS155" t="str">
            <v>Refer Above</v>
          </cell>
          <cell r="AT155" t="str">
            <v>Refer Above</v>
          </cell>
          <cell r="AU155" t="str">
            <v>Refer Above</v>
          </cell>
          <cell r="AV155" t="str">
            <v>Refer Above</v>
          </cell>
          <cell r="AW155" t="str">
            <v>Refer Above</v>
          </cell>
          <cell r="AX155" t="str">
            <v>Refer Above</v>
          </cell>
          <cell r="AY155" t="str">
            <v>Refer Above</v>
          </cell>
          <cell r="CZ155">
            <v>271966.10749999998</v>
          </cell>
          <cell r="DA155">
            <v>1.3716161324218562E-3</v>
          </cell>
          <cell r="DB155">
            <v>7</v>
          </cell>
          <cell r="DC155">
            <v>9</v>
          </cell>
          <cell r="DD155">
            <v>0</v>
          </cell>
          <cell r="DE155">
            <v>0</v>
          </cell>
          <cell r="DF155">
            <v>2.3000000000000003</v>
          </cell>
          <cell r="DG155" t="str">
            <v/>
          </cell>
          <cell r="DH155" t="str">
            <v>NSW Farmers Association</v>
          </cell>
          <cell r="DI155" t="str">
            <v>Civic Tower</v>
          </cell>
        </row>
        <row r="156">
          <cell r="B156" t="str">
            <v>Civic Tower</v>
          </cell>
          <cell r="C156" t="str">
            <v>Sydney</v>
          </cell>
          <cell r="D156" t="str">
            <v>NSW</v>
          </cell>
          <cell r="E156" t="str">
            <v>125 year leasehold</v>
          </cell>
          <cell r="F156" t="str">
            <v>Income Producing</v>
          </cell>
          <cell r="G156" t="str">
            <v>Office</v>
          </cell>
          <cell r="H156" t="str">
            <v>NSW CBD Office</v>
          </cell>
          <cell r="I156" t="str">
            <v>CMBS 2006-1</v>
          </cell>
          <cell r="J156" t="str">
            <v>Office</v>
          </cell>
          <cell r="K156" t="str">
            <v>Common</v>
          </cell>
          <cell r="L156" t="str">
            <v>Commonwealth Government of Australia 3</v>
          </cell>
          <cell r="M156" t="str">
            <v>Level Part 26</v>
          </cell>
          <cell r="N156">
            <v>39387</v>
          </cell>
          <cell r="O156">
            <v>5</v>
          </cell>
          <cell r="P156">
            <v>41782</v>
          </cell>
          <cell r="Q156">
            <v>3.8986995208761122</v>
          </cell>
          <cell r="R156">
            <v>40483</v>
          </cell>
          <cell r="T156" t="str">
            <v/>
          </cell>
          <cell r="U156">
            <v>0.04</v>
          </cell>
          <cell r="V156" t="str">
            <v>Gross</v>
          </cell>
          <cell r="W156">
            <v>425</v>
          </cell>
          <cell r="X156">
            <v>0</v>
          </cell>
          <cell r="Y156">
            <v>425</v>
          </cell>
          <cell r="Z156">
            <v>2</v>
          </cell>
          <cell r="AA156">
            <v>463.28599999999994</v>
          </cell>
          <cell r="AB156">
            <v>0</v>
          </cell>
          <cell r="AC156">
            <v>4374.57</v>
          </cell>
          <cell r="AD156">
            <v>0</v>
          </cell>
          <cell r="AE156">
            <v>98448.274999999994</v>
          </cell>
          <cell r="AF156">
            <v>0</v>
          </cell>
          <cell r="AG156">
            <v>4374.57</v>
          </cell>
          <cell r="AH156">
            <v>0</v>
          </cell>
          <cell r="AI156">
            <v>102822.845</v>
          </cell>
          <cell r="AK156">
            <v>18770.125</v>
          </cell>
          <cell r="AL156">
            <v>121592.97</v>
          </cell>
          <cell r="AM156">
            <v>6.1323405616299747E-4</v>
          </cell>
          <cell r="AN156">
            <v>1.9455999749715836E-2</v>
          </cell>
          <cell r="AO156">
            <v>7.5853096902382885E-2</v>
          </cell>
          <cell r="AP156">
            <v>121592.97</v>
          </cell>
          <cell r="AQ156">
            <v>6.1864487534506304E-4</v>
          </cell>
          <cell r="AR156" t="str">
            <v>Nil</v>
          </cell>
          <cell r="AS156" t="str">
            <v>Refer Above</v>
          </cell>
          <cell r="AT156" t="str">
            <v>Refer Above</v>
          </cell>
          <cell r="AU156" t="str">
            <v>Refer Above</v>
          </cell>
          <cell r="AV156" t="str">
            <v>Refer Above</v>
          </cell>
          <cell r="AW156" t="str">
            <v>Refer Above</v>
          </cell>
          <cell r="AX156" t="str">
            <v>Refer Above</v>
          </cell>
          <cell r="AY156" t="str">
            <v>Refer Above</v>
          </cell>
          <cell r="CZ156">
            <v>121592.97</v>
          </cell>
          <cell r="DA156">
            <v>6.1323405616299747E-4</v>
          </cell>
          <cell r="DB156">
            <v>0</v>
          </cell>
          <cell r="DC156">
            <v>0</v>
          </cell>
          <cell r="DD156">
            <v>0</v>
          </cell>
          <cell r="DE156">
            <v>0</v>
          </cell>
          <cell r="DF156">
            <v>0</v>
          </cell>
          <cell r="DG156" t="str">
            <v/>
          </cell>
          <cell r="DH156" t="str">
            <v>Commonwealth Government of Australia 3</v>
          </cell>
          <cell r="DI156" t="str">
            <v>Civic Tower</v>
          </cell>
        </row>
        <row r="157">
          <cell r="B157" t="str">
            <v>Civic Tower</v>
          </cell>
          <cell r="C157" t="str">
            <v>Sydney</v>
          </cell>
          <cell r="D157" t="str">
            <v>NSW</v>
          </cell>
          <cell r="E157" t="str">
            <v>125 year leasehold</v>
          </cell>
          <cell r="F157" t="str">
            <v>Income Producing</v>
          </cell>
          <cell r="G157" t="str">
            <v>Office</v>
          </cell>
          <cell r="H157" t="str">
            <v>NSW CBD Office</v>
          </cell>
          <cell r="I157" t="str">
            <v>CMBS 2006-1</v>
          </cell>
          <cell r="J157" t="str">
            <v>Office</v>
          </cell>
          <cell r="K157" t="str">
            <v>Body C</v>
          </cell>
          <cell r="L157" t="str">
            <v>Body Corporate Services 1</v>
          </cell>
          <cell r="M157" t="str">
            <v>Level Part 26</v>
          </cell>
          <cell r="N157">
            <v>39326</v>
          </cell>
          <cell r="O157">
            <v>10</v>
          </cell>
          <cell r="P157">
            <v>42978</v>
          </cell>
          <cell r="Q157">
            <v>7.1731690622861057</v>
          </cell>
          <cell r="R157">
            <v>40422</v>
          </cell>
          <cell r="T157" t="str">
            <v/>
          </cell>
          <cell r="U157">
            <v>0.04</v>
          </cell>
          <cell r="V157" t="str">
            <v>Gross</v>
          </cell>
          <cell r="W157">
            <v>525</v>
          </cell>
          <cell r="X157">
            <v>0</v>
          </cell>
          <cell r="Y157">
            <v>525</v>
          </cell>
          <cell r="Z157">
            <v>3</v>
          </cell>
          <cell r="AA157">
            <v>529.98400000000004</v>
          </cell>
          <cell r="AB157">
            <v>0</v>
          </cell>
          <cell r="AC157">
            <v>4309.7</v>
          </cell>
          <cell r="AD157">
            <v>0</v>
          </cell>
          <cell r="AE157">
            <v>139120.80000000002</v>
          </cell>
          <cell r="AF157">
            <v>0</v>
          </cell>
          <cell r="AG157">
            <v>6464.5499999999993</v>
          </cell>
          <cell r="AH157">
            <v>0</v>
          </cell>
          <cell r="AI157">
            <v>145585.35</v>
          </cell>
          <cell r="AK157">
            <v>5586</v>
          </cell>
          <cell r="AL157">
            <v>151171.35</v>
          </cell>
          <cell r="AM157">
            <v>7.6240772913217065E-4</v>
          </cell>
          <cell r="AN157">
            <v>2.7547463145590777E-2</v>
          </cell>
          <cell r="AO157">
            <v>0.19760261038041846</v>
          </cell>
          <cell r="AP157">
            <v>151171.35</v>
          </cell>
          <cell r="AQ157">
            <v>7.6913476968688973E-4</v>
          </cell>
          <cell r="AS157" t="str">
            <v>Refer Above</v>
          </cell>
          <cell r="AT157" t="str">
            <v>Refer Above</v>
          </cell>
          <cell r="AU157" t="str">
            <v>Refer Above</v>
          </cell>
          <cell r="AV157" t="str">
            <v>Refer Above</v>
          </cell>
          <cell r="AW157" t="str">
            <v>Refer Above</v>
          </cell>
          <cell r="AX157" t="str">
            <v>Refer Above</v>
          </cell>
          <cell r="AY157" t="str">
            <v>Refer Above</v>
          </cell>
          <cell r="CZ157">
            <v>151171.35</v>
          </cell>
          <cell r="DA157">
            <v>7.6240772913217065E-4</v>
          </cell>
          <cell r="DB157">
            <v>7</v>
          </cell>
          <cell r="DC157">
            <v>9</v>
          </cell>
          <cell r="DD157">
            <v>0</v>
          </cell>
          <cell r="DE157">
            <v>2</v>
          </cell>
          <cell r="DF157">
            <v>2.9000000000000004</v>
          </cell>
          <cell r="DG157" t="str">
            <v/>
          </cell>
          <cell r="DH157" t="str">
            <v>Body Corporate Services 1</v>
          </cell>
          <cell r="DI157" t="str">
            <v>Civic Tower</v>
          </cell>
        </row>
        <row r="158">
          <cell r="B158" t="str">
            <v>Civic Tower</v>
          </cell>
          <cell r="C158" t="str">
            <v>Sydney</v>
          </cell>
          <cell r="D158" t="str">
            <v>NSW</v>
          </cell>
          <cell r="E158" t="str">
            <v>125 year leasehold</v>
          </cell>
          <cell r="F158" t="str">
            <v>Income Producing</v>
          </cell>
          <cell r="G158" t="str">
            <v>Office</v>
          </cell>
          <cell r="H158" t="str">
            <v>NSW CBD Office</v>
          </cell>
          <cell r="I158" t="str">
            <v>CMBS 2006-1</v>
          </cell>
          <cell r="J158" t="str">
            <v>Office</v>
          </cell>
          <cell r="K158" t="str">
            <v>Body C</v>
          </cell>
          <cell r="L158" t="str">
            <v>Body Corporate Services 2</v>
          </cell>
          <cell r="M158" t="str">
            <v>Level 27</v>
          </cell>
          <cell r="N158">
            <v>39326</v>
          </cell>
          <cell r="O158">
            <v>10</v>
          </cell>
          <cell r="P158">
            <v>42978</v>
          </cell>
          <cell r="Q158">
            <v>7.1731690622861057</v>
          </cell>
          <cell r="R158">
            <v>40422</v>
          </cell>
          <cell r="T158" t="str">
            <v/>
          </cell>
          <cell r="U158">
            <v>0.04</v>
          </cell>
          <cell r="V158" t="str">
            <v>Gross</v>
          </cell>
          <cell r="W158">
            <v>975</v>
          </cell>
          <cell r="X158">
            <v>0</v>
          </cell>
          <cell r="Y158">
            <v>975</v>
          </cell>
          <cell r="Z158">
            <v>0</v>
          </cell>
          <cell r="AA158">
            <v>529.98400000000004</v>
          </cell>
          <cell r="AB158">
            <v>0</v>
          </cell>
          <cell r="AC158">
            <v>0</v>
          </cell>
          <cell r="AD158">
            <v>0</v>
          </cell>
          <cell r="AE158">
            <v>258367.2</v>
          </cell>
          <cell r="AF158">
            <v>0</v>
          </cell>
          <cell r="AG158">
            <v>0</v>
          </cell>
          <cell r="AH158">
            <v>0</v>
          </cell>
          <cell r="AI158">
            <v>258367.2</v>
          </cell>
          <cell r="AK158">
            <v>10374</v>
          </cell>
          <cell r="AL158">
            <v>268741.2</v>
          </cell>
          <cell r="AM158">
            <v>1.3553518442234887E-3</v>
          </cell>
          <cell r="AN158">
            <v>4.8887892360251088E-2</v>
          </cell>
          <cell r="AO158">
            <v>0.35068111699892635</v>
          </cell>
          <cell r="AP158">
            <v>268741.2</v>
          </cell>
          <cell r="AQ158">
            <v>1.3673106773696099E-3</v>
          </cell>
          <cell r="AS158" t="str">
            <v>Refer Above</v>
          </cell>
          <cell r="AT158" t="str">
            <v>Refer Above</v>
          </cell>
          <cell r="AU158" t="str">
            <v>Refer Above</v>
          </cell>
          <cell r="AV158" t="str">
            <v>Refer Above</v>
          </cell>
          <cell r="AW158" t="str">
            <v>Refer Above</v>
          </cell>
          <cell r="AX158" t="str">
            <v>Refer Above</v>
          </cell>
          <cell r="AY158" t="str">
            <v>Refer Above</v>
          </cell>
          <cell r="CZ158">
            <v>268741.2</v>
          </cell>
          <cell r="DA158">
            <v>1.3553518442234887E-3</v>
          </cell>
          <cell r="DB158">
            <v>7</v>
          </cell>
          <cell r="DC158">
            <v>9</v>
          </cell>
          <cell r="DD158">
            <v>0</v>
          </cell>
          <cell r="DE158">
            <v>2</v>
          </cell>
          <cell r="DF158">
            <v>2.9000000000000004</v>
          </cell>
          <cell r="DG158" t="str">
            <v/>
          </cell>
          <cell r="DH158" t="str">
            <v>Body Corporate Services 2</v>
          </cell>
          <cell r="DI158" t="str">
            <v>Civic Tower</v>
          </cell>
        </row>
        <row r="159">
          <cell r="B159" t="str">
            <v>Civic Tower</v>
          </cell>
          <cell r="C159" t="str">
            <v>Sydney</v>
          </cell>
          <cell r="D159" t="str">
            <v>NSW</v>
          </cell>
          <cell r="E159" t="str">
            <v>125 year leasehold</v>
          </cell>
          <cell r="F159" t="str">
            <v>Income Producing</v>
          </cell>
          <cell r="G159" t="str">
            <v>Office</v>
          </cell>
          <cell r="H159" t="str">
            <v>NSW CBD Office</v>
          </cell>
          <cell r="I159" t="str">
            <v>CMBS 2006-1</v>
          </cell>
          <cell r="J159" t="str">
            <v>Office</v>
          </cell>
          <cell r="K159" t="str">
            <v>Willia</v>
          </cell>
          <cell r="L159" t="str">
            <v>William Buck</v>
          </cell>
          <cell r="M159" t="str">
            <v>Level 28-29</v>
          </cell>
          <cell r="N159">
            <v>39083</v>
          </cell>
          <cell r="O159">
            <v>10</v>
          </cell>
          <cell r="P159">
            <v>42735</v>
          </cell>
          <cell r="Q159">
            <v>6.5078713210130044</v>
          </cell>
          <cell r="R159">
            <v>40544</v>
          </cell>
          <cell r="T159" t="str">
            <v/>
          </cell>
          <cell r="U159">
            <v>0.04</v>
          </cell>
          <cell r="V159" t="str">
            <v>Gross</v>
          </cell>
          <cell r="W159">
            <v>1950</v>
          </cell>
          <cell r="X159">
            <v>0</v>
          </cell>
          <cell r="Y159">
            <v>1950</v>
          </cell>
          <cell r="Z159">
            <v>4</v>
          </cell>
          <cell r="AA159">
            <v>562.4319999999999</v>
          </cell>
          <cell r="AB159">
            <v>0</v>
          </cell>
          <cell r="AC159">
            <v>4374.5</v>
          </cell>
          <cell r="AD159">
            <v>0</v>
          </cell>
          <cell r="AE159">
            <v>548371.19999999995</v>
          </cell>
          <cell r="AF159">
            <v>0</v>
          </cell>
          <cell r="AG159">
            <v>8749</v>
          </cell>
          <cell r="AH159">
            <v>0</v>
          </cell>
          <cell r="AI159">
            <v>557120.19999999995</v>
          </cell>
          <cell r="AK159">
            <v>13460.34</v>
          </cell>
          <cell r="AL159">
            <v>570580.53999999992</v>
          </cell>
          <cell r="AM159">
            <v>2.8776286894865171E-3</v>
          </cell>
          <cell r="AN159">
            <v>0.10541753120876626</v>
          </cell>
          <cell r="AO159">
            <v>0.68604372808552327</v>
          </cell>
          <cell r="AP159">
            <v>570580.53999999992</v>
          </cell>
          <cell r="AQ159">
            <v>2.9030192045035063E-3</v>
          </cell>
          <cell r="AR159" t="str">
            <v>BG - 9 months gross rent</v>
          </cell>
          <cell r="AS159" t="str">
            <v>Refer Above</v>
          </cell>
          <cell r="AT159" t="str">
            <v>Refer Above</v>
          </cell>
          <cell r="AU159" t="str">
            <v>Refer Above</v>
          </cell>
          <cell r="AV159" t="str">
            <v>Refer Above</v>
          </cell>
          <cell r="AW159" t="str">
            <v>Refer Above</v>
          </cell>
          <cell r="AX159" t="str">
            <v>Refer Above</v>
          </cell>
          <cell r="AY159" t="str">
            <v>Refer Above</v>
          </cell>
          <cell r="CZ159">
            <v>570580.53999999992</v>
          </cell>
          <cell r="DA159">
            <v>2.8776286894865171E-3</v>
          </cell>
          <cell r="DB159">
            <v>3</v>
          </cell>
          <cell r="DC159">
            <v>9</v>
          </cell>
          <cell r="DD159">
            <v>0</v>
          </cell>
          <cell r="DE159">
            <v>2</v>
          </cell>
          <cell r="DF159">
            <v>2.1</v>
          </cell>
          <cell r="DG159" t="str">
            <v/>
          </cell>
          <cell r="DH159" t="str">
            <v>William Buck</v>
          </cell>
          <cell r="DI159" t="str">
            <v>Civic Tower</v>
          </cell>
        </row>
        <row r="160">
          <cell r="B160" t="str">
            <v>Civic Tower</v>
          </cell>
          <cell r="C160" t="str">
            <v>Sydney</v>
          </cell>
          <cell r="D160" t="str">
            <v>NSW</v>
          </cell>
          <cell r="E160" t="str">
            <v>125 year leasehold</v>
          </cell>
          <cell r="F160" t="str">
            <v>Income Producing</v>
          </cell>
          <cell r="G160" t="str">
            <v>Office</v>
          </cell>
          <cell r="H160" t="str">
            <v>NSW CBD Office</v>
          </cell>
          <cell r="I160" t="str">
            <v>CMBS 2006-1</v>
          </cell>
          <cell r="J160" t="str">
            <v>Office</v>
          </cell>
          <cell r="K160" t="str">
            <v>Dealso</v>
          </cell>
          <cell r="L160" t="str">
            <v>Dealsong Pty Ltd</v>
          </cell>
          <cell r="M160" t="str">
            <v>Level 30</v>
          </cell>
          <cell r="N160">
            <v>38808</v>
          </cell>
          <cell r="O160">
            <v>10.424657534246576</v>
          </cell>
          <cell r="P160">
            <v>42613</v>
          </cell>
          <cell r="Q160">
            <v>6.1738535249828885</v>
          </cell>
          <cell r="R160">
            <v>40634</v>
          </cell>
          <cell r="T160" t="str">
            <v/>
          </cell>
          <cell r="U160">
            <v>3.7499999999999999E-2</v>
          </cell>
          <cell r="V160" t="str">
            <v>Gross</v>
          </cell>
          <cell r="W160">
            <v>975</v>
          </cell>
          <cell r="X160">
            <v>0</v>
          </cell>
          <cell r="Y160">
            <v>975</v>
          </cell>
          <cell r="Z160">
            <v>0</v>
          </cell>
          <cell r="AA160">
            <v>515.61</v>
          </cell>
          <cell r="AB160">
            <v>0</v>
          </cell>
          <cell r="AD160">
            <v>0</v>
          </cell>
          <cell r="AE160">
            <v>251359.875</v>
          </cell>
          <cell r="AF160">
            <v>0</v>
          </cell>
          <cell r="AG160">
            <v>0</v>
          </cell>
          <cell r="AH160">
            <v>0</v>
          </cell>
          <cell r="AI160">
            <v>251359.875</v>
          </cell>
          <cell r="AK160">
            <v>43060.875</v>
          </cell>
          <cell r="AL160">
            <v>294420.75</v>
          </cell>
          <cell r="AM160">
            <v>1.4848624122023818E-3</v>
          </cell>
          <cell r="AN160">
            <v>4.7561975795248658E-2</v>
          </cell>
          <cell r="AO160">
            <v>0.29364067191864673</v>
          </cell>
          <cell r="AP160">
            <v>294420.75</v>
          </cell>
          <cell r="AQ160">
            <v>1.497963970966002E-3</v>
          </cell>
          <cell r="AR160" t="str">
            <v>BG - 9 months gross rent</v>
          </cell>
          <cell r="AS160" t="str">
            <v>Refer Above</v>
          </cell>
          <cell r="AT160" t="str">
            <v>Refer Above</v>
          </cell>
          <cell r="AU160" t="str">
            <v>Refer Above</v>
          </cell>
          <cell r="AV160" t="str">
            <v>Refer Above</v>
          </cell>
          <cell r="AW160" t="str">
            <v>Refer Above</v>
          </cell>
          <cell r="AX160" t="str">
            <v>Refer Above</v>
          </cell>
          <cell r="AY160" t="str">
            <v>Refer Above</v>
          </cell>
          <cell r="CZ160">
            <v>294420.75</v>
          </cell>
          <cell r="DA160">
            <v>1.4848624122023818E-3</v>
          </cell>
          <cell r="DB160">
            <v>7</v>
          </cell>
          <cell r="DC160">
            <v>9</v>
          </cell>
          <cell r="DD160">
            <v>0</v>
          </cell>
          <cell r="DE160">
            <v>0</v>
          </cell>
          <cell r="DF160">
            <v>2.3000000000000003</v>
          </cell>
          <cell r="DG160" t="str">
            <v/>
          </cell>
          <cell r="DH160" t="str">
            <v>Dealsong Pty Ltd</v>
          </cell>
          <cell r="DI160" t="str">
            <v>Civic Tower</v>
          </cell>
        </row>
        <row r="161">
          <cell r="B161" t="str">
            <v>Civic Tower</v>
          </cell>
          <cell r="C161" t="str">
            <v>Sydney</v>
          </cell>
          <cell r="D161" t="str">
            <v>NSW</v>
          </cell>
          <cell r="E161" t="str">
            <v>125 year leasehold</v>
          </cell>
          <cell r="F161" t="str">
            <v>Income Producing</v>
          </cell>
          <cell r="G161" t="str">
            <v>Office</v>
          </cell>
          <cell r="H161" t="str">
            <v>NSW CBD Office</v>
          </cell>
          <cell r="I161" t="str">
            <v>CMBS 2006-1</v>
          </cell>
          <cell r="J161" t="str">
            <v>Car Parks</v>
          </cell>
          <cell r="K161" t="str">
            <v>Vacant</v>
          </cell>
          <cell r="L161" t="str">
            <v>Vacant</v>
          </cell>
          <cell r="M161" t="str">
            <v>Car Parks</v>
          </cell>
          <cell r="T161" t="str">
            <v/>
          </cell>
          <cell r="U161" t="str">
            <v>None</v>
          </cell>
          <cell r="Z161">
            <v>1</v>
          </cell>
          <cell r="AC161">
            <v>3997.5</v>
          </cell>
          <cell r="AD161">
            <v>0</v>
          </cell>
          <cell r="AE161">
            <v>0</v>
          </cell>
          <cell r="AF161">
            <v>0</v>
          </cell>
          <cell r="AG161">
            <v>1998.75</v>
          </cell>
          <cell r="AH161">
            <v>0</v>
          </cell>
          <cell r="AI161">
            <v>1998.75</v>
          </cell>
          <cell r="AK161">
            <v>0</v>
          </cell>
          <cell r="AL161">
            <v>1998.75</v>
          </cell>
          <cell r="AM161">
            <v>1.0080365417143698E-5</v>
          </cell>
          <cell r="AN161">
            <v>3.7820077337623299E-4</v>
          </cell>
          <cell r="AO161">
            <v>0</v>
          </cell>
          <cell r="AP161">
            <v>1998.75</v>
          </cell>
          <cell r="AQ161">
            <v>1.0169308674637561E-5</v>
          </cell>
          <cell r="AR161" t="str">
            <v>Nil</v>
          </cell>
          <cell r="AS161" t="str">
            <v>Refer Above</v>
          </cell>
          <cell r="AT161" t="str">
            <v>Refer Above</v>
          </cell>
          <cell r="AU161" t="str">
            <v>Refer Above</v>
          </cell>
          <cell r="AV161" t="str">
            <v>Refer Above</v>
          </cell>
          <cell r="AW161" t="str">
            <v>Refer Above</v>
          </cell>
          <cell r="AX161" t="str">
            <v>Refer Above</v>
          </cell>
          <cell r="AY161" t="str">
            <v>Refer Above</v>
          </cell>
          <cell r="CZ161">
            <v>1998.75</v>
          </cell>
          <cell r="DA161">
            <v>1.0080365417143698E-5</v>
          </cell>
          <cell r="DB161">
            <v>0</v>
          </cell>
          <cell r="DC161">
            <v>0</v>
          </cell>
          <cell r="DD161">
            <v>0</v>
          </cell>
          <cell r="DE161">
            <v>0</v>
          </cell>
          <cell r="DF161">
            <v>0</v>
          </cell>
          <cell r="DG161" t="str">
            <v/>
          </cell>
          <cell r="DH161" t="str">
            <v>Vacant</v>
          </cell>
          <cell r="DI161" t="str">
            <v>Civic Tower</v>
          </cell>
        </row>
        <row r="162">
          <cell r="B162" t="str">
            <v>Henry Deane</v>
          </cell>
          <cell r="C162" t="str">
            <v>Sydney</v>
          </cell>
          <cell r="D162" t="str">
            <v>NSW</v>
          </cell>
          <cell r="E162" t="str">
            <v>99 year leasehold</v>
          </cell>
          <cell r="F162" t="str">
            <v>Income Producing</v>
          </cell>
          <cell r="G162" t="str">
            <v>Office</v>
          </cell>
          <cell r="H162" t="str">
            <v>NSW CBD Office</v>
          </cell>
          <cell r="I162" t="str">
            <v>MOF</v>
          </cell>
          <cell r="J162" t="str">
            <v>Office</v>
          </cell>
          <cell r="K162" t="str">
            <v xml:space="preserve">State </v>
          </cell>
          <cell r="L162" t="str">
            <v>State Government of NSW 1</v>
          </cell>
          <cell r="M162" t="str">
            <v>Whole Building</v>
          </cell>
          <cell r="N162">
            <v>37226</v>
          </cell>
          <cell r="O162">
            <v>10</v>
          </cell>
          <cell r="P162">
            <v>40877</v>
          </cell>
          <cell r="Q162">
            <v>1.4209445585215605</v>
          </cell>
          <cell r="R162">
            <v>40878</v>
          </cell>
          <cell r="T162" t="str">
            <v>Expiry</v>
          </cell>
          <cell r="U162" t="str">
            <v>Expiry</v>
          </cell>
          <cell r="V162" t="str">
            <v>Net</v>
          </cell>
          <cell r="W162">
            <v>9111.7000000000007</v>
          </cell>
          <cell r="X162">
            <v>0</v>
          </cell>
          <cell r="Y162">
            <v>9111.7000000000007</v>
          </cell>
          <cell r="Z162">
            <v>31</v>
          </cell>
          <cell r="AA162">
            <v>334</v>
          </cell>
          <cell r="AB162">
            <v>0</v>
          </cell>
          <cell r="AC162">
            <v>4800</v>
          </cell>
          <cell r="AD162">
            <v>54663</v>
          </cell>
          <cell r="AE162">
            <v>3043307.8000000003</v>
          </cell>
          <cell r="AF162">
            <v>0</v>
          </cell>
          <cell r="AG162">
            <v>148800</v>
          </cell>
          <cell r="AH162">
            <v>54663</v>
          </cell>
          <cell r="AI162">
            <v>3246770.8000000003</v>
          </cell>
          <cell r="AK162">
            <v>875857</v>
          </cell>
          <cell r="AL162">
            <v>4122627.8000000003</v>
          </cell>
          <cell r="AM162">
            <v>2.0791792221576091E-2</v>
          </cell>
          <cell r="AN162">
            <v>1</v>
          </cell>
          <cell r="AO162">
            <v>1.4209445585215605</v>
          </cell>
          <cell r="AP162">
            <v>4122627.8000000003</v>
          </cell>
          <cell r="AQ162">
            <v>2.0975246853704548E-2</v>
          </cell>
          <cell r="AR162" t="str">
            <v>Nil</v>
          </cell>
          <cell r="AT162">
            <v>37226</v>
          </cell>
          <cell r="AU162">
            <v>73384.75</v>
          </cell>
          <cell r="AV162">
            <v>2151</v>
          </cell>
          <cell r="AW162" t="str">
            <v>Nil</v>
          </cell>
          <cell r="AX162">
            <v>896.23430962343093</v>
          </cell>
          <cell r="AY162">
            <v>1927800</v>
          </cell>
          <cell r="CZ162">
            <v>4122627.8000000003</v>
          </cell>
          <cell r="DA162">
            <v>2.0791792221576091E-2</v>
          </cell>
          <cell r="DB162">
            <v>0</v>
          </cell>
          <cell r="DC162">
            <v>0</v>
          </cell>
          <cell r="DD162">
            <v>10</v>
          </cell>
          <cell r="DE162">
            <v>0</v>
          </cell>
          <cell r="DF162">
            <v>4</v>
          </cell>
          <cell r="DG162" t="str">
            <v/>
          </cell>
          <cell r="DH162" t="str">
            <v>State Government of NSW 1</v>
          </cell>
          <cell r="DI162" t="str">
            <v>Henry Deane</v>
          </cell>
        </row>
        <row r="163">
          <cell r="B163" t="str">
            <v>Gateway</v>
          </cell>
          <cell r="C163" t="str">
            <v>Sydney</v>
          </cell>
          <cell r="D163" t="str">
            <v>NSW</v>
          </cell>
          <cell r="E163" t="str">
            <v>99 year leasehold</v>
          </cell>
          <cell r="F163" t="str">
            <v>Income Producing</v>
          </cell>
          <cell r="G163" t="str">
            <v>Office</v>
          </cell>
          <cell r="H163" t="str">
            <v>NSW CBD Office</v>
          </cell>
          <cell r="I163" t="str">
            <v>WBC</v>
          </cell>
          <cell r="J163" t="str">
            <v>Office</v>
          </cell>
          <cell r="K163" t="str">
            <v>Common</v>
          </cell>
          <cell r="L163" t="str">
            <v>Commonwealth Government of Australia 4</v>
          </cell>
          <cell r="M163" t="str">
            <v>Ground , Levels 1-6, Store</v>
          </cell>
          <cell r="N163">
            <v>37347</v>
          </cell>
          <cell r="O163">
            <v>10</v>
          </cell>
          <cell r="P163">
            <v>40999</v>
          </cell>
          <cell r="Q163">
            <v>1.754962354551677</v>
          </cell>
          <cell r="R163">
            <v>40634</v>
          </cell>
          <cell r="S163">
            <v>5</v>
          </cell>
          <cell r="T163" t="str">
            <v/>
          </cell>
          <cell r="U163">
            <v>3.5000000000000003E-2</v>
          </cell>
          <cell r="V163" t="str">
            <v>Net</v>
          </cell>
          <cell r="W163">
            <v>10747</v>
          </cell>
          <cell r="X163">
            <v>0</v>
          </cell>
          <cell r="Y163">
            <v>10747</v>
          </cell>
          <cell r="Z163">
            <v>44</v>
          </cell>
          <cell r="AA163">
            <v>414.79778177584546</v>
          </cell>
          <cell r="AB163">
            <v>0</v>
          </cell>
          <cell r="AC163">
            <v>5154.2999999999993</v>
          </cell>
          <cell r="AD163">
            <v>43023.96</v>
          </cell>
          <cell r="AE163">
            <v>4457831.7607450113</v>
          </cell>
          <cell r="AF163">
            <v>0</v>
          </cell>
          <cell r="AG163">
            <v>226789.19999999995</v>
          </cell>
          <cell r="AH163">
            <v>43023.96</v>
          </cell>
          <cell r="AI163">
            <v>4727644.9207450114</v>
          </cell>
          <cell r="AK163">
            <v>1029343.2</v>
          </cell>
          <cell r="AL163">
            <v>5756988.1207450116</v>
          </cell>
          <cell r="AM163">
            <v>2.9034418491189547E-2</v>
          </cell>
          <cell r="AN163">
            <v>0.85649675076298892</v>
          </cell>
          <cell r="AO163">
            <v>1.5031195543848759</v>
          </cell>
          <cell r="AP163">
            <v>5756988.1207450116</v>
          </cell>
          <cell r="AQ163">
            <v>2.9290601243816203E-2</v>
          </cell>
          <cell r="AR163" t="str">
            <v>Nil</v>
          </cell>
          <cell r="AT163">
            <v>37347</v>
          </cell>
          <cell r="AU163">
            <v>73505.75</v>
          </cell>
          <cell r="AV163">
            <v>3246</v>
          </cell>
          <cell r="AW163" t="str">
            <v>Nil</v>
          </cell>
          <cell r="AX163">
            <v>886.38324091189156</v>
          </cell>
          <cell r="AY163">
            <v>2877200</v>
          </cell>
          <cell r="CZ163">
            <v>5756988.1207450116</v>
          </cell>
          <cell r="DA163">
            <v>2.9034418491189547E-2</v>
          </cell>
          <cell r="DB163">
            <v>0</v>
          </cell>
          <cell r="DC163">
            <v>0</v>
          </cell>
          <cell r="DD163">
            <v>0</v>
          </cell>
          <cell r="DE163">
            <v>0</v>
          </cell>
          <cell r="DF163">
            <v>0</v>
          </cell>
          <cell r="DG163" t="str">
            <v/>
          </cell>
          <cell r="DH163" t="str">
            <v>Commonwealth Government of Australia 4</v>
          </cell>
          <cell r="DI163" t="str">
            <v>Gateway</v>
          </cell>
        </row>
        <row r="164">
          <cell r="B164" t="str">
            <v>Gateway</v>
          </cell>
          <cell r="C164" t="str">
            <v>Sydney</v>
          </cell>
          <cell r="D164" t="str">
            <v>NSW</v>
          </cell>
          <cell r="E164" t="str">
            <v>99 year leasehold</v>
          </cell>
          <cell r="F164" t="str">
            <v>Income Producing</v>
          </cell>
          <cell r="G164" t="str">
            <v>Office</v>
          </cell>
          <cell r="H164" t="str">
            <v>NSW CBD Office</v>
          </cell>
          <cell r="I164" t="str">
            <v>WBC</v>
          </cell>
          <cell r="J164" t="str">
            <v>Office</v>
          </cell>
          <cell r="K164" t="str">
            <v>Common</v>
          </cell>
          <cell r="L164" t="str">
            <v>Commonwealth Government of Australia 5</v>
          </cell>
          <cell r="M164" t="str">
            <v>Level 7 &amp; Part 8</v>
          </cell>
          <cell r="N164">
            <v>39387</v>
          </cell>
          <cell r="O164">
            <v>10</v>
          </cell>
          <cell r="P164">
            <v>43039</v>
          </cell>
          <cell r="Q164">
            <v>7.3401779603011637</v>
          </cell>
          <cell r="R164">
            <v>40483</v>
          </cell>
          <cell r="S164">
            <v>5</v>
          </cell>
          <cell r="T164" t="str">
            <v/>
          </cell>
          <cell r="U164">
            <v>3.5000000000000003E-2</v>
          </cell>
          <cell r="V164" t="str">
            <v>Net</v>
          </cell>
          <cell r="W164">
            <v>1833.6</v>
          </cell>
          <cell r="X164">
            <v>0</v>
          </cell>
          <cell r="Y164">
            <v>1833.6</v>
          </cell>
          <cell r="Z164">
            <v>0</v>
          </cell>
          <cell r="AA164">
            <v>417.94914599999998</v>
          </cell>
          <cell r="AB164">
            <v>0</v>
          </cell>
          <cell r="AC164">
            <v>0</v>
          </cell>
          <cell r="AD164">
            <v>0</v>
          </cell>
          <cell r="AE164">
            <v>766351.55410559988</v>
          </cell>
          <cell r="AF164">
            <v>0</v>
          </cell>
          <cell r="AG164">
            <v>0</v>
          </cell>
          <cell r="AH164">
            <v>0</v>
          </cell>
          <cell r="AI164">
            <v>766351.55410559988</v>
          </cell>
          <cell r="AK164">
            <v>175600.2</v>
          </cell>
          <cell r="AL164">
            <v>941951.75410559983</v>
          </cell>
          <cell r="AM164">
            <v>4.7505780546361143E-3</v>
          </cell>
          <cell r="AN164">
            <v>0.13883817990505454</v>
          </cell>
          <cell r="AO164">
            <v>1.0190969481874093</v>
          </cell>
          <cell r="AP164">
            <v>941951.75410559983</v>
          </cell>
          <cell r="AQ164">
            <v>4.7924943810462254E-3</v>
          </cell>
          <cell r="AR164" t="str">
            <v>Nil</v>
          </cell>
          <cell r="AT164" t="str">
            <v>Refer Above</v>
          </cell>
          <cell r="AU164" t="str">
            <v>Refer Above</v>
          </cell>
          <cell r="AV164" t="str">
            <v>Refer Above</v>
          </cell>
          <cell r="AW164" t="str">
            <v>Refer Above</v>
          </cell>
          <cell r="AX164" t="str">
            <v>Refer Above</v>
          </cell>
          <cell r="AY164" t="str">
            <v>Refer Above</v>
          </cell>
          <cell r="CZ164">
            <v>941951.75410559983</v>
          </cell>
          <cell r="DA164">
            <v>4.7505780546361143E-3</v>
          </cell>
          <cell r="DB164">
            <v>0</v>
          </cell>
          <cell r="DC164">
            <v>0</v>
          </cell>
          <cell r="DD164">
            <v>0</v>
          </cell>
          <cell r="DE164">
            <v>0</v>
          </cell>
          <cell r="DF164">
            <v>0</v>
          </cell>
          <cell r="DG164" t="str">
            <v/>
          </cell>
          <cell r="DH164" t="str">
            <v>Commonwealth Government of Australia 5</v>
          </cell>
          <cell r="DI164" t="str">
            <v>Gateway</v>
          </cell>
        </row>
        <row r="165">
          <cell r="B165" t="str">
            <v>Gateway</v>
          </cell>
          <cell r="C165" t="str">
            <v>Sydney</v>
          </cell>
          <cell r="D165" t="str">
            <v>NSW</v>
          </cell>
          <cell r="E165" t="str">
            <v>99 year leasehold</v>
          </cell>
          <cell r="F165" t="str">
            <v>Income Producing</v>
          </cell>
          <cell r="G165" t="str">
            <v>Office</v>
          </cell>
          <cell r="H165" t="str">
            <v>NSW CBD Office</v>
          </cell>
          <cell r="I165" t="str">
            <v>WBC</v>
          </cell>
          <cell r="J165" t="str">
            <v>Café</v>
          </cell>
          <cell r="K165" t="str">
            <v>Mr Chr</v>
          </cell>
          <cell r="L165" t="str">
            <v>Mr Christopher Commander</v>
          </cell>
          <cell r="M165" t="str">
            <v>Coffee Cart</v>
          </cell>
          <cell r="N165">
            <v>39873</v>
          </cell>
          <cell r="O165">
            <v>5</v>
          </cell>
          <cell r="P165">
            <v>41698</v>
          </cell>
          <cell r="Q165">
            <v>3.6687200547570158</v>
          </cell>
          <cell r="R165">
            <v>40603</v>
          </cell>
          <cell r="S165">
            <v>5</v>
          </cell>
          <cell r="T165" t="str">
            <v/>
          </cell>
          <cell r="U165">
            <v>0.03</v>
          </cell>
          <cell r="V165" t="str">
            <v>Gross</v>
          </cell>
          <cell r="W165">
            <v>20</v>
          </cell>
          <cell r="X165">
            <v>0</v>
          </cell>
          <cell r="Y165">
            <v>20</v>
          </cell>
          <cell r="Z165">
            <v>0</v>
          </cell>
          <cell r="AA165">
            <v>1287.5</v>
          </cell>
          <cell r="AB165">
            <v>0</v>
          </cell>
          <cell r="AC165">
            <v>0</v>
          </cell>
          <cell r="AD165">
            <v>0</v>
          </cell>
          <cell r="AE165">
            <v>25750</v>
          </cell>
          <cell r="AF165">
            <v>0</v>
          </cell>
          <cell r="AG165">
            <v>0</v>
          </cell>
          <cell r="AH165">
            <v>0</v>
          </cell>
          <cell r="AI165">
            <v>25750</v>
          </cell>
          <cell r="AK165">
            <v>0</v>
          </cell>
          <cell r="AL165">
            <v>25750</v>
          </cell>
          <cell r="AM165">
            <v>1.2986587091504703E-4</v>
          </cell>
          <cell r="AN165">
            <v>4.6650693319563929E-3</v>
          </cell>
          <cell r="AO165">
            <v>1.7114833414980334E-2</v>
          </cell>
          <cell r="AP165">
            <v>25750</v>
          </cell>
          <cell r="AQ165">
            <v>1.3101173151815743E-4</v>
          </cell>
          <cell r="AR165" t="str">
            <v>BG - 12 months rent</v>
          </cell>
          <cell r="AT165" t="str">
            <v>Refer Above</v>
          </cell>
          <cell r="AU165" t="str">
            <v>Refer Above</v>
          </cell>
          <cell r="AV165" t="str">
            <v>Refer Above</v>
          </cell>
          <cell r="AW165" t="str">
            <v>Refer Above</v>
          </cell>
          <cell r="AX165" t="str">
            <v>Refer Above</v>
          </cell>
          <cell r="AY165" t="str">
            <v>Refer Above</v>
          </cell>
          <cell r="CZ165">
            <v>25750</v>
          </cell>
          <cell r="DA165">
            <v>1.2986587091504703E-4</v>
          </cell>
          <cell r="DB165">
            <v>9</v>
          </cell>
          <cell r="DC165">
            <v>9</v>
          </cell>
          <cell r="DD165">
            <v>0</v>
          </cell>
          <cell r="DE165">
            <v>3</v>
          </cell>
          <cell r="DF165">
            <v>3.6</v>
          </cell>
          <cell r="DG165" t="str">
            <v/>
          </cell>
          <cell r="DH165" t="str">
            <v>Mr Christopher Commander</v>
          </cell>
          <cell r="DI165" t="str">
            <v>Gateway</v>
          </cell>
        </row>
        <row r="166">
          <cell r="B166" t="str">
            <v>Retail Adventures</v>
          </cell>
          <cell r="C166" t="str">
            <v>Tullamarine</v>
          </cell>
          <cell r="D166" t="str">
            <v>VIC</v>
          </cell>
          <cell r="E166" t="str">
            <v>Airport Leasehold</v>
          </cell>
          <cell r="F166" t="str">
            <v>Income Producing</v>
          </cell>
          <cell r="G166" t="str">
            <v>Industrial</v>
          </cell>
          <cell r="H166" t="str">
            <v>VIC Industrial</v>
          </cell>
          <cell r="I166" t="str">
            <v>MOF</v>
          </cell>
          <cell r="J166" t="str">
            <v>Warehouse</v>
          </cell>
          <cell r="K166" t="str">
            <v>Retail</v>
          </cell>
          <cell r="L166" t="str">
            <v>Retail Adventures</v>
          </cell>
          <cell r="M166" t="str">
            <v>Whole Building</v>
          </cell>
          <cell r="N166">
            <v>39724</v>
          </cell>
          <cell r="O166">
            <v>12</v>
          </cell>
          <cell r="P166">
            <v>44106</v>
          </cell>
          <cell r="Q166">
            <v>10.261464750171116</v>
          </cell>
          <cell r="R166">
            <v>40454</v>
          </cell>
          <cell r="T166" t="str">
            <v/>
          </cell>
          <cell r="U166">
            <v>0.03</v>
          </cell>
          <cell r="V166" t="str">
            <v>Net</v>
          </cell>
          <cell r="W166">
            <v>46231</v>
          </cell>
          <cell r="X166">
            <v>0</v>
          </cell>
          <cell r="Y166">
            <v>46231</v>
          </cell>
          <cell r="Z166">
            <v>310</v>
          </cell>
          <cell r="AA166">
            <v>53.434226642296295</v>
          </cell>
          <cell r="AB166">
            <v>0</v>
          </cell>
          <cell r="AC166">
            <v>0</v>
          </cell>
          <cell r="AD166">
            <v>0</v>
          </cell>
          <cell r="AE166">
            <v>2470317.7319</v>
          </cell>
          <cell r="AF166">
            <v>0</v>
          </cell>
          <cell r="AG166">
            <v>0</v>
          </cell>
          <cell r="AH166">
            <v>0</v>
          </cell>
          <cell r="AI166">
            <v>2470317.7319</v>
          </cell>
          <cell r="AK166">
            <v>447081</v>
          </cell>
          <cell r="AL166">
            <v>2917398.7319</v>
          </cell>
          <cell r="AM166">
            <v>1.4713418529112515E-2</v>
          </cell>
          <cell r="AN166">
            <v>1</v>
          </cell>
          <cell r="AO166">
            <v>10.261464750171116</v>
          </cell>
          <cell r="AP166">
            <v>2917398.7319</v>
          </cell>
          <cell r="AQ166">
            <v>1.4843241141557119E-2</v>
          </cell>
          <cell r="AR166" t="str">
            <v>BG - 6 months rent &amp; outgoings</v>
          </cell>
          <cell r="AS166" t="str">
            <v>Australia Pacific Airports (Melbourne)</v>
          </cell>
          <cell r="AT166">
            <v>39724</v>
          </cell>
          <cell r="AU166">
            <v>53873</v>
          </cell>
          <cell r="AV166">
            <v>85921</v>
          </cell>
          <cell r="AW166">
            <v>0.03</v>
          </cell>
          <cell r="AX166">
            <v>5.5</v>
          </cell>
          <cell r="AY166">
            <v>472565.5</v>
          </cell>
          <cell r="CZ166">
            <v>2917398.7319</v>
          </cell>
          <cell r="DA166">
            <v>1.4713418529112515E-2</v>
          </cell>
          <cell r="DB166">
            <v>6</v>
          </cell>
          <cell r="DC166">
            <v>9</v>
          </cell>
          <cell r="DD166">
            <v>0</v>
          </cell>
          <cell r="DE166">
            <v>6</v>
          </cell>
          <cell r="DF166">
            <v>3.9</v>
          </cell>
          <cell r="DG166" t="str">
            <v/>
          </cell>
          <cell r="DH166" t="str">
            <v>Retail Adventures</v>
          </cell>
          <cell r="DI166" t="str">
            <v>Retail Adventures</v>
          </cell>
        </row>
        <row r="167">
          <cell r="B167" t="str">
            <v>Agility</v>
          </cell>
          <cell r="C167" t="str">
            <v>Tullamarine</v>
          </cell>
          <cell r="D167" t="str">
            <v>VIC</v>
          </cell>
          <cell r="E167" t="str">
            <v>Airport Leasehold</v>
          </cell>
          <cell r="F167" t="str">
            <v>Income Producing</v>
          </cell>
          <cell r="G167" t="str">
            <v>Industrial</v>
          </cell>
          <cell r="H167" t="str">
            <v>VIC Industrial</v>
          </cell>
          <cell r="I167" t="str">
            <v>MOF</v>
          </cell>
          <cell r="J167" t="str">
            <v>Warehouse</v>
          </cell>
          <cell r="K167" t="str">
            <v>Agilit</v>
          </cell>
          <cell r="L167" t="str">
            <v>Agility Logistics Pty Limited</v>
          </cell>
          <cell r="M167" t="str">
            <v>Whole Building</v>
          </cell>
          <cell r="N167">
            <v>39688</v>
          </cell>
          <cell r="O167">
            <v>10</v>
          </cell>
          <cell r="P167">
            <v>43339</v>
          </cell>
          <cell r="Q167">
            <v>8.1615331964407947</v>
          </cell>
          <cell r="R167">
            <v>40418</v>
          </cell>
          <cell r="S167" t="str">
            <v>5+5</v>
          </cell>
          <cell r="T167" t="str">
            <v/>
          </cell>
          <cell r="U167">
            <v>3.2500000000000001E-2</v>
          </cell>
          <cell r="V167" t="str">
            <v>Net</v>
          </cell>
          <cell r="W167">
            <v>12086</v>
          </cell>
          <cell r="X167">
            <v>0</v>
          </cell>
          <cell r="Y167">
            <v>12086</v>
          </cell>
          <cell r="Z167">
            <v>136</v>
          </cell>
          <cell r="AA167">
            <v>76.792507860334268</v>
          </cell>
          <cell r="AB167">
            <v>0</v>
          </cell>
          <cell r="AC167">
            <v>0</v>
          </cell>
          <cell r="AD167">
            <v>0</v>
          </cell>
          <cell r="AE167">
            <v>928114.25</v>
          </cell>
          <cell r="AF167">
            <v>0</v>
          </cell>
          <cell r="AG167">
            <v>0</v>
          </cell>
          <cell r="AH167">
            <v>0</v>
          </cell>
          <cell r="AI167">
            <v>928114.25</v>
          </cell>
          <cell r="AK167">
            <v>108000</v>
          </cell>
          <cell r="AL167">
            <v>1036114.25</v>
          </cell>
          <cell r="AM167">
            <v>5.2254710463588644E-3</v>
          </cell>
          <cell r="AN167">
            <v>1</v>
          </cell>
          <cell r="AO167">
            <v>8.1615331964407947</v>
          </cell>
          <cell r="AP167">
            <v>1036114.25</v>
          </cell>
          <cell r="AQ167">
            <v>5.2715775511897886E-3</v>
          </cell>
          <cell r="AR167" t="str">
            <v>BG - 6 months rent &amp; outgoings</v>
          </cell>
          <cell r="AS167" t="str">
            <v>Australia Pacific Airports (Melbourne)</v>
          </cell>
          <cell r="AT167">
            <v>39688</v>
          </cell>
          <cell r="AU167">
            <v>53873</v>
          </cell>
          <cell r="AV167">
            <v>22350</v>
          </cell>
          <cell r="AW167">
            <v>3.2500000000000001E-2</v>
          </cell>
          <cell r="AX167">
            <v>7.5</v>
          </cell>
          <cell r="AY167">
            <v>173072.8125</v>
          </cell>
          <cell r="CZ167">
            <v>1036114.25</v>
          </cell>
          <cell r="DA167">
            <v>5.2254710463588644E-3</v>
          </cell>
          <cell r="DB167">
            <v>5</v>
          </cell>
          <cell r="DC167">
            <v>5</v>
          </cell>
          <cell r="DD167">
            <v>0</v>
          </cell>
          <cell r="DE167">
            <v>0</v>
          </cell>
          <cell r="DF167">
            <v>1.5</v>
          </cell>
          <cell r="DG167" t="str">
            <v/>
          </cell>
          <cell r="DH167" t="str">
            <v>Agility Logistics Pty Limited</v>
          </cell>
          <cell r="DI167" t="str">
            <v>Agility</v>
          </cell>
        </row>
        <row r="168">
          <cell r="B168" t="str">
            <v>DHL</v>
          </cell>
          <cell r="C168" t="str">
            <v>Tullamarine</v>
          </cell>
          <cell r="D168" t="str">
            <v>VIC</v>
          </cell>
          <cell r="E168" t="str">
            <v>Airport Leasehold</v>
          </cell>
          <cell r="F168" t="str">
            <v>Income Producing</v>
          </cell>
          <cell r="G168" t="str">
            <v>Industrial</v>
          </cell>
          <cell r="H168" t="str">
            <v>VIC Industrial</v>
          </cell>
          <cell r="I168" t="str">
            <v>MOF</v>
          </cell>
          <cell r="J168" t="str">
            <v>Warehouse</v>
          </cell>
          <cell r="K168" t="str">
            <v>DHL Gl</v>
          </cell>
          <cell r="L168" t="str">
            <v>DHL Global Forwarding (Australia) Pty Ltd</v>
          </cell>
          <cell r="M168" t="str">
            <v>Whole Building</v>
          </cell>
          <cell r="N168">
            <v>39977</v>
          </cell>
          <cell r="O168">
            <v>10</v>
          </cell>
          <cell r="P168">
            <v>43628</v>
          </cell>
          <cell r="Q168">
            <v>8.9527720739219721</v>
          </cell>
          <cell r="R168">
            <v>40707</v>
          </cell>
          <cell r="T168" t="str">
            <v/>
          </cell>
          <cell r="U168">
            <v>3.5000000000000003E-2</v>
          </cell>
          <cell r="V168" t="str">
            <v>Net</v>
          </cell>
          <cell r="W168">
            <v>18599</v>
          </cell>
          <cell r="X168">
            <v>0</v>
          </cell>
          <cell r="Y168">
            <v>18599</v>
          </cell>
          <cell r="Z168">
            <v>385</v>
          </cell>
          <cell r="AA168">
            <v>146.56723694822301</v>
          </cell>
          <cell r="AB168">
            <v>0</v>
          </cell>
          <cell r="AC168">
            <v>0</v>
          </cell>
          <cell r="AD168">
            <v>0</v>
          </cell>
          <cell r="AE168">
            <v>2726004.04</v>
          </cell>
          <cell r="AF168">
            <v>0</v>
          </cell>
          <cell r="AG168">
            <v>0</v>
          </cell>
          <cell r="AH168">
            <v>0</v>
          </cell>
          <cell r="AI168">
            <v>2726004.04</v>
          </cell>
          <cell r="AK168">
            <v>271397.03999999998</v>
          </cell>
          <cell r="AL168">
            <v>2997401.08</v>
          </cell>
          <cell r="AM168">
            <v>1.5116897154792332E-2</v>
          </cell>
          <cell r="AN168">
            <v>1</v>
          </cell>
          <cell r="AO168">
            <v>8.9527720739219721</v>
          </cell>
          <cell r="AP168">
            <v>2997401.08</v>
          </cell>
          <cell r="AQ168">
            <v>1.5250279826997871E-2</v>
          </cell>
          <cell r="AR168" t="str">
            <v>Nil</v>
          </cell>
          <cell r="AS168" t="str">
            <v>Australia Pacific Airports (Melbourne)</v>
          </cell>
          <cell r="AT168">
            <v>39448</v>
          </cell>
          <cell r="AU168">
            <v>53873</v>
          </cell>
          <cell r="AV168">
            <v>45530</v>
          </cell>
          <cell r="AW168">
            <v>3.2500000000000001E-2</v>
          </cell>
          <cell r="AX168">
            <v>6.453125</v>
          </cell>
          <cell r="AY168">
            <v>293810.78125</v>
          </cell>
          <cell r="CZ168">
            <v>2997401.08</v>
          </cell>
          <cell r="DA168">
            <v>1.5116897154792332E-2</v>
          </cell>
          <cell r="DB168">
            <v>5</v>
          </cell>
          <cell r="DC168">
            <v>5</v>
          </cell>
          <cell r="DD168">
            <v>0</v>
          </cell>
          <cell r="DE168">
            <v>0</v>
          </cell>
          <cell r="DF168">
            <v>1.5</v>
          </cell>
          <cell r="DG168" t="str">
            <v/>
          </cell>
          <cell r="DH168" t="str">
            <v>DHL Global Forwarding (Australia) Pty Ltd</v>
          </cell>
          <cell r="DI168" t="str">
            <v>DHL</v>
          </cell>
        </row>
        <row r="169">
          <cell r="B169" t="str">
            <v>Smith Lewis/Eagle Lighting</v>
          </cell>
          <cell r="C169" t="str">
            <v>Tullamarine</v>
          </cell>
          <cell r="D169" t="str">
            <v>VIC</v>
          </cell>
          <cell r="E169" t="str">
            <v>Airport Leasehold</v>
          </cell>
          <cell r="F169" t="str">
            <v>Income Producing</v>
          </cell>
          <cell r="G169" t="str">
            <v>Industrial</v>
          </cell>
          <cell r="H169" t="str">
            <v>VIC Industrial</v>
          </cell>
          <cell r="I169" t="str">
            <v>MOF</v>
          </cell>
          <cell r="J169" t="str">
            <v>Warehouse</v>
          </cell>
          <cell r="K169" t="str">
            <v xml:space="preserve">Smith </v>
          </cell>
          <cell r="L169" t="str">
            <v>Smith Lewis &amp; Staff Pty Limited</v>
          </cell>
          <cell r="M169" t="str">
            <v>Unit 1</v>
          </cell>
          <cell r="N169">
            <v>39892</v>
          </cell>
          <cell r="O169">
            <v>5</v>
          </cell>
          <cell r="P169">
            <v>41717</v>
          </cell>
          <cell r="Q169">
            <v>3.7207392197125255</v>
          </cell>
          <cell r="R169">
            <v>40622</v>
          </cell>
          <cell r="T169" t="str">
            <v/>
          </cell>
          <cell r="U169">
            <v>3.5000000000000003E-2</v>
          </cell>
          <cell r="V169" t="str">
            <v>Net</v>
          </cell>
          <cell r="W169">
            <v>3822</v>
          </cell>
          <cell r="X169">
            <v>0</v>
          </cell>
          <cell r="Y169">
            <v>3822</v>
          </cell>
          <cell r="Z169">
            <v>0</v>
          </cell>
          <cell r="AA169">
            <v>89.756860282574564</v>
          </cell>
          <cell r="AB169">
            <v>0</v>
          </cell>
          <cell r="AC169">
            <v>0</v>
          </cell>
          <cell r="AD169">
            <v>0</v>
          </cell>
          <cell r="AE169">
            <v>343050.72</v>
          </cell>
          <cell r="AF169">
            <v>0</v>
          </cell>
          <cell r="AG169">
            <v>0</v>
          </cell>
          <cell r="AH169">
            <v>0</v>
          </cell>
          <cell r="AI169">
            <v>343050.72</v>
          </cell>
          <cell r="AK169">
            <v>45765.36</v>
          </cell>
          <cell r="AL169">
            <v>388816.07999999996</v>
          </cell>
          <cell r="AM169">
            <v>1.9609296642708581E-3</v>
          </cell>
          <cell r="AN169">
            <v>0.39237759008458878</v>
          </cell>
          <cell r="AO169">
            <v>1.4599346883640141</v>
          </cell>
          <cell r="AP169">
            <v>388816.07999999996</v>
          </cell>
          <cell r="AQ169">
            <v>1.9782317624428124E-3</v>
          </cell>
          <cell r="AR169" t="str">
            <v>BG - 6 months rent &amp; outgoings</v>
          </cell>
          <cell r="AS169" t="str">
            <v>Australia Pacific Airports (Melbourne)</v>
          </cell>
          <cell r="AT169">
            <v>39797</v>
          </cell>
          <cell r="AU169">
            <v>53873</v>
          </cell>
          <cell r="AV169">
            <v>24289</v>
          </cell>
          <cell r="AW169">
            <v>3.2500000000000001E-2</v>
          </cell>
          <cell r="AX169">
            <v>4</v>
          </cell>
          <cell r="AY169">
            <v>97156</v>
          </cell>
          <cell r="CZ169">
            <v>388816.07999999996</v>
          </cell>
          <cell r="DA169">
            <v>1.9609296642708581E-3</v>
          </cell>
          <cell r="DB169">
            <v>5</v>
          </cell>
          <cell r="DC169">
            <v>9</v>
          </cell>
          <cell r="DD169">
            <v>0</v>
          </cell>
          <cell r="DE169">
            <v>10</v>
          </cell>
          <cell r="DF169">
            <v>4.9000000000000004</v>
          </cell>
          <cell r="DG169" t="str">
            <v>Check</v>
          </cell>
          <cell r="DH169" t="str">
            <v>Smith Lewis &amp; Staff Pty Limited</v>
          </cell>
          <cell r="DI169" t="str">
            <v>Smith Lewis/Eagle Lighting</v>
          </cell>
        </row>
        <row r="170">
          <cell r="B170" t="str">
            <v>Smith Lewis/Eagle Lighting</v>
          </cell>
          <cell r="C170" t="str">
            <v>Tullamarine</v>
          </cell>
          <cell r="D170" t="str">
            <v>VIC</v>
          </cell>
          <cell r="E170" t="str">
            <v>Airport Leasehold</v>
          </cell>
          <cell r="F170" t="str">
            <v>Income Producing</v>
          </cell>
          <cell r="G170" t="str">
            <v>Industrial</v>
          </cell>
          <cell r="H170" t="str">
            <v>VIC Industrial</v>
          </cell>
          <cell r="I170" t="str">
            <v>MOF</v>
          </cell>
          <cell r="J170" t="str">
            <v>Warehouse</v>
          </cell>
          <cell r="K170" t="str">
            <v xml:space="preserve">Eagle </v>
          </cell>
          <cell r="L170" t="str">
            <v>Eagle Lighting Australia Pty Limited</v>
          </cell>
          <cell r="M170" t="str">
            <v>Unit 2</v>
          </cell>
          <cell r="N170">
            <v>39910</v>
          </cell>
          <cell r="O170">
            <v>5</v>
          </cell>
          <cell r="P170">
            <v>41735</v>
          </cell>
          <cell r="Q170">
            <v>3.7700205338809036</v>
          </cell>
          <cell r="R170">
            <v>40640</v>
          </cell>
          <cell r="T170" t="str">
            <v/>
          </cell>
          <cell r="U170">
            <v>3.5000000000000003E-2</v>
          </cell>
          <cell r="V170" t="str">
            <v>Net</v>
          </cell>
          <cell r="W170">
            <v>6028</v>
          </cell>
          <cell r="X170">
            <v>0</v>
          </cell>
          <cell r="Y170">
            <v>6047</v>
          </cell>
          <cell r="Z170">
            <v>0</v>
          </cell>
          <cell r="AA170">
            <v>88.128155159999991</v>
          </cell>
          <cell r="AB170">
            <v>0</v>
          </cell>
          <cell r="AC170">
            <v>0</v>
          </cell>
          <cell r="AD170">
            <v>0</v>
          </cell>
          <cell r="AE170">
            <v>531236.51930447994</v>
          </cell>
          <cell r="AF170">
            <v>0</v>
          </cell>
          <cell r="AG170">
            <v>0</v>
          </cell>
          <cell r="AH170">
            <v>0</v>
          </cell>
          <cell r="AI170">
            <v>531236.51930447994</v>
          </cell>
          <cell r="AK170">
            <v>54252</v>
          </cell>
          <cell r="AL170">
            <v>585488.51930447994</v>
          </cell>
          <cell r="AM170">
            <v>2.9528146202034023E-3</v>
          </cell>
          <cell r="AN170">
            <v>0.60762240991541128</v>
          </cell>
          <cell r="AO170">
            <v>2.2907489622273003</v>
          </cell>
          <cell r="AP170">
            <v>585488.51930447994</v>
          </cell>
          <cell r="AQ170">
            <v>2.9788685319643523E-3</v>
          </cell>
          <cell r="AR170" t="str">
            <v>BG - $500K (equal to 9.6 months rent &amp; outgoings)</v>
          </cell>
          <cell r="AS170" t="str">
            <v>Refer Above</v>
          </cell>
          <cell r="AT170" t="str">
            <v>Refer Above</v>
          </cell>
          <cell r="AU170" t="str">
            <v>Refer Above</v>
          </cell>
          <cell r="AV170" t="str">
            <v>Refer Above</v>
          </cell>
          <cell r="AW170" t="str">
            <v>Refer Above</v>
          </cell>
          <cell r="AX170" t="str">
            <v>Refer Above</v>
          </cell>
          <cell r="AY170" t="str">
            <v>Refer Above</v>
          </cell>
          <cell r="CZ170">
            <v>585488.51930447994</v>
          </cell>
          <cell r="DA170">
            <v>2.9528146202034023E-3</v>
          </cell>
          <cell r="DB170">
            <v>5</v>
          </cell>
          <cell r="DC170">
            <v>9</v>
          </cell>
          <cell r="DD170">
            <v>0</v>
          </cell>
          <cell r="DE170">
            <v>4</v>
          </cell>
          <cell r="DF170">
            <v>3.0999999999999996</v>
          </cell>
          <cell r="DG170" t="str">
            <v/>
          </cell>
          <cell r="DH170" t="str">
            <v>Eagle Lighting Australia Pty Limited</v>
          </cell>
          <cell r="DI170" t="str">
            <v>Smith Lewis/Eagle Lighting</v>
          </cell>
        </row>
        <row r="171">
          <cell r="B171" t="str">
            <v>Boeing/CSR</v>
          </cell>
          <cell r="C171" t="str">
            <v>Tullamarine</v>
          </cell>
          <cell r="D171" t="str">
            <v>VIC</v>
          </cell>
          <cell r="E171" t="str">
            <v>Airport Leasehold</v>
          </cell>
          <cell r="F171" t="str">
            <v>Income Producing</v>
          </cell>
          <cell r="G171" t="str">
            <v>Industrial</v>
          </cell>
          <cell r="H171" t="str">
            <v>VIC Industrial</v>
          </cell>
          <cell r="I171" t="str">
            <v>MOF</v>
          </cell>
          <cell r="J171" t="str">
            <v>Warehouse</v>
          </cell>
          <cell r="K171" t="str">
            <v>Boeing</v>
          </cell>
          <cell r="L171" t="str">
            <v>Boeing Australia Limited</v>
          </cell>
          <cell r="M171" t="str">
            <v>Unit 1</v>
          </cell>
          <cell r="N171">
            <v>39435</v>
          </cell>
          <cell r="O171">
            <v>5</v>
          </cell>
          <cell r="P171">
            <v>41261</v>
          </cell>
          <cell r="Q171">
            <v>2.4722792607802875</v>
          </cell>
          <cell r="R171">
            <v>40531</v>
          </cell>
          <cell r="S171" t="str">
            <v>5+5</v>
          </cell>
          <cell r="T171" t="str">
            <v/>
          </cell>
          <cell r="U171">
            <v>3.5000000000000003E-2</v>
          </cell>
          <cell r="V171" t="str">
            <v>Net</v>
          </cell>
          <cell r="W171">
            <v>5299</v>
          </cell>
          <cell r="X171">
            <v>0</v>
          </cell>
          <cell r="Y171">
            <v>5299</v>
          </cell>
          <cell r="Z171">
            <v>0</v>
          </cell>
          <cell r="AA171">
            <v>82.323610926589907</v>
          </cell>
          <cell r="AB171">
            <v>0</v>
          </cell>
          <cell r="AC171">
            <v>0</v>
          </cell>
          <cell r="AD171">
            <v>0</v>
          </cell>
          <cell r="AE171">
            <v>436232.81429999991</v>
          </cell>
          <cell r="AF171">
            <v>0</v>
          </cell>
          <cell r="AG171">
            <v>0</v>
          </cell>
          <cell r="AH171">
            <v>0</v>
          </cell>
          <cell r="AI171">
            <v>436232.81429999991</v>
          </cell>
          <cell r="AK171">
            <v>50463.360000000001</v>
          </cell>
          <cell r="AL171">
            <v>486696.1742999999</v>
          </cell>
          <cell r="AM171">
            <v>2.4545717493782916E-3</v>
          </cell>
          <cell r="AN171">
            <v>0.34941773641700768</v>
          </cell>
          <cell r="AO171">
            <v>0.86385822309256111</v>
          </cell>
          <cell r="AP171">
            <v>486696.1742999999</v>
          </cell>
          <cell r="AQ171">
            <v>2.4762294570215902E-3</v>
          </cell>
          <cell r="AR171" t="str">
            <v>Nil</v>
          </cell>
          <cell r="AS171" t="str">
            <v>Australia Pacific Airports (Melbourne)</v>
          </cell>
          <cell r="AT171">
            <v>39479</v>
          </cell>
          <cell r="AU171">
            <v>53873</v>
          </cell>
          <cell r="AV171">
            <v>28723</v>
          </cell>
          <cell r="AW171">
            <v>3.5000000000000003E-2</v>
          </cell>
          <cell r="AX171">
            <v>4</v>
          </cell>
          <cell r="AY171">
            <v>118913.21999999999</v>
          </cell>
          <cell r="CZ171">
            <v>486696.1742999999</v>
          </cell>
          <cell r="DA171">
            <v>2.4545717493782916E-3</v>
          </cell>
          <cell r="DB171">
            <v>5</v>
          </cell>
          <cell r="DC171">
            <v>5</v>
          </cell>
          <cell r="DD171">
            <v>0</v>
          </cell>
          <cell r="DE171">
            <v>0</v>
          </cell>
          <cell r="DF171">
            <v>1.5</v>
          </cell>
          <cell r="DG171" t="str">
            <v/>
          </cell>
          <cell r="DH171" t="str">
            <v>Boeing Australia Limited</v>
          </cell>
          <cell r="DI171" t="str">
            <v>Boeing/CSR</v>
          </cell>
        </row>
        <row r="172">
          <cell r="B172" t="str">
            <v>Boeing/CSR</v>
          </cell>
          <cell r="C172" t="str">
            <v>Tullamarine</v>
          </cell>
          <cell r="D172" t="str">
            <v>VIC</v>
          </cell>
          <cell r="E172" t="str">
            <v>Airport Leasehold</v>
          </cell>
          <cell r="F172" t="str">
            <v>Income Producing</v>
          </cell>
          <cell r="G172" t="str">
            <v>Industrial</v>
          </cell>
          <cell r="H172" t="str">
            <v>VIC Industrial</v>
          </cell>
          <cell r="I172" t="str">
            <v>MOF</v>
          </cell>
          <cell r="J172" t="str">
            <v>Warehouse</v>
          </cell>
          <cell r="K172" t="str">
            <v>CSR</v>
          </cell>
          <cell r="L172" t="str">
            <v>CSR</v>
          </cell>
          <cell r="M172" t="str">
            <v>Unit 2</v>
          </cell>
          <cell r="N172">
            <v>40065</v>
          </cell>
          <cell r="O172">
            <v>5</v>
          </cell>
          <cell r="P172">
            <v>41890</v>
          </cell>
          <cell r="Q172">
            <v>4.1943874058863795</v>
          </cell>
          <cell r="R172">
            <v>40795</v>
          </cell>
          <cell r="S172" t="str">
            <v>5+5</v>
          </cell>
          <cell r="T172" t="str">
            <v/>
          </cell>
          <cell r="U172">
            <v>3.5000000000000003E-2</v>
          </cell>
          <cell r="V172" t="str">
            <v>Net</v>
          </cell>
          <cell r="W172">
            <v>10245</v>
          </cell>
          <cell r="X172">
            <v>0</v>
          </cell>
          <cell r="Y172">
            <v>10245</v>
          </cell>
          <cell r="Z172">
            <v>0</v>
          </cell>
          <cell r="AA172">
            <v>79.28</v>
          </cell>
          <cell r="AB172">
            <v>0</v>
          </cell>
          <cell r="AC172">
            <v>0</v>
          </cell>
          <cell r="AD172">
            <v>0</v>
          </cell>
          <cell r="AE172">
            <v>812223.6</v>
          </cell>
          <cell r="AF172">
            <v>0</v>
          </cell>
          <cell r="AG172">
            <v>0</v>
          </cell>
          <cell r="AH172">
            <v>0</v>
          </cell>
          <cell r="AI172">
            <v>812223.6</v>
          </cell>
          <cell r="AK172">
            <v>79758.84</v>
          </cell>
          <cell r="AL172">
            <v>891982.44</v>
          </cell>
          <cell r="AM172">
            <v>4.498566074234123E-3</v>
          </cell>
          <cell r="AN172">
            <v>0.65058226358299232</v>
          </cell>
          <cell r="AO172">
            <v>2.7287940528655561</v>
          </cell>
          <cell r="AP172">
            <v>891982.44</v>
          </cell>
          <cell r="AQ172">
            <v>4.5382587941045043E-3</v>
          </cell>
          <cell r="AR172" t="str">
            <v>BG - 6 months rent &amp; outgoings</v>
          </cell>
          <cell r="AS172" t="str">
            <v>Australia Pacific Airports (Melbourne)</v>
          </cell>
          <cell r="AT172" t="str">
            <v>Refer Above</v>
          </cell>
          <cell r="AU172" t="str">
            <v>Refer Above</v>
          </cell>
          <cell r="AV172" t="str">
            <v>Refer Above</v>
          </cell>
          <cell r="AW172" t="str">
            <v>Refer Above</v>
          </cell>
          <cell r="AX172" t="str">
            <v>Refer Above</v>
          </cell>
          <cell r="AY172" t="str">
            <v>Refer Above</v>
          </cell>
          <cell r="CZ172">
            <v>891982.44</v>
          </cell>
          <cell r="DA172">
            <v>4.498566074234123E-3</v>
          </cell>
          <cell r="DB172">
            <v>6</v>
          </cell>
          <cell r="DC172">
            <v>5</v>
          </cell>
          <cell r="DD172">
            <v>0</v>
          </cell>
          <cell r="DE172">
            <v>0</v>
          </cell>
          <cell r="DF172">
            <v>1.7000000000000002</v>
          </cell>
          <cell r="DG172" t="str">
            <v/>
          </cell>
          <cell r="DH172" t="str">
            <v>CSR</v>
          </cell>
          <cell r="DI172" t="str">
            <v>Boeing/CSR</v>
          </cell>
        </row>
        <row r="173">
          <cell r="B173" t="str">
            <v>Toll and Café</v>
          </cell>
          <cell r="C173" t="str">
            <v>Tullamarine</v>
          </cell>
          <cell r="D173" t="str">
            <v>VIC</v>
          </cell>
          <cell r="E173" t="str">
            <v>Airport Leasehold</v>
          </cell>
          <cell r="F173" t="str">
            <v>Income Producing</v>
          </cell>
          <cell r="G173" t="str">
            <v>Industrial</v>
          </cell>
          <cell r="H173" t="str">
            <v>VIC Industrial</v>
          </cell>
          <cell r="I173" t="str">
            <v>CMBS 2006-1</v>
          </cell>
          <cell r="J173" t="str">
            <v>Warehouse</v>
          </cell>
          <cell r="K173" t="str">
            <v>Toll H</v>
          </cell>
          <cell r="L173" t="str">
            <v>Toll Holdings Limited 3</v>
          </cell>
          <cell r="M173" t="str">
            <v>Whole Building</v>
          </cell>
          <cell r="N173">
            <v>39570</v>
          </cell>
          <cell r="O173">
            <v>10</v>
          </cell>
          <cell r="P173">
            <v>43221</v>
          </cell>
          <cell r="Q173">
            <v>7.8384668035592062</v>
          </cell>
          <cell r="R173">
            <v>40665</v>
          </cell>
          <cell r="T173" t="str">
            <v/>
          </cell>
          <cell r="U173">
            <v>3.2500000000000001E-2</v>
          </cell>
          <cell r="V173" t="str">
            <v>Net</v>
          </cell>
          <cell r="W173">
            <v>2879</v>
          </cell>
          <cell r="X173">
            <v>0</v>
          </cell>
          <cell r="Y173">
            <v>2879</v>
          </cell>
          <cell r="Z173">
            <v>157</v>
          </cell>
          <cell r="AA173">
            <v>199.39954519798542</v>
          </cell>
          <cell r="AB173">
            <v>0</v>
          </cell>
          <cell r="AC173">
            <v>0</v>
          </cell>
          <cell r="AD173">
            <v>0</v>
          </cell>
          <cell r="AE173">
            <v>574071.29062500002</v>
          </cell>
          <cell r="AF173">
            <v>0</v>
          </cell>
          <cell r="AG173">
            <v>0</v>
          </cell>
          <cell r="AH173">
            <v>0</v>
          </cell>
          <cell r="AI173">
            <v>574071.29062500002</v>
          </cell>
          <cell r="AK173">
            <v>79796.039999999994</v>
          </cell>
          <cell r="AL173">
            <v>653867.33062500006</v>
          </cell>
          <cell r="AM173">
            <v>3.2976718584276751E-3</v>
          </cell>
          <cell r="AN173">
            <v>0.88496302382908798</v>
          </cell>
          <cell r="AO173">
            <v>6.9367532846616813</v>
          </cell>
          <cell r="AP173">
            <v>653867.33062500006</v>
          </cell>
          <cell r="AQ173">
            <v>3.3267685890616232E-3</v>
          </cell>
          <cell r="AR173" t="str">
            <v>Toll Holdings Limited as Guarantor</v>
          </cell>
          <cell r="AS173" t="str">
            <v>Australia Pacific Airports (Melbourne)</v>
          </cell>
          <cell r="AT173">
            <v>39570</v>
          </cell>
          <cell r="AU173">
            <v>53873</v>
          </cell>
          <cell r="AV173">
            <v>10120</v>
          </cell>
          <cell r="AW173">
            <v>3.2500000000000001E-2</v>
          </cell>
          <cell r="AX173">
            <v>5.25</v>
          </cell>
          <cell r="AY173">
            <v>53130</v>
          </cell>
          <cell r="CZ173">
            <v>653867.33062500006</v>
          </cell>
          <cell r="DA173">
            <v>3.2976718584276751E-3</v>
          </cell>
          <cell r="DB173">
            <v>5</v>
          </cell>
          <cell r="DC173">
            <v>3</v>
          </cell>
          <cell r="DD173">
            <v>0</v>
          </cell>
          <cell r="DE173">
            <v>0</v>
          </cell>
          <cell r="DF173">
            <v>1.3</v>
          </cell>
          <cell r="DG173" t="str">
            <v/>
          </cell>
          <cell r="DH173" t="str">
            <v>Toll Holdings Limited 3</v>
          </cell>
          <cell r="DI173" t="str">
            <v>Toll and Café</v>
          </cell>
        </row>
        <row r="174">
          <cell r="B174" t="str">
            <v>Toll and Café</v>
          </cell>
          <cell r="C174" t="str">
            <v>Tullamarine</v>
          </cell>
          <cell r="D174" t="str">
            <v>VIC</v>
          </cell>
          <cell r="E174" t="str">
            <v>Airport Leasehold</v>
          </cell>
          <cell r="F174" t="str">
            <v>Income Producing</v>
          </cell>
          <cell r="G174" t="str">
            <v>Industrial</v>
          </cell>
          <cell r="H174" t="str">
            <v>VIC Industrial</v>
          </cell>
          <cell r="I174" t="str">
            <v>CMBS 2006-1</v>
          </cell>
          <cell r="J174" t="str">
            <v>Warehouse</v>
          </cell>
          <cell r="K174" t="str">
            <v>Jetstr</v>
          </cell>
          <cell r="L174" t="str">
            <v>Jetstream Café Express</v>
          </cell>
          <cell r="M174" t="str">
            <v>Café</v>
          </cell>
          <cell r="N174">
            <v>39570</v>
          </cell>
          <cell r="O174">
            <v>5</v>
          </cell>
          <cell r="P174">
            <v>41395</v>
          </cell>
          <cell r="Q174">
            <v>2.839151266255989</v>
          </cell>
          <cell r="R174">
            <v>40665</v>
          </cell>
          <cell r="T174" t="str">
            <v/>
          </cell>
          <cell r="U174">
            <v>3.2500000000000001E-2</v>
          </cell>
          <cell r="V174" t="str">
            <v>Net</v>
          </cell>
          <cell r="W174">
            <v>206</v>
          </cell>
          <cell r="X174">
            <v>0</v>
          </cell>
          <cell r="Y174">
            <v>206</v>
          </cell>
          <cell r="Z174">
            <v>25</v>
          </cell>
          <cell r="AA174">
            <v>350.84951456310682</v>
          </cell>
          <cell r="AB174">
            <v>0</v>
          </cell>
          <cell r="AC174">
            <v>0</v>
          </cell>
          <cell r="AD174">
            <v>0</v>
          </cell>
          <cell r="AE174">
            <v>74623.9375</v>
          </cell>
          <cell r="AF174">
            <v>0</v>
          </cell>
          <cell r="AG174">
            <v>0</v>
          </cell>
          <cell r="AH174">
            <v>0</v>
          </cell>
          <cell r="AI174">
            <v>74623.9375</v>
          </cell>
          <cell r="AK174">
            <v>5334</v>
          </cell>
          <cell r="AL174">
            <v>79957.9375</v>
          </cell>
          <cell r="AM174">
            <v>4.0325464815566594E-4</v>
          </cell>
          <cell r="AN174">
            <v>0.11503697617091208</v>
          </cell>
          <cell r="AO174">
            <v>0.32660737656190503</v>
          </cell>
          <cell r="AP174">
            <v>79957.9375</v>
          </cell>
          <cell r="AQ174">
            <v>4.0681273166973255E-4</v>
          </cell>
          <cell r="AR174" t="str">
            <v>BG - 6 months rent &amp; outgoings</v>
          </cell>
          <cell r="AS174" t="str">
            <v>Australia Pacific Airports (Melbourne)</v>
          </cell>
          <cell r="AT174" t="str">
            <v>Refer Above</v>
          </cell>
          <cell r="AU174" t="str">
            <v>Refer Above</v>
          </cell>
          <cell r="AV174" t="str">
            <v>Refer Above</v>
          </cell>
          <cell r="AW174" t="str">
            <v>Refer Above</v>
          </cell>
          <cell r="AX174" t="str">
            <v>Refer Above</v>
          </cell>
          <cell r="AY174" t="str">
            <v>Refer Above</v>
          </cell>
          <cell r="CZ174">
            <v>79957.9375</v>
          </cell>
          <cell r="DA174">
            <v>4.0325464815566594E-4</v>
          </cell>
          <cell r="DB174">
            <v>9</v>
          </cell>
          <cell r="DC174">
            <v>9</v>
          </cell>
          <cell r="DD174">
            <v>10</v>
          </cell>
          <cell r="DE174">
            <v>10</v>
          </cell>
          <cell r="DF174">
            <v>9.6999999999999993</v>
          </cell>
          <cell r="DG174" t="str">
            <v>Check</v>
          </cell>
          <cell r="DH174" t="str">
            <v>Jetstream Café Express</v>
          </cell>
          <cell r="DI174" t="str">
            <v>Toll and Café</v>
          </cell>
        </row>
        <row r="178">
          <cell r="DC178" t="str">
            <v>Activity</v>
          </cell>
        </row>
        <row r="179">
          <cell r="DC179" t="str">
            <v>Wholesaler</v>
          </cell>
          <cell r="DD179">
            <v>6</v>
          </cell>
        </row>
        <row r="180">
          <cell r="DC180" t="str">
            <v>Construction</v>
          </cell>
          <cell r="DD180">
            <v>8</v>
          </cell>
        </row>
        <row r="181">
          <cell r="DC181" t="str">
            <v>Property</v>
          </cell>
          <cell r="DD181">
            <v>6</v>
          </cell>
        </row>
        <row r="182">
          <cell r="DC182" t="str">
            <v>Logistics</v>
          </cell>
          <cell r="DD182">
            <v>5</v>
          </cell>
        </row>
        <row r="183">
          <cell r="DC183" t="str">
            <v>Health</v>
          </cell>
          <cell r="DD183">
            <v>4</v>
          </cell>
        </row>
        <row r="184">
          <cell r="DC184" t="str">
            <v>Food Processing</v>
          </cell>
          <cell r="DD184">
            <v>5</v>
          </cell>
        </row>
        <row r="185">
          <cell r="DC185" t="str">
            <v>Gaming</v>
          </cell>
          <cell r="DD185">
            <v>8</v>
          </cell>
        </row>
        <row r="186">
          <cell r="DC186" t="str">
            <v>Retail</v>
          </cell>
          <cell r="DD186">
            <v>6</v>
          </cell>
        </row>
        <row r="187">
          <cell r="DC187" t="str">
            <v>Manufacturer</v>
          </cell>
          <cell r="DD187">
            <v>5</v>
          </cell>
        </row>
        <row r="188">
          <cell r="DC188" t="str">
            <v>Printing</v>
          </cell>
          <cell r="DD188">
            <v>8</v>
          </cell>
        </row>
        <row r="189">
          <cell r="DC189" t="str">
            <v>Automotive</v>
          </cell>
          <cell r="DD189">
            <v>8</v>
          </cell>
        </row>
        <row r="190">
          <cell r="DC190" t="str">
            <v>Café</v>
          </cell>
          <cell r="DD190">
            <v>9</v>
          </cell>
        </row>
        <row r="191">
          <cell r="DC191" t="str">
            <v>Government</v>
          </cell>
          <cell r="DD191">
            <v>0</v>
          </cell>
        </row>
        <row r="192">
          <cell r="DC192" t="str">
            <v>International Accounting</v>
          </cell>
          <cell r="DD192">
            <v>2</v>
          </cell>
        </row>
        <row r="193">
          <cell r="DC193" t="str">
            <v>Telco</v>
          </cell>
          <cell r="DD193">
            <v>2</v>
          </cell>
        </row>
        <row r="194">
          <cell r="DC194" t="str">
            <v>Utilities</v>
          </cell>
          <cell r="DD194">
            <v>3</v>
          </cell>
        </row>
        <row r="195">
          <cell r="DC195" t="str">
            <v>Resources</v>
          </cell>
          <cell r="DD195">
            <v>6</v>
          </cell>
        </row>
        <row r="196">
          <cell r="DC196" t="str">
            <v>Diversified</v>
          </cell>
          <cell r="DD196">
            <v>5</v>
          </cell>
        </row>
        <row r="197">
          <cell r="DC197" t="str">
            <v>Financial</v>
          </cell>
          <cell r="DD197">
            <v>3</v>
          </cell>
        </row>
        <row r="198">
          <cell r="DC198" t="str">
            <v>Vacant</v>
          </cell>
          <cell r="DD198">
            <v>0</v>
          </cell>
        </row>
        <row r="199">
          <cell r="DC199" t="str">
            <v>Publishing</v>
          </cell>
          <cell r="DD199">
            <v>6</v>
          </cell>
        </row>
        <row r="200">
          <cell r="DC200" t="str">
            <v>Professional Services</v>
          </cell>
          <cell r="DD200">
            <v>7</v>
          </cell>
        </row>
        <row r="202">
          <cell r="DC202" t="str">
            <v>Structure</v>
          </cell>
        </row>
        <row r="203">
          <cell r="DC203" t="str">
            <v>ASX20</v>
          </cell>
          <cell r="DD203">
            <v>2</v>
          </cell>
        </row>
        <row r="204">
          <cell r="DC204" t="str">
            <v>ASX50</v>
          </cell>
          <cell r="DD204">
            <v>3</v>
          </cell>
        </row>
        <row r="205">
          <cell r="DC205" t="str">
            <v>ASX100</v>
          </cell>
          <cell r="DD205">
            <v>5</v>
          </cell>
        </row>
        <row r="206">
          <cell r="DC206" t="str">
            <v>ASX200</v>
          </cell>
          <cell r="DD206">
            <v>5</v>
          </cell>
        </row>
        <row r="207">
          <cell r="DC207" t="str">
            <v>ASX300</v>
          </cell>
          <cell r="DD207">
            <v>6</v>
          </cell>
        </row>
        <row r="208">
          <cell r="DC208" t="str">
            <v>ASX</v>
          </cell>
          <cell r="DD208">
            <v>7</v>
          </cell>
        </row>
        <row r="209">
          <cell r="DC209" t="str">
            <v>GOV</v>
          </cell>
          <cell r="DD209">
            <v>0</v>
          </cell>
        </row>
        <row r="210">
          <cell r="DC210" t="str">
            <v>MULTI</v>
          </cell>
          <cell r="DD210">
            <v>5</v>
          </cell>
        </row>
        <row r="211">
          <cell r="DC211" t="str">
            <v>PRI</v>
          </cell>
          <cell r="DD211">
            <v>9</v>
          </cell>
        </row>
        <row r="212">
          <cell r="DC212" t="str">
            <v>Vacant</v>
          </cell>
          <cell r="DD212">
            <v>0</v>
          </cell>
        </row>
      </sheetData>
      <sheetData sheetId="4"/>
      <sheetData sheetId="5"/>
      <sheetData sheetId="6">
        <row r="4">
          <cell r="A4" t="str">
            <v>To add a tenancy to the beginning of the list, right click on row below and Insert Row</v>
          </cell>
        </row>
        <row r="5">
          <cell r="A5" t="str">
            <v>Capric</v>
          </cell>
          <cell r="B5">
            <v>1335235.6414989992</v>
          </cell>
          <cell r="C5" t="str">
            <v>Caprice Australia Pty Ltd</v>
          </cell>
          <cell r="D5">
            <v>6.734040367381712E-3</v>
          </cell>
          <cell r="E5" t="str">
            <v>PRI</v>
          </cell>
        </row>
        <row r="6">
          <cell r="A6" t="str">
            <v>Univer</v>
          </cell>
          <cell r="B6">
            <v>265473.9161103646</v>
          </cell>
          <cell r="C6" t="str">
            <v>Universal Child Care</v>
          </cell>
          <cell r="D6">
            <v>1.3388738377048794E-3</v>
          </cell>
          <cell r="E6" t="str">
            <v>PRI</v>
          </cell>
        </row>
        <row r="7">
          <cell r="A7" t="str">
            <v>Adecco</v>
          </cell>
          <cell r="B7">
            <v>509463.24</v>
          </cell>
          <cell r="C7" t="str">
            <v>Adecco Services Pty Ltd</v>
          </cell>
          <cell r="D7">
            <v>2.5693936839534617E-3</v>
          </cell>
          <cell r="E7" t="str">
            <v>MULTI</v>
          </cell>
        </row>
        <row r="8">
          <cell r="A8" t="str">
            <v>Agilit</v>
          </cell>
          <cell r="B8">
            <v>1644156.26</v>
          </cell>
          <cell r="C8" t="str">
            <v>Agility Logistics Pty Limited</v>
          </cell>
          <cell r="D8">
            <v>8.2920304708864676E-3</v>
          </cell>
          <cell r="E8" t="str">
            <v>MULTI</v>
          </cell>
        </row>
        <row r="9">
          <cell r="A9" t="str">
            <v>AGN Ho</v>
          </cell>
          <cell r="B9">
            <v>66689.337643499981</v>
          </cell>
          <cell r="C9" t="str">
            <v>AGN Holding Pty Ltd</v>
          </cell>
          <cell r="D9">
            <v>3.3633665684740808E-4</v>
          </cell>
          <cell r="E9" t="str">
            <v>PRI</v>
          </cell>
        </row>
        <row r="10">
          <cell r="A10" t="str">
            <v>Anagno</v>
          </cell>
          <cell r="B10">
            <v>131690.21999999997</v>
          </cell>
          <cell r="C10" t="str">
            <v>Anagnostopoulos Café</v>
          </cell>
          <cell r="D10">
            <v>6.6415786839977263E-4</v>
          </cell>
          <cell r="E10" t="str">
            <v>PRI</v>
          </cell>
        </row>
        <row r="11">
          <cell r="A11" t="str">
            <v>Jemena</v>
          </cell>
          <cell r="B11">
            <v>2284363.802207402</v>
          </cell>
          <cell r="C11" t="str">
            <v>Jemena Limited</v>
          </cell>
          <cell r="D11">
            <v>1.1520811443125148E-2</v>
          </cell>
          <cell r="E11" t="str">
            <v>Multi</v>
          </cell>
        </row>
        <row r="12">
          <cell r="A12" t="str">
            <v>Altshu</v>
          </cell>
          <cell r="B12">
            <v>930671.17253570003</v>
          </cell>
          <cell r="C12" t="str">
            <v>Altshul Printers</v>
          </cell>
          <cell r="D12">
            <v>4.6936863051214254E-3</v>
          </cell>
          <cell r="E12" t="str">
            <v>PRI</v>
          </cell>
        </row>
        <row r="13">
          <cell r="A13" t="str">
            <v xml:space="preserve">Amcor </v>
          </cell>
          <cell r="B13">
            <v>2374704.8961770115</v>
          </cell>
          <cell r="C13" t="str">
            <v>Amcor Packaging (Australia) Pty Ltd</v>
          </cell>
          <cell r="D13">
            <v>1.1976431825563263E-2</v>
          </cell>
          <cell r="E13" t="str">
            <v>ASX50</v>
          </cell>
        </row>
        <row r="14">
          <cell r="A14" t="str">
            <v>API Pt</v>
          </cell>
          <cell r="B14">
            <v>2555275.6645080014</v>
          </cell>
          <cell r="C14" t="str">
            <v>API Pty Ltd</v>
          </cell>
          <cell r="D14">
            <v>1.2887110664052707E-2</v>
          </cell>
          <cell r="E14" t="str">
            <v>ASX300</v>
          </cell>
        </row>
        <row r="15">
          <cell r="A15" t="str">
            <v>Arrive</v>
          </cell>
          <cell r="B15">
            <v>95236.154299215676</v>
          </cell>
          <cell r="C15" t="str">
            <v>Arrive Wealth Management Vic Pty Ltd</v>
          </cell>
          <cell r="D15">
            <v>4.8030781051135716E-4</v>
          </cell>
          <cell r="E15" t="str">
            <v>PRI</v>
          </cell>
        </row>
        <row r="16">
          <cell r="A16" t="str">
            <v xml:space="preserve">Asics </v>
          </cell>
          <cell r="B16">
            <v>1124437.9513828908</v>
          </cell>
          <cell r="C16" t="str">
            <v>Asics Tiger Oceania Pty Ltd</v>
          </cell>
          <cell r="D16">
            <v>5.6709170425736097E-3</v>
          </cell>
          <cell r="E16" t="str">
            <v>MULTI</v>
          </cell>
        </row>
        <row r="17">
          <cell r="A17" t="str">
            <v>Assa A</v>
          </cell>
          <cell r="B17">
            <v>956930.02165925014</v>
          </cell>
          <cell r="C17" t="str">
            <v>Assa Abloy</v>
          </cell>
          <cell r="D17">
            <v>4.8261184725255681E-3</v>
          </cell>
          <cell r="E17" t="str">
            <v>Multi</v>
          </cell>
        </row>
        <row r="18">
          <cell r="A18" t="str">
            <v>Aussie</v>
          </cell>
          <cell r="B18">
            <v>198610.43999999989</v>
          </cell>
          <cell r="C18" t="str">
            <v>Aussie Home Loans</v>
          </cell>
          <cell r="D18">
            <v>1.0016589422687644E-3</v>
          </cell>
          <cell r="E18" t="str">
            <v>PRI</v>
          </cell>
        </row>
        <row r="19">
          <cell r="A19" t="str">
            <v>Austra</v>
          </cell>
          <cell r="B19">
            <v>4093958.5477149538</v>
          </cell>
          <cell r="C19" t="str">
            <v>Australand Holdings Limited</v>
          </cell>
          <cell r="D19">
            <v>2.0647203584042862E-2</v>
          </cell>
          <cell r="E19" t="str">
            <v>ASX200</v>
          </cell>
        </row>
        <row r="20">
          <cell r="A20" t="str">
            <v>2Austr</v>
          </cell>
          <cell r="B20">
            <v>502875.24</v>
          </cell>
          <cell r="C20" t="str">
            <v>2Australia Post</v>
          </cell>
          <cell r="D20">
            <v>2.536168194338381E-3</v>
          </cell>
          <cell r="E20" t="str">
            <v>GOV</v>
          </cell>
        </row>
        <row r="21">
          <cell r="A21" t="str">
            <v xml:space="preserve">B &amp; R </v>
          </cell>
          <cell r="B21">
            <v>1726524.8859320469</v>
          </cell>
          <cell r="C21" t="str">
            <v>B &amp; R Enclosures Pty Ltd</v>
          </cell>
          <cell r="D21">
            <v>8.7074430278861192E-3</v>
          </cell>
          <cell r="E21" t="str">
            <v>PRI</v>
          </cell>
        </row>
        <row r="22">
          <cell r="A22" t="str">
            <v>Bam Wi</v>
          </cell>
          <cell r="B22">
            <v>1059894.8058217491</v>
          </cell>
          <cell r="C22" t="str">
            <v>Bam Wines Logistics Pty Ltd</v>
          </cell>
          <cell r="D22">
            <v>5.3454043509272289E-3</v>
          </cell>
          <cell r="E22" t="str">
            <v>PRI</v>
          </cell>
        </row>
        <row r="23">
          <cell r="A23" t="str">
            <v>BASF</v>
          </cell>
          <cell r="B23">
            <v>469497.5</v>
          </cell>
          <cell r="C23" t="str">
            <v>BASF</v>
          </cell>
          <cell r="D23">
            <v>2.3678330768907691E-3</v>
          </cell>
          <cell r="E23" t="str">
            <v>MULTI</v>
          </cell>
        </row>
        <row r="24">
          <cell r="A24" t="str">
            <v xml:space="preserve">Berri </v>
          </cell>
          <cell r="B24">
            <v>1375440.0317239328</v>
          </cell>
          <cell r="C24" t="str">
            <v>Berri Limited</v>
          </cell>
          <cell r="D24">
            <v>6.9368045674271257E-3</v>
          </cell>
          <cell r="E24" t="str">
            <v>MULTI</v>
          </cell>
        </row>
        <row r="25">
          <cell r="A25" t="str">
            <v>Bladen</v>
          </cell>
          <cell r="B25">
            <v>93991.845171735913</v>
          </cell>
          <cell r="C25" t="str">
            <v>Bladen Taylor &amp; Assoc Pty Ltd</v>
          </cell>
          <cell r="D25">
            <v>4.7403234299571824E-4</v>
          </cell>
          <cell r="E25" t="str">
            <v>PRI</v>
          </cell>
        </row>
        <row r="26">
          <cell r="A26" t="str">
            <v>Body C</v>
          </cell>
          <cell r="B26">
            <v>419912.55000000005</v>
          </cell>
          <cell r="C26" t="str">
            <v>Body Corporate Services 1</v>
          </cell>
          <cell r="D26">
            <v>2.1177595733556601E-3</v>
          </cell>
          <cell r="E26" t="str">
            <v>PRI</v>
          </cell>
        </row>
        <row r="27">
          <cell r="A27" t="str">
            <v>Bodyin</v>
          </cell>
          <cell r="B27">
            <v>0</v>
          </cell>
          <cell r="C27" t="str">
            <v>Bodyinc. Sydney Pty Limited</v>
          </cell>
          <cell r="D27">
            <v>0</v>
          </cell>
          <cell r="E27" t="str">
            <v>PRI</v>
          </cell>
        </row>
        <row r="28">
          <cell r="A28" t="str">
            <v>Boeing</v>
          </cell>
          <cell r="B28">
            <v>486696.1742999999</v>
          </cell>
          <cell r="C28" t="str">
            <v>Boeing Australia Limited</v>
          </cell>
          <cell r="D28">
            <v>2.4545717493782925E-3</v>
          </cell>
          <cell r="E28" t="str">
            <v>MULTI</v>
          </cell>
        </row>
        <row r="29">
          <cell r="A29" t="str">
            <v>Brambl</v>
          </cell>
          <cell r="B29">
            <v>2233133.5179215679</v>
          </cell>
          <cell r="C29" t="str">
            <v>Brambles Australia Limited</v>
          </cell>
          <cell r="D29">
            <v>1.1262439967940477E-2</v>
          </cell>
          <cell r="E29" t="str">
            <v>ASX20</v>
          </cell>
        </row>
        <row r="30">
          <cell r="A30" t="str">
            <v>Bridge</v>
          </cell>
          <cell r="B30">
            <v>48677.750905804598</v>
          </cell>
          <cell r="C30" t="str">
            <v>Bridge View Images Pty Ltd</v>
          </cell>
          <cell r="D30">
            <v>2.4549819477934117E-4</v>
          </cell>
          <cell r="E30" t="str">
            <v>PRI</v>
          </cell>
        </row>
        <row r="31">
          <cell r="A31" t="str">
            <v>Schwep</v>
          </cell>
          <cell r="B31">
            <v>4129225.3970895461</v>
          </cell>
          <cell r="C31" t="str">
            <v>Schweppes Australia Pty Limited</v>
          </cell>
          <cell r="D31">
            <v>2.0825066112526793E-2</v>
          </cell>
          <cell r="E31" t="str">
            <v>MULTI</v>
          </cell>
        </row>
        <row r="32">
          <cell r="A32" t="str">
            <v>Café B</v>
          </cell>
          <cell r="B32">
            <v>44979.999999999993</v>
          </cell>
          <cell r="C32" t="str">
            <v>Café Bocatta</v>
          </cell>
          <cell r="D32">
            <v>2.2684919898092489E-4</v>
          </cell>
          <cell r="E32" t="str">
            <v>PRI</v>
          </cell>
        </row>
        <row r="33">
          <cell r="A33" t="str">
            <v>Callsc</v>
          </cell>
          <cell r="B33">
            <v>195211.68170643455</v>
          </cell>
          <cell r="C33" t="str">
            <v>Callscan Australia Pty Ltd</v>
          </cell>
          <cell r="D33">
            <v>9.8451786631444994E-4</v>
          </cell>
          <cell r="E33" t="str">
            <v>PRI</v>
          </cell>
        </row>
        <row r="34">
          <cell r="A34" t="str">
            <v>Cargil</v>
          </cell>
          <cell r="B34">
            <v>440465</v>
          </cell>
          <cell r="C34" t="str">
            <v>Cargill Australia Ltd</v>
          </cell>
          <cell r="D34">
            <v>2.2214124595182991E-3</v>
          </cell>
          <cell r="E34" t="str">
            <v>MULTI</v>
          </cell>
        </row>
        <row r="35">
          <cell r="A35" t="str">
            <v>Centur</v>
          </cell>
          <cell r="B35">
            <v>1337570</v>
          </cell>
          <cell r="C35" t="str">
            <v>Centurion Transport</v>
          </cell>
          <cell r="D35">
            <v>6.7458133188287184E-3</v>
          </cell>
          <cell r="E35" t="str">
            <v>PRI</v>
          </cell>
        </row>
        <row r="36">
          <cell r="A36" t="str">
            <v>CEVA L</v>
          </cell>
          <cell r="B36">
            <v>941233.55941204517</v>
          </cell>
          <cell r="C36" t="str">
            <v>CEVA Logistics</v>
          </cell>
          <cell r="D36">
            <v>4.7469559583500943E-3</v>
          </cell>
          <cell r="E36" t="str">
            <v>MULTI</v>
          </cell>
        </row>
        <row r="37">
          <cell r="A37" t="str">
            <v>Common</v>
          </cell>
          <cell r="B37">
            <v>8746722.5528506115</v>
          </cell>
          <cell r="C37" t="str">
            <v>Commonwealth Government of Australia</v>
          </cell>
          <cell r="D37">
            <v>4.4112650173911784E-2</v>
          </cell>
          <cell r="E37" t="str">
            <v>GOV</v>
          </cell>
        </row>
        <row r="38">
          <cell r="A38" t="str">
            <v>Consol</v>
          </cell>
          <cell r="B38">
            <v>2502031.2507593995</v>
          </cell>
          <cell r="C38" t="str">
            <v>Consolidated Paper Industries Pty Ltd</v>
          </cell>
          <cell r="D38">
            <v>1.2618581259671221E-2</v>
          </cell>
          <cell r="E38" t="str">
            <v>ASX</v>
          </cell>
        </row>
        <row r="39">
          <cell r="A39" t="str">
            <v>Genesi</v>
          </cell>
          <cell r="B39">
            <v>124685</v>
          </cell>
          <cell r="C39" t="str">
            <v>Genesis Fitness Club</v>
          </cell>
          <cell r="D39">
            <v>6.2882819864243269E-4</v>
          </cell>
          <cell r="E39" t="str">
            <v>PRI</v>
          </cell>
        </row>
        <row r="40">
          <cell r="A40" t="str">
            <v>CSR</v>
          </cell>
          <cell r="B40">
            <v>891982.44</v>
          </cell>
          <cell r="C40" t="str">
            <v>CSR</v>
          </cell>
          <cell r="D40">
            <v>4.4985660742341248E-3</v>
          </cell>
          <cell r="E40" t="str">
            <v>MULTI</v>
          </cell>
        </row>
        <row r="41">
          <cell r="A41" t="str">
            <v>CPA Au</v>
          </cell>
          <cell r="B41">
            <v>1932918.72</v>
          </cell>
          <cell r="C41" t="str">
            <v>CPA Australia</v>
          </cell>
          <cell r="D41">
            <v>9.7483562322639994E-3</v>
          </cell>
          <cell r="E41" t="str">
            <v>PRI</v>
          </cell>
        </row>
        <row r="42">
          <cell r="A42" t="str">
            <v xml:space="preserve">Crest </v>
          </cell>
          <cell r="B42">
            <v>1820000</v>
          </cell>
          <cell r="C42" t="str">
            <v>Crest Operations P/L</v>
          </cell>
          <cell r="D42">
            <v>9.1788693229275988E-3</v>
          </cell>
          <cell r="E42" t="str">
            <v>PRI</v>
          </cell>
        </row>
        <row r="43">
          <cell r="A43" t="str">
            <v>Da Min</v>
          </cell>
          <cell r="B43">
            <v>54648.708462961913</v>
          </cell>
          <cell r="C43" t="str">
            <v>Da Ming Investments</v>
          </cell>
          <cell r="D43">
            <v>2.7561173277378841E-4</v>
          </cell>
          <cell r="E43" t="str">
            <v>PRI</v>
          </cell>
        </row>
        <row r="44">
          <cell r="A44" t="str">
            <v>Dealso</v>
          </cell>
          <cell r="B44">
            <v>294420.75</v>
          </cell>
          <cell r="C44" t="str">
            <v>Dealsong Pty Ltd</v>
          </cell>
          <cell r="D44">
            <v>1.4848624122023822E-3</v>
          </cell>
          <cell r="E44" t="str">
            <v>PRI</v>
          </cell>
        </row>
        <row r="45">
          <cell r="A45" t="str">
            <v xml:space="preserve">Denso </v>
          </cell>
          <cell r="B45">
            <v>1267566.2998378598</v>
          </cell>
          <cell r="C45" t="str">
            <v>Denso International Australia Pty Ltd</v>
          </cell>
          <cell r="D45">
            <v>6.3927612221750425E-3</v>
          </cell>
          <cell r="E45" t="str">
            <v>MULTI</v>
          </cell>
        </row>
        <row r="46">
          <cell r="A46" t="str">
            <v>DHL Gl</v>
          </cell>
          <cell r="B46">
            <v>2997401.08</v>
          </cell>
          <cell r="C46" t="str">
            <v>DHL Global Forwarding (Australia) Pty Ltd</v>
          </cell>
          <cell r="D46">
            <v>1.5116897154792336E-2</v>
          </cell>
          <cell r="E46" t="str">
            <v>MULTI</v>
          </cell>
        </row>
        <row r="47">
          <cell r="A47" t="str">
            <v>Diageo</v>
          </cell>
          <cell r="B47">
            <v>1797835.5</v>
          </cell>
          <cell r="C47" t="str">
            <v>Diageo</v>
          </cell>
          <cell r="D47">
            <v>9.0670863289121981E-3</v>
          </cell>
          <cell r="E47" t="str">
            <v>MULTI</v>
          </cell>
        </row>
        <row r="48">
          <cell r="A48" t="str">
            <v xml:space="preserve">Eagle </v>
          </cell>
          <cell r="B48">
            <v>585488.51930447994</v>
          </cell>
          <cell r="C48" t="str">
            <v>Eagle Lighting Australia Pty Limited</v>
          </cell>
          <cell r="D48">
            <v>2.9528146202034032E-3</v>
          </cell>
          <cell r="E48" t="str">
            <v>PRI</v>
          </cell>
        </row>
        <row r="49">
          <cell r="A49" t="str">
            <v>Electr</v>
          </cell>
          <cell r="B49">
            <v>1396643.595</v>
          </cell>
          <cell r="C49" t="str">
            <v>Electrolux Home Products Pty Ltd</v>
          </cell>
          <cell r="D49">
            <v>7.0437412358290196E-3</v>
          </cell>
          <cell r="E49" t="str">
            <v>MULTI</v>
          </cell>
        </row>
        <row r="50">
          <cell r="A50" t="str">
            <v>Exel (</v>
          </cell>
          <cell r="B50">
            <v>2438292.5461681499</v>
          </cell>
          <cell r="C50" t="str">
            <v>Exel (Australia) Pty Limited</v>
          </cell>
          <cell r="D50">
            <v>1.2297125633157064E-2</v>
          </cell>
          <cell r="E50" t="str">
            <v>MULTI</v>
          </cell>
        </row>
        <row r="51">
          <cell r="A51" t="str">
            <v>Fische</v>
          </cell>
          <cell r="B51">
            <v>173220.17393062497</v>
          </cell>
          <cell r="C51" t="str">
            <v>Fischer Graham Group Pty Ltd</v>
          </cell>
          <cell r="D51">
            <v>8.736073300021958E-4</v>
          </cell>
          <cell r="E51" t="str">
            <v>PRI</v>
          </cell>
        </row>
        <row r="52">
          <cell r="A52" t="str">
            <v>Gregor</v>
          </cell>
          <cell r="B52">
            <v>1618302.8049015</v>
          </cell>
          <cell r="C52" t="str">
            <v>Gregorys Transport Pty Ltd</v>
          </cell>
          <cell r="D52">
            <v>8.161642841273662E-3</v>
          </cell>
          <cell r="E52" t="str">
            <v>PRI</v>
          </cell>
        </row>
        <row r="53">
          <cell r="A53" t="str">
            <v>Greyho</v>
          </cell>
          <cell r="B53">
            <v>370135.96</v>
          </cell>
          <cell r="C53" t="str">
            <v>Greyhound Racing NSW</v>
          </cell>
          <cell r="D53">
            <v>1.8667195651408553E-3</v>
          </cell>
          <cell r="E53" t="str">
            <v>PRI</v>
          </cell>
        </row>
        <row r="54">
          <cell r="A54" t="str">
            <v>Ground</v>
          </cell>
          <cell r="B54">
            <v>188970.97139999998</v>
          </cell>
          <cell r="C54" t="str">
            <v>Groundhog</v>
          </cell>
          <cell r="D54">
            <v>9.530438748941145E-4</v>
          </cell>
          <cell r="E54" t="str">
            <v>PRI</v>
          </cell>
        </row>
        <row r="55">
          <cell r="A55" t="str">
            <v>GTF Gr</v>
          </cell>
          <cell r="B55">
            <v>44096</v>
          </cell>
          <cell r="C55" t="str">
            <v>GTF Group Pty Ltd</v>
          </cell>
          <cell r="D55">
            <v>2.2239089102407436E-4</v>
          </cell>
          <cell r="E55" t="str">
            <v>PRI</v>
          </cell>
        </row>
        <row r="56">
          <cell r="A56" t="str">
            <v>Herbal</v>
          </cell>
          <cell r="B56">
            <v>358527.37859999994</v>
          </cell>
          <cell r="C56" t="str">
            <v>Herbalife</v>
          </cell>
          <cell r="D56">
            <v>1.8081736026709825E-3</v>
          </cell>
          <cell r="E56" t="str">
            <v>MULTI</v>
          </cell>
        </row>
        <row r="57">
          <cell r="A57" t="str">
            <v>H.J. H</v>
          </cell>
          <cell r="B57">
            <v>4053902</v>
          </cell>
          <cell r="C57" t="str">
            <v>H.J. Heinz Co. Australia Limited</v>
          </cell>
          <cell r="D57">
            <v>2.0445185003271887E-2</v>
          </cell>
          <cell r="E57" t="str">
            <v>MULTI</v>
          </cell>
        </row>
        <row r="58">
          <cell r="A58" t="str">
            <v xml:space="preserve">Hills </v>
          </cell>
          <cell r="B58">
            <v>562832.3555270998</v>
          </cell>
          <cell r="C58" t="str">
            <v>Hills Industries Limited</v>
          </cell>
          <cell r="D58">
            <v>2.8385520011531733E-3</v>
          </cell>
          <cell r="E58" t="str">
            <v>ASX100</v>
          </cell>
        </row>
        <row r="59">
          <cell r="A59" t="str">
            <v>Hiso C</v>
          </cell>
          <cell r="B59">
            <v>17040</v>
          </cell>
          <cell r="C59" t="str">
            <v>Hiso Car Care Pty Ltd</v>
          </cell>
          <cell r="D59">
            <v>8.5938424869607842E-5</v>
          </cell>
          <cell r="E59" t="str">
            <v>PRI</v>
          </cell>
        </row>
        <row r="60">
          <cell r="A60" t="str">
            <v>HJ Hei</v>
          </cell>
          <cell r="B60">
            <v>1186377.597870253</v>
          </cell>
          <cell r="C60" t="str">
            <v>HJ Heinz Company Australia Limited</v>
          </cell>
          <cell r="D60">
            <v>5.9832994167581316E-3</v>
          </cell>
          <cell r="E60" t="str">
            <v>MULTI</v>
          </cell>
        </row>
        <row r="61">
          <cell r="A61" t="str">
            <v>ICT Au</v>
          </cell>
          <cell r="B61">
            <v>380425.16000000003</v>
          </cell>
          <cell r="C61" t="str">
            <v>ICT Australia Pty Ltd New</v>
          </cell>
          <cell r="D61">
            <v>1.9186114454911119E-3</v>
          </cell>
          <cell r="E61" t="str">
            <v>MULTI</v>
          </cell>
        </row>
        <row r="62">
          <cell r="A62" t="str">
            <v>IGA Ex</v>
          </cell>
          <cell r="B62">
            <v>83281.8</v>
          </cell>
          <cell r="C62" t="str">
            <v>IGA Express Supermarket</v>
          </cell>
          <cell r="D62">
            <v>4.2001799954845698E-4</v>
          </cell>
          <cell r="E62" t="str">
            <v>PRI</v>
          </cell>
        </row>
        <row r="63">
          <cell r="A63" t="str">
            <v>INC Co</v>
          </cell>
          <cell r="B63">
            <v>1232153.5935920519</v>
          </cell>
          <cell r="C63" t="str">
            <v>INC Corporation Pty Ltd</v>
          </cell>
          <cell r="D63">
            <v>6.2141630886577382E-3</v>
          </cell>
          <cell r="E63" t="str">
            <v>PRI</v>
          </cell>
        </row>
        <row r="64">
          <cell r="A64" t="str">
            <v>Inchca</v>
          </cell>
          <cell r="B64">
            <v>3049659.5855163829</v>
          </cell>
          <cell r="C64" t="str">
            <v>Inchcape Motors Australia Ltd</v>
          </cell>
          <cell r="D64">
            <v>1.5380454293883747E-2</v>
          </cell>
          <cell r="E64" t="str">
            <v>MULTI</v>
          </cell>
        </row>
        <row r="65">
          <cell r="A65" t="str">
            <v>Jetstr</v>
          </cell>
          <cell r="B65">
            <v>79957.9375</v>
          </cell>
          <cell r="C65" t="str">
            <v>Jetstream Café Express</v>
          </cell>
          <cell r="D65">
            <v>4.0325464815566605E-4</v>
          </cell>
          <cell r="E65" t="str">
            <v>PRI</v>
          </cell>
        </row>
        <row r="66">
          <cell r="A66" t="str">
            <v>John D</v>
          </cell>
          <cell r="B66">
            <v>1168567.0489566</v>
          </cell>
          <cell r="C66" t="str">
            <v>John Danks &amp; Son Pty Ltd</v>
          </cell>
          <cell r="D66">
            <v>5.8934748557427303E-3</v>
          </cell>
          <cell r="E66" t="str">
            <v>ASX</v>
          </cell>
        </row>
        <row r="67">
          <cell r="A67" t="str">
            <v xml:space="preserve">Jones </v>
          </cell>
          <cell r="B67">
            <v>48476.662499999999</v>
          </cell>
          <cell r="C67" t="str">
            <v>Jones Lang LaSalle</v>
          </cell>
          <cell r="D67">
            <v>2.4448403862591464E-4</v>
          </cell>
          <cell r="E67" t="str">
            <v>MULTI</v>
          </cell>
        </row>
        <row r="68">
          <cell r="A68" t="str">
            <v>Karima</v>
          </cell>
          <cell r="B68">
            <v>149159.76</v>
          </cell>
          <cell r="C68" t="str">
            <v>Karima Catering Enterprises</v>
          </cell>
          <cell r="D68">
            <v>7.5226260729628744E-4</v>
          </cell>
          <cell r="E68" t="str">
            <v>PRI</v>
          </cell>
        </row>
        <row r="69">
          <cell r="A69" t="str">
            <v>Kedsec</v>
          </cell>
          <cell r="B69">
            <v>276344.24772480002</v>
          </cell>
          <cell r="C69" t="str">
            <v>Kedsec Pty Ltd</v>
          </cell>
          <cell r="D69">
            <v>1.393696559345424E-3</v>
          </cell>
          <cell r="E69" t="str">
            <v>PRI</v>
          </cell>
        </row>
        <row r="70">
          <cell r="A70" t="str">
            <v>Kimber</v>
          </cell>
          <cell r="B70">
            <v>1734218.4500000002</v>
          </cell>
          <cell r="C70" t="str">
            <v>Kimberly Clark</v>
          </cell>
          <cell r="D70">
            <v>8.7462442472307968E-3</v>
          </cell>
          <cell r="E70" t="str">
            <v>MULTI</v>
          </cell>
        </row>
        <row r="71">
          <cell r="A71" t="str">
            <v>Lamine</v>
          </cell>
          <cell r="B71">
            <v>1644960.9946077301</v>
          </cell>
          <cell r="C71" t="str">
            <v>Laminex Group Limited</v>
          </cell>
          <cell r="D71">
            <v>8.296089016932618E-3</v>
          </cell>
          <cell r="E71" t="str">
            <v>MULTI</v>
          </cell>
        </row>
        <row r="72">
          <cell r="A72" t="str">
            <v>Legend</v>
          </cell>
          <cell r="B72">
            <v>1738115.89005</v>
          </cell>
          <cell r="C72" t="str">
            <v>Legend Corporation Limited</v>
          </cell>
          <cell r="D72">
            <v>8.7659003422378805E-3</v>
          </cell>
          <cell r="E72" t="str">
            <v>ASX</v>
          </cell>
        </row>
        <row r="73">
          <cell r="A73" t="str">
            <v>LEK Co</v>
          </cell>
          <cell r="B73">
            <v>187520.69267619881</v>
          </cell>
          <cell r="C73" t="str">
            <v>LEK Consulting Pty Ltd 1</v>
          </cell>
          <cell r="D73">
            <v>9.4572963374708527E-4</v>
          </cell>
          <cell r="E73" t="str">
            <v>PRI</v>
          </cell>
        </row>
        <row r="74">
          <cell r="A74" t="str">
            <v>LG Ele</v>
          </cell>
          <cell r="B74">
            <v>4861039.4703541631</v>
          </cell>
          <cell r="C74" t="str">
            <v>LG Electronics Australia Pty Ltd</v>
          </cell>
          <cell r="D74">
            <v>2.451584949009563E-2</v>
          </cell>
          <cell r="E74" t="str">
            <v>MULTI</v>
          </cell>
        </row>
        <row r="75">
          <cell r="A75" t="str">
            <v>Lindsa</v>
          </cell>
          <cell r="B75">
            <v>728154</v>
          </cell>
          <cell r="C75" t="str">
            <v>Lindsay Brothers</v>
          </cell>
          <cell r="D75">
            <v>3.6723244027291333E-3</v>
          </cell>
          <cell r="E75" t="str">
            <v>ASX</v>
          </cell>
        </row>
        <row r="76">
          <cell r="A76" t="str">
            <v xml:space="preserve">Mazda </v>
          </cell>
          <cell r="B76">
            <v>1099089.6000000001</v>
          </cell>
          <cell r="C76" t="str">
            <v>Mazda Australia Pty Limited</v>
          </cell>
          <cell r="D76">
            <v>5.5430768201037177E-3</v>
          </cell>
          <cell r="E76" t="str">
            <v>MULTI</v>
          </cell>
        </row>
        <row r="77">
          <cell r="A77" t="str">
            <v>M Barr</v>
          </cell>
          <cell r="B77">
            <v>44957.525000000001</v>
          </cell>
          <cell r="C77" t="str">
            <v>M Barrett &amp; S Wonglomnil</v>
          </cell>
          <cell r="D77">
            <v>2.2673585003145637E-4</v>
          </cell>
          <cell r="E77" t="str">
            <v>PRI</v>
          </cell>
        </row>
        <row r="78">
          <cell r="A78" t="str">
            <v>McCain</v>
          </cell>
          <cell r="B78">
            <v>93420.952478924984</v>
          </cell>
          <cell r="C78" t="str">
            <v>McCain Foods (Aust) Pty Ltd</v>
          </cell>
          <cell r="D78">
            <v>4.711531400150997E-4</v>
          </cell>
          <cell r="E78" t="str">
            <v>MULTI</v>
          </cell>
        </row>
        <row r="79">
          <cell r="A79" t="str">
            <v>Micros</v>
          </cell>
          <cell r="B79">
            <v>886083.40535156243</v>
          </cell>
          <cell r="C79" t="str">
            <v>Microsoft  Corporation</v>
          </cell>
          <cell r="D79">
            <v>4.4688152675476239E-3</v>
          </cell>
          <cell r="E79" t="str">
            <v>MULTI</v>
          </cell>
        </row>
        <row r="80">
          <cell r="A80" t="str">
            <v>Minmet</v>
          </cell>
          <cell r="B80">
            <v>1931366.9000000004</v>
          </cell>
          <cell r="C80" t="str">
            <v>Minmetals</v>
          </cell>
          <cell r="D80">
            <v>9.7405298844658126E-3</v>
          </cell>
          <cell r="E80" t="str">
            <v>MULTI</v>
          </cell>
        </row>
        <row r="81">
          <cell r="A81" t="str">
            <v>Morrow</v>
          </cell>
          <cell r="B81">
            <v>237984.19788697106</v>
          </cell>
          <cell r="C81" t="str">
            <v>Morrows Pty Ltd</v>
          </cell>
          <cell r="D81">
            <v>1.2002339853440932E-3</v>
          </cell>
          <cell r="E81" t="str">
            <v>PRI</v>
          </cell>
        </row>
        <row r="82">
          <cell r="A82" t="str">
            <v>Mr Chr</v>
          </cell>
          <cell r="B82">
            <v>25750</v>
          </cell>
          <cell r="C82" t="str">
            <v>Mr Christopher Commander</v>
          </cell>
          <cell r="D82">
            <v>1.2986587091504706E-4</v>
          </cell>
          <cell r="E82" t="str">
            <v>PRI</v>
          </cell>
        </row>
        <row r="83">
          <cell r="A83" t="str">
            <v>Nation</v>
          </cell>
          <cell r="B83">
            <v>3193852.2504350436</v>
          </cell>
          <cell r="C83" t="str">
            <v>National Australia Bank Limited</v>
          </cell>
          <cell r="D83">
            <v>1.6107666177737085E-2</v>
          </cell>
          <cell r="E83" t="str">
            <v>ASX20</v>
          </cell>
        </row>
        <row r="84">
          <cell r="A84" t="str">
            <v>Nestle</v>
          </cell>
          <cell r="B84">
            <v>8679588.2372965273</v>
          </cell>
          <cell r="C84" t="str">
            <v>Nestle Australia Limited</v>
          </cell>
          <cell r="D84">
            <v>4.377406934448589E-2</v>
          </cell>
          <cell r="E84" t="str">
            <v>MULTI</v>
          </cell>
        </row>
        <row r="85">
          <cell r="A85" t="str">
            <v xml:space="preserve">Nexus </v>
          </cell>
          <cell r="B85">
            <v>737350.8</v>
          </cell>
          <cell r="C85" t="str">
            <v>Nexus Energy</v>
          </cell>
          <cell r="D85">
            <v>3.718706944151716E-3</v>
          </cell>
          <cell r="E85" t="str">
            <v>ASX</v>
          </cell>
        </row>
        <row r="86">
          <cell r="A86" t="str">
            <v>NSW Fa</v>
          </cell>
          <cell r="B86">
            <v>271966.10749999998</v>
          </cell>
          <cell r="C86" t="str">
            <v>NSW Farmers Association</v>
          </cell>
          <cell r="D86">
            <v>1.3716161324218567E-3</v>
          </cell>
          <cell r="E86" t="str">
            <v>PRI</v>
          </cell>
        </row>
        <row r="87">
          <cell r="A87" t="str">
            <v xml:space="preserve">Optus </v>
          </cell>
          <cell r="B87">
            <v>42301.905983340672</v>
          </cell>
          <cell r="C87" t="str">
            <v>Optus Mobile</v>
          </cell>
          <cell r="D87">
            <v>2.1334267424827092E-4</v>
          </cell>
          <cell r="E87" t="str">
            <v>MULTI</v>
          </cell>
        </row>
        <row r="88">
          <cell r="A88" t="str">
            <v>Pacifi</v>
          </cell>
          <cell r="B88">
            <v>1253741.9650560003</v>
          </cell>
          <cell r="C88" t="str">
            <v>Pacific Brands</v>
          </cell>
          <cell r="D88">
            <v>6.3230404735821347E-3</v>
          </cell>
          <cell r="E88" t="str">
            <v>ASX200</v>
          </cell>
        </row>
        <row r="89">
          <cell r="A89" t="str">
            <v>Panaso</v>
          </cell>
          <cell r="B89">
            <v>1676239.7001673796</v>
          </cell>
          <cell r="C89" t="str">
            <v>Panasonic Australia Pty Ltd</v>
          </cell>
          <cell r="D89">
            <v>8.4538380009558881E-3</v>
          </cell>
          <cell r="E89" t="str">
            <v>MULTI</v>
          </cell>
        </row>
        <row r="90">
          <cell r="A90" t="str">
            <v>Paradi</v>
          </cell>
          <cell r="B90">
            <v>95904.472320000001</v>
          </cell>
          <cell r="C90" t="str">
            <v>Paradigm Wealth Management Pty Ltd</v>
          </cell>
          <cell r="D90">
            <v>4.836783620382456E-4</v>
          </cell>
          <cell r="E90" t="str">
            <v>PRI</v>
          </cell>
        </row>
        <row r="91">
          <cell r="A91" t="str">
            <v>Pearso</v>
          </cell>
          <cell r="B91">
            <v>1482510.7453269621</v>
          </cell>
          <cell r="C91" t="str">
            <v>Pearson Australia Group</v>
          </cell>
          <cell r="D91">
            <v>7.4767980226330671E-3</v>
          </cell>
          <cell r="E91" t="str">
            <v>MULTI</v>
          </cell>
        </row>
        <row r="92">
          <cell r="A92" t="str">
            <v>Pellar</v>
          </cell>
          <cell r="B92">
            <v>92499.554999999993</v>
          </cell>
          <cell r="C92" t="str">
            <v>Pellaroma Café Bar</v>
          </cell>
          <cell r="D92">
            <v>4.6650622405162312E-4</v>
          </cell>
          <cell r="E92" t="str">
            <v>PRI</v>
          </cell>
        </row>
        <row r="93">
          <cell r="A93" t="str">
            <v>PMP Li</v>
          </cell>
          <cell r="B93">
            <v>1082003.4755394645</v>
          </cell>
          <cell r="C93" t="str">
            <v xml:space="preserve">PMP Limited </v>
          </cell>
          <cell r="D93">
            <v>5.45690577413749E-3</v>
          </cell>
          <cell r="E93" t="str">
            <v>ASX200</v>
          </cell>
        </row>
        <row r="94">
          <cell r="A94" t="str">
            <v xml:space="preserve">Aviva </v>
          </cell>
          <cell r="B94">
            <v>415553.68365722417</v>
          </cell>
          <cell r="C94" t="str">
            <v>Aviva Investors</v>
          </cell>
          <cell r="D94">
            <v>2.0957763510718983E-3</v>
          </cell>
          <cell r="E94" t="str">
            <v>MULTI</v>
          </cell>
        </row>
        <row r="95">
          <cell r="A95" t="str">
            <v>Parson</v>
          </cell>
          <cell r="B95">
            <v>1349389.7</v>
          </cell>
          <cell r="C95" t="str">
            <v>Parsons Brinckerhoff</v>
          </cell>
          <cell r="D95">
            <v>6.8054240230793813E-3</v>
          </cell>
          <cell r="E95" t="str">
            <v>MULTI</v>
          </cell>
        </row>
        <row r="96">
          <cell r="A96" t="str">
            <v>Pricew</v>
          </cell>
          <cell r="B96">
            <v>7542736.1452747472</v>
          </cell>
          <cell r="C96" t="str">
            <v>Pricewaterhouse Coopers</v>
          </cell>
          <cell r="D96">
            <v>3.8040543634505243E-2</v>
          </cell>
          <cell r="E96" t="str">
            <v>MULTI</v>
          </cell>
        </row>
        <row r="97">
          <cell r="A97" t="str">
            <v>Public</v>
          </cell>
          <cell r="B97">
            <v>870038.29999999981</v>
          </cell>
          <cell r="C97" t="str">
            <v>Publicis Group</v>
          </cell>
          <cell r="D97">
            <v>4.3878944294736683E-3</v>
          </cell>
          <cell r="E97" t="str">
            <v>PRI</v>
          </cell>
        </row>
        <row r="98">
          <cell r="A98" t="str">
            <v>Publis</v>
          </cell>
          <cell r="B98">
            <v>2661211.803934976</v>
          </cell>
          <cell r="C98" t="str">
            <v>Publishing and Broadcasting Limited</v>
          </cell>
          <cell r="D98">
            <v>1.3421382081841519E-2</v>
          </cell>
          <cell r="E98" t="str">
            <v>ASX50</v>
          </cell>
        </row>
        <row r="99">
          <cell r="A99" t="str">
            <v>Qantas</v>
          </cell>
          <cell r="B99">
            <v>5259289.0663362872</v>
          </cell>
          <cell r="C99" t="str">
            <v>Qantas Airways Ltd</v>
          </cell>
          <cell r="D99">
            <v>2.6524355533737734E-2</v>
          </cell>
          <cell r="E99" t="str">
            <v>ASX50</v>
          </cell>
        </row>
        <row r="100">
          <cell r="A100" t="str">
            <v>Restid</v>
          </cell>
          <cell r="B100">
            <v>149260.91833948958</v>
          </cell>
          <cell r="C100" t="str">
            <v>Restidol Pty Limited</v>
          </cell>
          <cell r="D100">
            <v>7.5277278266941883E-4</v>
          </cell>
          <cell r="E100" t="str">
            <v>PRI</v>
          </cell>
        </row>
        <row r="101">
          <cell r="A101" t="str">
            <v>Restor</v>
          </cell>
          <cell r="B101">
            <v>983633.47499999986</v>
          </cell>
          <cell r="C101" t="str">
            <v>Restore (East Coast) Pty Limited</v>
          </cell>
          <cell r="D101">
            <v>4.9607929278473453E-3</v>
          </cell>
          <cell r="E101" t="str">
            <v>PRI</v>
          </cell>
        </row>
        <row r="102">
          <cell r="A102" t="str">
            <v>S.S.A.</v>
          </cell>
          <cell r="B102">
            <v>44994.540000000037</v>
          </cell>
          <cell r="C102" t="str">
            <v>S.S.A. Andreolas</v>
          </cell>
          <cell r="D102">
            <v>2.2692252906881267E-4</v>
          </cell>
          <cell r="E102" t="str">
            <v>PRI</v>
          </cell>
        </row>
        <row r="103">
          <cell r="A103" t="str">
            <v>Sereto</v>
          </cell>
          <cell r="B103">
            <v>86309.491199999989</v>
          </cell>
          <cell r="C103" t="str">
            <v>Seretos Enterprises</v>
          </cell>
          <cell r="D103">
            <v>4.3528765991932385E-4</v>
          </cell>
          <cell r="E103" t="str">
            <v>PRI</v>
          </cell>
        </row>
        <row r="104">
          <cell r="A104" t="str">
            <v xml:space="preserve">Sigma </v>
          </cell>
          <cell r="B104">
            <v>1860997.2599999998</v>
          </cell>
          <cell r="C104" t="str">
            <v>Sigma Company Limited</v>
          </cell>
          <cell r="D104">
            <v>9.3856322306957764E-3</v>
          </cell>
          <cell r="E104" t="str">
            <v>ASX100</v>
          </cell>
        </row>
        <row r="105">
          <cell r="A105" t="str">
            <v>Retail</v>
          </cell>
          <cell r="B105">
            <v>2917398.7319</v>
          </cell>
          <cell r="C105" t="str">
            <v>Retail Adventures</v>
          </cell>
          <cell r="D105">
            <v>1.471341852911252E-2</v>
          </cell>
          <cell r="E105" t="str">
            <v>PRI</v>
          </cell>
        </row>
        <row r="106">
          <cell r="A106" t="str">
            <v xml:space="preserve">Smith </v>
          </cell>
          <cell r="B106">
            <v>388816.07999999996</v>
          </cell>
          <cell r="C106" t="str">
            <v>Smith Lewis &amp; Staff Pty Limited</v>
          </cell>
          <cell r="D106">
            <v>1.9609296642708585E-3</v>
          </cell>
          <cell r="E106" t="str">
            <v>PRI</v>
          </cell>
        </row>
        <row r="107">
          <cell r="A107" t="str">
            <v>Southc</v>
          </cell>
          <cell r="B107">
            <v>935864.43458964152</v>
          </cell>
          <cell r="C107" t="str">
            <v>Southcorp Wines Pty Ltd</v>
          </cell>
          <cell r="D107">
            <v>4.7198776643262866E-3</v>
          </cell>
          <cell r="E107" t="str">
            <v>ASX20</v>
          </cell>
        </row>
        <row r="108">
          <cell r="A108" t="str">
            <v>Spec</v>
          </cell>
          <cell r="B108">
            <v>0</v>
          </cell>
          <cell r="C108" t="str">
            <v>Spec</v>
          </cell>
          <cell r="D108">
            <v>0</v>
          </cell>
          <cell r="E108" t="str">
            <v>PRI</v>
          </cell>
        </row>
        <row r="109">
          <cell r="A109" t="str">
            <v>SPI El</v>
          </cell>
          <cell r="B109">
            <v>2556665.7378392881</v>
          </cell>
          <cell r="C109" t="str">
            <v>SPI Electricity Pty Ltd</v>
          </cell>
          <cell r="D109">
            <v>1.2894121269248953E-2</v>
          </cell>
          <cell r="E109" t="str">
            <v>ASX200</v>
          </cell>
        </row>
        <row r="110">
          <cell r="A110" t="str">
            <v>St Geo</v>
          </cell>
          <cell r="B110">
            <v>12490.12653898873</v>
          </cell>
          <cell r="C110" t="str">
            <v>St George Bank Limited</v>
          </cell>
          <cell r="D110">
            <v>6.2991889740773361E-5</v>
          </cell>
          <cell r="E110" t="str">
            <v>ASX20</v>
          </cell>
        </row>
        <row r="111">
          <cell r="A111" t="str">
            <v xml:space="preserve">State </v>
          </cell>
          <cell r="B111">
            <v>4122627.8000000003</v>
          </cell>
          <cell r="C111" t="str">
            <v>State Government of NSW</v>
          </cell>
          <cell r="D111">
            <v>2.0791792221576098E-2</v>
          </cell>
          <cell r="E111" t="str">
            <v>GOV</v>
          </cell>
        </row>
        <row r="112">
          <cell r="A112" t="str">
            <v>Stella</v>
          </cell>
          <cell r="B112">
            <v>1115607.8700000001</v>
          </cell>
          <cell r="C112" t="str">
            <v>Stellar Call Centres</v>
          </cell>
          <cell r="D112">
            <v>5.6263839859118682E-3</v>
          </cell>
          <cell r="E112" t="str">
            <v>PRI</v>
          </cell>
        </row>
        <row r="113">
          <cell r="A113" t="str">
            <v>Strami</v>
          </cell>
          <cell r="B113">
            <v>2120917.5227999999</v>
          </cell>
          <cell r="C113" t="str">
            <v>Stramit Corporation Limited</v>
          </cell>
          <cell r="D113">
            <v>1.0696497135433249E-2</v>
          </cell>
          <cell r="E113" t="str">
            <v>MULTI</v>
          </cell>
        </row>
        <row r="114">
          <cell r="A114" t="str">
            <v>Strand</v>
          </cell>
          <cell r="B114">
            <v>1041065.83872</v>
          </cell>
          <cell r="C114" t="str">
            <v>Strandbags Group Pty Limited</v>
          </cell>
          <cell r="D114">
            <v>5.2504435660301642E-3</v>
          </cell>
          <cell r="E114" t="str">
            <v>MULTI</v>
          </cell>
        </row>
        <row r="115">
          <cell r="A115" t="str">
            <v>Sumito</v>
          </cell>
          <cell r="B115">
            <v>1270858.4287513602</v>
          </cell>
          <cell r="C115" t="str">
            <v>Sumitomo Australia Limited</v>
          </cell>
          <cell r="D115">
            <v>6.4093645304669385E-3</v>
          </cell>
          <cell r="E115" t="str">
            <v>MULTI</v>
          </cell>
        </row>
        <row r="116">
          <cell r="A116" t="str">
            <v>TAB Li</v>
          </cell>
          <cell r="B116">
            <v>270775.59999999998</v>
          </cell>
          <cell r="C116" t="str">
            <v>TAB Limited</v>
          </cell>
          <cell r="D116">
            <v>1.3656120045259968E-3</v>
          </cell>
          <cell r="E116" t="str">
            <v>ASX50</v>
          </cell>
        </row>
        <row r="117">
          <cell r="A117" t="str">
            <v>Telstr</v>
          </cell>
          <cell r="B117">
            <v>30106.494999999999</v>
          </cell>
          <cell r="C117" t="str">
            <v>Telstra Corporation (Roof Licence)</v>
          </cell>
          <cell r="D117">
            <v>1.5183713372328192E-4</v>
          </cell>
          <cell r="E117" t="str">
            <v>ASX20</v>
          </cell>
        </row>
        <row r="118">
          <cell r="A118" t="str">
            <v>The St</v>
          </cell>
          <cell r="B118">
            <v>1298146.68</v>
          </cell>
          <cell r="C118" t="str">
            <v>The State of Queensland</v>
          </cell>
          <cell r="D118">
            <v>6.5469883174243456E-3</v>
          </cell>
          <cell r="E118" t="str">
            <v>GOV</v>
          </cell>
        </row>
        <row r="119">
          <cell r="A119" t="str">
            <v>Thermo</v>
          </cell>
          <cell r="B119">
            <v>1258974.0370780537</v>
          </cell>
          <cell r="C119" t="str">
            <v>Thermo Gamma Metrics</v>
          </cell>
          <cell r="D119">
            <v>6.3494275644494832E-3</v>
          </cell>
          <cell r="E119" t="str">
            <v>MULTI</v>
          </cell>
        </row>
        <row r="120">
          <cell r="A120" t="str">
            <v>TNT Au</v>
          </cell>
          <cell r="B120">
            <v>4142015.6885453383</v>
          </cell>
          <cell r="C120" t="str">
            <v>TNT Australia Pty Ltd</v>
          </cell>
          <cell r="D120">
            <v>2.0889571834436065E-2</v>
          </cell>
          <cell r="E120" t="str">
            <v>MULTI</v>
          </cell>
        </row>
        <row r="121">
          <cell r="A121" t="str">
            <v>Toll H</v>
          </cell>
          <cell r="B121">
            <v>3380456.1435953197</v>
          </cell>
          <cell r="C121" t="str">
            <v>Toll Holdings Limited</v>
          </cell>
          <cell r="D121">
            <v>1.704877208458748E-2</v>
          </cell>
          <cell r="E121" t="str">
            <v>ASX50</v>
          </cell>
        </row>
        <row r="122">
          <cell r="A122" t="str">
            <v xml:space="preserve">Tower </v>
          </cell>
          <cell r="B122">
            <v>5634693.8954512551</v>
          </cell>
          <cell r="C122" t="str">
            <v>Tower Risk and Investment Limited</v>
          </cell>
          <cell r="D122">
            <v>2.8417647769804908E-2</v>
          </cell>
          <cell r="E122" t="str">
            <v>ASX300</v>
          </cell>
        </row>
        <row r="123">
          <cell r="A123" t="str">
            <v>Kaplan</v>
          </cell>
          <cell r="B123">
            <v>266446.36598400009</v>
          </cell>
          <cell r="C123" t="str">
            <v>Kaplan Education</v>
          </cell>
          <cell r="D123">
            <v>1.3437782279868561E-3</v>
          </cell>
          <cell r="E123" t="str">
            <v>PRI</v>
          </cell>
        </row>
        <row r="124">
          <cell r="A124" t="str">
            <v>Queens</v>
          </cell>
          <cell r="B124">
            <v>1901872.5</v>
          </cell>
          <cell r="C124" t="str">
            <v>Queensland Cotton Corporation Pty Ltd</v>
          </cell>
          <cell r="D124">
            <v>9.5917797507525382E-3</v>
          </cell>
          <cell r="E124" t="str">
            <v>MULTI</v>
          </cell>
        </row>
        <row r="125">
          <cell r="A125" t="str">
            <v>Tyre M</v>
          </cell>
          <cell r="B125">
            <v>965589.41400000011</v>
          </cell>
          <cell r="C125" t="str">
            <v>Tyre Marketers (Australia) Limited</v>
          </cell>
          <cell r="D125">
            <v>4.8697906872023277E-3</v>
          </cell>
          <cell r="E125" t="str">
            <v>MULTI</v>
          </cell>
        </row>
        <row r="126">
          <cell r="A126" t="str">
            <v>Uecomm</v>
          </cell>
          <cell r="B126">
            <v>705125.76000000013</v>
          </cell>
          <cell r="C126" t="str">
            <v>Uecomm Pty Ltd</v>
          </cell>
          <cell r="D126">
            <v>3.5561852787197854E-3</v>
          </cell>
          <cell r="E126" t="str">
            <v>ASX200</v>
          </cell>
        </row>
        <row r="127">
          <cell r="A127" t="str">
            <v>VM War</v>
          </cell>
          <cell r="B127">
            <v>206975.5</v>
          </cell>
          <cell r="C127" t="str">
            <v>VM Ware</v>
          </cell>
          <cell r="D127">
            <v>1.0438467404107698E-3</v>
          </cell>
          <cell r="E127" t="str">
            <v>MULTI</v>
          </cell>
        </row>
        <row r="128">
          <cell r="A128" t="str">
            <v>Vacant</v>
          </cell>
          <cell r="B128">
            <v>4569675.7500000009</v>
          </cell>
          <cell r="C128" t="str">
            <v>Vacant</v>
          </cell>
          <cell r="D128">
            <v>2.3046404701868774E-2</v>
          </cell>
          <cell r="E128" t="str">
            <v>Vacant</v>
          </cell>
        </row>
        <row r="129">
          <cell r="A129" t="str">
            <v>Vangua</v>
          </cell>
          <cell r="B129">
            <v>984723.68822972546</v>
          </cell>
          <cell r="C129" t="str">
            <v>Vanguard Investments Australia Ltd</v>
          </cell>
          <cell r="D129">
            <v>4.9662912381604109E-3</v>
          </cell>
          <cell r="E129" t="str">
            <v>MULTI</v>
          </cell>
        </row>
        <row r="130">
          <cell r="A130" t="str">
            <v>Wesfar</v>
          </cell>
          <cell r="B130">
            <v>24547700.922576237</v>
          </cell>
          <cell r="C130" t="str">
            <v>Wesfarmers</v>
          </cell>
          <cell r="D130">
            <v>0.12380227414650359</v>
          </cell>
          <cell r="E130" t="str">
            <v>ASX20</v>
          </cell>
        </row>
        <row r="131">
          <cell r="A131" t="str">
            <v>Willia</v>
          </cell>
          <cell r="B131">
            <v>570580.53999999992</v>
          </cell>
          <cell r="C131" t="str">
            <v>William Buck</v>
          </cell>
          <cell r="D131">
            <v>2.8776286894865179E-3</v>
          </cell>
          <cell r="E131" t="str">
            <v>PRI</v>
          </cell>
        </row>
        <row r="132">
          <cell r="A132" t="str">
            <v>Wonhar</v>
          </cell>
          <cell r="B132">
            <v>57000</v>
          </cell>
          <cell r="C132" t="str">
            <v>Wonhart Pty Ltd</v>
          </cell>
          <cell r="D132">
            <v>2.8747008319058963E-4</v>
          </cell>
          <cell r="E132" t="str">
            <v>PRI</v>
          </cell>
        </row>
        <row r="133">
          <cell r="A133" t="str">
            <v>To insert a new tenancy at the end of the list, right click this row and Insert Row</v>
          </cell>
        </row>
      </sheetData>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quity"/>
      <sheetName val="Sub-Leasing"/>
      <sheetName val="Tenancy Data"/>
      <sheetName val="Valuation Data"/>
      <sheetName val="Analysis"/>
      <sheetName val="AWPT1_Property Schedule"/>
      <sheetName val="AWPT 2_Property Schedule"/>
      <sheetName val="Liquidity Facility"/>
      <sheetName val="N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aluation Analysis"/>
      <sheetName val="New Properties"/>
      <sheetName val="VALUATION DETAILS"/>
      <sheetName val="Sheet1"/>
      <sheetName val="Rent Reviews"/>
      <sheetName val="TENANCY DETAILS"/>
      <sheetName val="TENANT GROUPING"/>
      <sheetName val="DIVESTMENT FILTERS"/>
      <sheetName val="Sheet2"/>
      <sheetName val="DIVESTMENT &amp; ACQUISITION"/>
      <sheetName val="RENEWALS &amp; NEW TENANTS"/>
      <sheetName val="1-JAN-11 CAPITAL PLAN"/>
      <sheetName val="31-DEC-10 CAPITAL PLAN"/>
      <sheetName val="PIPELINE"/>
    </sheetNames>
    <sheetDataSet>
      <sheetData sheetId="0"/>
      <sheetData sheetId="1">
        <row r="6">
          <cell r="C6" t="str">
            <v>VIC</v>
          </cell>
        </row>
      </sheetData>
      <sheetData sheetId="2"/>
      <sheetData sheetId="3"/>
      <sheetData sheetId="4"/>
      <sheetData sheetId="5"/>
      <sheetData sheetId="6">
        <row r="5">
          <cell r="I5">
            <v>0</v>
          </cell>
          <cell r="J5" t="str">
            <v>Universal Child Care</v>
          </cell>
          <cell r="K5">
            <v>0</v>
          </cell>
          <cell r="L5" t="str">
            <v>PRI</v>
          </cell>
          <cell r="P5">
            <v>0</v>
          </cell>
          <cell r="Q5" t="str">
            <v>Universal Child Care</v>
          </cell>
          <cell r="R5">
            <v>0</v>
          </cell>
          <cell r="S5" t="str">
            <v>PRI</v>
          </cell>
        </row>
        <row r="6">
          <cell r="I6">
            <v>0</v>
          </cell>
          <cell r="J6" t="str">
            <v>Adecco Services Pty Ltd</v>
          </cell>
          <cell r="K6">
            <v>0</v>
          </cell>
          <cell r="L6" t="str">
            <v>MULTI</v>
          </cell>
          <cell r="P6">
            <v>509463.24</v>
          </cell>
          <cell r="Q6" t="str">
            <v>Adecco Services Pty Ltd</v>
          </cell>
          <cell r="R6">
            <v>6.0155715605045229E-3</v>
          </cell>
          <cell r="S6" t="str">
            <v>MULTI</v>
          </cell>
        </row>
        <row r="7">
          <cell r="I7">
            <v>1803200.0831249999</v>
          </cell>
          <cell r="J7" t="str">
            <v>Agility Logistics Pty Limited</v>
          </cell>
          <cell r="K7">
            <v>1.6652527852931528E-2</v>
          </cell>
          <cell r="L7" t="str">
            <v>MULTI</v>
          </cell>
          <cell r="P7">
            <v>0</v>
          </cell>
          <cell r="Q7" t="str">
            <v>Agility Logistics Pty Limited</v>
          </cell>
          <cell r="R7">
            <v>0</v>
          </cell>
          <cell r="S7" t="str">
            <v>MULTI</v>
          </cell>
        </row>
        <row r="8">
          <cell r="I8">
            <v>0</v>
          </cell>
          <cell r="J8" t="str">
            <v>AGN Holding Pty Ltd</v>
          </cell>
          <cell r="K8">
            <v>0</v>
          </cell>
          <cell r="L8" t="str">
            <v>PRI</v>
          </cell>
          <cell r="P8">
            <v>68739.645261022481</v>
          </cell>
          <cell r="Q8" t="str">
            <v>AGN Holding Pty Ltd</v>
          </cell>
          <cell r="R8">
            <v>8.1165474296315539E-4</v>
          </cell>
          <cell r="S8" t="str">
            <v>PRI</v>
          </cell>
        </row>
        <row r="9">
          <cell r="I9">
            <v>0</v>
          </cell>
          <cell r="J9" t="str">
            <v>Anagnostopoulos Café</v>
          </cell>
          <cell r="K9">
            <v>0</v>
          </cell>
          <cell r="L9" t="str">
            <v>PRI</v>
          </cell>
          <cell r="P9">
            <v>0</v>
          </cell>
          <cell r="Q9" t="str">
            <v>Anagnostopoulos Café</v>
          </cell>
          <cell r="R9">
            <v>0</v>
          </cell>
          <cell r="S9" t="str">
            <v>PRI</v>
          </cell>
        </row>
        <row r="10">
          <cell r="I10">
            <v>2284363.802207402</v>
          </cell>
          <cell r="J10" t="str">
            <v>Jemena Limited</v>
          </cell>
          <cell r="K10">
            <v>2.1096068150441807E-2</v>
          </cell>
          <cell r="L10" t="str">
            <v>MULTI</v>
          </cell>
          <cell r="P10">
            <v>0</v>
          </cell>
          <cell r="Q10" t="str">
            <v>Jemena Limited</v>
          </cell>
          <cell r="R10">
            <v>0</v>
          </cell>
          <cell r="S10" t="str">
            <v>MULTI</v>
          </cell>
        </row>
        <row r="11">
          <cell r="I11">
            <v>956172.58651177108</v>
          </cell>
          <cell r="J11" t="str">
            <v>Altshul Printers</v>
          </cell>
          <cell r="K11">
            <v>8.830240625046084E-3</v>
          </cell>
          <cell r="L11" t="str">
            <v>PRI</v>
          </cell>
          <cell r="P11">
            <v>0</v>
          </cell>
          <cell r="Q11" t="str">
            <v>Altshul Printers</v>
          </cell>
          <cell r="R11">
            <v>0</v>
          </cell>
          <cell r="S11" t="str">
            <v>PRI</v>
          </cell>
        </row>
        <row r="12">
          <cell r="I12">
            <v>2394755.9061749307</v>
          </cell>
          <cell r="J12" t="str">
            <v>Amcor Packaging (Australia) Pty Ltd</v>
          </cell>
          <cell r="K12">
            <v>2.2115537705299605E-2</v>
          </cell>
          <cell r="L12" t="str">
            <v>ASX50</v>
          </cell>
          <cell r="P12">
            <v>0</v>
          </cell>
          <cell r="Q12" t="str">
            <v>Amcor Packaging (Australia) Pty Ltd</v>
          </cell>
          <cell r="R12">
            <v>0</v>
          </cell>
          <cell r="S12" t="str">
            <v>ASX50</v>
          </cell>
        </row>
        <row r="13">
          <cell r="I13">
            <v>2555275.6645080014</v>
          </cell>
          <cell r="J13" t="str">
            <v>API Pty Ltd</v>
          </cell>
          <cell r="K13">
            <v>2.3597935455611816E-2</v>
          </cell>
          <cell r="L13" t="str">
            <v>ASX300</v>
          </cell>
          <cell r="P13">
            <v>0</v>
          </cell>
          <cell r="Q13" t="str">
            <v>API Pty Ltd</v>
          </cell>
          <cell r="R13">
            <v>0</v>
          </cell>
          <cell r="S13" t="str">
            <v>ASX300</v>
          </cell>
        </row>
        <row r="14">
          <cell r="I14">
            <v>0</v>
          </cell>
          <cell r="J14" t="str">
            <v>Arrive Wealth Management Vic Pty Ltd</v>
          </cell>
          <cell r="K14">
            <v>0</v>
          </cell>
          <cell r="L14" t="str">
            <v>PRI</v>
          </cell>
          <cell r="P14">
            <v>96262.736606837847</v>
          </cell>
          <cell r="Q14" t="str">
            <v>Arrive Wealth Management Vic Pty Ltd</v>
          </cell>
          <cell r="R14">
            <v>1.1366382011554581E-3</v>
          </cell>
          <cell r="S14" t="str">
            <v>PRI</v>
          </cell>
        </row>
        <row r="15">
          <cell r="I15">
            <v>0</v>
          </cell>
          <cell r="J15" t="str">
            <v>Archway Group</v>
          </cell>
          <cell r="K15">
            <v>0</v>
          </cell>
          <cell r="L15" t="str">
            <v>MULTI</v>
          </cell>
          <cell r="P15">
            <v>99253.440000000002</v>
          </cell>
          <cell r="Q15" t="str">
            <v>Archway Group</v>
          </cell>
          <cell r="R15">
            <v>1.171951426654928E-3</v>
          </cell>
          <cell r="S15" t="str">
            <v>MULTI</v>
          </cell>
        </row>
        <row r="16">
          <cell r="I16">
            <v>1016698.68</v>
          </cell>
          <cell r="J16" t="str">
            <v>Assa Abloy</v>
          </cell>
          <cell r="K16">
            <v>9.3891982621237876E-3</v>
          </cell>
          <cell r="L16" t="str">
            <v>MULTI</v>
          </cell>
          <cell r="P16">
            <v>0</v>
          </cell>
          <cell r="Q16" t="str">
            <v>Assa Abloy</v>
          </cell>
          <cell r="R16">
            <v>0</v>
          </cell>
          <cell r="S16" t="str">
            <v>MULTI</v>
          </cell>
        </row>
        <row r="17">
          <cell r="I17">
            <v>0</v>
          </cell>
          <cell r="J17" t="str">
            <v>Aussie Home Loans</v>
          </cell>
          <cell r="K17">
            <v>0</v>
          </cell>
          <cell r="L17" t="str">
            <v>PRI</v>
          </cell>
          <cell r="P17">
            <v>198610.43999999989</v>
          </cell>
          <cell r="Q17" t="str">
            <v>Aussie Home Loans</v>
          </cell>
          <cell r="R17">
            <v>2.3451256551567669E-3</v>
          </cell>
          <cell r="S17" t="str">
            <v>PRI</v>
          </cell>
        </row>
        <row r="18">
          <cell r="I18">
            <v>0</v>
          </cell>
          <cell r="J18" t="str">
            <v>Australand Holdings Limited</v>
          </cell>
          <cell r="K18">
            <v>0</v>
          </cell>
          <cell r="L18" t="str">
            <v>ASX200</v>
          </cell>
          <cell r="P18">
            <v>1693824.1252628916</v>
          </cell>
          <cell r="Q18" t="str">
            <v>Australand Holdings Limited</v>
          </cell>
          <cell r="R18">
            <v>2.0000108813401141E-2</v>
          </cell>
          <cell r="S18" t="str">
            <v>ASX200</v>
          </cell>
        </row>
        <row r="19">
          <cell r="I19">
            <v>537717.69299999997</v>
          </cell>
          <cell r="J19" t="str">
            <v>2Australia Post</v>
          </cell>
          <cell r="K19">
            <v>4.9658154652357884E-3</v>
          </cell>
          <cell r="L19" t="str">
            <v>GOV</v>
          </cell>
          <cell r="P19">
            <v>0</v>
          </cell>
          <cell r="Q19" t="str">
            <v>2Australia Post</v>
          </cell>
          <cell r="R19">
            <v>0</v>
          </cell>
          <cell r="S19" t="str">
            <v>GOV</v>
          </cell>
        </row>
        <row r="20">
          <cell r="I20">
            <v>1786766.52</v>
          </cell>
          <cell r="J20" t="str">
            <v>B &amp; R Enclosures Pty Ltd</v>
          </cell>
          <cell r="K20">
            <v>1.6500764124533898E-2</v>
          </cell>
          <cell r="L20" t="str">
            <v>PRI</v>
          </cell>
          <cell r="P20">
            <v>0</v>
          </cell>
          <cell r="Q20" t="str">
            <v>B &amp; R Enclosures Pty Ltd</v>
          </cell>
          <cell r="R20">
            <v>0</v>
          </cell>
          <cell r="S20" t="str">
            <v>PRI</v>
          </cell>
        </row>
        <row r="21">
          <cell r="I21">
            <v>1103929.5466109558</v>
          </cell>
          <cell r="J21" t="str">
            <v>Bam Wines Logistics Pty Ltd</v>
          </cell>
          <cell r="K21">
            <v>1.0194774110011323E-2</v>
          </cell>
          <cell r="L21" t="str">
            <v>PRI</v>
          </cell>
          <cell r="P21">
            <v>0</v>
          </cell>
          <cell r="Q21" t="str">
            <v>Bam Wines Logistics Pty Ltd</v>
          </cell>
          <cell r="R21">
            <v>0</v>
          </cell>
          <cell r="S21" t="str">
            <v>PRI</v>
          </cell>
        </row>
        <row r="22">
          <cell r="I22">
            <v>0</v>
          </cell>
          <cell r="J22" t="str">
            <v>BASF</v>
          </cell>
          <cell r="K22">
            <v>0</v>
          </cell>
          <cell r="L22" t="str">
            <v>MULTI</v>
          </cell>
          <cell r="P22">
            <v>484126.25000000006</v>
          </cell>
          <cell r="Q22" t="str">
            <v>BASF</v>
          </cell>
          <cell r="R22">
            <v>5.7164008559159301E-3</v>
          </cell>
          <cell r="S22" t="str">
            <v>MULTI</v>
          </cell>
        </row>
        <row r="23">
          <cell r="I23">
            <v>1375440.0317239328</v>
          </cell>
          <cell r="J23" t="str">
            <v>Berri Limited</v>
          </cell>
          <cell r="K23">
            <v>1.2702169688582499E-2</v>
          </cell>
          <cell r="L23" t="str">
            <v>MULTI</v>
          </cell>
          <cell r="P23">
            <v>0</v>
          </cell>
          <cell r="Q23" t="str">
            <v>Berri Limited</v>
          </cell>
          <cell r="R23">
            <v>0</v>
          </cell>
          <cell r="S23" t="str">
            <v>MULTI</v>
          </cell>
        </row>
        <row r="24">
          <cell r="I24">
            <v>0</v>
          </cell>
          <cell r="J24" t="str">
            <v>Bladen Taylor &amp; Assoc Pty Ltd</v>
          </cell>
          <cell r="K24">
            <v>0</v>
          </cell>
          <cell r="L24" t="str">
            <v>PRI</v>
          </cell>
          <cell r="P24">
            <v>100663.22</v>
          </cell>
          <cell r="Q24" t="str">
            <v>Bladen Taylor &amp; Assoc Pty Ltd</v>
          </cell>
          <cell r="R24">
            <v>1.1885976374287771E-3</v>
          </cell>
          <cell r="S24" t="str">
            <v>PRI</v>
          </cell>
        </row>
        <row r="25">
          <cell r="I25">
            <v>0</v>
          </cell>
          <cell r="J25" t="str">
            <v>Body Corporate Services 1</v>
          </cell>
          <cell r="K25">
            <v>0</v>
          </cell>
          <cell r="L25" t="str">
            <v>PRI</v>
          </cell>
          <cell r="P25">
            <v>436120.62</v>
          </cell>
          <cell r="Q25" t="str">
            <v>Body Corporate Services 1</v>
          </cell>
          <cell r="R25">
            <v>5.1495664311748965E-3</v>
          </cell>
          <cell r="S25" t="str">
            <v>PRI</v>
          </cell>
        </row>
        <row r="26">
          <cell r="I26">
            <v>0</v>
          </cell>
          <cell r="J26" t="str">
            <v>Bodyinc. Sydney Pty Limited</v>
          </cell>
          <cell r="K26">
            <v>0</v>
          </cell>
          <cell r="L26" t="str">
            <v>PRI</v>
          </cell>
          <cell r="P26">
            <v>0</v>
          </cell>
          <cell r="Q26" t="str">
            <v>Bodyinc. Sydney Pty Limited</v>
          </cell>
          <cell r="R26">
            <v>0</v>
          </cell>
          <cell r="S26" t="str">
            <v>PRI</v>
          </cell>
        </row>
        <row r="27">
          <cell r="I27">
            <v>501964.32280049991</v>
          </cell>
          <cell r="J27" t="str">
            <v>Boeing Australia Limited</v>
          </cell>
          <cell r="K27">
            <v>4.6356335854459826E-3</v>
          </cell>
          <cell r="L27" t="str">
            <v>MULTI</v>
          </cell>
          <cell r="P27">
            <v>0</v>
          </cell>
          <cell r="Q27" t="str">
            <v>Boeing Australia Limited</v>
          </cell>
          <cell r="R27">
            <v>0</v>
          </cell>
          <cell r="S27" t="str">
            <v>MULTI</v>
          </cell>
        </row>
        <row r="28">
          <cell r="I28">
            <v>2344842.593459215</v>
          </cell>
          <cell r="J28" t="str">
            <v>Brambles Australia Limited</v>
          </cell>
          <cell r="K28">
            <v>2.1654588952019785E-2</v>
          </cell>
          <cell r="L28" t="str">
            <v>ASX20</v>
          </cell>
          <cell r="P28">
            <v>0</v>
          </cell>
          <cell r="Q28" t="str">
            <v>Brambles Australia Limited</v>
          </cell>
          <cell r="R28">
            <v>0</v>
          </cell>
          <cell r="S28" t="str">
            <v>ASX20</v>
          </cell>
        </row>
        <row r="29">
          <cell r="I29">
            <v>0</v>
          </cell>
          <cell r="J29" t="str">
            <v>BMC Software (Australia)</v>
          </cell>
          <cell r="K29">
            <v>0</v>
          </cell>
          <cell r="L29" t="str">
            <v>MULTI</v>
          </cell>
          <cell r="P29">
            <v>293807.03999999998</v>
          </cell>
          <cell r="Q29" t="str">
            <v>BMC Software (Australia)</v>
          </cell>
          <cell r="R29">
            <v>3.4691752718017783E-3</v>
          </cell>
          <cell r="S29" t="str">
            <v>MULTI</v>
          </cell>
        </row>
        <row r="30">
          <cell r="I30">
            <v>4129225.3970895461</v>
          </cell>
          <cell r="J30" t="str">
            <v>Schweppes Australia Pty Limited</v>
          </cell>
          <cell r="K30">
            <v>3.8133339488815483E-2</v>
          </cell>
          <cell r="L30" t="str">
            <v>MULTI</v>
          </cell>
          <cell r="P30">
            <v>0</v>
          </cell>
          <cell r="Q30" t="str">
            <v>Schweppes Australia Pty Limited</v>
          </cell>
          <cell r="R30">
            <v>0</v>
          </cell>
          <cell r="S30" t="str">
            <v>MULTI</v>
          </cell>
        </row>
        <row r="31">
          <cell r="I31">
            <v>0</v>
          </cell>
          <cell r="J31" t="str">
            <v>Café Bocatta</v>
          </cell>
          <cell r="K31">
            <v>0</v>
          </cell>
          <cell r="L31" t="str">
            <v>PRI</v>
          </cell>
          <cell r="P31">
            <v>44979.999999999993</v>
          </cell>
          <cell r="Q31" t="str">
            <v>Café Bocatta</v>
          </cell>
          <cell r="R31">
            <v>5.3110879754836359E-4</v>
          </cell>
          <cell r="S31" t="str">
            <v>PRI</v>
          </cell>
        </row>
        <row r="32">
          <cell r="I32">
            <v>0</v>
          </cell>
          <cell r="J32" t="str">
            <v>Callscan Australia Pty Ltd</v>
          </cell>
          <cell r="K32">
            <v>0</v>
          </cell>
          <cell r="L32" t="str">
            <v>PRI</v>
          </cell>
          <cell r="P32">
            <v>204305.13777469195</v>
          </cell>
          <cell r="Q32" t="str">
            <v>Callscan Australia Pty Ltd</v>
          </cell>
          <cell r="R32">
            <v>2.4123667420291113E-3</v>
          </cell>
          <cell r="S32" t="str">
            <v>PRI</v>
          </cell>
        </row>
        <row r="33">
          <cell r="I33">
            <v>1368929.9987439692</v>
          </cell>
          <cell r="J33" t="str">
            <v>Caprice Australia Pty Ltd</v>
          </cell>
          <cell r="K33">
            <v>1.2642049623961343E-2</v>
          </cell>
          <cell r="L33" t="str">
            <v>PRI</v>
          </cell>
          <cell r="P33">
            <v>0</v>
          </cell>
          <cell r="Q33" t="str">
            <v>Caprice Australia Pty Ltd</v>
          </cell>
          <cell r="R33">
            <v>0</v>
          </cell>
          <cell r="S33" t="str">
            <v>PRI</v>
          </cell>
        </row>
        <row r="34">
          <cell r="I34">
            <v>0</v>
          </cell>
          <cell r="J34" t="str">
            <v>Cargill Australia Ltd</v>
          </cell>
          <cell r="K34">
            <v>0</v>
          </cell>
          <cell r="L34" t="str">
            <v>MULTI</v>
          </cell>
          <cell r="P34">
            <v>453373.06250000006</v>
          </cell>
          <cell r="Q34" t="str">
            <v>Cargill Australia Ltd</v>
          </cell>
          <cell r="R34">
            <v>5.3532775025610085E-3</v>
          </cell>
          <cell r="S34" t="str">
            <v>MULTI</v>
          </cell>
        </row>
        <row r="35">
          <cell r="I35">
            <v>1337570</v>
          </cell>
          <cell r="J35" t="str">
            <v>Centurion Transport</v>
          </cell>
          <cell r="K35">
            <v>1.2352440468860365E-2</v>
          </cell>
          <cell r="L35" t="str">
            <v>PRI</v>
          </cell>
          <cell r="P35">
            <v>0</v>
          </cell>
          <cell r="Q35" t="str">
            <v>Centurion Transport</v>
          </cell>
          <cell r="R35">
            <v>0</v>
          </cell>
          <cell r="S35" t="str">
            <v>PRI</v>
          </cell>
        </row>
        <row r="36">
          <cell r="I36">
            <v>917040</v>
          </cell>
          <cell r="J36" t="str">
            <v>CEVA Logistics</v>
          </cell>
          <cell r="K36">
            <v>8.4688517293029213E-3</v>
          </cell>
          <cell r="L36" t="str">
            <v>MULTI</v>
          </cell>
          <cell r="P36">
            <v>0</v>
          </cell>
          <cell r="Q36" t="str">
            <v>CEVA Logistics</v>
          </cell>
          <cell r="R36">
            <v>0</v>
          </cell>
          <cell r="S36" t="str">
            <v>MULTI</v>
          </cell>
        </row>
        <row r="37">
          <cell r="I37">
            <v>0</v>
          </cell>
          <cell r="J37" t="str">
            <v>Commonwealth Government of Australia</v>
          </cell>
          <cell r="K37">
            <v>0</v>
          </cell>
          <cell r="L37" t="str">
            <v>GOV</v>
          </cell>
          <cell r="P37">
            <v>8784982.9572443068</v>
          </cell>
          <cell r="Q37" t="str">
            <v>Commonwealth Government of Australia</v>
          </cell>
          <cell r="R37">
            <v>0.10373014083825904</v>
          </cell>
          <cell r="S37" t="str">
            <v>GOV</v>
          </cell>
        </row>
        <row r="38">
          <cell r="I38">
            <v>2502031.2507593995</v>
          </cell>
          <cell r="J38" t="str">
            <v>Consolidated Paper Industries Pty Ltd</v>
          </cell>
          <cell r="K38">
            <v>2.3106224030318954E-2</v>
          </cell>
          <cell r="L38" t="str">
            <v>ASX</v>
          </cell>
          <cell r="P38">
            <v>0</v>
          </cell>
          <cell r="Q38" t="str">
            <v>Consolidated Paper Industries Pty Ltd</v>
          </cell>
          <cell r="R38">
            <v>0</v>
          </cell>
          <cell r="S38" t="str">
            <v>ASX</v>
          </cell>
        </row>
        <row r="39">
          <cell r="I39">
            <v>0</v>
          </cell>
          <cell r="J39" t="str">
            <v>Genesis Fitness Club</v>
          </cell>
          <cell r="K39">
            <v>0</v>
          </cell>
          <cell r="L39" t="str">
            <v>PRI</v>
          </cell>
          <cell r="P39">
            <v>124685</v>
          </cell>
          <cell r="Q39" t="str">
            <v>Genesis Fitness Club</v>
          </cell>
          <cell r="R39">
            <v>1.472238782176917E-3</v>
          </cell>
          <cell r="S39" t="str">
            <v>PRI</v>
          </cell>
        </row>
        <row r="40">
          <cell r="I40">
            <v>1857594.18</v>
          </cell>
          <cell r="J40" t="str">
            <v>CSR Building Products Limited</v>
          </cell>
          <cell r="K40">
            <v>1.7154856586011562E-2</v>
          </cell>
          <cell r="L40" t="str">
            <v>MULTI</v>
          </cell>
          <cell r="P40">
            <v>0</v>
          </cell>
          <cell r="Q40" t="str">
            <v>CSR Building Products Limited</v>
          </cell>
          <cell r="R40">
            <v>0</v>
          </cell>
          <cell r="S40" t="str">
            <v>MULTI</v>
          </cell>
        </row>
        <row r="41">
          <cell r="I41">
            <v>0</v>
          </cell>
          <cell r="J41" t="str">
            <v>CPA Australia</v>
          </cell>
          <cell r="K41">
            <v>0</v>
          </cell>
          <cell r="L41" t="str">
            <v>PRI</v>
          </cell>
          <cell r="P41">
            <v>1932918.72</v>
          </cell>
          <cell r="Q41" t="str">
            <v>CPA Australia</v>
          </cell>
          <cell r="R41">
            <v>2.2823257828766614E-2</v>
          </cell>
          <cell r="S41" t="str">
            <v>PRI</v>
          </cell>
        </row>
        <row r="42">
          <cell r="I42">
            <v>0</v>
          </cell>
          <cell r="J42" t="str">
            <v>Crest Operations P/L</v>
          </cell>
          <cell r="K42">
            <v>0</v>
          </cell>
          <cell r="L42" t="str">
            <v>PRI</v>
          </cell>
          <cell r="P42">
            <v>0</v>
          </cell>
          <cell r="Q42" t="str">
            <v>Crest Operations P/L</v>
          </cell>
          <cell r="R42">
            <v>0</v>
          </cell>
          <cell r="S42" t="str">
            <v>PRI</v>
          </cell>
        </row>
        <row r="43">
          <cell r="I43">
            <v>0</v>
          </cell>
          <cell r="J43" t="str">
            <v>Da Ming Investments</v>
          </cell>
          <cell r="K43">
            <v>0</v>
          </cell>
          <cell r="L43" t="str">
            <v>PRI</v>
          </cell>
          <cell r="P43">
            <v>42276.506999999998</v>
          </cell>
          <cell r="Q43" t="str">
            <v>Da Ming Investments</v>
          </cell>
          <cell r="R43">
            <v>4.9918685632091998E-4</v>
          </cell>
          <cell r="S43" t="str">
            <v>PRI</v>
          </cell>
        </row>
        <row r="44">
          <cell r="I44">
            <v>0</v>
          </cell>
          <cell r="J44" t="str">
            <v>Dealsong Pty Ltd</v>
          </cell>
          <cell r="K44">
            <v>0</v>
          </cell>
          <cell r="L44" t="str">
            <v>PRI</v>
          </cell>
          <cell r="P44">
            <v>296419.5</v>
          </cell>
          <cell r="Q44" t="str">
            <v>Dealsong Pty Ltd</v>
          </cell>
          <cell r="R44">
            <v>3.5000223258089638E-3</v>
          </cell>
          <cell r="S44" t="str">
            <v>PRI</v>
          </cell>
        </row>
        <row r="45">
          <cell r="I45">
            <v>1317905.0788329956</v>
          </cell>
          <cell r="J45" t="str">
            <v>Denso International Australia Pty Ltd</v>
          </cell>
          <cell r="K45">
            <v>1.217083519359234E-2</v>
          </cell>
          <cell r="L45" t="str">
            <v>MULTI</v>
          </cell>
          <cell r="P45">
            <v>0</v>
          </cell>
          <cell r="Q45" t="str">
            <v>Denso International Australia Pty Ltd</v>
          </cell>
          <cell r="R45">
            <v>0</v>
          </cell>
          <cell r="S45" t="str">
            <v>MULTI</v>
          </cell>
        </row>
        <row r="46">
          <cell r="I46">
            <v>2997401.08</v>
          </cell>
          <cell r="J46" t="str">
            <v>DHL Global Forwarding (Australia) Pty Ltd</v>
          </cell>
          <cell r="K46">
            <v>2.7680957558855062E-2</v>
          </cell>
          <cell r="L46" t="str">
            <v>MULTI</v>
          </cell>
          <cell r="P46">
            <v>0</v>
          </cell>
          <cell r="Q46" t="str">
            <v>DHL Global Forwarding (Australia) Pty Ltd</v>
          </cell>
          <cell r="R46">
            <v>0</v>
          </cell>
          <cell r="S46" t="str">
            <v>MULTI</v>
          </cell>
        </row>
        <row r="47">
          <cell r="I47">
            <v>1950524.9749999999</v>
          </cell>
          <cell r="J47" t="str">
            <v>Diageo</v>
          </cell>
          <cell r="K47">
            <v>1.8013071193816288E-2</v>
          </cell>
          <cell r="L47" t="str">
            <v>MULTI</v>
          </cell>
          <cell r="P47">
            <v>0</v>
          </cell>
          <cell r="Q47" t="str">
            <v>Diageo</v>
          </cell>
          <cell r="R47">
            <v>0</v>
          </cell>
          <cell r="S47" t="str">
            <v>MULTI</v>
          </cell>
        </row>
        <row r="48">
          <cell r="I48">
            <v>585488.51930447994</v>
          </cell>
          <cell r="J48" t="str">
            <v>Eagle Lighting Australia Pty Limited</v>
          </cell>
          <cell r="K48">
            <v>5.4069783861104776E-3</v>
          </cell>
          <cell r="L48" t="str">
            <v>PRI</v>
          </cell>
          <cell r="P48">
            <v>0</v>
          </cell>
          <cell r="Q48" t="str">
            <v>Eagle Lighting Australia Pty Limited</v>
          </cell>
          <cell r="R48">
            <v>0</v>
          </cell>
          <cell r="S48" t="str">
            <v>PRI</v>
          </cell>
        </row>
        <row r="49">
          <cell r="I49">
            <v>1396643.595</v>
          </cell>
          <cell r="J49" t="str">
            <v>Electrolux Home Products Pty Ltd</v>
          </cell>
          <cell r="K49">
            <v>1.2897984302468376E-2</v>
          </cell>
          <cell r="L49" t="str">
            <v>MULTI</v>
          </cell>
          <cell r="P49">
            <v>0</v>
          </cell>
          <cell r="Q49" t="str">
            <v>Electrolux Home Products Pty Ltd</v>
          </cell>
          <cell r="R49">
            <v>0</v>
          </cell>
          <cell r="S49" t="str">
            <v>MULTI</v>
          </cell>
        </row>
        <row r="50">
          <cell r="I50">
            <v>2438292.5461681499</v>
          </cell>
          <cell r="J50" t="str">
            <v>Exel (Australia) Pty Limited</v>
          </cell>
          <cell r="K50">
            <v>2.2517597974093344E-2</v>
          </cell>
          <cell r="L50" t="str">
            <v>MULTI</v>
          </cell>
          <cell r="P50">
            <v>0</v>
          </cell>
          <cell r="Q50" t="str">
            <v>Exel (Australia) Pty Limited</v>
          </cell>
          <cell r="R50">
            <v>0</v>
          </cell>
          <cell r="S50" t="str">
            <v>MULTI</v>
          </cell>
        </row>
        <row r="51">
          <cell r="I51">
            <v>0</v>
          </cell>
          <cell r="J51" t="str">
            <v>Farlucca Pty Limited</v>
          </cell>
          <cell r="K51">
            <v>0</v>
          </cell>
          <cell r="L51" t="str">
            <v>PRI</v>
          </cell>
          <cell r="P51">
            <v>153653.6754813717</v>
          </cell>
          <cell r="Q51" t="str">
            <v>Farlucca Pty Limited</v>
          </cell>
          <cell r="R51">
            <v>1.8142912144019079E-3</v>
          </cell>
          <cell r="S51" t="str">
            <v>PRI</v>
          </cell>
        </row>
        <row r="52">
          <cell r="I52">
            <v>935864.43458964152</v>
          </cell>
          <cell r="J52" t="str">
            <v>Fosters Wine Estates</v>
          </cell>
          <cell r="K52">
            <v>8.6426951226419649E-3</v>
          </cell>
          <cell r="L52" t="str">
            <v>ASX20</v>
          </cell>
          <cell r="P52">
            <v>0</v>
          </cell>
          <cell r="Q52" t="str">
            <v>Fosters Wine Estates</v>
          </cell>
          <cell r="R52">
            <v>0</v>
          </cell>
          <cell r="S52" t="str">
            <v>ASX20</v>
          </cell>
        </row>
        <row r="53">
          <cell r="I53">
            <v>1669971.7450485451</v>
          </cell>
          <cell r="J53" t="str">
            <v>Gregorys Transport Pty Ltd</v>
          </cell>
          <cell r="K53">
            <v>1.5422165991604935E-2</v>
          </cell>
          <cell r="L53" t="str">
            <v>PRI</v>
          </cell>
          <cell r="P53">
            <v>0</v>
          </cell>
          <cell r="Q53" t="str">
            <v>Gregorys Transport Pty Ltd</v>
          </cell>
          <cell r="R53">
            <v>0</v>
          </cell>
          <cell r="S53" t="str">
            <v>PRI</v>
          </cell>
        </row>
        <row r="54">
          <cell r="I54">
            <v>0</v>
          </cell>
          <cell r="J54" t="str">
            <v>Greyhound Racing NSW</v>
          </cell>
          <cell r="K54">
            <v>0</v>
          </cell>
          <cell r="L54" t="str">
            <v>PRI</v>
          </cell>
          <cell r="P54">
            <v>370135.96</v>
          </cell>
          <cell r="Q54" t="str">
            <v>Greyhound Racing NSW</v>
          </cell>
          <cell r="R54">
            <v>4.3704416328370225E-3</v>
          </cell>
          <cell r="S54" t="str">
            <v>PRI</v>
          </cell>
        </row>
        <row r="55">
          <cell r="I55">
            <v>202573.54159899999</v>
          </cell>
          <cell r="J55" t="str">
            <v>Groundhog</v>
          </cell>
          <cell r="K55">
            <v>1.8707638577179933E-3</v>
          </cell>
          <cell r="L55" t="str">
            <v>PRI</v>
          </cell>
          <cell r="P55">
            <v>0</v>
          </cell>
          <cell r="Q55" t="str">
            <v>Groundhog</v>
          </cell>
          <cell r="R55">
            <v>0</v>
          </cell>
          <cell r="S55" t="str">
            <v>PRI</v>
          </cell>
        </row>
        <row r="56">
          <cell r="I56">
            <v>0</v>
          </cell>
          <cell r="J56" t="str">
            <v>GTF Group Pty Ltd</v>
          </cell>
          <cell r="K56">
            <v>0</v>
          </cell>
          <cell r="L56" t="str">
            <v>PRI</v>
          </cell>
          <cell r="P56">
            <v>44096</v>
          </cell>
          <cell r="Q56" t="str">
            <v>GTF Group Pty Ltd</v>
          </cell>
          <cell r="R56">
            <v>5.2067082118036122E-4</v>
          </cell>
          <cell r="S56" t="str">
            <v>PRI</v>
          </cell>
        </row>
        <row r="57">
          <cell r="I57">
            <v>384028.74965099996</v>
          </cell>
          <cell r="J57" t="str">
            <v>Herbalife</v>
          </cell>
          <cell r="K57">
            <v>3.5465001969204289E-3</v>
          </cell>
          <cell r="L57" t="str">
            <v>MULTI</v>
          </cell>
          <cell r="P57">
            <v>0</v>
          </cell>
          <cell r="Q57" t="str">
            <v>Herbalife</v>
          </cell>
          <cell r="R57">
            <v>0</v>
          </cell>
          <cell r="S57" t="str">
            <v>MULTI</v>
          </cell>
        </row>
        <row r="58">
          <cell r="I58">
            <v>4053902</v>
          </cell>
          <cell r="J58" t="str">
            <v>H.J. Heinz Co. Australia Limited</v>
          </cell>
          <cell r="K58">
            <v>3.7437728957433233E-2</v>
          </cell>
          <cell r="L58" t="str">
            <v>MULTI</v>
          </cell>
          <cell r="P58">
            <v>0</v>
          </cell>
          <cell r="Q58" t="str">
            <v>H.J. Heinz Co. Australia Limited</v>
          </cell>
          <cell r="R58">
            <v>0</v>
          </cell>
          <cell r="S58" t="str">
            <v>MULTI</v>
          </cell>
        </row>
        <row r="59">
          <cell r="I59">
            <v>613388.02637054829</v>
          </cell>
          <cell r="J59" t="str">
            <v>Hills Industries Limited</v>
          </cell>
          <cell r="K59">
            <v>5.6646299483794869E-3</v>
          </cell>
          <cell r="L59" t="str">
            <v>ASX100</v>
          </cell>
          <cell r="P59">
            <v>0</v>
          </cell>
          <cell r="Q59" t="str">
            <v>Hills Industries Limited</v>
          </cell>
          <cell r="R59">
            <v>0</v>
          </cell>
          <cell r="S59" t="str">
            <v>ASX100</v>
          </cell>
        </row>
        <row r="60">
          <cell r="I60">
            <v>0</v>
          </cell>
          <cell r="J60" t="str">
            <v>Hiso Car Care Pty Ltd</v>
          </cell>
          <cell r="K60">
            <v>0</v>
          </cell>
          <cell r="L60" t="str">
            <v>PRI</v>
          </cell>
          <cell r="P60">
            <v>0</v>
          </cell>
          <cell r="Q60" t="str">
            <v>Hiso Car Care Pty Ltd</v>
          </cell>
          <cell r="R60">
            <v>0</v>
          </cell>
          <cell r="S60" t="str">
            <v>PRI</v>
          </cell>
        </row>
        <row r="61">
          <cell r="I61">
            <v>0</v>
          </cell>
          <cell r="J61" t="str">
            <v>HJ Heinz Company Australia Limited</v>
          </cell>
          <cell r="K61">
            <v>0</v>
          </cell>
          <cell r="L61" t="str">
            <v>MULTI</v>
          </cell>
          <cell r="P61">
            <v>1290293.5964672766</v>
          </cell>
          <cell r="Q61" t="str">
            <v>HJ Heinz Company Australia Limited</v>
          </cell>
          <cell r="R61">
            <v>1.5235355280215404E-2</v>
          </cell>
          <cell r="S61" t="str">
            <v>MULTI</v>
          </cell>
        </row>
        <row r="62">
          <cell r="I62">
            <v>0</v>
          </cell>
          <cell r="J62" t="str">
            <v>ICT Australia Pty Ltd New</v>
          </cell>
          <cell r="K62">
            <v>0</v>
          </cell>
          <cell r="L62" t="str">
            <v>MULTI</v>
          </cell>
          <cell r="P62">
            <v>405061.80000000005</v>
          </cell>
          <cell r="Q62" t="str">
            <v>ICT Australia Pty Ltd New</v>
          </cell>
          <cell r="R62">
            <v>4.782834271471228E-3</v>
          </cell>
          <cell r="S62" t="str">
            <v>MULTI</v>
          </cell>
        </row>
        <row r="63">
          <cell r="I63">
            <v>0</v>
          </cell>
          <cell r="J63" t="str">
            <v>IGA Express Supermarket</v>
          </cell>
          <cell r="K63">
            <v>0</v>
          </cell>
          <cell r="L63" t="str">
            <v>PRI</v>
          </cell>
          <cell r="P63">
            <v>83281.8</v>
          </cell>
          <cell r="Q63" t="str">
            <v>IGA Express Supermarket</v>
          </cell>
          <cell r="R63">
            <v>9.8336364285600965E-4</v>
          </cell>
          <cell r="S63" t="str">
            <v>PRI</v>
          </cell>
        </row>
        <row r="64">
          <cell r="I64">
            <v>1232153.5935920519</v>
          </cell>
          <cell r="J64" t="str">
            <v>INC Corporation Pty Ltd</v>
          </cell>
          <cell r="K64">
            <v>1.1378921412216325E-2</v>
          </cell>
          <cell r="L64" t="str">
            <v>PRI</v>
          </cell>
          <cell r="P64">
            <v>0</v>
          </cell>
          <cell r="Q64" t="str">
            <v>INC Corporation Pty Ltd</v>
          </cell>
          <cell r="R64">
            <v>0</v>
          </cell>
          <cell r="S64" t="str">
            <v>PRI</v>
          </cell>
        </row>
        <row r="65">
          <cell r="I65">
            <v>3072908.3890094562</v>
          </cell>
          <cell r="J65" t="str">
            <v>Inchcape Motors Australia Ltd</v>
          </cell>
          <cell r="K65">
            <v>2.8378266514276575E-2</v>
          </cell>
          <cell r="L65" t="str">
            <v>MULTI</v>
          </cell>
          <cell r="P65">
            <v>0</v>
          </cell>
          <cell r="Q65" t="str">
            <v>Inchcape Motors Australia Ltd</v>
          </cell>
          <cell r="R65">
            <v>0</v>
          </cell>
          <cell r="S65" t="str">
            <v>MULTI</v>
          </cell>
        </row>
        <row r="66">
          <cell r="I66">
            <v>79957.9375</v>
          </cell>
          <cell r="J66" t="str">
            <v>Jetstream Café Express</v>
          </cell>
          <cell r="K66">
            <v>7.3841044803756647E-4</v>
          </cell>
          <cell r="L66" t="str">
            <v>PRI</v>
          </cell>
          <cell r="P66">
            <v>0</v>
          </cell>
          <cell r="Q66" t="str">
            <v>Jetstream Café Express</v>
          </cell>
          <cell r="R66">
            <v>0</v>
          </cell>
          <cell r="S66" t="str">
            <v>PRI</v>
          </cell>
        </row>
        <row r="67">
          <cell r="I67">
            <v>1198917.2944252982</v>
          </cell>
          <cell r="J67" t="str">
            <v>John Danks &amp; Son Pty Ltd</v>
          </cell>
          <cell r="K67">
            <v>1.1071984648635683E-2</v>
          </cell>
          <cell r="L67" t="str">
            <v>ASX</v>
          </cell>
          <cell r="P67">
            <v>0</v>
          </cell>
          <cell r="Q67" t="str">
            <v>John Danks &amp; Son Pty Ltd</v>
          </cell>
          <cell r="R67">
            <v>0</v>
          </cell>
          <cell r="S67" t="str">
            <v>ASX</v>
          </cell>
        </row>
        <row r="68">
          <cell r="I68">
            <v>0</v>
          </cell>
          <cell r="J68" t="str">
            <v>Jones Lang LaSalle</v>
          </cell>
          <cell r="K68">
            <v>0</v>
          </cell>
          <cell r="L68" t="str">
            <v>MULTI</v>
          </cell>
          <cell r="P68">
            <v>51499.305000000008</v>
          </cell>
          <cell r="Q68" t="str">
            <v>Jones Lang LaSalle</v>
          </cell>
          <cell r="R68">
            <v>6.0808657076759538E-4</v>
          </cell>
          <cell r="S68" t="str">
            <v>MULTI</v>
          </cell>
        </row>
        <row r="69">
          <cell r="I69">
            <v>0</v>
          </cell>
          <cell r="J69" t="str">
            <v>Karima Catering Enterprises</v>
          </cell>
          <cell r="K69">
            <v>0</v>
          </cell>
          <cell r="L69" t="str">
            <v>PRI</v>
          </cell>
          <cell r="P69">
            <v>0</v>
          </cell>
          <cell r="Q69" t="str">
            <v>Karima Catering Enterprises</v>
          </cell>
          <cell r="R69">
            <v>0</v>
          </cell>
          <cell r="S69" t="str">
            <v>PRI</v>
          </cell>
        </row>
        <row r="70">
          <cell r="I70">
            <v>0</v>
          </cell>
          <cell r="J70" t="str">
            <v>Kedsec Pty Ltd</v>
          </cell>
          <cell r="K70">
            <v>0</v>
          </cell>
          <cell r="L70" t="str">
            <v>PRI</v>
          </cell>
          <cell r="P70">
            <v>276344.24772480002</v>
          </cell>
          <cell r="Q70" t="str">
            <v>Kedsec Pty Ltd</v>
          </cell>
          <cell r="R70">
            <v>3.2629804606164005E-3</v>
          </cell>
          <cell r="S70" t="str">
            <v>PRI</v>
          </cell>
        </row>
        <row r="71">
          <cell r="I71">
            <v>1734721.96</v>
          </cell>
          <cell r="J71" t="str">
            <v>Kimberly Clark</v>
          </cell>
          <cell r="K71">
            <v>1.6020133332031051E-2</v>
          </cell>
          <cell r="L71" t="str">
            <v>MULTI</v>
          </cell>
          <cell r="P71">
            <v>0</v>
          </cell>
          <cell r="Q71" t="str">
            <v>Kimberly Clark</v>
          </cell>
          <cell r="R71">
            <v>0</v>
          </cell>
          <cell r="S71" t="str">
            <v>MULTI</v>
          </cell>
        </row>
        <row r="72">
          <cell r="I72">
            <v>1791990.3016190003</v>
          </cell>
          <cell r="J72" t="str">
            <v>Laminex Group Limited</v>
          </cell>
          <cell r="K72">
            <v>1.6549005675608627E-2</v>
          </cell>
          <cell r="L72" t="str">
            <v>MULTI</v>
          </cell>
          <cell r="P72">
            <v>0</v>
          </cell>
          <cell r="Q72" t="str">
            <v>Laminex Group Limited</v>
          </cell>
          <cell r="R72">
            <v>0</v>
          </cell>
          <cell r="S72" t="str">
            <v>MULTI</v>
          </cell>
        </row>
        <row r="73">
          <cell r="I73">
            <v>1738115.89005</v>
          </cell>
          <cell r="J73" t="str">
            <v>Legend Corporation Limited</v>
          </cell>
          <cell r="K73">
            <v>1.6051476229149035E-2</v>
          </cell>
          <cell r="L73" t="str">
            <v>ASX</v>
          </cell>
          <cell r="P73">
            <v>0</v>
          </cell>
          <cell r="Q73" t="str">
            <v>Legend Corporation Limited</v>
          </cell>
          <cell r="R73">
            <v>0</v>
          </cell>
          <cell r="S73" t="str">
            <v>ASX</v>
          </cell>
        </row>
        <row r="74">
          <cell r="I74">
            <v>0</v>
          </cell>
          <cell r="J74" t="str">
            <v>LEK Consulting Pty Ltd 1</v>
          </cell>
          <cell r="K74">
            <v>0</v>
          </cell>
          <cell r="L74" t="str">
            <v>PRI</v>
          </cell>
          <cell r="P74">
            <v>188485.49487835148</v>
          </cell>
          <cell r="Q74" t="str">
            <v>LEK Consulting Pty Ltd 1</v>
          </cell>
          <cell r="R74">
            <v>2.2255736891985223E-3</v>
          </cell>
          <cell r="S74" t="str">
            <v>PRI</v>
          </cell>
        </row>
        <row r="75">
          <cell r="I75">
            <v>5000012.6458406737</v>
          </cell>
          <cell r="J75" t="str">
            <v>LG Electronics Australia Pty Ltd</v>
          </cell>
          <cell r="K75">
            <v>4.6175047699407078E-2</v>
          </cell>
          <cell r="L75" t="str">
            <v>MULTI</v>
          </cell>
          <cell r="P75">
            <v>0</v>
          </cell>
          <cell r="Q75" t="str">
            <v>LG Electronics Australia Pty Ltd</v>
          </cell>
          <cell r="R75">
            <v>0</v>
          </cell>
          <cell r="S75" t="str">
            <v>MULTI</v>
          </cell>
        </row>
        <row r="76">
          <cell r="I76">
            <v>728154</v>
          </cell>
          <cell r="J76" t="str">
            <v>Lindsay Brothers</v>
          </cell>
          <cell r="K76">
            <v>6.7244921291315972E-3</v>
          </cell>
          <cell r="L76" t="str">
            <v>ASX</v>
          </cell>
          <cell r="P76">
            <v>0</v>
          </cell>
          <cell r="Q76" t="str">
            <v>Lindsay Brothers</v>
          </cell>
          <cell r="R76">
            <v>0</v>
          </cell>
          <cell r="S76" t="str">
            <v>ASX</v>
          </cell>
        </row>
        <row r="77">
          <cell r="I77">
            <v>1060443.3335999977</v>
          </cell>
          <cell r="J77" t="str">
            <v>Mazda Australia Pty Limited</v>
          </cell>
          <cell r="K77">
            <v>9.7931795337020157E-3</v>
          </cell>
          <cell r="L77" t="str">
            <v>MULTI</v>
          </cell>
          <cell r="P77">
            <v>0</v>
          </cell>
          <cell r="Q77" t="str">
            <v>Mazda Australia Pty Limited</v>
          </cell>
          <cell r="R77">
            <v>0</v>
          </cell>
          <cell r="S77" t="str">
            <v>MULTI</v>
          </cell>
        </row>
        <row r="78">
          <cell r="I78">
            <v>0</v>
          </cell>
          <cell r="J78" t="str">
            <v>M Barrett &amp; S Wonglomnil</v>
          </cell>
          <cell r="K78">
            <v>0</v>
          </cell>
          <cell r="L78" t="str">
            <v>PRI</v>
          </cell>
          <cell r="P78">
            <v>44957.525000000001</v>
          </cell>
          <cell r="Q78" t="str">
            <v>M Barrett &amp; S Wonglomnil</v>
          </cell>
          <cell r="R78">
            <v>5.3084342026457317E-4</v>
          </cell>
          <cell r="S78" t="str">
            <v>PRI</v>
          </cell>
        </row>
        <row r="79">
          <cell r="I79">
            <v>0</v>
          </cell>
          <cell r="J79" t="str">
            <v>Salmat</v>
          </cell>
          <cell r="K79">
            <v>0</v>
          </cell>
          <cell r="L79" t="str">
            <v>ASX300</v>
          </cell>
          <cell r="P79">
            <v>0</v>
          </cell>
          <cell r="Q79" t="str">
            <v>Salmat</v>
          </cell>
          <cell r="R79">
            <v>0</v>
          </cell>
          <cell r="S79" t="str">
            <v>ASX300</v>
          </cell>
        </row>
        <row r="80">
          <cell r="I80">
            <v>0</v>
          </cell>
          <cell r="J80" t="str">
            <v>Microsoft  Corporation</v>
          </cell>
          <cell r="K80">
            <v>0</v>
          </cell>
          <cell r="L80" t="str">
            <v>MULTI</v>
          </cell>
          <cell r="P80">
            <v>909451.36693886702</v>
          </cell>
          <cell r="Q80" t="str">
            <v>Microsoft  Corporation</v>
          </cell>
          <cell r="R80">
            <v>1.0738497597234713E-2</v>
          </cell>
          <cell r="S80" t="str">
            <v>MULTI</v>
          </cell>
        </row>
        <row r="81">
          <cell r="I81">
            <v>0</v>
          </cell>
          <cell r="J81" t="str">
            <v>Minmetals</v>
          </cell>
          <cell r="K81">
            <v>0</v>
          </cell>
          <cell r="L81" t="str">
            <v>MULTI</v>
          </cell>
          <cell r="P81">
            <v>1931366.9000000004</v>
          </cell>
          <cell r="Q81" t="str">
            <v>Minmetals</v>
          </cell>
          <cell r="R81">
            <v>2.2804934457174544E-2</v>
          </cell>
          <cell r="S81" t="str">
            <v>MULTI</v>
          </cell>
        </row>
        <row r="82">
          <cell r="I82">
            <v>0</v>
          </cell>
          <cell r="J82" t="str">
            <v>Morrows Pty Ltd</v>
          </cell>
          <cell r="K82">
            <v>0</v>
          </cell>
          <cell r="L82" t="str">
            <v>PRI</v>
          </cell>
          <cell r="P82">
            <v>341022.36053618463</v>
          </cell>
          <cell r="Q82" t="str">
            <v>Morrows Pty Ltd</v>
          </cell>
          <cell r="R82">
            <v>4.0266779866935882E-3</v>
          </cell>
          <cell r="S82" t="str">
            <v>PRI</v>
          </cell>
        </row>
        <row r="83">
          <cell r="I83">
            <v>0</v>
          </cell>
          <cell r="J83" t="str">
            <v>Mr Christopher Commander</v>
          </cell>
          <cell r="K83">
            <v>0</v>
          </cell>
          <cell r="L83" t="str">
            <v>PRI</v>
          </cell>
          <cell r="P83">
            <v>25750</v>
          </cell>
          <cell r="Q83" t="str">
            <v>Mr Christopher Commander</v>
          </cell>
          <cell r="R83">
            <v>3.0404738854758484E-4</v>
          </cell>
          <cell r="S83" t="str">
            <v>PRI</v>
          </cell>
        </row>
        <row r="84">
          <cell r="I84">
            <v>0</v>
          </cell>
          <cell r="J84" t="str">
            <v>National Australia Bank Limited</v>
          </cell>
          <cell r="K84">
            <v>0</v>
          </cell>
          <cell r="L84" t="str">
            <v>ASX20</v>
          </cell>
          <cell r="P84">
            <v>3420720.5278002704</v>
          </cell>
          <cell r="Q84" t="str">
            <v>National Australia Bank Limited</v>
          </cell>
          <cell r="R84">
            <v>4.0390724016651974E-2</v>
          </cell>
          <cell r="S84" t="str">
            <v>ASX20</v>
          </cell>
        </row>
        <row r="85">
          <cell r="I85">
            <v>0</v>
          </cell>
          <cell r="J85" t="str">
            <v>Nestle Australia Limited</v>
          </cell>
          <cell r="K85">
            <v>0</v>
          </cell>
          <cell r="L85" t="str">
            <v>MULTI</v>
          </cell>
          <cell r="P85">
            <v>8810476.5475060567</v>
          </cell>
          <cell r="Q85" t="str">
            <v>Nestle Australia Limited</v>
          </cell>
          <cell r="R85">
            <v>0.10403116062636729</v>
          </cell>
          <cell r="S85" t="str">
            <v>MULTI</v>
          </cell>
        </row>
        <row r="86">
          <cell r="I86">
            <v>0</v>
          </cell>
          <cell r="J86" t="str">
            <v>Nexus Energy</v>
          </cell>
          <cell r="K86">
            <v>0</v>
          </cell>
          <cell r="L86" t="str">
            <v>ASX</v>
          </cell>
          <cell r="P86">
            <v>737350.8</v>
          </cell>
          <cell r="Q86" t="str">
            <v>Nexus Energy</v>
          </cell>
          <cell r="R86">
            <v>8.7063916576105831E-3</v>
          </cell>
          <cell r="S86" t="str">
            <v>ASX</v>
          </cell>
        </row>
        <row r="87">
          <cell r="I87">
            <v>0</v>
          </cell>
          <cell r="J87" t="str">
            <v>NSW Farmers Association</v>
          </cell>
          <cell r="K87">
            <v>0</v>
          </cell>
          <cell r="L87" t="str">
            <v>PRI</v>
          </cell>
          <cell r="P87">
            <v>284693.59250000003</v>
          </cell>
          <cell r="Q87" t="str">
            <v>NSW Farmers Association</v>
          </cell>
          <cell r="R87">
            <v>3.3615667314895259E-3</v>
          </cell>
          <cell r="S87" t="str">
            <v>PRI</v>
          </cell>
        </row>
        <row r="88">
          <cell r="I88">
            <v>0</v>
          </cell>
          <cell r="J88" t="str">
            <v>Optus Mobile</v>
          </cell>
          <cell r="K88">
            <v>0</v>
          </cell>
          <cell r="L88" t="str">
            <v>MULTI</v>
          </cell>
          <cell r="P88">
            <v>42361.858044525274</v>
          </cell>
          <cell r="Q88" t="str">
            <v>Optus Mobile</v>
          </cell>
          <cell r="R88">
            <v>5.0019465291112266E-4</v>
          </cell>
          <cell r="S88" t="str">
            <v>MULTI</v>
          </cell>
        </row>
        <row r="89">
          <cell r="I89">
            <v>0</v>
          </cell>
          <cell r="J89" t="str">
            <v>Pacific Brands</v>
          </cell>
          <cell r="K89">
            <v>0</v>
          </cell>
          <cell r="L89" t="str">
            <v>ASX200</v>
          </cell>
          <cell r="P89">
            <v>1284495.6836582404</v>
          </cell>
          <cell r="Q89" t="str">
            <v>Pacific Brands</v>
          </cell>
          <cell r="R89">
            <v>1.5166895464735246E-2</v>
          </cell>
          <cell r="S89" t="str">
            <v>ASX200</v>
          </cell>
        </row>
        <row r="90">
          <cell r="I90">
            <v>1676239.7001673796</v>
          </cell>
          <cell r="J90" t="str">
            <v>Panasonic Australia Pty Ltd</v>
          </cell>
          <cell r="K90">
            <v>1.5480050470523341E-2</v>
          </cell>
          <cell r="L90" t="str">
            <v>MULTI</v>
          </cell>
          <cell r="P90">
            <v>0</v>
          </cell>
          <cell r="Q90" t="str">
            <v>Panasonic Australia Pty Ltd</v>
          </cell>
          <cell r="R90">
            <v>0</v>
          </cell>
          <cell r="S90" t="str">
            <v>MULTI</v>
          </cell>
        </row>
        <row r="91">
          <cell r="I91">
            <v>0</v>
          </cell>
          <cell r="J91" t="str">
            <v>Paradigm Wealth Management Pty Ltd</v>
          </cell>
          <cell r="K91">
            <v>0</v>
          </cell>
          <cell r="L91" t="str">
            <v>PRI</v>
          </cell>
          <cell r="P91">
            <v>96732.745612800034</v>
          </cell>
          <cell r="Q91" t="str">
            <v>Paradigm Wealth Management Pty Ltd</v>
          </cell>
          <cell r="R91">
            <v>1.1421879103149396E-3</v>
          </cell>
          <cell r="S91" t="str">
            <v>PRI</v>
          </cell>
        </row>
        <row r="92">
          <cell r="I92">
            <v>1527617.12</v>
          </cell>
          <cell r="J92" t="str">
            <v>Pearson Australia Group</v>
          </cell>
          <cell r="K92">
            <v>1.4107522996188553E-2</v>
          </cell>
          <cell r="L92" t="str">
            <v>MULTI</v>
          </cell>
          <cell r="P92">
            <v>0</v>
          </cell>
          <cell r="Q92" t="str">
            <v>Pearson Australia Group</v>
          </cell>
          <cell r="R92">
            <v>0</v>
          </cell>
          <cell r="S92" t="str">
            <v>MULTI</v>
          </cell>
        </row>
        <row r="93">
          <cell r="I93">
            <v>0</v>
          </cell>
          <cell r="J93" t="str">
            <v>Pellaroma Café Bar</v>
          </cell>
          <cell r="K93">
            <v>0</v>
          </cell>
          <cell r="L93" t="str">
            <v>PRI</v>
          </cell>
          <cell r="P93">
            <v>92499.554999999993</v>
          </cell>
          <cell r="Q93" t="str">
            <v>Pellaroma Café Bar</v>
          </cell>
          <cell r="R93">
            <v>1.0922038112451918E-3</v>
          </cell>
          <cell r="S93" t="str">
            <v>PRI</v>
          </cell>
        </row>
        <row r="94">
          <cell r="I94">
            <v>0</v>
          </cell>
          <cell r="J94" t="str">
            <v xml:space="preserve">PMP Limited </v>
          </cell>
          <cell r="K94">
            <v>0</v>
          </cell>
          <cell r="L94" t="str">
            <v>ASX200</v>
          </cell>
          <cell r="P94">
            <v>1108998.6847475367</v>
          </cell>
          <cell r="Q94" t="str">
            <v xml:space="preserve">PMP Limited </v>
          </cell>
          <cell r="R94">
            <v>1.3094685592240576E-2</v>
          </cell>
          <cell r="S94" t="str">
            <v>ASX200</v>
          </cell>
        </row>
        <row r="95">
          <cell r="I95">
            <v>0</v>
          </cell>
          <cell r="J95" t="str">
            <v>Aviva Investors</v>
          </cell>
          <cell r="K95">
            <v>0</v>
          </cell>
          <cell r="L95" t="str">
            <v>MULTI</v>
          </cell>
          <cell r="P95">
            <v>426652.40526630124</v>
          </cell>
          <cell r="Q95" t="str">
            <v>Aviva Investors</v>
          </cell>
          <cell r="R95">
            <v>5.0377689180102804E-3</v>
          </cell>
          <cell r="S95" t="str">
            <v>MULTI</v>
          </cell>
        </row>
        <row r="96">
          <cell r="I96">
            <v>0</v>
          </cell>
          <cell r="J96" t="str">
            <v>Parsons Brinckerhoff</v>
          </cell>
          <cell r="K96">
            <v>0</v>
          </cell>
          <cell r="L96" t="str">
            <v>MULTI</v>
          </cell>
          <cell r="P96">
            <v>1393728.7</v>
          </cell>
          <cell r="Q96" t="str">
            <v>Parsons Brinckerhoff</v>
          </cell>
          <cell r="R96">
            <v>1.6456682391410495E-2</v>
          </cell>
          <cell r="S96" t="str">
            <v>MULTI</v>
          </cell>
        </row>
        <row r="97">
          <cell r="I97">
            <v>0</v>
          </cell>
          <cell r="J97" t="str">
            <v>Pricewaterhouse Coopers</v>
          </cell>
          <cell r="K97">
            <v>0</v>
          </cell>
          <cell r="L97" t="str">
            <v>MULTI</v>
          </cell>
          <cell r="P97">
            <v>7575811.9205089509</v>
          </cell>
          <cell r="Q97" t="str">
            <v>Pricewaterhouse Coopers</v>
          </cell>
          <cell r="R97">
            <v>8.9452653613918826E-2</v>
          </cell>
          <cell r="S97" t="str">
            <v>MULTI</v>
          </cell>
        </row>
        <row r="98">
          <cell r="I98">
            <v>0</v>
          </cell>
          <cell r="J98" t="str">
            <v>Publicis Group</v>
          </cell>
          <cell r="K98">
            <v>0</v>
          </cell>
          <cell r="L98" t="str">
            <v>PRI</v>
          </cell>
          <cell r="P98">
            <v>870038.29999999981</v>
          </cell>
          <cell r="Q98" t="str">
            <v>Publicis Group</v>
          </cell>
          <cell r="R98">
            <v>1.0273121283548743E-2</v>
          </cell>
          <cell r="S98" t="str">
            <v>PRI</v>
          </cell>
        </row>
        <row r="99">
          <cell r="I99">
            <v>0</v>
          </cell>
          <cell r="J99" t="str">
            <v>Publishing and Broadcasting Limited</v>
          </cell>
          <cell r="K99">
            <v>0</v>
          </cell>
          <cell r="L99" t="str">
            <v>ASX50</v>
          </cell>
          <cell r="P99">
            <v>2804257.1214261763</v>
          </cell>
          <cell r="Q99" t="str">
            <v>Publishing and Broadcasting Limited</v>
          </cell>
          <cell r="R99">
            <v>3.3111730275168789E-2</v>
          </cell>
          <cell r="S99" t="str">
            <v>ASX50</v>
          </cell>
        </row>
        <row r="100">
          <cell r="I100">
            <v>0</v>
          </cell>
          <cell r="J100" t="str">
            <v>Qantas Airways Ltd</v>
          </cell>
          <cell r="K100">
            <v>0</v>
          </cell>
          <cell r="L100" t="str">
            <v>ASX50</v>
          </cell>
          <cell r="P100">
            <v>5570909.3626580574</v>
          </cell>
          <cell r="Q100" t="str">
            <v>Qantas Airways Ltd</v>
          </cell>
          <cell r="R100">
            <v>6.5779434701028053E-2</v>
          </cell>
          <cell r="S100" t="str">
            <v>ASX50</v>
          </cell>
        </row>
        <row r="101">
          <cell r="I101">
            <v>0</v>
          </cell>
          <cell r="J101" t="str">
            <v>RF Industries</v>
          </cell>
          <cell r="K101">
            <v>0</v>
          </cell>
          <cell r="L101" t="str">
            <v>PRI</v>
          </cell>
          <cell r="P101">
            <v>0</v>
          </cell>
          <cell r="Q101" t="str">
            <v>RF Industries</v>
          </cell>
          <cell r="R101">
            <v>0</v>
          </cell>
          <cell r="S101" t="str">
            <v>PRI</v>
          </cell>
        </row>
        <row r="102">
          <cell r="I102">
            <v>983633.47499999986</v>
          </cell>
          <cell r="J102" t="str">
            <v>Restore (East Coast) Pty Limited</v>
          </cell>
          <cell r="K102">
            <v>9.0838415508091158E-3</v>
          </cell>
          <cell r="L102" t="str">
            <v>PRI</v>
          </cell>
          <cell r="P102">
            <v>0</v>
          </cell>
          <cell r="Q102" t="str">
            <v>Restore (East Coast) Pty Limited</v>
          </cell>
          <cell r="R102">
            <v>0</v>
          </cell>
          <cell r="S102" t="str">
            <v>PRI</v>
          </cell>
        </row>
        <row r="103">
          <cell r="I103">
            <v>0</v>
          </cell>
          <cell r="J103" t="str">
            <v>S.S.A. Andreolas</v>
          </cell>
          <cell r="K103">
            <v>0</v>
          </cell>
          <cell r="L103" t="str">
            <v>PRI</v>
          </cell>
          <cell r="P103">
            <v>46794.771000000001</v>
          </cell>
          <cell r="Q103" t="str">
            <v>S.S.A. Andreolas</v>
          </cell>
          <cell r="R103">
            <v>5.5253700661096132E-4</v>
          </cell>
          <cell r="S103" t="str">
            <v>PRI</v>
          </cell>
        </row>
        <row r="104">
          <cell r="I104">
            <v>0</v>
          </cell>
          <cell r="J104" t="str">
            <v>Seretos Enterprises</v>
          </cell>
          <cell r="K104">
            <v>0</v>
          </cell>
          <cell r="L104" t="str">
            <v>PRI</v>
          </cell>
          <cell r="P104">
            <v>86309.491199999989</v>
          </cell>
          <cell r="Q104" t="str">
            <v>Seretos Enterprises</v>
          </cell>
          <cell r="R104">
            <v>1.0191136080089612E-3</v>
          </cell>
          <cell r="S104" t="str">
            <v>PRI</v>
          </cell>
        </row>
        <row r="105">
          <cell r="I105">
            <v>1860997.2599999998</v>
          </cell>
          <cell r="J105" t="str">
            <v>Sigma Company Limited</v>
          </cell>
          <cell r="K105">
            <v>1.7186283982791369E-2</v>
          </cell>
          <cell r="L105" t="str">
            <v>ASX200</v>
          </cell>
          <cell r="P105">
            <v>0</v>
          </cell>
          <cell r="Q105" t="str">
            <v>Sigma Company Limited</v>
          </cell>
          <cell r="R105">
            <v>0</v>
          </cell>
          <cell r="S105" t="str">
            <v>ASX200</v>
          </cell>
        </row>
        <row r="106">
          <cell r="I106">
            <v>2724427.263857</v>
          </cell>
          <cell r="J106" t="str">
            <v>Retail Adventures</v>
          </cell>
          <cell r="K106">
            <v>2.5160048138440399E-2</v>
          </cell>
          <cell r="L106" t="str">
            <v>PRI</v>
          </cell>
          <cell r="P106">
            <v>0</v>
          </cell>
          <cell r="Q106" t="str">
            <v>Retail Adventures</v>
          </cell>
          <cell r="R106">
            <v>0</v>
          </cell>
          <cell r="S106" t="str">
            <v>PRI</v>
          </cell>
        </row>
        <row r="107">
          <cell r="I107">
            <v>388816.07999999996</v>
          </cell>
          <cell r="J107" t="str">
            <v>Smith Lewis &amp; Staff Pty Limited</v>
          </cell>
          <cell r="K107">
            <v>3.5907111265471334E-3</v>
          </cell>
          <cell r="L107" t="str">
            <v>PRI</v>
          </cell>
          <cell r="P107">
            <v>0</v>
          </cell>
          <cell r="Q107" t="str">
            <v>Smith Lewis &amp; Staff Pty Limited</v>
          </cell>
          <cell r="R107">
            <v>0</v>
          </cell>
          <cell r="S107" t="str">
            <v>PRI</v>
          </cell>
        </row>
        <row r="108">
          <cell r="I108">
            <v>0</v>
          </cell>
          <cell r="J108" t="str">
            <v>ADP Employer Services</v>
          </cell>
          <cell r="K108">
            <v>0</v>
          </cell>
          <cell r="L108" t="str">
            <v>ASX20</v>
          </cell>
          <cell r="P108">
            <v>67981</v>
          </cell>
          <cell r="Q108" t="str">
            <v>ADP Employer Services</v>
          </cell>
          <cell r="R108">
            <v>8.0269691343119861E-4</v>
          </cell>
          <cell r="S108" t="str">
            <v>ASX20</v>
          </cell>
        </row>
        <row r="109">
          <cell r="I109">
            <v>0</v>
          </cell>
          <cell r="J109" t="str">
            <v>WTH Pty Ltd</v>
          </cell>
          <cell r="K109">
            <v>0</v>
          </cell>
          <cell r="L109" t="str">
            <v>PRI</v>
          </cell>
          <cell r="P109">
            <v>74964.600000000006</v>
          </cell>
          <cell r="Q109" t="str">
            <v>WTH Pty Ltd</v>
          </cell>
          <cell r="R109">
            <v>8.8515692673841865E-4</v>
          </cell>
          <cell r="S109" t="str">
            <v>PRI</v>
          </cell>
        </row>
        <row r="110">
          <cell r="I110">
            <v>0</v>
          </cell>
          <cell r="J110" t="str">
            <v>SPI Electricity Pty Ltd</v>
          </cell>
          <cell r="K110">
            <v>0</v>
          </cell>
          <cell r="L110" t="str">
            <v>ASX200</v>
          </cell>
          <cell r="P110">
            <v>2586157.8885081317</v>
          </cell>
          <cell r="Q110" t="str">
            <v>SPI Electricity Pty Ltd</v>
          </cell>
          <cell r="R110">
            <v>3.0536487470781883E-2</v>
          </cell>
          <cell r="S110" t="str">
            <v>ASX200</v>
          </cell>
        </row>
        <row r="111">
          <cell r="I111">
            <v>0</v>
          </cell>
          <cell r="J111" t="str">
            <v>St George Bank Limited</v>
          </cell>
          <cell r="K111">
            <v>0</v>
          </cell>
          <cell r="L111" t="str">
            <v>ASX20</v>
          </cell>
          <cell r="P111">
            <v>12778.40645451369</v>
          </cell>
          <cell r="Q111" t="str">
            <v>St George Bank Limited</v>
          </cell>
          <cell r="R111">
            <v>1.5088314999201901E-4</v>
          </cell>
          <cell r="S111" t="str">
            <v>ASX20</v>
          </cell>
        </row>
        <row r="112">
          <cell r="I112">
            <v>0</v>
          </cell>
          <cell r="J112" t="str">
            <v>State Government of NSW</v>
          </cell>
          <cell r="K112">
            <v>0</v>
          </cell>
          <cell r="L112" t="str">
            <v>GOV</v>
          </cell>
          <cell r="P112">
            <v>4122627.8000000003</v>
          </cell>
          <cell r="Q112" t="str">
            <v>State Government of NSW</v>
          </cell>
          <cell r="R112">
            <v>4.8678610351210676E-2</v>
          </cell>
          <cell r="S112" t="str">
            <v>GOV</v>
          </cell>
        </row>
        <row r="113">
          <cell r="I113">
            <v>0</v>
          </cell>
          <cell r="J113" t="str">
            <v>Stellar Call Centres</v>
          </cell>
          <cell r="K113">
            <v>0</v>
          </cell>
          <cell r="L113" t="str">
            <v>PRI</v>
          </cell>
          <cell r="P113">
            <v>1139547.9048000001</v>
          </cell>
          <cell r="Q113" t="str">
            <v>Stellar Call Centres</v>
          </cell>
          <cell r="R113">
            <v>1.3455400566186868E-2</v>
          </cell>
          <cell r="S113" t="str">
            <v>PRI</v>
          </cell>
        </row>
        <row r="114">
          <cell r="I114">
            <v>2177615.8944839998</v>
          </cell>
          <cell r="J114" t="str">
            <v>Stramit Corporation Limited</v>
          </cell>
          <cell r="K114">
            <v>2.0110252697546838E-2</v>
          </cell>
          <cell r="L114" t="str">
            <v>MULTI</v>
          </cell>
          <cell r="P114">
            <v>0</v>
          </cell>
          <cell r="Q114" t="str">
            <v>Stramit Corporation Limited</v>
          </cell>
          <cell r="R114">
            <v>0</v>
          </cell>
          <cell r="S114" t="str">
            <v>MULTI</v>
          </cell>
        </row>
        <row r="115">
          <cell r="I115">
            <v>1185484.8400000001</v>
          </cell>
          <cell r="J115" t="str">
            <v>Strandbags Group Pty Limited</v>
          </cell>
          <cell r="K115">
            <v>1.0947936117613626E-2</v>
          </cell>
          <cell r="L115" t="str">
            <v>MULTI</v>
          </cell>
          <cell r="P115">
            <v>0</v>
          </cell>
          <cell r="Q115" t="str">
            <v>Strandbags Group Pty Limited</v>
          </cell>
          <cell r="R115">
            <v>0</v>
          </cell>
          <cell r="S115" t="str">
            <v>MULTI</v>
          </cell>
        </row>
        <row r="116">
          <cell r="I116">
            <v>1270858.4287513602</v>
          </cell>
          <cell r="J116" t="str">
            <v>Sumitomo Australia Limited</v>
          </cell>
          <cell r="K116">
            <v>1.1736360030129712E-2</v>
          </cell>
          <cell r="L116" t="str">
            <v>MULTI</v>
          </cell>
          <cell r="P116">
            <v>0</v>
          </cell>
          <cell r="Q116" t="str">
            <v>Sumitomo Australia Limited</v>
          </cell>
          <cell r="R116">
            <v>0</v>
          </cell>
          <cell r="S116" t="str">
            <v>MULTI</v>
          </cell>
        </row>
        <row r="117">
          <cell r="I117">
            <v>0</v>
          </cell>
          <cell r="J117" t="str">
            <v>TAB Limited</v>
          </cell>
          <cell r="K117">
            <v>0</v>
          </cell>
          <cell r="L117" t="str">
            <v>ASX50</v>
          </cell>
          <cell r="P117">
            <v>0</v>
          </cell>
          <cell r="Q117" t="str">
            <v>TAB Limited</v>
          </cell>
          <cell r="R117">
            <v>0</v>
          </cell>
          <cell r="S117" t="str">
            <v>ASX50</v>
          </cell>
        </row>
        <row r="118">
          <cell r="I118">
            <v>0</v>
          </cell>
          <cell r="J118" t="str">
            <v>Telstra Corporation (Roof Licence)</v>
          </cell>
          <cell r="K118">
            <v>0</v>
          </cell>
          <cell r="L118" t="str">
            <v>ASX20</v>
          </cell>
          <cell r="P118">
            <v>32598.282812500001</v>
          </cell>
          <cell r="Q118" t="str">
            <v>Telstra Corporation (Roof Licence)</v>
          </cell>
          <cell r="R118">
            <v>3.8490962175830073E-4</v>
          </cell>
          <cell r="S118" t="str">
            <v>ASX20</v>
          </cell>
        </row>
        <row r="119">
          <cell r="I119">
            <v>0</v>
          </cell>
          <cell r="J119" t="str">
            <v>The State of Queensland</v>
          </cell>
          <cell r="K119">
            <v>0</v>
          </cell>
          <cell r="L119" t="str">
            <v>GOV</v>
          </cell>
          <cell r="P119">
            <v>1347750.4805999999</v>
          </cell>
          <cell r="Q119" t="str">
            <v>The State of Queensland</v>
          </cell>
          <cell r="R119">
            <v>1.591378695301679E-2</v>
          </cell>
          <cell r="S119" t="str">
            <v>GOV</v>
          </cell>
        </row>
        <row r="120">
          <cell r="I120">
            <v>1258974.0370780537</v>
          </cell>
          <cell r="J120" t="str">
            <v>Thermo Gamma Metrics</v>
          </cell>
          <cell r="K120">
            <v>1.1626607837232789E-2</v>
          </cell>
          <cell r="L120" t="str">
            <v>MULTI</v>
          </cell>
          <cell r="P120">
            <v>0</v>
          </cell>
          <cell r="Q120" t="str">
            <v>Thermo Gamma Metrics</v>
          </cell>
          <cell r="R120">
            <v>0</v>
          </cell>
          <cell r="S120" t="str">
            <v>MULTI</v>
          </cell>
        </row>
        <row r="121">
          <cell r="I121">
            <v>707147.61249999993</v>
          </cell>
          <cell r="J121" t="str">
            <v>TNT Australia Pty Ltd</v>
          </cell>
          <cell r="K121">
            <v>6.5304984308133312E-3</v>
          </cell>
          <cell r="L121" t="str">
            <v>MULTI</v>
          </cell>
          <cell r="P121">
            <v>4250575.6576444246</v>
          </cell>
          <cell r="Q121" t="str">
            <v>TNT Australia Pty Ltd</v>
          </cell>
          <cell r="R121">
            <v>5.018937586527069E-2</v>
          </cell>
          <cell r="S121" t="str">
            <v>MULTI</v>
          </cell>
        </row>
        <row r="122">
          <cell r="I122">
            <v>3449402.6969195767</v>
          </cell>
          <cell r="J122" t="str">
            <v>Toll Holdings Limited</v>
          </cell>
          <cell r="K122">
            <v>3.1855186245822995E-2</v>
          </cell>
          <cell r="L122" t="str">
            <v>ASX50</v>
          </cell>
          <cell r="P122">
            <v>0</v>
          </cell>
          <cell r="Q122" t="str">
            <v>Toll Holdings Limited</v>
          </cell>
          <cell r="R122">
            <v>0</v>
          </cell>
          <cell r="S122" t="str">
            <v>ASX50</v>
          </cell>
        </row>
        <row r="123">
          <cell r="I123">
            <v>0</v>
          </cell>
          <cell r="J123" t="str">
            <v>Tower Risk and Investment Limited</v>
          </cell>
          <cell r="K123">
            <v>0</v>
          </cell>
          <cell r="L123" t="str">
            <v>ASX300</v>
          </cell>
          <cell r="P123">
            <v>5767473.4035080392</v>
          </cell>
          <cell r="Q123" t="str">
            <v>Tower Risk and Investment Limited</v>
          </cell>
          <cell r="R123">
            <v>6.8100397159389134E-2</v>
          </cell>
          <cell r="S123" t="str">
            <v>ASX300</v>
          </cell>
        </row>
        <row r="124">
          <cell r="I124">
            <v>0</v>
          </cell>
          <cell r="J124" t="str">
            <v>Kaplan Education</v>
          </cell>
          <cell r="K124">
            <v>0</v>
          </cell>
          <cell r="L124" t="str">
            <v>PRI</v>
          </cell>
          <cell r="P124">
            <v>282017.5692582145</v>
          </cell>
          <cell r="Q124" t="str">
            <v>Kaplan Education</v>
          </cell>
          <cell r="R124">
            <v>3.3299691439804954E-3</v>
          </cell>
          <cell r="S124" t="str">
            <v>PRI</v>
          </cell>
        </row>
        <row r="125">
          <cell r="I125">
            <v>1901872.5</v>
          </cell>
          <cell r="J125" t="str">
            <v>Queensland Cotton Corporation Pty Ltd</v>
          </cell>
          <cell r="K125">
            <v>1.7563766259420167E-2</v>
          </cell>
          <cell r="L125" t="str">
            <v>MULTI</v>
          </cell>
          <cell r="P125">
            <v>0</v>
          </cell>
          <cell r="Q125" t="str">
            <v>Queensland Cotton Corporation Pty Ltd</v>
          </cell>
          <cell r="R125">
            <v>0</v>
          </cell>
          <cell r="S125" t="str">
            <v>MULTI</v>
          </cell>
        </row>
        <row r="126">
          <cell r="I126">
            <v>965589.41400000011</v>
          </cell>
          <cell r="J126" t="str">
            <v>Tyre Marketers (Australia) Limited</v>
          </cell>
          <cell r="K126">
            <v>8.9172048967880307E-3</v>
          </cell>
          <cell r="L126" t="str">
            <v>MULTI</v>
          </cell>
          <cell r="P126">
            <v>0</v>
          </cell>
          <cell r="Q126" t="str">
            <v>Tyre Marketers (Australia) Limited</v>
          </cell>
          <cell r="R126">
            <v>0</v>
          </cell>
          <cell r="S126" t="str">
            <v>MULTI</v>
          </cell>
        </row>
        <row r="127">
          <cell r="I127">
            <v>0</v>
          </cell>
          <cell r="J127" t="str">
            <v>Uecomm Pty Ltd</v>
          </cell>
          <cell r="K127">
            <v>0</v>
          </cell>
          <cell r="L127" t="str">
            <v>ASX200</v>
          </cell>
          <cell r="P127">
            <v>705125.76000000013</v>
          </cell>
          <cell r="Q127" t="str">
            <v>Uecomm Pty Ltd</v>
          </cell>
          <cell r="R127">
            <v>8.3258891621604304E-3</v>
          </cell>
          <cell r="S127" t="str">
            <v>ASX200</v>
          </cell>
        </row>
        <row r="128">
          <cell r="I128">
            <v>0</v>
          </cell>
          <cell r="J128" t="str">
            <v>VM Ware</v>
          </cell>
          <cell r="K128">
            <v>0</v>
          </cell>
          <cell r="L128" t="str">
            <v>MULTI</v>
          </cell>
          <cell r="P128">
            <v>213817.5</v>
          </cell>
          <cell r="Q128" t="str">
            <v>VM Ware</v>
          </cell>
          <cell r="R128">
            <v>2.5246855340106105E-3</v>
          </cell>
          <cell r="S128" t="str">
            <v>MULTI</v>
          </cell>
        </row>
        <row r="129">
          <cell r="I129">
            <v>0</v>
          </cell>
          <cell r="J129" t="str">
            <v>Vacant</v>
          </cell>
          <cell r="K129">
            <v>0</v>
          </cell>
          <cell r="L129" t="str">
            <v>Vacant</v>
          </cell>
          <cell r="P129">
            <v>48350.741530264</v>
          </cell>
          <cell r="Q129" t="str">
            <v>Vacant</v>
          </cell>
          <cell r="R129">
            <v>5.7090938627635051E-4</v>
          </cell>
          <cell r="S129" t="str">
            <v>Vacant</v>
          </cell>
        </row>
        <row r="130">
          <cell r="I130">
            <v>0</v>
          </cell>
          <cell r="J130" t="str">
            <v>Vanguard Investments Australia Ltd</v>
          </cell>
          <cell r="K130">
            <v>0</v>
          </cell>
          <cell r="L130" t="str">
            <v>MULTI</v>
          </cell>
          <cell r="P130">
            <v>987403.40876310458</v>
          </cell>
          <cell r="Q130" t="str">
            <v>Vanguard Investments Australia Ltd</v>
          </cell>
          <cell r="R130">
            <v>1.1658929237957491E-2</v>
          </cell>
          <cell r="S130" t="str">
            <v>MULTI</v>
          </cell>
        </row>
        <row r="131">
          <cell r="I131">
            <v>19191311.094956867</v>
          </cell>
          <cell r="J131" t="str">
            <v>Wesfarmers</v>
          </cell>
          <cell r="K131">
            <v>0.17723149279651468</v>
          </cell>
          <cell r="L131" t="str">
            <v>ASX20</v>
          </cell>
          <cell r="P131">
            <v>5738105.9242567662</v>
          </cell>
          <cell r="Q131" t="str">
            <v>Wesfarmers</v>
          </cell>
          <cell r="R131">
            <v>6.7753635785619243E-2</v>
          </cell>
          <cell r="S131" t="str">
            <v>ASX20</v>
          </cell>
        </row>
        <row r="132">
          <cell r="I132">
            <v>0</v>
          </cell>
          <cell r="J132" t="str">
            <v>William Buck</v>
          </cell>
          <cell r="K132">
            <v>0</v>
          </cell>
          <cell r="L132" t="str">
            <v>PRI</v>
          </cell>
          <cell r="P132">
            <v>570580.53999999992</v>
          </cell>
          <cell r="Q132" t="str">
            <v>William Buck</v>
          </cell>
          <cell r="R132">
            <v>6.7372241997309028E-3</v>
          </cell>
          <cell r="S132" t="str">
            <v>PRI</v>
          </cell>
        </row>
        <row r="133">
          <cell r="I133">
            <v>0</v>
          </cell>
          <cell r="J133" t="str">
            <v>Y &amp; G Garment Pty Ltd</v>
          </cell>
          <cell r="K133">
            <v>0</v>
          </cell>
          <cell r="L133" t="str">
            <v>PRI</v>
          </cell>
          <cell r="P133">
            <v>109844.88</v>
          </cell>
          <cell r="Q133" t="str">
            <v>Y &amp; G Garment Pty Ltd</v>
          </cell>
          <cell r="R133">
            <v>1.297011608129042E-3</v>
          </cell>
          <cell r="S133" t="str">
            <v>PRI</v>
          </cell>
        </row>
        <row r="134">
          <cell r="I134">
            <v>57000</v>
          </cell>
          <cell r="J134" t="str">
            <v>Blue Marlin (VIC) Pty Ltd</v>
          </cell>
          <cell r="K134">
            <v>5.263942124337723E-4</v>
          </cell>
          <cell r="L134" t="str">
            <v>PRI</v>
          </cell>
          <cell r="P134">
            <v>0</v>
          </cell>
          <cell r="Q134" t="str">
            <v>Blue Marlin (VIC) Pty Ltd</v>
          </cell>
          <cell r="R134">
            <v>0</v>
          </cell>
          <cell r="S134" t="str">
            <v>PRI</v>
          </cell>
        </row>
      </sheetData>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mmary"/>
      <sheetName val="Office Sold"/>
      <sheetName val="Industrial Sold"/>
      <sheetName val="Report Format"/>
      <sheetName val="Sheet1"/>
    </sheetNames>
    <sheetDataSet>
      <sheetData sheetId="0"/>
      <sheetData sheetId="1">
        <row r="1">
          <cell r="A1" t="str">
            <v>OFFICE SALES</v>
          </cell>
        </row>
        <row r="2">
          <cell r="A2" t="str">
            <v>1</v>
          </cell>
          <cell r="B2" t="str">
            <v>2</v>
          </cell>
          <cell r="C2" t="str">
            <v>3</v>
          </cell>
          <cell r="D2" t="str">
            <v>4</v>
          </cell>
          <cell r="E2" t="str">
            <v>5</v>
          </cell>
          <cell r="F2" t="str">
            <v>6</v>
          </cell>
          <cell r="G2" t="str">
            <v>7</v>
          </cell>
          <cell r="H2" t="str">
            <v>8</v>
          </cell>
          <cell r="I2" t="str">
            <v>9</v>
          </cell>
          <cell r="J2" t="str">
            <v>10</v>
          </cell>
          <cell r="K2" t="str">
            <v>11</v>
          </cell>
          <cell r="L2" t="str">
            <v>12</v>
          </cell>
          <cell r="M2" t="str">
            <v>13</v>
          </cell>
          <cell r="N2" t="str">
            <v>14</v>
          </cell>
          <cell r="O2" t="str">
            <v>15</v>
          </cell>
          <cell r="P2" t="str">
            <v>16</v>
          </cell>
          <cell r="Q2" t="str">
            <v>17</v>
          </cell>
          <cell r="R2" t="str">
            <v>18</v>
          </cell>
          <cell r="S2" t="str">
            <v>19</v>
          </cell>
          <cell r="T2" t="str">
            <v>20</v>
          </cell>
          <cell r="U2" t="str">
            <v>21</v>
          </cell>
          <cell r="V2" t="str">
            <v>22</v>
          </cell>
          <cell r="W2" t="str">
            <v>23</v>
          </cell>
          <cell r="X2" t="str">
            <v>24</v>
          </cell>
          <cell r="Y2" t="str">
            <v>25</v>
          </cell>
          <cell r="Z2" t="str">
            <v>26</v>
          </cell>
          <cell r="AA2" t="str">
            <v>27</v>
          </cell>
          <cell r="AB2" t="str">
            <v>28</v>
          </cell>
          <cell r="AC2" t="str">
            <v>29</v>
          </cell>
          <cell r="AD2" t="str">
            <v>30</v>
          </cell>
          <cell r="AE2" t="str">
            <v>31</v>
          </cell>
          <cell r="AF2" t="str">
            <v>32</v>
          </cell>
          <cell r="AG2" t="str">
            <v>33</v>
          </cell>
          <cell r="AH2" t="str">
            <v>34</v>
          </cell>
          <cell r="AI2" t="str">
            <v>35</v>
          </cell>
          <cell r="AJ2" t="str">
            <v>36</v>
          </cell>
        </row>
        <row r="3">
          <cell r="A3" t="str">
            <v>Name &amp; Address</v>
          </cell>
          <cell r="B3" t="str">
            <v>Suburb</v>
          </cell>
          <cell r="C3" t="str">
            <v>State</v>
          </cell>
          <cell r="D3" t="str">
            <v>Sale Price</v>
          </cell>
          <cell r="E3" t="str">
            <v>Range</v>
          </cell>
          <cell r="F3" t="str">
            <v>Sale Date</v>
          </cell>
          <cell r="G3" t="str">
            <v>Campaign Type</v>
          </cell>
          <cell r="H3" t="str">
            <v>Vendor</v>
          </cell>
          <cell r="I3" t="str">
            <v>Purchaser</v>
          </cell>
          <cell r="J3" t="str">
            <v>Office NLA</v>
          </cell>
          <cell r="K3" t="str">
            <v>Retail (&amp; 'other') NLA</v>
          </cell>
          <cell r="L3" t="str">
            <v>Total NLA (m²)</v>
          </cell>
          <cell r="M3" t="str">
            <v>Site Area (m²)</v>
          </cell>
          <cell r="N3" t="str">
            <v>Car Spaces</v>
          </cell>
          <cell r="O3" t="str">
            <v>Parking Ratio (bays/100m²)</v>
          </cell>
          <cell r="P3" t="str">
            <v>Year Built/ Refurbished</v>
          </cell>
          <cell r="Q3" t="str">
            <v>Occupancy</v>
          </cell>
          <cell r="R3" t="str">
            <v>Major Tenants</v>
          </cell>
          <cell r="S3" t="str">
            <v>Comments</v>
          </cell>
          <cell r="T3" t="str">
            <v>Comments 1</v>
          </cell>
          <cell r="U3" t="str">
            <v>Comments 2</v>
          </cell>
          <cell r="V3" t="str">
            <v>Comments 3</v>
          </cell>
          <cell r="W3" t="str">
            <v>Comments 4</v>
          </cell>
          <cell r="X3" t="str">
            <v>WALE (years)</v>
          </cell>
          <cell r="Y3" t="str">
            <v>Passing Net Income ($ pa)</v>
          </cell>
          <cell r="Z3" t="str">
            <v>Average Passing Net Income ($/m² pa)</v>
          </cell>
          <cell r="AA3" t="str">
            <v>Market Net Income ($ pa)</v>
          </cell>
          <cell r="AB3" t="str">
            <v>Market Net Income ($/m² pa)</v>
          </cell>
          <cell r="AC3" t="str">
            <v>Market Parking $ Per Bay Per Calendar Month</v>
          </cell>
          <cell r="AD3" t="str">
            <v>Outgoings ($/m² pa)</v>
          </cell>
          <cell r="AE3" t="str">
            <v>Passing Initial Yield</v>
          </cell>
          <cell r="AF3" t="str">
            <v>Analysed Market Yield</v>
          </cell>
          <cell r="AG3" t="str">
            <v>$/m² GLA</v>
          </cell>
          <cell r="AH3" t="str">
            <v>IRR (%)</v>
          </cell>
          <cell r="AI3" t="str">
            <v>Compound Rental Growth (pa)</v>
          </cell>
          <cell r="AJ3" t="str">
            <v>IRR (Including Capex)</v>
          </cell>
        </row>
        <row r="5">
          <cell r="A5" t="str">
            <v>255 London Circuit</v>
          </cell>
          <cell r="B5" t="str">
            <v>Canberra</v>
          </cell>
          <cell r="C5" t="str">
            <v>ACT</v>
          </cell>
          <cell r="D5">
            <v>54000000</v>
          </cell>
          <cell r="E5">
            <v>2</v>
          </cell>
          <cell r="F5">
            <v>40238</v>
          </cell>
          <cell r="H5" t="str">
            <v>Orchard Funds Management</v>
          </cell>
          <cell r="I5" t="str">
            <v>AFIAA (Swiss Pension Fund)</v>
          </cell>
          <cell r="J5">
            <v>9167</v>
          </cell>
          <cell r="L5">
            <v>9167</v>
          </cell>
          <cell r="M5">
            <v>2946</v>
          </cell>
          <cell r="N5">
            <v>134</v>
          </cell>
          <cell r="O5">
            <v>1.4617650267263007</v>
          </cell>
          <cell r="P5" t="str">
            <v>2007</v>
          </cell>
          <cell r="Q5">
            <v>1</v>
          </cell>
          <cell r="R5" t="str">
            <v>Commonwealth Government (AusAID)</v>
          </cell>
          <cell r="S5" t="str">
            <v>12.6 year WALE, 5 Star Green Star, Government tenant.</v>
          </cell>
          <cell r="T5" t="str">
            <v xml:space="preserve">A near-new commercial development on the SE fringe of the CBD, approximately 700 metres SE of the GPO. Provides a basement, ground floor, plus five upper floors. Designed to achieve 5 Star ABGR &amp; 5 Star Green Star Rating. Constructed in 2006- 2007  </v>
          </cell>
          <cell r="U5" t="str">
            <v xml:space="preserve">Near-new commercial office building completed in 2007. Designed to achieve 5 Star Green Star &amp; 5 Star NABERS (Energy) ratings. Located on the SE fringe of the CBD, fronting onto a major feeder road. The whole property is leased to the Commonwealth (AusAID) until September 2022. The initial gross face rental rate for the office component commencing in 2007 (but agreed prior to commencement of construction), was $381 per m2 pa gross, with the passing rate at $410 per m2 pa. Rent reviews are at 3.80% pa, with a market review in years seven and 12 of the lease, protected by ‘ratchet’ with a 5% cap. The passing rental rate for car parking is $2,943 per space pa which is below market value. Attractive development, located on the fringe of the CBD, with main road exposure. </v>
          </cell>
          <cell r="V5" t="str">
            <v xml:space="preserve">The property was purchased previously by Orchid on completion in September 2007 at a price of $60,700,000; showing an Initial Yield of 5.65%, a Core Market Yield of 6.05%, and an IRR of 7.70%.    </v>
          </cell>
          <cell r="X5">
            <v>12.6</v>
          </cell>
          <cell r="Y5">
            <v>3718500</v>
          </cell>
          <cell r="Z5">
            <v>405.63979491654851</v>
          </cell>
          <cell r="AA5">
            <v>3263452</v>
          </cell>
          <cell r="AB5">
            <v>356</v>
          </cell>
          <cell r="AD5">
            <v>59</v>
          </cell>
          <cell r="AE5">
            <v>6.8500000000000005E-2</v>
          </cell>
          <cell r="AF5">
            <v>7.0000000000000007E-2</v>
          </cell>
          <cell r="AG5">
            <v>5890.6948838224062</v>
          </cell>
          <cell r="AI5">
            <v>2.7400000000000001E-2</v>
          </cell>
          <cell r="AJ5">
            <v>8.6499999999999994E-2</v>
          </cell>
        </row>
        <row r="6">
          <cell r="A6" t="str">
            <v>63-71 Waterloo Road</v>
          </cell>
          <cell r="B6" t="str">
            <v>Macquarie Park</v>
          </cell>
          <cell r="C6" t="str">
            <v>NSW</v>
          </cell>
          <cell r="D6">
            <v>15788000</v>
          </cell>
          <cell r="E6">
            <v>1</v>
          </cell>
          <cell r="F6">
            <v>40238</v>
          </cell>
          <cell r="H6" t="str">
            <v>Local Government Property Fund</v>
          </cell>
          <cell r="I6" t="str">
            <v>Capital Corporation</v>
          </cell>
          <cell r="J6">
            <v>5684</v>
          </cell>
          <cell r="K6">
            <v>3208</v>
          </cell>
          <cell r="L6">
            <v>8892</v>
          </cell>
          <cell r="M6">
            <v>19763</v>
          </cell>
          <cell r="N6">
            <v>210</v>
          </cell>
          <cell r="O6">
            <v>2.3616734143049936</v>
          </cell>
          <cell r="P6" t="str">
            <v>1980's</v>
          </cell>
          <cell r="Q6">
            <v>0.86</v>
          </cell>
          <cell r="R6" t="str">
            <v>TPG Internet, Bard Australia</v>
          </cell>
          <cell r="S6" t="str">
            <v xml:space="preserve">The property comprises two detached, two level office and warehouse buildings completed circa 1980's. 63 - 65 Waterloo Road, known as the TPG Building, presents in its original condition, whilst 67 - 71 Waterloo Road, known as The Bard Building, was completely refurbished in 1999. The total lettable area is approximately 8,891 square metres, with an office content of 64% and a warehouse content of approximately 36% of the lettable area. On-grade parking for 210 vehicles is available, reflecting a ratio of one space for approximately every 42 square metres of lettable area.  </v>
          </cell>
          <cell r="T6" t="str">
            <v xml:space="preserve">The property comprises two detached, two level office and warehouse buildings completed circa 1980's. 63 - 65 Waterloo Road, known as the TPG Building, presents in its original condition, whilst 67 - 71 Waterloo Road, known as The Bard Building, was completely refurbished in 1999. The total lettable area is approximately 8,891 square metres, with an office content of 64% and a warehouse content of approximately 36% of the lettable area. On-grade parking for 210 vehicles is available, reflecting a ratio of one space for approximately every 42 square metres of lettable area.  </v>
          </cell>
          <cell r="U6" t="str">
            <v xml:space="preserve">The property is currently 86% leased, with Bard Australia extending its lease for a further five years from January 2010 to 31 December 2014, whilst TPG Internet has extended its lease before taking additional space on the ground level. Its aggregate tenancy now expires 30 June 2015 and as a result the passing vacancy will reduce to approximately 6% from 1 July 2010. The weighted average lease term by area is 4.52 years and the average lease duration is 4.69 years.   </v>
          </cell>
          <cell r="V6" t="str">
            <v xml:space="preserve">The improvements are erected on a rectangular shaped site of 19,763 square metres. Under the Ryde LEP 2006, the property has a permissible Floor Space Ratio (FSR) ranging from 1:1 to 2:1, which results in a potential development of approximately 24,700 square metres. The property is located on the northern alignment of Waterloo Road, on the block bound by Khartoum Road to the west and Lane Cove Road to the east, within Macquarie Park. It is located approximately 13 and 17 kilometres north west of the North Sydney and Sydney CBD's respectively.  </v>
          </cell>
          <cell r="W6" t="str">
            <v>_x0007__x0007__x0007__x0007__x0007__x0007__x0007_</v>
          </cell>
          <cell r="X6">
            <v>4.5199999999999996</v>
          </cell>
          <cell r="Y6">
            <v>1313722</v>
          </cell>
          <cell r="Z6">
            <v>147.74201529464688</v>
          </cell>
          <cell r="AA6">
            <v>1707400</v>
          </cell>
          <cell r="AB6">
            <v>192.0152946468736</v>
          </cell>
          <cell r="AD6">
            <v>59.69</v>
          </cell>
          <cell r="AE6">
            <v>8.3210159614897389E-2</v>
          </cell>
          <cell r="AF6">
            <v>0.1004</v>
          </cell>
          <cell r="AG6">
            <v>1775.5285650022493</v>
          </cell>
          <cell r="AI6">
            <v>3.2500000000000001E-2</v>
          </cell>
          <cell r="AJ6">
            <v>9.4200000000000006E-2</v>
          </cell>
        </row>
        <row r="7">
          <cell r="A7" t="str">
            <v>10 Market Street</v>
          </cell>
          <cell r="B7" t="str">
            <v>Brisbane</v>
          </cell>
          <cell r="C7" t="str">
            <v>QLD</v>
          </cell>
          <cell r="D7">
            <v>34254000</v>
          </cell>
          <cell r="E7">
            <v>1</v>
          </cell>
          <cell r="F7">
            <v>40210</v>
          </cell>
          <cell r="H7" t="str">
            <v>Heathley Pty Ltd</v>
          </cell>
          <cell r="I7" t="str">
            <v>GDI Property Group</v>
          </cell>
          <cell r="L7">
            <v>6850</v>
          </cell>
          <cell r="M7">
            <v>925</v>
          </cell>
          <cell r="N7">
            <v>60</v>
          </cell>
          <cell r="O7">
            <v>0.87591240875912413</v>
          </cell>
          <cell r="P7" t="str">
            <v>1982 + periodic refurb/upgrades</v>
          </cell>
          <cell r="Q7">
            <v>0.97459854014598535</v>
          </cell>
          <cell r="R7" t="str">
            <v>GMAC, Scottish Pacific, GWA International, Tectura Australia, Alwyn Peffer &amp; Company</v>
          </cell>
          <cell r="S7" t="str">
            <v>2.9 year WALE. 2.54% vacancy at time of sale. B-Grade Building.</v>
          </cell>
          <cell r="T7" t="str">
            <v>The property is improved with a 16 level 'B Grade' office building which was originally constructed in September 1982 and has been periodically refurbished and upgraded. The building provides two levels of basement car parking for 60 vehicles, ground level foyer and retail accommodation and 15 upper levels of office accommodation. The property is situated at the junction of Market, Mary and Eagle Streets and features river views to the upper levels.</v>
          </cell>
          <cell r="U7" t="str">
            <v xml:space="preserve">The building is leased to a variety of tenants including GMAC, Scottish Pacific, GWA International, Tectura Australia and Alwyn Peffer &amp; Company. At the time of sale, 174 square metres of the building was vacant, representing approximately 2.54% of the total lettable area. The average weighted remaining lease term (by income) equates to 2.9 years. </v>
          </cell>
          <cell r="X7">
            <v>2.9</v>
          </cell>
          <cell r="Y7">
            <v>3356474</v>
          </cell>
          <cell r="Z7">
            <v>489.99620437956202</v>
          </cell>
          <cell r="AA7">
            <v>2927525</v>
          </cell>
          <cell r="AB7">
            <v>427.37591240875912</v>
          </cell>
          <cell r="AD7">
            <v>169</v>
          </cell>
          <cell r="AE7">
            <v>9.8000000000000004E-2</v>
          </cell>
          <cell r="AF7">
            <v>8.4599999999999995E-2</v>
          </cell>
          <cell r="AG7">
            <v>5000.5839416058398</v>
          </cell>
          <cell r="AI7">
            <v>2.8000000000000001E-2</v>
          </cell>
          <cell r="AJ7">
            <v>7.7799999999999994E-2</v>
          </cell>
        </row>
        <row r="8">
          <cell r="A8" t="str">
            <v>80 Clarence Street</v>
          </cell>
          <cell r="B8" t="str">
            <v>Sydney</v>
          </cell>
          <cell r="C8" t="str">
            <v>NSW</v>
          </cell>
          <cell r="D8">
            <v>29950000</v>
          </cell>
          <cell r="E8">
            <v>1</v>
          </cell>
          <cell r="F8">
            <v>40210</v>
          </cell>
          <cell r="H8" t="str">
            <v>Oakland Property Holdings Pty Ltd</v>
          </cell>
          <cell r="I8" t="str">
            <v>Aviva Investors Asia Pacific Property Funds</v>
          </cell>
          <cell r="J8">
            <v>5558.4</v>
          </cell>
          <cell r="L8">
            <v>5558.4</v>
          </cell>
          <cell r="M8">
            <v>569.20000000000005</v>
          </cell>
          <cell r="N8">
            <v>9</v>
          </cell>
          <cell r="O8">
            <v>0.16191709844559588</v>
          </cell>
          <cell r="P8" t="str">
            <v>1991</v>
          </cell>
          <cell r="Q8">
            <v>1</v>
          </cell>
          <cell r="R8" t="str">
            <v>Various</v>
          </cell>
          <cell r="S8" t="str">
            <v>1.6 year WALE, 22 tenants.</v>
          </cell>
          <cell r="T8" t="str">
            <v xml:space="preserve">B grade 14 level commercial building, constructed in 1991 comprising ground level retail and 12 upper levels of office accommodation, together with basement parking for 9 vehicles. The building incorporates the historic facades of the former HWT House (circa 1888) and Hogbin House.  </v>
          </cell>
          <cell r="U8" t="str">
            <v xml:space="preserve">The property was for sale in mid 2009, however did not sell and was withdrawn. The property has subsequently been purchased by an off shore party Aviva Investors which is a subsidiary of the world’s fifth largest insurance group. It is fully leased however has a short WALE of only 1.6 years (income) and high levels of expiry (30%- 35%) in years 1-3 (see lease expiry schedule). The property comprises 22 tenants and is well located within the western corridor.   </v>
          </cell>
          <cell r="V8" t="str">
            <v xml:space="preserve">We understand certain costs associated with the transaction were covered by the purchaser, which have been accounted for in our assessment.     </v>
          </cell>
          <cell r="W8" t="str">
            <v xml:space="preserve">This property previously sold in April 2006 for $25,300,000 (GST Exclusive). The asset is currently under rented with short term rental upside apparent.    </v>
          </cell>
          <cell r="X8">
            <v>1.6</v>
          </cell>
          <cell r="Y8">
            <v>2299572</v>
          </cell>
          <cell r="Z8">
            <v>413.71113989637308</v>
          </cell>
          <cell r="AC8">
            <v>650</v>
          </cell>
          <cell r="AD8">
            <v>110</v>
          </cell>
          <cell r="AE8">
            <v>7.4999999999999997E-2</v>
          </cell>
          <cell r="AF8">
            <v>7.6999999999999999E-2</v>
          </cell>
          <cell r="AG8">
            <v>5388.241220495107</v>
          </cell>
          <cell r="AI8">
            <v>4.1000000000000002E-2</v>
          </cell>
          <cell r="AJ8">
            <v>0.09</v>
          </cell>
        </row>
        <row r="9">
          <cell r="A9" t="str">
            <v>60 Martin Place</v>
          </cell>
          <cell r="B9" t="str">
            <v>Sydney</v>
          </cell>
          <cell r="C9" t="str">
            <v>NSW</v>
          </cell>
          <cell r="D9">
            <v>95000000</v>
          </cell>
          <cell r="E9">
            <v>2</v>
          </cell>
          <cell r="F9">
            <v>40210</v>
          </cell>
          <cell r="H9" t="str">
            <v>Martin Place Property Trust</v>
          </cell>
          <cell r="I9" t="str">
            <v>Tieck Family</v>
          </cell>
          <cell r="L9">
            <v>27855.1</v>
          </cell>
          <cell r="M9">
            <v>2561</v>
          </cell>
          <cell r="N9">
            <v>82</v>
          </cell>
          <cell r="O9">
            <v>0.29438056226687392</v>
          </cell>
          <cell r="P9" t="str">
            <v>1971/1999</v>
          </cell>
          <cell r="Q9">
            <v>1</v>
          </cell>
          <cell r="R9" t="str">
            <v>Westpac</v>
          </cell>
          <cell r="S9" t="str">
            <v>50% share, Prime CBD location, 4.5 star NABERS, 2.2 year WALE.</v>
          </cell>
          <cell r="T9" t="str">
            <v xml:space="preserve">A 50% share of a 33-level A/B-grade office building constructed in 1971, refurbished 1999 and comprising three basement car parking levels (82 spaces), lower ground floor banking chamber fronting Phillip Street, ground level retail and building entrance to Martin Place &amp; Macquarie Streets together with 28 upper office levels. </v>
          </cell>
          <cell r="U9" t="str">
            <v xml:space="preserve">Prime CBD location on the corner of Macquarie Street, Phillip Street and Martin Place with excellent harbour views above Level 7. Dated building design, although well maintained (4.5 star NABERS), well suited for a major refurbishment and market repositioning when Westpac leases expire.    </v>
          </cell>
          <cell r="V9" t="str">
            <v xml:space="preserve">Uncertainty surrounding Westpac occupancy on lease expiries in November 2011 / 2012. Therefore the Core market yield (of 7.1%) &amp; DCF analysis reflect both the low probability of Westpac retention (25%), the probable high refurbishment capital expenditure requirement together with the vacancy and incentive shortfalls on lease expiries in Years 2 &amp; 3 of the DCF.   </v>
          </cell>
          <cell r="W9" t="str">
            <v xml:space="preserve">Passing yield reflective of short term ‘effective’ passing rental income. Furthermore, the passing vs market relativity (89.2%) reflects the ‘effective’ passing and the adopted ‘face’ market rentals.    </v>
          </cell>
          <cell r="X9">
            <v>2.2000000000000002</v>
          </cell>
          <cell r="Y9">
            <v>16281934</v>
          </cell>
          <cell r="Z9">
            <v>584.52254703806489</v>
          </cell>
          <cell r="AA9">
            <v>17710272.579999998</v>
          </cell>
          <cell r="AB9">
            <v>635.79999999999995</v>
          </cell>
          <cell r="AD9">
            <v>154.19999999999999</v>
          </cell>
          <cell r="AE9">
            <v>8.5694389473684213E-2</v>
          </cell>
          <cell r="AF9">
            <v>7.0999999999999994E-2</v>
          </cell>
          <cell r="AG9">
            <v>6821.0130281348838</v>
          </cell>
          <cell r="AI9">
            <v>4.1000000000000002E-2</v>
          </cell>
          <cell r="AJ9">
            <v>8.7999999999999995E-2</v>
          </cell>
        </row>
        <row r="10">
          <cell r="A10" t="str">
            <v>55 Hunter Street</v>
          </cell>
          <cell r="B10" t="str">
            <v>Sydney</v>
          </cell>
          <cell r="C10" t="str">
            <v>NSW</v>
          </cell>
          <cell r="D10">
            <v>106100000</v>
          </cell>
          <cell r="E10">
            <v>3</v>
          </cell>
          <cell r="F10">
            <v>40210</v>
          </cell>
          <cell r="H10" t="str">
            <v>ISPT</v>
          </cell>
          <cell r="I10" t="str">
            <v>City Freeholds</v>
          </cell>
          <cell r="L10">
            <v>23979.5</v>
          </cell>
          <cell r="M10">
            <v>1209</v>
          </cell>
          <cell r="N10">
            <v>42</v>
          </cell>
          <cell r="O10">
            <v>0.17514960695594153</v>
          </cell>
          <cell r="P10" t="str">
            <v>1993</v>
          </cell>
          <cell r="Q10">
            <v>0.98</v>
          </cell>
          <cell r="R10" t="str">
            <v>Various</v>
          </cell>
          <cell r="S10" t="str">
            <v>21 Level B-Grade Office building, 2.5 year WALE, 1993 built, 18 tenants.</v>
          </cell>
          <cell r="T10" t="str">
            <v xml:space="preserve">55 Hunter Street was constructed in 1964, refurbished in 1984 and reconstructed and refurbished in 1992/93 and 2006/07 to comprise an ‘A’ grade commercial office building incorporating two levels of basement parking accommodating 42 spaces, being a mix of single and stacked spaces; two ground floor retail tenancies with frontages to both Elizabeth and Hunter Streets (218.90 sqm); a double height ground floor foyer and lift lobby; and 17 levels of commercial office accommodation (13,447.10 sqm) enjoying natural light to three sides, above which are three levels of building plant.           </v>
          </cell>
          <cell r="U10" t="str">
            <v xml:space="preserve">As at the date of exchange the property comprised a single vacant suite (275.80 sqm); two monthly telecommunications tenancies; and a single monthly car parking tenancy. The property comprises a weighted lease duration by area of 2.36 years, with the major tenant being Kemp Strang Lawyers (33.10%) having a scheduled lease expiry of 31 December 2011.           </v>
          </cell>
          <cell r="V10" t="str">
            <v xml:space="preserve">The building is situated upon a site of 999.00 sqm within the Core precinct of the Sydney CBD.           </v>
          </cell>
          <cell r="W10" t="str">
            <v xml:space="preserve">We understand that all outstanding tenant incentives were payable by the vendor. Purchaser has a holding of three other assets within the immediate vicinity, having recently had their 12 Castlereagh Street property compulsorily acquired by the Sydney Metro Authority. In this latter regard we understand that the purchaser received stamp duty saving on this subsequent purchase, as well as Capital Gains Tax related considerations.           </v>
          </cell>
          <cell r="X10">
            <v>2.5</v>
          </cell>
          <cell r="Y10">
            <v>7502105</v>
          </cell>
          <cell r="Z10">
            <v>312.85493859338186</v>
          </cell>
          <cell r="AA10">
            <v>12504350.07</v>
          </cell>
          <cell r="AB10">
            <v>521.46</v>
          </cell>
          <cell r="AD10">
            <v>119.54</v>
          </cell>
          <cell r="AE10">
            <v>7.0999999999999994E-2</v>
          </cell>
          <cell r="AF10">
            <v>7.2599999999999998E-2</v>
          </cell>
          <cell r="AG10">
            <v>4424.6126900060472</v>
          </cell>
          <cell r="AI10">
            <v>4.1000000000000002E-2</v>
          </cell>
          <cell r="AJ10">
            <v>8.3000000000000004E-2</v>
          </cell>
        </row>
        <row r="11">
          <cell r="A11" t="str">
            <v>383 King Street</v>
          </cell>
          <cell r="B11" t="str">
            <v>Melbourne</v>
          </cell>
          <cell r="C11" t="str">
            <v>VIC</v>
          </cell>
          <cell r="D11">
            <v>34000000</v>
          </cell>
          <cell r="E11">
            <v>1</v>
          </cell>
          <cell r="F11">
            <v>40210</v>
          </cell>
          <cell r="H11" t="str">
            <v>Trinity</v>
          </cell>
          <cell r="I11" t="str">
            <v>Henkell Brothers</v>
          </cell>
          <cell r="L11">
            <v>12989</v>
          </cell>
          <cell r="M11">
            <v>2206</v>
          </cell>
          <cell r="N11">
            <v>104</v>
          </cell>
          <cell r="O11">
            <v>0.80067749634305951</v>
          </cell>
          <cell r="P11" t="str">
            <v>1990</v>
          </cell>
          <cell r="Q11">
            <v>1</v>
          </cell>
          <cell r="R11" t="str">
            <v>NAB, Vodafone (rooftop)</v>
          </cell>
          <cell r="S11" t="str">
            <v xml:space="preserve">383 King Street comprises a modern 12 level commercial office building completed in 1990. It provides 9 levels of office accommodation above a ground floor lobby and office level. The lower levels provide podium style office floor plates with an average area of approximately 1,683 square metres, while the upper floors average approximately 1,050 square metres. A 2 level basement car park provides 104 car spaces for tenancy use. The improvements are built on a site with 3 frontages. </v>
          </cell>
          <cell r="T11" t="str">
            <v xml:space="preserve">383 King Street comprises a modern 12 level commercial office building completed in 1990. It provides 9 levels of office accommodation above a ground floor lobby and office level. The lower levels provide podium style office floor plates with an average area of approximately 1,683 square metres, while the upper floors average approximately 1,050 square metres. A 2 level basement car park provides 104 car spaces for tenancy use. The improvements are built on a site with 3 frontages. </v>
          </cell>
          <cell r="U11" t="str">
            <v xml:space="preserve">The whole building (including car parking and storage but excluding the rooftop) is leased to National Australia Bank Limited (NAB) at the date of sale. There is also a lease to Vodafone for a telecommunications installation.    </v>
          </cell>
          <cell r="V11" t="str">
            <v xml:space="preserve">The office areas are leased on a net basis at $183 per annum while the car parks are leased at $287 per bay per calendar month. These rentals are considered to be significantly under market. The currently passing rent from the Vodafone lease is approximately $24,434 per annum.  </v>
          </cell>
          <cell r="W11" t="str">
            <v xml:space="preserve">Our analysis assumes that there is a 10% probability of NAB renewing their lease given they have a current requirement to consolidate approximately 50,000 square metres of office accommodation.    </v>
          </cell>
          <cell r="X11">
            <v>3.3</v>
          </cell>
          <cell r="Y11">
            <v>2739718</v>
          </cell>
          <cell r="Z11">
            <v>210.92601431980907</v>
          </cell>
          <cell r="AA11">
            <v>3669139</v>
          </cell>
          <cell r="AB11">
            <v>282.48048348602663</v>
          </cell>
          <cell r="AE11">
            <v>8.0600000000000005E-2</v>
          </cell>
          <cell r="AF11">
            <v>0.1079</v>
          </cell>
          <cell r="AG11">
            <v>2617.5995072753867</v>
          </cell>
          <cell r="AI11">
            <v>4.3999999999999997E-2</v>
          </cell>
          <cell r="AJ11">
            <v>9.4399999999999998E-2</v>
          </cell>
        </row>
        <row r="12">
          <cell r="A12" t="str">
            <v>275 George Street</v>
          </cell>
          <cell r="B12" t="str">
            <v>Brisbane</v>
          </cell>
          <cell r="C12" t="str">
            <v>QLD</v>
          </cell>
          <cell r="D12">
            <v>166000000</v>
          </cell>
          <cell r="E12">
            <v>3</v>
          </cell>
          <cell r="F12">
            <v>40179</v>
          </cell>
          <cell r="H12" t="str">
            <v>Charter Hall</v>
          </cell>
          <cell r="I12" t="str">
            <v>K-REIT Asia Management Limited</v>
          </cell>
          <cell r="J12">
            <v>40422</v>
          </cell>
          <cell r="K12">
            <v>1326</v>
          </cell>
          <cell r="L12">
            <v>41748</v>
          </cell>
          <cell r="M12">
            <v>5061</v>
          </cell>
          <cell r="N12">
            <v>244</v>
          </cell>
          <cell r="O12">
            <v>0.58445913576698283</v>
          </cell>
          <cell r="P12">
            <v>2009</v>
          </cell>
          <cell r="Q12">
            <v>0.9974849094567404</v>
          </cell>
          <cell r="R12" t="str">
            <v>Telstra (28,665sq.m), Queensland Gas (11,652sq.m)</v>
          </cell>
          <cell r="S12" t="str">
            <v>4.5 Star NABERS energy rating and a 5 Star Green Star rating.</v>
          </cell>
          <cell r="T12" t="str">
            <v>Completed in April 2009, 275 George Street comprises a 30 level 'A Grade' office building featuring ground level retail accommodation and basement parking for 244 vehicles. The property additionally includes an adjoining annex building providing ground level retail accommodation and two upper levels of office accommodation. The complex is centrally located within Brisbane's CBD, having frontages to George, Adelaide and Ann Streets. The building provides typical floor plates of 1,300 square metres and has a 4.5 Star NABERS energy rating and a 5 Star Green Star rating.</v>
          </cell>
          <cell r="U12" t="str">
            <v xml:space="preserve">The upper level office accommodation is fully leased to Telstra and Queensland Gas Corporation for 10 year terms, with the ground level accommodation leased to a variety of retail tenants including Paul Barry Menswear, Priceline and Telstra. At the time of sale, two retail tenancies within the complex were vacant.   </v>
          </cell>
          <cell r="V12" t="str">
            <v xml:space="preserve">The 50% interest in the property was sold with an income guarantee until 30 June 2012 which provides the purchaser with a guaranteed net income of $12,786,801 per annum. The vendor is also responsible for all costs of leasing the existing vacancies within the complex.   </v>
          </cell>
          <cell r="X12">
            <v>9.6</v>
          </cell>
          <cell r="Y12">
            <v>12786801</v>
          </cell>
          <cell r="Z12">
            <v>612.57070997413052</v>
          </cell>
          <cell r="AA12">
            <v>11499907</v>
          </cell>
          <cell r="AB12">
            <v>550.92013988694066</v>
          </cell>
          <cell r="AC12">
            <v>526</v>
          </cell>
          <cell r="AD12">
            <v>120</v>
          </cell>
          <cell r="AE12">
            <v>7.6600000000000001E-2</v>
          </cell>
          <cell r="AF12">
            <v>6.9400000000000003E-2</v>
          </cell>
          <cell r="AG12">
            <v>7952.4767653540293</v>
          </cell>
          <cell r="AH12">
            <v>1.1855364552459987E-3</v>
          </cell>
          <cell r="AI12">
            <v>3.5000000000000003E-2</v>
          </cell>
          <cell r="AJ12">
            <v>8.8300000000000003E-2</v>
          </cell>
        </row>
        <row r="13">
          <cell r="A13" t="str">
            <v>1 Spring Street</v>
          </cell>
          <cell r="B13" t="str">
            <v>Melbourne</v>
          </cell>
          <cell r="C13" t="str">
            <v>VIC</v>
          </cell>
          <cell r="D13">
            <v>134000000</v>
          </cell>
          <cell r="E13">
            <v>3</v>
          </cell>
          <cell r="F13">
            <v>40148</v>
          </cell>
          <cell r="H13" t="str">
            <v>Record Funds Management Limited</v>
          </cell>
          <cell r="I13" t="str">
            <v>Besen (Private)</v>
          </cell>
          <cell r="J13">
            <v>47200</v>
          </cell>
          <cell r="K13">
            <v>1697</v>
          </cell>
          <cell r="L13">
            <v>30625</v>
          </cell>
          <cell r="M13">
            <v>5250</v>
          </cell>
          <cell r="N13">
            <v>293</v>
          </cell>
          <cell r="O13">
            <v>0.95673469387755095</v>
          </cell>
          <cell r="P13" t="str">
            <v>1989</v>
          </cell>
          <cell r="Q13">
            <v>1</v>
          </cell>
          <cell r="R13" t="str">
            <v>Shell (head lease) Govt Tenants (sub lease)</v>
          </cell>
          <cell r="S13" t="str">
            <v>1 Spring Street comprises a 35 level commercial building completed circa 1989 situated on the corner of Flinders Street and Spring Streets with additional frontages to Flinders Lane and Throssell Lane. It provides 25 levels of office accommodation above a lower ground level and main lobby, first floor cafeteria &amp; kitchen, second floor conference centre and third floor data centre. Typical office floor plates are approximately 1,100 square metres. There is a 5 level basement car par providing 293 spaces for tenancy use. Three separate pedestrian entrances exist, accessed from the main frontage to the corner of Spring Street and Flinders Street, together with secondary pedestrian access points from Flinders Lane and an additional entrance at the lower level on Flinders Street. Additional office accommodation is provided within Milton House, a three storey heritage listed office building which has a frontage to Flinders Lane.</v>
          </cell>
          <cell r="T13" t="str">
            <v>1 Spring Street comprises a 35 level commercial building completed circa 1989 situated on the corner of Flinders Street and Spring Streets with additional frontages to Flinders Lane and Throssell Lane. It provides 25 levels of office accommodation above a lower ground level and main lobby, first floor cafeteria &amp; kitchen, second floor conference centre and third floor data centre. Typical office floor plates are approximately 1,100 square metres. There is a 5 level basement car par providing 293 spaces for tenancy use. Three separate pedestrian entrances exist, accessed from the main frontage to the corner of Spring Street and Flinders Street, together with secondary pedestrian access points from Flinders Lane and an additional entrance at the lower level on Flinders Street. Additional office accommodation is provided within Milton House, a three storey heritage listed office building which has a frontage to Flinders Lane.</v>
          </cell>
          <cell r="U13" t="str">
            <v xml:space="preserve">The whole property including Milton House was 100% leased at the date of sale to The Shell Company of Australia Limited (Shell) for a 30 year term which expires on 19 March 2019. Shell has subsequently sub-let the space to various tenants.         </v>
          </cell>
          <cell r="V13" t="str">
            <v xml:space="preserve">Shell currently lease the whole building at an average rate of $267 per square metre net. Our analysis indicates an apportioned rate for the office accommodation of $282 per square metre net. There are no actual outgoings available as the building is self managed by the tenant, except for a $60,000 per annum ($1.96 per square metre) non-recoverable management expense. The Shell Company of Australia Limited has a 30 year lease expiring March 2019 with ratcheted effective market reviews in March 2012, 2014, 2017.    </v>
          </cell>
          <cell r="W13" t="str">
            <v xml:space="preserve">The sale was for a 50% share. The interest sold for a Contract Price of $67,000,000 or equivalent to $134,000,000 for a 100% interest. This indicates an increase in value of 2.7% from the sale of the other 50% interest 9 months earlier in April 2009 at $65,250,000, or a firming of the capitalisation rate/yield of 20 basis points.       </v>
          </cell>
          <cell r="X13">
            <v>5</v>
          </cell>
          <cell r="Y13">
            <v>46049441</v>
          </cell>
          <cell r="Z13">
            <v>1883.528273718224</v>
          </cell>
          <cell r="AA13">
            <v>46848595</v>
          </cell>
          <cell r="AB13">
            <v>1916.2155142442277</v>
          </cell>
          <cell r="AC13">
            <v>1100</v>
          </cell>
          <cell r="AD13">
            <v>1.96</v>
          </cell>
          <cell r="AE13">
            <v>7.5300000000000006E-2</v>
          </cell>
          <cell r="AF13">
            <v>7.5300000000000006E-2</v>
          </cell>
          <cell r="AG13">
            <v>8751.0204081632655</v>
          </cell>
          <cell r="AI13">
            <v>0.04</v>
          </cell>
          <cell r="AJ13">
            <v>0.10009999999999999</v>
          </cell>
        </row>
        <row r="14">
          <cell r="A14" t="str">
            <v>52 Alfred Street</v>
          </cell>
          <cell r="B14" t="str">
            <v>Milsons Point</v>
          </cell>
          <cell r="C14" t="str">
            <v>NSW</v>
          </cell>
          <cell r="D14">
            <v>51000000</v>
          </cell>
          <cell r="E14">
            <v>2</v>
          </cell>
          <cell r="F14">
            <v>40148</v>
          </cell>
          <cell r="H14" t="str">
            <v>Colonial Direct Property Investment Fund</v>
          </cell>
          <cell r="I14" t="str">
            <v>Private</v>
          </cell>
          <cell r="L14">
            <v>9910.7999999999993</v>
          </cell>
          <cell r="M14">
            <v>2711</v>
          </cell>
          <cell r="N14">
            <v>176</v>
          </cell>
          <cell r="O14">
            <v>1.7758404972353394</v>
          </cell>
          <cell r="P14" t="str">
            <v>1988/2005</v>
          </cell>
          <cell r="Q14">
            <v>1</v>
          </cell>
          <cell r="R14" t="str">
            <v>Kimberly Clark Australia, R M Williams</v>
          </cell>
          <cell r="S14" t="str">
            <v xml:space="preserve">Kimberly-Clark House comprises a 12 level office building, completed circa 1988 and refurbished in 2005. It incorporates ground floor retail and 11 upper levels of office accommodation, together with a single level annex building to the rear. The property has a Net Lettable Area (NLA) of 9,910.80 square metres, with basement parking over five split levels which is shared with the adjoining building. A total of 176 spaces are allocated to the property, reflecting one space for approximately every 56 square metres of NLA.   </v>
          </cell>
          <cell r="T14" t="str">
            <v xml:space="preserve">Kimberly-Clark House comprises a 12 level office building, completed circa 1988 and refurbished in 2005. It incorporates ground floor retail and 11 upper levels of office accommodation, together with a single level annex building to the rear. The property has a Net Lettable Area (NLA) of 9,910.80 square metres, with basement parking over five split levels which is shared with the adjoining building. A total of 176 spaces are allocated to the property, reflecting one space for approximately every 56 square metres of NLA.   </v>
          </cell>
          <cell r="U14" t="str">
            <v xml:space="preserve">As at the date of sale, the property was fully leased, albeit for 13 vacant car spaces, with a total of 10 tenants in occupat ion. The largest tenant is Kimberly-Clark Australia Pty Limited, occupying 6,281.90 square metres or 64% of the NLA. The tenant has extended its lease over its existing premises and expanded into Level 3 which is currently occupied by Cerner Corporation and E Comm Industries until June 2010. The leases secured by Kimberly-Clark Australia Pty Limited expire 30 June 2020 and effectively increase its occupied proportion of NLA to 73% when they commence in July 2010.  </v>
          </cell>
          <cell r="V14" t="str">
            <v xml:space="preserve">As at the date of sale, the property has a weighted average lease duration by area of 8.37 years and an average lease duration of 4.54 years. </v>
          </cell>
          <cell r="W14" t="str">
            <v xml:space="preserve">The improvements are erected on a site of 2,711 square metres which is located on the western alignment of Alfred Street, with a secondary rear south western frontage to Glen Street, in Milsons Point. It is ideally positioned diagonally opposite Milsons Point Railway Station, whilst the North Sydney CBD is located approximately 500 metres to the north and the Sydney CBD lies approximately two kilometres to the south. The building enjoys uninterrupted views of Sydney Harbour from its western elevat ion.   </v>
          </cell>
          <cell r="X14">
            <v>8.3699999999999992</v>
          </cell>
          <cell r="Y14">
            <v>5541091</v>
          </cell>
          <cell r="Z14">
            <v>559.09623844694681</v>
          </cell>
          <cell r="AA14">
            <v>4858337</v>
          </cell>
          <cell r="AB14">
            <v>490.20634055777538</v>
          </cell>
          <cell r="AC14">
            <v>393</v>
          </cell>
          <cell r="AD14">
            <v>1.96</v>
          </cell>
          <cell r="AE14">
            <v>7.5300000000000006E-2</v>
          </cell>
          <cell r="AF14">
            <v>7.5300000000000006E-2</v>
          </cell>
          <cell r="AG14">
            <v>8751.0204081632655</v>
          </cell>
          <cell r="AI14">
            <v>3.61E-2</v>
          </cell>
          <cell r="AJ14">
            <v>0.1028</v>
          </cell>
        </row>
        <row r="15">
          <cell r="A15" t="str">
            <v>107 Mount Street</v>
          </cell>
          <cell r="B15" t="str">
            <v>North Sydney</v>
          </cell>
          <cell r="C15" t="str">
            <v>NSW</v>
          </cell>
          <cell r="D15">
            <v>33500000</v>
          </cell>
          <cell r="E15">
            <v>1</v>
          </cell>
          <cell r="F15">
            <v>40148</v>
          </cell>
          <cell r="G15" t="str">
            <v>Tender</v>
          </cell>
          <cell r="H15" t="str">
            <v>Colonial Direct Property Investment Fund</v>
          </cell>
          <cell r="I15" t="str">
            <v>Private</v>
          </cell>
          <cell r="J15">
            <v>5736</v>
          </cell>
          <cell r="K15">
            <v>697.2</v>
          </cell>
          <cell r="L15">
            <v>9910.7999999999993</v>
          </cell>
          <cell r="M15">
            <v>2711</v>
          </cell>
          <cell r="N15">
            <v>176</v>
          </cell>
          <cell r="O15">
            <v>1.7758404972353394</v>
          </cell>
          <cell r="P15" t="str">
            <v>1988/2005</v>
          </cell>
          <cell r="Q15">
            <v>1</v>
          </cell>
          <cell r="R15" t="str">
            <v>Kimberly Clark Australia, R M Williams, various</v>
          </cell>
          <cell r="S15" t="str">
            <v xml:space="preserve">Kimberly-Clark House comprises a 12 level office building, completed circa 1988 and refurbished in 2005. It incorporates ground floor retail and 11 upper levels of office accommodation, together with a single level annex building to the rear. The property has a Net Lettable Area (NLA) of 9,910.80 square metres, with basement parking over five split levels which is shared with the adjoining building. A total of 176 spaces are allocated to the property, reflecting one space for approximately every 56 square metres of NLA.   </v>
          </cell>
          <cell r="T15" t="str">
            <v xml:space="preserve">Kimberly-Clark House comprises a 12 level office building, completed circa 1988 and refurbished in 2005. It incorporates ground floor retail and 11 upper levels of office accommodation, together with a single level annex building to the rear. The property has a Net Lettable Area (NLA) of 9,910.80 square metres, with basement parking over five split levels which is shared with the adjoining building. A total of 176 spaces are allocated to the property, reflecting one space for approximately every 56 square metres of NLA.   </v>
          </cell>
          <cell r="U15" t="str">
            <v xml:space="preserve">As at the date of sale, the property was fully leased, albeit for 13 vacant car spaces, with a total of 10 tenants in occupat ion. The largest tenant is Kimberly-Clark Australia Pty Limited, occupying 6,281.90 square metres or 64% of the NLA. The tenant has extended its lease over its existing premises and expanded into Level 3 which is currently occupied by Cerner Corporation and E Comm Industries until June 2010. The leases secured by Kimberly-Clark Australia Pty Limited expire 30 June 2020 and effectively increase its occupied proportion of NLA to 73% when they commence in July 2010.  </v>
          </cell>
          <cell r="V15" t="str">
            <v xml:space="preserve">As at the date of sale, the property has a weighted average lease duration by area of 8.37 years and an average lease duration of 4.54 years. </v>
          </cell>
          <cell r="W15" t="str">
            <v xml:space="preserve">The improvements are erected on a site of 2,711 square metres which is located on the western alignment of Alfred Street, with a secondary rear south western frontage to Glen Street, in Milsons Point. It is ideally positioned diagonally opposite Milsons Point Railway Station, whilst the North Sydney CBD is located approximately 500 metres to the north and the Sydney CBD lies approximately two kilometres to the south. The building enjoys uninterrupted views of Sydney Harbour from its western elevat ion.   </v>
          </cell>
          <cell r="X15">
            <v>8.3699999999999992</v>
          </cell>
          <cell r="Y15">
            <v>5541091</v>
          </cell>
          <cell r="Z15">
            <v>559.09623844694681</v>
          </cell>
          <cell r="AA15">
            <v>4858337</v>
          </cell>
          <cell r="AB15">
            <v>490.20634055777538</v>
          </cell>
          <cell r="AC15">
            <v>393</v>
          </cell>
          <cell r="AD15">
            <v>110.43</v>
          </cell>
          <cell r="AE15">
            <v>0.10730000000000001</v>
          </cell>
          <cell r="AF15">
            <v>8.8400000000000006E-2</v>
          </cell>
          <cell r="AG15">
            <v>5145.9014408524035</v>
          </cell>
          <cell r="AI15">
            <v>3.7600000000000001E-2</v>
          </cell>
          <cell r="AJ15">
            <v>9.4600000000000004E-2</v>
          </cell>
        </row>
        <row r="16">
          <cell r="A16" t="str">
            <v>Southern Star House, 8 West Street</v>
          </cell>
          <cell r="B16" t="str">
            <v>North Sydney</v>
          </cell>
          <cell r="C16" t="str">
            <v>NSW</v>
          </cell>
          <cell r="D16">
            <v>19000000</v>
          </cell>
          <cell r="E16">
            <v>1</v>
          </cell>
          <cell r="F16">
            <v>40148</v>
          </cell>
          <cell r="G16" t="str">
            <v>Public</v>
          </cell>
          <cell r="H16" t="str">
            <v>Becton Office Fund</v>
          </cell>
          <cell r="I16" t="str">
            <v>Property Bank Australia/Security Capital Corporation</v>
          </cell>
          <cell r="J16">
            <v>5684.95</v>
          </cell>
          <cell r="K16">
            <v>696.5</v>
          </cell>
          <cell r="L16">
            <v>6381.45</v>
          </cell>
          <cell r="M16">
            <v>8115</v>
          </cell>
          <cell r="N16">
            <v>73</v>
          </cell>
          <cell r="O16">
            <v>1.1439406404500545</v>
          </cell>
          <cell r="P16" t="str">
            <v>1974/97/2006</v>
          </cell>
          <cell r="Q16">
            <v>0.84</v>
          </cell>
          <cell r="R16" t="str">
            <v>Southern Star Group, ABC Developmental Learning Centres, Business Leader Development, Synchro Marketing Australia</v>
          </cell>
          <cell r="S16" t="str">
            <v xml:space="preserve">The property comprises an 11 storey office building completed in 1974 and refurbished in 1997 and 2006. The total Net Lettable Area is 6,381.45 square metres, comprising three ground office and retail tenancies totalling 696.50 square metres, 10 upper levels of office accommodation totalling 5,684.95 square metres and basement parking over two levels for 73 vehicles (1:87 per square metre of NLA).   </v>
          </cell>
          <cell r="T16" t="str">
            <v xml:space="preserve">The property comprises an 11 storey office building completed in 1974 and refurbished in 1997 and 2006. The total Net Lettable Area is 6,381.45 square metres, comprising three ground office and retail tenancies totalling 696.50 square metres, 10 upper levels of office accommodation totalling 5,684.95 square metres and basement parking over two levels for 73 vehicles (1:87 per square metre of NLA).   </v>
          </cell>
          <cell r="U16" t="str">
            <v xml:space="preserve">As at the date of sale, the property was approximately 84% leased, with the major tenant being Southern Star Group Limited. It occupies approximately 1,748 square metres or 27% of the total Net Lettable Area and has a lease expiry of 31 May 2013.     </v>
          </cell>
          <cell r="V16" t="str">
            <v xml:space="preserve">The property is situated on the north western fringe of the North Sydney Central Business District (CBD) and more particularly, on the western side of West Street, between its intersection with the Pacific Highway to the south and Hazelbank Place to the north. Both vehicular and pedestrian access to the building is available directly from West Street.    </v>
          </cell>
          <cell r="W16" t="str">
            <v xml:space="preserve">The improvements are erected on an irregular shaped site extending to 1,815 square metres, which has been extensively excavated to accommodate the existing improvements including basement parking levels. The property is zoned Mixed Use under the provisions of the North Sydney LEP 2001. We understand no rental guarantee was offered over the existing vacant areas however, all outstanding incentives were met by the Vendor. The property was publicly marketed for sale in early 2009 however, final negotiations were concluded during the last quarter of 2009. Becton purchased the property in June 2006 for $28.81 million with our analysis at the time reflecting a reversionary yield of 7.75% and IRR of 8.98%. The current sale represents an approximate decrease in value of 34% and circa 300 basis point yield softening.   </v>
          </cell>
          <cell r="X16">
            <v>3.09</v>
          </cell>
          <cell r="Y16">
            <v>2404885</v>
          </cell>
          <cell r="Z16">
            <v>376.85557357653823</v>
          </cell>
          <cell r="AA16">
            <v>2325456</v>
          </cell>
          <cell r="AB16">
            <v>364.40871588745506</v>
          </cell>
          <cell r="AC16">
            <v>336</v>
          </cell>
          <cell r="AD16">
            <v>96</v>
          </cell>
          <cell r="AE16">
            <v>0.10539999999999999</v>
          </cell>
          <cell r="AF16">
            <v>0.1085</v>
          </cell>
          <cell r="AG16">
            <v>2977.3797491165801</v>
          </cell>
          <cell r="AI16">
            <v>3.1899999999999998E-2</v>
          </cell>
          <cell r="AJ16">
            <v>0.10970000000000001</v>
          </cell>
        </row>
        <row r="17">
          <cell r="A17" t="str">
            <v>289 Wellington Parade South</v>
          </cell>
          <cell r="B17" t="str">
            <v>East Melbourne</v>
          </cell>
          <cell r="C17" t="str">
            <v>VIC</v>
          </cell>
          <cell r="D17">
            <v>27000000</v>
          </cell>
          <cell r="E17">
            <v>1</v>
          </cell>
          <cell r="F17">
            <v>40148</v>
          </cell>
          <cell r="G17" t="str">
            <v>Public</v>
          </cell>
          <cell r="H17" t="str">
            <v>Becton Investment Management Limited</v>
          </cell>
          <cell r="I17" t="str">
            <v>Private</v>
          </cell>
          <cell r="J17">
            <v>5684.95</v>
          </cell>
          <cell r="K17">
            <v>696.5</v>
          </cell>
          <cell r="L17">
            <v>5568</v>
          </cell>
          <cell r="M17">
            <v>3939.3</v>
          </cell>
          <cell r="N17">
            <v>56</v>
          </cell>
          <cell r="O17">
            <v>1.0057471264367817</v>
          </cell>
          <cell r="P17" t="str">
            <v>1974/97/2006</v>
          </cell>
          <cell r="Q17">
            <v>1</v>
          </cell>
          <cell r="R17" t="str">
            <v>Becton, OAMPS, Irwin Consult</v>
          </cell>
          <cell r="S17" t="str">
            <v>Good views, good natural light, 5 Star Green Star rating, 7.6 year WALE.</v>
          </cell>
          <cell r="T17" t="str">
            <v xml:space="preserve">The property comprises an 11 storey office building completed in 1974 and refurbished in 1997 and 2006. The total Net Lettable Area is 6,381.45 square metres, comprising three ground office and retail tenancies totalling 696.50 square metres, 10 upper levels of office accommodation totalling 5,684.95 square metres and basement parking over two levels for 73 vehicles (1:87 per square metre of NLA).   </v>
          </cell>
          <cell r="U17" t="str">
            <v xml:space="preserve">As at the date of sale, the property was approximately 84% leased, with the major tenant being Southern Star Group Limited. It occupies approximately 1,748 square metres or 27% of the total Net Lettable Area and has a lease expiry of 31 May 2013.     </v>
          </cell>
          <cell r="V17" t="str">
            <v xml:space="preserve">The property is situated on the north western fringe of the North Sydney Central Business District (CBD) and more particularly, on the western side of West Street, between its intersection with the Pacific Highway to the south and Hazelbank Place to the north. Both vehicular and pedestrian access to the building is available directly from West Street.    </v>
          </cell>
          <cell r="W17" t="str">
            <v xml:space="preserve">The improvements are erected on an irregular shaped site extending to 1,815 square metres, which has been extensively excavated to accommodate the existing improvements including basement parking levels. The property is zoned Mixed Use under the provisions of the North Sydney LEP 2001. We understand no rental guarantee was offered over the existing vacant areas however, all outstanding incentives were met by the Vendor. The property was publicly marketed for sale in early 2009 however, final negotiations were concluded during the last quarter of 2009. Becton purchased the property in June 2006 for $28.81 million with our analysis at the time reflecting a reversionary yield of 7.75% and IRR of 8.98%. The current sale represents an approximate decrease in value of 34% and circa 300 basis point yield softening.   </v>
          </cell>
          <cell r="X17">
            <v>7.6</v>
          </cell>
          <cell r="Y17">
            <v>2286196</v>
          </cell>
          <cell r="Z17">
            <v>410.59554597701151</v>
          </cell>
          <cell r="AA17">
            <v>2184000</v>
          </cell>
          <cell r="AB17">
            <v>350</v>
          </cell>
          <cell r="AC17">
            <v>350</v>
          </cell>
          <cell r="AD17">
            <v>78</v>
          </cell>
          <cell r="AE17">
            <v>8.467392592592593E-2</v>
          </cell>
          <cell r="AF17">
            <v>8.1699999999999995E-2</v>
          </cell>
          <cell r="AG17">
            <v>4849.1379310344828</v>
          </cell>
          <cell r="AI17">
            <v>0.04</v>
          </cell>
          <cell r="AJ17">
            <v>9.7799999999999998E-2</v>
          </cell>
        </row>
        <row r="18">
          <cell r="A18" t="str">
            <v>20 Charles Street</v>
          </cell>
          <cell r="B18" t="str">
            <v>Parramatta</v>
          </cell>
          <cell r="C18" t="str">
            <v>NSW</v>
          </cell>
          <cell r="D18">
            <v>12200000</v>
          </cell>
          <cell r="E18">
            <v>1</v>
          </cell>
          <cell r="F18">
            <v>40148</v>
          </cell>
          <cell r="H18" t="str">
            <v>Private</v>
          </cell>
          <cell r="I18" t="str">
            <v>Private</v>
          </cell>
          <cell r="L18">
            <v>5386</v>
          </cell>
          <cell r="M18">
            <v>3939.3</v>
          </cell>
          <cell r="N18">
            <v>164</v>
          </cell>
          <cell r="O18">
            <v>3.0449313033791312</v>
          </cell>
          <cell r="P18" t="str">
            <v>2006 Refurb</v>
          </cell>
          <cell r="Q18">
            <v>1</v>
          </cell>
          <cell r="R18" t="str">
            <v>Becton, OAMPS, Irwin Consult</v>
          </cell>
          <cell r="S18" t="str">
            <v>Good views, good natural light, 5 Star Green Star rating, 7.6 year WALE.</v>
          </cell>
          <cell r="X18">
            <v>7.6</v>
          </cell>
          <cell r="Y18">
            <v>639268</v>
          </cell>
          <cell r="Z18">
            <v>118.69067953954698</v>
          </cell>
          <cell r="AA18">
            <v>2184000</v>
          </cell>
          <cell r="AB18" t="str">
            <v/>
          </cell>
          <cell r="AC18">
            <v>350</v>
          </cell>
          <cell r="AD18">
            <v>78</v>
          </cell>
          <cell r="AE18">
            <v>5.2399016393442625E-2</v>
          </cell>
          <cell r="AF18">
            <v>0.12</v>
          </cell>
          <cell r="AG18">
            <v>2265.131823245451</v>
          </cell>
          <cell r="AI18">
            <v>0.04</v>
          </cell>
          <cell r="AJ18">
            <v>9.7799999999999998E-2</v>
          </cell>
        </row>
        <row r="19">
          <cell r="A19" t="str">
            <v>10 Kooyong Street</v>
          </cell>
          <cell r="B19" t="str">
            <v>Canberra</v>
          </cell>
          <cell r="C19" t="str">
            <v>ACT</v>
          </cell>
          <cell r="D19">
            <v>205000000</v>
          </cell>
          <cell r="E19">
            <v>4</v>
          </cell>
          <cell r="F19">
            <v>40148</v>
          </cell>
          <cell r="H19" t="str">
            <v>QIC</v>
          </cell>
          <cell r="I19" t="str">
            <v>Real IS AG</v>
          </cell>
          <cell r="L19">
            <v>43413</v>
          </cell>
          <cell r="N19">
            <v>164</v>
          </cell>
          <cell r="O19">
            <v>3.0449313033791312</v>
          </cell>
          <cell r="P19" t="str">
            <v>2007</v>
          </cell>
          <cell r="Q19">
            <v>1</v>
          </cell>
          <cell r="R19" t="str">
            <v>Australian Taxation Office - 96.35%</v>
          </cell>
          <cell r="S19" t="str">
            <v>12.67 year WALE. Predominantly leased to ATO. Target 4.5 star NABERS rating.</v>
          </cell>
          <cell r="T19" t="str">
            <v>The ATO Building comprises a ten (10) storey commercial building situated within the Canberra CBD. The building was completed in late 2007 and comprises 2 ½ basement levels, a ground level with retail tenancies and nine (9) upper levels of office accommodation.</v>
          </cell>
          <cell r="U19" t="str">
            <v>The building comprises two wings (north and south) that are connected by enclosed walkways at four of the upper levels. The building services and accommodation are of a high standard commensurate with contemporary requirements. The building has achieved a four (4) star Green Star – office design rating from the Green Building Council of Australia and is targeted to achieve NABERS 4½ Star – whole building rating.</v>
          </cell>
          <cell r="V19" t="str">
            <v>The tenancy profile is dominated by a fifteen (15) year lease to the Australia Taxation Office (ATO) for all of the upper levels. The rent is fully gross with fixed 3.50% increases and market reviews every five (5) years, subject to a ratchet. Other tenancies on the ground floor include cafe/restaurant operations with 7 – 10 year leases. Two vacant areas at the ground level are subject to a vendor guarantee for five years.</v>
          </cell>
          <cell r="W19" t="str">
            <v xml:space="preserve">There are two unoccupied tenancies on the ground floor that are subject to a vendor rental guarantee for five (5) years. The settlement date was delayed until late December 2009 to allow for a capital raising process by the purchaser. Our cashflow analysis has commenced as at 1 January 2010 to be consistent with settlement date. </v>
          </cell>
          <cell r="X19">
            <v>12.67</v>
          </cell>
          <cell r="Y19">
            <v>639268</v>
          </cell>
          <cell r="Z19">
            <v>118.69067953954698</v>
          </cell>
          <cell r="AA19">
            <v>16181934</v>
          </cell>
          <cell r="AB19" t="str">
            <v/>
          </cell>
          <cell r="AC19">
            <v>196</v>
          </cell>
          <cell r="AD19">
            <v>56.33</v>
          </cell>
          <cell r="AE19">
            <v>5.2399016393442625E-2</v>
          </cell>
          <cell r="AF19">
            <v>0.12</v>
          </cell>
          <cell r="AG19">
            <v>2265.131823245451</v>
          </cell>
          <cell r="AI19">
            <v>3.3700000000000001E-2</v>
          </cell>
          <cell r="AJ19">
            <v>9.6100000000000005E-2</v>
          </cell>
        </row>
        <row r="20">
          <cell r="A20" t="str">
            <v>525 Lonsdale Street</v>
          </cell>
          <cell r="B20" t="str">
            <v>Melbourne</v>
          </cell>
          <cell r="C20" t="str">
            <v>VIC</v>
          </cell>
          <cell r="D20">
            <v>54000000</v>
          </cell>
          <cell r="E20">
            <v>2</v>
          </cell>
          <cell r="F20">
            <v>40118</v>
          </cell>
          <cell r="G20" t="str">
            <v>Off Market</v>
          </cell>
          <cell r="H20" t="str">
            <v>QIC</v>
          </cell>
          <cell r="I20" t="str">
            <v>Real IS AG</v>
          </cell>
          <cell r="J20">
            <v>18088</v>
          </cell>
          <cell r="K20">
            <v>482</v>
          </cell>
          <cell r="L20">
            <v>43413</v>
          </cell>
          <cell r="M20">
            <v>1726</v>
          </cell>
          <cell r="N20">
            <v>48</v>
          </cell>
          <cell r="O20">
            <v>0.25848142164781907</v>
          </cell>
          <cell r="P20" t="str">
            <v>2007</v>
          </cell>
          <cell r="Q20">
            <v>1</v>
          </cell>
          <cell r="R20" t="str">
            <v>Australian Taxation Office - 96.35%</v>
          </cell>
          <cell r="S20" t="str">
            <v>12.67 year WALE. Predominantly leased to ATO. Target 4.5 star NABERS rating.</v>
          </cell>
          <cell r="T20" t="str">
            <v>The ATO Building comprises a ten (10) storey commercial building situated within the Canberra CBD. The building was completed in late 2007 and comprises 2 ½ basement levels, a ground level with retail tenancies and nine (9) upper levels of office accommodation.</v>
          </cell>
          <cell r="U20" t="str">
            <v>The building comprises two wings (north and south) that are connected by enclosed walkways at four of the upper levels. The building services and accommodation are of a high standard commensurate with contemporary requirements. The building has achieved a four (4) star Green Star – office design rating from the Green Building Council of Australia and is targeted to achieve NABERS 4½ Star – whole building rating.</v>
          </cell>
          <cell r="V20" t="str">
            <v>The tenancy profile is dominated by a fifteen (15) year lease to the Australia Taxation Office (ATO) for all of the upper levels. The rent is fully gross with fixed 3.50% increases and market reviews every five (5) years, subject to a ratchet. Other tenancies on the ground floor include cafe/restaurant operations with 7 – 10 year leases. Two vacant areas at the ground level are subject to a vendor guarantee for five years.</v>
          </cell>
          <cell r="W20" t="str">
            <v xml:space="preserve">There are two unoccupied tenancies on the ground floor that are subject to a vendor rental guarantee for five (5) years. The settlement date was delayed until late December 2009 to allow for a capital raising process by the purchaser. Our cashflow analysis has commenced as at 1 January 2010 to be consistent with settlement date. </v>
          </cell>
          <cell r="X20">
            <v>17.2</v>
          </cell>
          <cell r="Y20">
            <v>4200000</v>
          </cell>
          <cell r="Z20">
            <v>226.17124394184168</v>
          </cell>
          <cell r="AA20">
            <v>4630022</v>
          </cell>
          <cell r="AB20">
            <v>249.32805600430802</v>
          </cell>
          <cell r="AC20">
            <v>196</v>
          </cell>
          <cell r="AD20">
            <v>92</v>
          </cell>
          <cell r="AE20">
            <v>7.7799999999999994E-2</v>
          </cell>
          <cell r="AF20">
            <v>8.5699999999999998E-2</v>
          </cell>
          <cell r="AG20">
            <v>2907.9159935379644</v>
          </cell>
          <cell r="AI20">
            <v>3.6999999999999998E-2</v>
          </cell>
          <cell r="AJ20">
            <v>9.7699999999999995E-2</v>
          </cell>
        </row>
        <row r="21">
          <cell r="A21" t="str">
            <v>25 Smith Street</v>
          </cell>
          <cell r="B21" t="str">
            <v>Parramatta</v>
          </cell>
          <cell r="C21" t="str">
            <v>NSW</v>
          </cell>
          <cell r="D21">
            <v>48400000</v>
          </cell>
          <cell r="E21">
            <v>1</v>
          </cell>
          <cell r="F21">
            <v>40118</v>
          </cell>
          <cell r="G21" t="str">
            <v>Off Market</v>
          </cell>
          <cell r="H21" t="str">
            <v>Grosvenor Australia</v>
          </cell>
          <cell r="I21" t="str">
            <v>Private</v>
          </cell>
          <cell r="J21">
            <v>10544</v>
          </cell>
          <cell r="K21">
            <v>697</v>
          </cell>
          <cell r="L21">
            <v>11241</v>
          </cell>
          <cell r="M21">
            <v>1726</v>
          </cell>
          <cell r="N21">
            <v>51</v>
          </cell>
          <cell r="O21">
            <v>0.45369629036562586</v>
          </cell>
          <cell r="P21" t="str">
            <v>2009</v>
          </cell>
          <cell r="Q21">
            <v>1</v>
          </cell>
          <cell r="R21" t="str">
            <v>NRMA</v>
          </cell>
          <cell r="S21" t="str">
            <v>A recently completed A-grade commercial office building comprising ground floor retail space and seven (7) upper levels of office accommodation. The building has been designed achieve a 4.5 Star ABGR.</v>
          </cell>
          <cell r="T21" t="str">
            <v>A recently completed A-grade commercial office building comprising ground floor retail space and seven (7) upper levels of office accommodation. The building has been designed achieve a 4.5 Star ABGR.</v>
          </cell>
          <cell r="U21" t="str">
            <v>The building extends to a total lettable area of 11,241 square metres with typical floor plates of circa 1,300 square metres. The retail accommodation extends to 697 square metres and there are fifty-one (51) car spaces on site.</v>
          </cell>
          <cell r="V21" t="str">
            <v>The office space (and car parking) is subject to a twelve (12) year lease to IAG (NRMA).</v>
          </cell>
          <cell r="X21">
            <v>12</v>
          </cell>
          <cell r="Y21">
            <v>4007834</v>
          </cell>
          <cell r="Z21">
            <v>356.53714082377013</v>
          </cell>
          <cell r="AA21">
            <v>4218235</v>
          </cell>
          <cell r="AB21">
            <v>375.25442576283251</v>
          </cell>
          <cell r="AC21">
            <v>271</v>
          </cell>
          <cell r="AD21">
            <v>92</v>
          </cell>
          <cell r="AE21">
            <v>7.7799999999999994E-2</v>
          </cell>
          <cell r="AF21">
            <v>8.5699999999999998E-2</v>
          </cell>
          <cell r="AG21">
            <v>2907.9159935379644</v>
          </cell>
          <cell r="AI21">
            <v>3.6499999999999998E-2</v>
          </cell>
          <cell r="AJ21">
            <v>9.6199999999999994E-2</v>
          </cell>
        </row>
        <row r="22">
          <cell r="A22" t="str">
            <v>58 Mounts Bay Road</v>
          </cell>
          <cell r="B22" t="str">
            <v>Perth</v>
          </cell>
          <cell r="C22" t="str">
            <v>WA</v>
          </cell>
          <cell r="D22">
            <v>95000000</v>
          </cell>
          <cell r="E22">
            <v>2</v>
          </cell>
          <cell r="F22">
            <v>40118</v>
          </cell>
          <cell r="H22" t="str">
            <v>Charter Hall Opportunity Fund No. 4</v>
          </cell>
          <cell r="I22" t="str">
            <v>Commonwealth Property Office Fund</v>
          </cell>
          <cell r="J22">
            <v>10544</v>
          </cell>
          <cell r="K22">
            <v>697</v>
          </cell>
          <cell r="L22">
            <v>22417</v>
          </cell>
          <cell r="M22">
            <v>3217</v>
          </cell>
          <cell r="N22">
            <v>51</v>
          </cell>
          <cell r="O22">
            <v>0.45369629036562586</v>
          </cell>
          <cell r="P22" t="str">
            <v>2009</v>
          </cell>
          <cell r="Q22">
            <v>1</v>
          </cell>
          <cell r="R22" t="str">
            <v>NRMA</v>
          </cell>
          <cell r="S22" t="str">
            <v>A recently completed A-grade commercial office building comprising ground floor retail space and seven (7) upper levels of office accommodation. The building has been designed achieve a 4.5 Star ABGR.</v>
          </cell>
          <cell r="T22" t="str">
            <v>A recently completed A-grade commercial office building comprising ground floor retail space and seven (7) upper levels of office accommodation. The building has been designed achieve a 4.5 Star ABGR.</v>
          </cell>
          <cell r="U22" t="str">
            <v>The building extends to a total lettable area of 11,241 square metres with typical floor plates of circa 1,300 square metres. The retail accommodation extends to 697 square metres and there are fifty-one (51) car spaces on site.</v>
          </cell>
          <cell r="V22" t="str">
            <v>The office space (and car parking) is subject to a twelve (12) year lease to IAG (NRMA).</v>
          </cell>
          <cell r="X22">
            <v>11.26</v>
          </cell>
          <cell r="Y22">
            <v>14412815</v>
          </cell>
          <cell r="Z22">
            <v>642.94129455324082</v>
          </cell>
          <cell r="AA22">
            <v>14738500</v>
          </cell>
          <cell r="AB22">
            <v>657.46977740107957</v>
          </cell>
          <cell r="AC22">
            <v>593</v>
          </cell>
          <cell r="AD22">
            <v>130.21</v>
          </cell>
          <cell r="AE22">
            <v>7.5856921052631573E-2</v>
          </cell>
          <cell r="AF22">
            <v>7.5899999999999995E-2</v>
          </cell>
          <cell r="AG22">
            <v>8475.7103983583893</v>
          </cell>
          <cell r="AI22">
            <v>3.0499999999999999E-2</v>
          </cell>
          <cell r="AJ22">
            <v>0.1031</v>
          </cell>
        </row>
        <row r="23">
          <cell r="A23" t="str">
            <v>82 Northbourne Avenue</v>
          </cell>
          <cell r="B23" t="str">
            <v>Braddon</v>
          </cell>
          <cell r="C23" t="str">
            <v>ACT</v>
          </cell>
          <cell r="D23">
            <v>44000000</v>
          </cell>
          <cell r="E23">
            <v>1</v>
          </cell>
          <cell r="F23">
            <v>40118</v>
          </cell>
          <cell r="H23" t="str">
            <v>Melvip Pty Ltd</v>
          </cell>
          <cell r="I23" t="str">
            <v>Straits Standard</v>
          </cell>
          <cell r="L23">
            <v>6853.4</v>
          </cell>
          <cell r="M23">
            <v>3217</v>
          </cell>
          <cell r="N23">
            <v>138</v>
          </cell>
          <cell r="O23">
            <v>2.0135990895030207</v>
          </cell>
          <cell r="P23" t="str">
            <v>2008/09</v>
          </cell>
          <cell r="Q23">
            <v>1</v>
          </cell>
          <cell r="R23" t="str">
            <v>Australian Maritime Safety Authority</v>
          </cell>
          <cell r="S23" t="str">
            <v>1 tenant. 14.68 year WALE.</v>
          </cell>
          <cell r="T23" t="str">
            <v>82 Northbourne Avenue was completed in 2008/9 and comprises seven (7) storeys of A grade commercial office accommodation. The property, although within the suburb of Braddon, adjoins the northern fringe of the Canberra CBD and is within close proximity to major retail and office developments.</v>
          </cell>
          <cell r="U23" t="str">
            <v>The site has a regular shape and dual street frontage. A driveway along the northern side links Mort Street and Northbourne Avenue and provides vehicle access to the basement levels. The building is of reinforced concrete footings, slabs and column frame with double glazed facades and a flat metal roof. The service core is situated on the northern side of the building and upper level floor plates are approximately 1,000 square metres. There are 138 car spaces located within the two level basement and provision for a cafe area at the ground floor.</v>
          </cell>
          <cell r="V23" t="str">
            <v>The whole property is leased to Australian Maritime Safety Authority (AMSA) for a term of fifteen (15) years with fixed 4% annual reviews and two further options of five (5) years each. AMSA also pay increases in statutory outgoings above base year ending 30 June 2010. The sublease includes a green lease schedule and requirement to achieve a NABERS rating of 4½ Stars.</v>
          </cell>
          <cell r="W23" t="str">
            <v>The tenant (AMSA) has also made Level 1 available for sublease at an asking rent of $420/m² pa, which is $10/m² pa below the current overall rate and indicative of the current rental market.</v>
          </cell>
          <cell r="X23">
            <v>11.26</v>
          </cell>
          <cell r="Y23">
            <v>14412815</v>
          </cell>
          <cell r="Z23">
            <v>642.94129455324082</v>
          </cell>
          <cell r="AA23">
            <v>14738500</v>
          </cell>
          <cell r="AB23">
            <v>657.46977740107957</v>
          </cell>
          <cell r="AC23">
            <v>593</v>
          </cell>
          <cell r="AD23">
            <v>130.21</v>
          </cell>
          <cell r="AE23">
            <v>7.5856921052631573E-2</v>
          </cell>
          <cell r="AF23">
            <v>7.5899999999999995E-2</v>
          </cell>
          <cell r="AG23">
            <v>8475.7103983583893</v>
          </cell>
          <cell r="AI23">
            <v>3.5799999999999998E-2</v>
          </cell>
          <cell r="AJ23">
            <v>9.4600000000000004E-2</v>
          </cell>
        </row>
        <row r="24">
          <cell r="A24" t="str">
            <v>234 Sussex Street</v>
          </cell>
          <cell r="B24" t="str">
            <v>Sydney</v>
          </cell>
          <cell r="C24" t="str">
            <v>NSW</v>
          </cell>
          <cell r="D24">
            <v>46000000</v>
          </cell>
          <cell r="E24">
            <v>1</v>
          </cell>
          <cell r="F24">
            <v>40118</v>
          </cell>
          <cell r="H24" t="str">
            <v>Stockland Trust Management Limited</v>
          </cell>
          <cell r="I24" t="str">
            <v>Private Investor</v>
          </cell>
          <cell r="J24">
            <v>10013.700000000001</v>
          </cell>
          <cell r="K24">
            <v>1053.7</v>
          </cell>
          <cell r="L24">
            <v>6853.4</v>
          </cell>
          <cell r="M24">
            <v>1540</v>
          </cell>
          <cell r="N24">
            <v>138</v>
          </cell>
          <cell r="O24">
            <v>2.0135990895030207</v>
          </cell>
          <cell r="P24" t="str">
            <v>2008/09</v>
          </cell>
          <cell r="Q24">
            <v>0.90869999999999995</v>
          </cell>
          <cell r="R24" t="str">
            <v>NSW Department of Housing, Flight Centre, Optus Administration</v>
          </cell>
          <cell r="S24" t="str">
            <v>This property comprises a 12 level commercial building providing ground and mezzanine floor quasi retail/commercial accommodation and 10 levels of office accommodation, whilst 75 car spaces are provided over two levels operated by Secure. The property comprises a total lettable area of 11,067.40 square metres, which includes 1,053.70 square metre of retail accommodation and 10,013.70 square metres of commercial office accommodation. As at the date of sale the subject property comprised a vacancy of 1,010.50 square metres or 9.13% of the total lettable area. The property comprises an average lease duration of 2.11 years, weighted lease duration by area of 2.11 years and weighted lease duration by income of 2.48 years by income. The improvements are situated upon a site of 1,540.00 square metres along the eastern alignment of Sussex Street, with a secondary frontage to Druitt Place to the south, forming part of the Western Corridor Precinct of the Sydney CBD. A 12 month rental guarantee over Level 4 is included within the terms of the sale at $400 per m². All outstanding tenant incentives are payable by the vendor.</v>
          </cell>
          <cell r="T24" t="str">
            <v>This property comprises a 12 level commercial building providing ground and mezzanine floor quasi retail/commercial accommodation and 10 levels of office accommodation, whilst 75 car spaces are provided over two levels operated by Secure.</v>
          </cell>
          <cell r="U24" t="str">
            <v>The property comprises a total lettable area of 11,067.40 square metres, which includes 1,053.70 square metre of retail accommodation and 10,013.70 square metres of commercial office accommodation. As at the date of sale the subject property comprised a vacancy of 1,010.50 square metres or 9.13% of the total lettable area. The property comprises an average lease duration of 2.11 years, weighted lease duration by area of 2.11 years and weighted lease duration by income of 2.48 years by income.</v>
          </cell>
          <cell r="V24" t="str">
            <v>The improvements are situated upon a site of 1,540.00 square metres along the eastern alignment of Sussex Street, with a secondary frontage to Druitt Place to the south, forming part of the Western Corridor Precinct of the Sydney CBD.</v>
          </cell>
          <cell r="W24" t="str">
            <v>A 12 month rental guarantee over Level 4 is included within the terms of the sale at $400 per m². All outstanding tenant incentives are payable by the vendor.</v>
          </cell>
          <cell r="X24">
            <v>2.11</v>
          </cell>
          <cell r="Y24">
            <v>4318751</v>
          </cell>
          <cell r="Z24">
            <v>390.22272620488997</v>
          </cell>
          <cell r="AA24">
            <v>4283905</v>
          </cell>
          <cell r="AB24">
            <v>387.07419990241607</v>
          </cell>
          <cell r="AC24">
            <v>535.58333333333337</v>
          </cell>
          <cell r="AD24">
            <v>135.35</v>
          </cell>
          <cell r="AE24">
            <v>8.3000000000000004E-2</v>
          </cell>
          <cell r="AF24">
            <v>8.3199999999999996E-2</v>
          </cell>
          <cell r="AG24">
            <v>4156.3510851690544</v>
          </cell>
          <cell r="AI24">
            <v>3.9300000000000002E-2</v>
          </cell>
          <cell r="AJ24">
            <v>9.4899999999999998E-2</v>
          </cell>
        </row>
        <row r="25">
          <cell r="A25" t="str">
            <v>The Atrium, 60 Union Street</v>
          </cell>
          <cell r="B25" t="str">
            <v>Pyrmont</v>
          </cell>
          <cell r="C25" t="str">
            <v>NSW</v>
          </cell>
          <cell r="D25">
            <v>137000000</v>
          </cell>
          <cell r="E25">
            <v>3</v>
          </cell>
          <cell r="F25">
            <v>40118</v>
          </cell>
          <cell r="G25" t="str">
            <v>Public</v>
          </cell>
          <cell r="H25" t="str">
            <v>Stockland Trust Management Limited</v>
          </cell>
          <cell r="I25" t="str">
            <v>Private Investor</v>
          </cell>
          <cell r="J25">
            <v>10013.700000000001</v>
          </cell>
          <cell r="K25">
            <v>1053.7</v>
          </cell>
          <cell r="L25">
            <v>11067.400000000001</v>
          </cell>
          <cell r="M25">
            <v>1540</v>
          </cell>
          <cell r="N25">
            <v>75</v>
          </cell>
          <cell r="O25">
            <v>0.6776659377993024</v>
          </cell>
          <cell r="P25" t="str">
            <v>2006</v>
          </cell>
          <cell r="Q25">
            <v>0.90869999999999995</v>
          </cell>
          <cell r="R25" t="str">
            <v>NSW Department of Housing, Flight Centre, Optus Administration</v>
          </cell>
          <cell r="S25" t="str">
            <v>This property comprises a 12 level commercial building providing ground and mezzanine floor quasi retail/commercial accommodation and 10 levels of office accommodation, whilst 75 car spaces are provided over two levels operated by Secure. The property comprises a total lettable area of 11,067.40 square metres, which includes 1,053.70 square metre of retail accommodation and 10,013.70 square metres of commercial office accommodation. As at the date of sale the subject property comprised a vacancy of 1,010.50 square metres or 9.13% of the total lettable area. The property comprises an average lease duration of 2.11 years, weighted lease duration by area of 2.11 years and weighted lease duration by income of 2.48 years by income. The improvements are situated upon a site of 1,540.00 square metres along the eastern alignment of Sussex Street, with a secondary frontage to Druitt Place to the south, forming part of the Western Corridor Precinct of the Sydney CBD. A 12 month rental guarantee over Level 4 is included within the terms of the sale at $400 per m². All outstanding tenant incentives are payable by the vendor.</v>
          </cell>
          <cell r="T25" t="str">
            <v>This property comprises a 12 level commercial building providing ground and mezzanine floor quasi retail/commercial accommodation and 10 levels of office accommodation, whilst 75 car spaces are provided over two levels operated by Secure.</v>
          </cell>
          <cell r="U25" t="str">
            <v>The property comprises a total lettable area of 11,067.40 square metres, which includes 1,053.70 square metre of retail accommodation and 10,013.70 square metres of commercial office accommodation. As at the date of sale the subject property comprised a vacancy of 1,010.50 square metres or 9.13% of the total lettable area. The property comprises an average lease duration of 2.11 years, weighted lease duration by area of 2.11 years and weighted lease duration by income of 2.48 years by income.</v>
          </cell>
          <cell r="V25" t="str">
            <v>The improvements are situated upon a site of 1,540.00 square metres along the eastern alignment of Sussex Street, with a secondary frontage to Druitt Place to the south, forming part of the Western Corridor Precinct of the Sydney CBD.</v>
          </cell>
          <cell r="W25" t="str">
            <v>A 12 month rental guarantee over Level 4 is included within the terms of the sale at $400 per m². All outstanding tenant incentives are payable by the vendor.</v>
          </cell>
          <cell r="X25">
            <v>9.4600000000000009</v>
          </cell>
          <cell r="Y25">
            <v>10074448</v>
          </cell>
          <cell r="Z25">
            <v>509.06503756928976</v>
          </cell>
          <cell r="AA25">
            <v>10099835</v>
          </cell>
          <cell r="AB25">
            <v>510.3478506930233</v>
          </cell>
          <cell r="AC25">
            <v>291.5</v>
          </cell>
          <cell r="AD25">
            <v>90.2</v>
          </cell>
          <cell r="AE25">
            <v>7.3536116788321171E-2</v>
          </cell>
          <cell r="AF25">
            <v>7.372142335766424E-2</v>
          </cell>
          <cell r="AG25">
            <v>6922.6532458148267</v>
          </cell>
          <cell r="AI25">
            <v>4.0399999999999998E-2</v>
          </cell>
          <cell r="AJ25">
            <v>9.1200000000000003E-2</v>
          </cell>
        </row>
        <row r="26">
          <cell r="A26" t="str">
            <v>20 Hunter Street</v>
          </cell>
          <cell r="B26" t="str">
            <v>Sydney</v>
          </cell>
          <cell r="C26" t="str">
            <v>NSW</v>
          </cell>
          <cell r="D26">
            <v>77000000</v>
          </cell>
          <cell r="E26">
            <v>2</v>
          </cell>
          <cell r="F26">
            <v>40118</v>
          </cell>
          <cell r="G26" t="str">
            <v>Public</v>
          </cell>
          <cell r="H26" t="str">
            <v>Grosvenor Australia</v>
          </cell>
          <cell r="I26" t="str">
            <v>ACE Trust (CLSA Capital Partners)</v>
          </cell>
          <cell r="J26">
            <v>9509.7000000000007</v>
          </cell>
          <cell r="K26">
            <v>433</v>
          </cell>
          <cell r="L26">
            <v>9942.7000000000007</v>
          </cell>
          <cell r="M26">
            <v>859.2</v>
          </cell>
          <cell r="N26">
            <v>21</v>
          </cell>
          <cell r="O26">
            <v>0.21121023464451305</v>
          </cell>
          <cell r="P26" t="str">
            <v>1998</v>
          </cell>
          <cell r="Q26">
            <v>0.83950000000000002</v>
          </cell>
          <cell r="R26" t="str">
            <v>Moore Stephens, OWA Services (Swaab), Grosvenor</v>
          </cell>
          <cell r="S26" t="str">
            <v>Property on the market for a while.</v>
          </cell>
          <cell r="T26" t="str">
            <v>The property is a 16 level commercial building with a total net lettable area of 9,943m² situated upon an island site of 859m². The property is located within the Core precinct of the Sydney CBD, with a significant frontage to Hunter Street and secondary frontages to Curtin Place, Hamilton Street and Little Hunter Street. The building was constructed in 1998.</v>
          </cell>
          <cell r="U26" t="str">
            <v>The office component of the property comprises a Net Lettable Area (NLA) of approximately 9,510m² over Levels 1 to 16 with a combination of whole floor and suite tenancies. There is currently on-site parking for 21 vehicles. The retail accommodation within the subject property comprises three tenancies totaling 433m².</v>
          </cell>
          <cell r="V26" t="str">
            <v>As at the date of exchange the property comprises four vacancies which cover approximately 16% of the NLA. Furthermore we note that there are currently seven vacant car spaces.</v>
          </cell>
          <cell r="W26" t="str">
            <v>All outstanding tenant incentives are payable by the vendor, with the exclusion of a rent free period over Level 16.</v>
          </cell>
          <cell r="X26">
            <v>9.4600000000000009</v>
          </cell>
          <cell r="Y26">
            <v>10074448</v>
          </cell>
          <cell r="Z26">
            <v>509.06503756928976</v>
          </cell>
          <cell r="AA26">
            <v>10099835</v>
          </cell>
          <cell r="AB26">
            <v>510.3478506930233</v>
          </cell>
          <cell r="AC26">
            <v>291.5</v>
          </cell>
          <cell r="AD26">
            <v>129.22</v>
          </cell>
          <cell r="AE26">
            <v>7.0000000000000007E-2</v>
          </cell>
          <cell r="AF26">
            <v>7.4999999999999997E-2</v>
          </cell>
          <cell r="AG26">
            <v>7744.3752702988113</v>
          </cell>
          <cell r="AI26">
            <v>4.0399999999999998E-2</v>
          </cell>
          <cell r="AJ26">
            <v>9.1600000000000001E-2</v>
          </cell>
        </row>
        <row r="27">
          <cell r="A27" t="str">
            <v>145 Ann Street</v>
          </cell>
          <cell r="B27" t="str">
            <v>Brisbane</v>
          </cell>
          <cell r="C27" t="str">
            <v>QLD</v>
          </cell>
          <cell r="D27">
            <v>208100000</v>
          </cell>
          <cell r="E27">
            <v>4</v>
          </cell>
          <cell r="F27">
            <v>40118</v>
          </cell>
          <cell r="H27" t="str">
            <v>Leighton Properties</v>
          </cell>
          <cell r="I27" t="str">
            <v>Commonwealth Prime Office Fund</v>
          </cell>
          <cell r="J27">
            <v>9509.7000000000007</v>
          </cell>
          <cell r="K27">
            <v>433</v>
          </cell>
          <cell r="L27">
            <v>27820</v>
          </cell>
          <cell r="M27">
            <v>859.2</v>
          </cell>
          <cell r="N27">
            <v>21</v>
          </cell>
          <cell r="O27">
            <v>0.21121023464451305</v>
          </cell>
          <cell r="P27" t="str">
            <v>TBC 2012</v>
          </cell>
          <cell r="Q27">
            <v>0.83950000000000002</v>
          </cell>
          <cell r="R27" t="str">
            <v>Moore Stephens, OWA Services (Swaab), Grosvenor, various</v>
          </cell>
          <cell r="S27" t="str">
            <v>Purchase of 120 year leasehold site and development agreement for the delivery of a 27,820m² building with completion Mar 2012. CPOF maintaining a Brisbane presence.</v>
          </cell>
          <cell r="T27" t="str">
            <v>The property is a 16 level commercial building with a total net lettable area of 9,943m² situated upon an island site of 859m². The property is located within the Core precinct of the Sydney CBD, with a significant frontage to Hunter Street and secondary frontages to Curtin Place, Hamilton Street and Little Hunter Street. The building was constructed in 1998.</v>
          </cell>
          <cell r="U27" t="str">
            <v>The office component of the property comprises a Net Lettable Area (NLA) of approximately 9,510m² over Levels 1 to 16 with a combination of whole floor and suite tenancies. There is currently on-site parking for 21 vehicles. The retail accommodation within the subject property comprises three tenancies totaling 433m².</v>
          </cell>
          <cell r="V27" t="str">
            <v>As at the date of exchange the property comprises four vacancies which cover approximately 16% of the NLA. Furthermore we note that there are currently seven vacant car spaces.</v>
          </cell>
          <cell r="W27" t="str">
            <v>All outstanding tenant incentives are payable by the vendor, with the exclusion of a rent free period over Level 16.</v>
          </cell>
          <cell r="X27">
            <v>2.75</v>
          </cell>
          <cell r="Y27">
            <v>6088445</v>
          </cell>
          <cell r="Z27" t="str">
            <v/>
          </cell>
          <cell r="AA27">
            <v>6178013</v>
          </cell>
          <cell r="AB27" t="str">
            <v/>
          </cell>
          <cell r="AD27">
            <v>129.22</v>
          </cell>
          <cell r="AE27">
            <v>0.08</v>
          </cell>
          <cell r="AF27">
            <v>7.4999999999999997E-2</v>
          </cell>
          <cell r="AG27">
            <v>7480.2300503235083</v>
          </cell>
          <cell r="AJ27">
            <v>9.1600000000000001E-2</v>
          </cell>
        </row>
        <row r="28">
          <cell r="A28" t="str">
            <v>164 Grey Street</v>
          </cell>
          <cell r="B28" t="str">
            <v>Southbank</v>
          </cell>
          <cell r="C28" t="str">
            <v>QLD</v>
          </cell>
          <cell r="D28">
            <v>15000000</v>
          </cell>
          <cell r="E28">
            <v>1</v>
          </cell>
          <cell r="F28">
            <v>40118</v>
          </cell>
          <cell r="G28" t="str">
            <v>Off Market</v>
          </cell>
          <cell r="H28" t="str">
            <v>Leighton Properties</v>
          </cell>
          <cell r="I28" t="str">
            <v>Commonwealth Prime Office Fund</v>
          </cell>
          <cell r="L28">
            <v>3079</v>
          </cell>
          <cell r="M28">
            <v>1300</v>
          </cell>
          <cell r="N28">
            <v>40</v>
          </cell>
          <cell r="O28">
            <v>1.2991230919129588</v>
          </cell>
          <cell r="P28" t="str">
            <v>TBC 2012</v>
          </cell>
          <cell r="Q28">
            <v>1</v>
          </cell>
          <cell r="R28" t="str">
            <v>Mirvac Queensland Pty Ltd, Publicis Mojo Pty Ltd</v>
          </cell>
          <cell r="S28" t="str">
            <v>Purchase of 120 year leasehold site and development agreement for the delivery of a 27,820m² building with completion Mar 2012. CPOF maintaining a Brisbane presence.</v>
          </cell>
          <cell r="X28">
            <v>3.2</v>
          </cell>
          <cell r="Y28">
            <v>1379000</v>
          </cell>
          <cell r="Z28" t="str">
            <v/>
          </cell>
          <cell r="AB28" t="str">
            <v/>
          </cell>
          <cell r="AE28">
            <v>9.1700000000000004E-2</v>
          </cell>
          <cell r="AF28">
            <v>8.0699999999999994E-2</v>
          </cell>
          <cell r="AG28">
            <v>7480.2300503235083</v>
          </cell>
        </row>
        <row r="29">
          <cell r="A29" t="str">
            <v>414 Latrobe Street</v>
          </cell>
          <cell r="B29" t="str">
            <v>Melbourne</v>
          </cell>
          <cell r="C29" t="str">
            <v>VIC</v>
          </cell>
          <cell r="D29">
            <v>49500000</v>
          </cell>
          <cell r="E29">
            <v>1</v>
          </cell>
          <cell r="F29">
            <v>40118</v>
          </cell>
          <cell r="G29" t="str">
            <v>Off Market</v>
          </cell>
          <cell r="H29" t="str">
            <v>New Star</v>
          </cell>
          <cell r="I29" t="str">
            <v>Juilliard Group</v>
          </cell>
          <cell r="L29">
            <v>14422</v>
          </cell>
          <cell r="M29">
            <v>1409</v>
          </cell>
          <cell r="N29">
            <v>81</v>
          </cell>
          <cell r="O29">
            <v>0.56164193593121614</v>
          </cell>
          <cell r="P29">
            <v>1990</v>
          </cell>
          <cell r="Q29">
            <v>0.98680000000000001</v>
          </cell>
          <cell r="R29" t="str">
            <v>Commonwealth Government (ATO and other)</v>
          </cell>
          <cell r="S29" t="str">
            <v>The building has been refurbished in varying degrees over recent years and is considered to provide low A Grade office accommodation. A large proportion of the office space (38.21%) is occupied by the ATO who reportedly will not be renewing their lease on expiry in January 2013.</v>
          </cell>
          <cell r="X29">
            <v>5.71</v>
          </cell>
          <cell r="Y29">
            <v>4747589</v>
          </cell>
          <cell r="Z29">
            <v>329.19075024268477</v>
          </cell>
          <cell r="AA29">
            <v>4866285</v>
          </cell>
          <cell r="AB29" t="str">
            <v/>
          </cell>
          <cell r="AC29">
            <v>383</v>
          </cell>
          <cell r="AD29">
            <v>92.63</v>
          </cell>
          <cell r="AE29">
            <v>9.1700000000000004E-2</v>
          </cell>
          <cell r="AF29">
            <v>8.0699999999999994E-2</v>
          </cell>
          <cell r="AG29">
            <v>4871.7115946735958</v>
          </cell>
          <cell r="AI29" t="str">
            <v>4,13%</v>
          </cell>
        </row>
        <row r="30">
          <cell r="A30" t="str">
            <v>93 George Street</v>
          </cell>
          <cell r="B30" t="str">
            <v>Parramatta</v>
          </cell>
          <cell r="C30" t="str">
            <v>NSW</v>
          </cell>
          <cell r="D30">
            <v>18500000</v>
          </cell>
          <cell r="E30">
            <v>1</v>
          </cell>
          <cell r="F30">
            <v>40087</v>
          </cell>
          <cell r="G30" t="str">
            <v>EOI</v>
          </cell>
          <cell r="H30" t="str">
            <v>New Star</v>
          </cell>
          <cell r="I30" t="str">
            <v>Juilliard Group</v>
          </cell>
          <cell r="L30">
            <v>7177.9</v>
          </cell>
          <cell r="M30">
            <v>1998</v>
          </cell>
          <cell r="N30">
            <v>152</v>
          </cell>
          <cell r="O30">
            <v>2.1176110004318813</v>
          </cell>
          <cell r="P30" t="str">
            <v>1986</v>
          </cell>
          <cell r="Q30">
            <v>0.90261775728277072</v>
          </cell>
          <cell r="R30" t="str">
            <v>NSW Department of Ageing Disability and Homecare - 70.59%</v>
          </cell>
          <cell r="S30" t="str">
            <v>Major lease due to expire September 2013.</v>
          </cell>
          <cell r="T30" t="str">
            <v>The property comprises a commercial office building constructed in 1986 featuring five upper levels of office accommodation. The office space is accessed via three lifts and provides a total NLA of 7,178m². The property includes a central atrium which partially splits the floor plates into two areas, and three levels of basement parking accommodating 152 car spaces.</v>
          </cell>
          <cell r="U30" t="str">
            <v>The property is zoned '83 Commercial Core' under the Parramatta City Centre local Environmental Plan 2007 and has a maximum FSR of 10:1 and a height limit of 120 metres.</v>
          </cell>
          <cell r="V30" t="str">
            <v>The property is located to the eastern fringe of the Parramatta commercial core within reasonable proximity to the bus/rail interchange and ferry wharf. At the time of sale the property was predominantly occupied by the NSW Department of Ageing Disability and Homecare (70.59% of the NLA) with their lease due to expire on 30 September 2013.</v>
          </cell>
          <cell r="W30" t="str">
            <v>We understand the property had been marketed since early 2009 (initially through an EOI campaign which expired on 26th March) and received a number of offers marginally below the eventual purchase price.</v>
          </cell>
          <cell r="X30">
            <v>5.71</v>
          </cell>
          <cell r="Y30">
            <v>4747589</v>
          </cell>
          <cell r="Z30">
            <v>329.19075024268477</v>
          </cell>
          <cell r="AA30">
            <v>4866285</v>
          </cell>
          <cell r="AB30">
            <v>337.42095409790596</v>
          </cell>
          <cell r="AC30">
            <v>383</v>
          </cell>
          <cell r="AD30">
            <v>92.63</v>
          </cell>
          <cell r="AE30">
            <v>9.3799999999999994E-2</v>
          </cell>
          <cell r="AF30">
            <v>9.8308787878787884E-2</v>
          </cell>
          <cell r="AG30">
            <v>3432.2562751352102</v>
          </cell>
          <cell r="AI30">
            <v>3.5200000000000002E-2</v>
          </cell>
          <cell r="AJ30">
            <v>0.1149</v>
          </cell>
        </row>
        <row r="31">
          <cell r="A31" t="str">
            <v>48 Montpelier Road</v>
          </cell>
          <cell r="B31" t="str">
            <v>Bowen Hills</v>
          </cell>
          <cell r="C31" t="str">
            <v>QLD</v>
          </cell>
          <cell r="D31">
            <v>5200000</v>
          </cell>
          <cell r="E31">
            <v>1</v>
          </cell>
          <cell r="F31">
            <v>40057</v>
          </cell>
          <cell r="G31" t="str">
            <v>Off Market</v>
          </cell>
          <cell r="H31" t="str">
            <v>Simpsons Road Development Pty Ltd</v>
          </cell>
          <cell r="I31" t="str">
            <v>Owner Occupier</v>
          </cell>
          <cell r="J31">
            <v>1218</v>
          </cell>
          <cell r="K31">
            <v>526</v>
          </cell>
          <cell r="L31">
            <v>7177.9</v>
          </cell>
          <cell r="M31">
            <v>1998</v>
          </cell>
          <cell r="N31">
            <v>152</v>
          </cell>
          <cell r="O31">
            <v>2.1176110004318813</v>
          </cell>
          <cell r="P31" t="str">
            <v>1986</v>
          </cell>
          <cell r="Q31">
            <v>0</v>
          </cell>
          <cell r="R31" t="str">
            <v>Vacant Possession</v>
          </cell>
          <cell r="S31" t="str">
            <v>Sold with vacant possession to an owner occupier</v>
          </cell>
          <cell r="T31" t="str">
            <v>The property comprises a commercial office building constructed in 1986 featuring five upper levels of office accommodation. The office space is accessed via three lifts and provides a total NLA of 7,178m². The property includes a central atrium which partially splits the floor plates into two areas, and three levels of basement parking accommodating 152 car spaces.</v>
          </cell>
          <cell r="U31" t="str">
            <v>The property is zoned '83 Commercial Core' under the Parramatta City Centre local Environmental Plan 2007 and has a maximum FSR of 10:1 and a height limit of 120 metres.</v>
          </cell>
          <cell r="V31" t="str">
            <v>The property is located to the eastern fringe of the Parramatta commercial core within reasonable proximity to the bus/rail interchange and ferry wharf. At the time of sale the property was predominantly occupied by the NSW Department of Ageing Disability and Homecare (70.59% of the NLA) with their lease due to expire on 30 September 2013.</v>
          </cell>
          <cell r="W31" t="str">
            <v>We understand the property had been marketed since early 2009 (initially through an EOI campaign which expired on 26th March) and received a number of offers marginally below the eventual purchase price.</v>
          </cell>
          <cell r="X31">
            <v>3.3</v>
          </cell>
          <cell r="Y31">
            <v>2307210</v>
          </cell>
          <cell r="Z31" t="str">
            <v/>
          </cell>
          <cell r="AA31">
            <v>2172094</v>
          </cell>
          <cell r="AB31" t="str">
            <v/>
          </cell>
          <cell r="AC31">
            <v>150</v>
          </cell>
          <cell r="AD31">
            <v>85.13</v>
          </cell>
          <cell r="AE31">
            <v>0.1075</v>
          </cell>
          <cell r="AF31">
            <v>0.1116</v>
          </cell>
          <cell r="AG31">
            <v>2981.6513761467891</v>
          </cell>
          <cell r="AI31">
            <v>3.5200000000000002E-2</v>
          </cell>
          <cell r="AJ31">
            <v>0.1149</v>
          </cell>
        </row>
        <row r="32">
          <cell r="A32" t="str">
            <v>80 King William Street</v>
          </cell>
          <cell r="B32" t="str">
            <v>Adelaide</v>
          </cell>
          <cell r="C32" t="str">
            <v>SA</v>
          </cell>
          <cell r="D32">
            <v>21750000</v>
          </cell>
          <cell r="E32">
            <v>1</v>
          </cell>
          <cell r="F32">
            <v>40057</v>
          </cell>
          <cell r="G32" t="str">
            <v>PT</v>
          </cell>
          <cell r="H32" t="str">
            <v>Trinity Limited</v>
          </cell>
          <cell r="I32" t="str">
            <v>Peter Tunno (Private Investor)</v>
          </cell>
          <cell r="J32">
            <v>1218</v>
          </cell>
          <cell r="K32">
            <v>526</v>
          </cell>
          <cell r="L32">
            <v>8406</v>
          </cell>
          <cell r="M32">
            <v>882</v>
          </cell>
          <cell r="N32">
            <v>19</v>
          </cell>
          <cell r="O32">
            <v>0.22602902688555793</v>
          </cell>
          <cell r="P32" t="str">
            <v>1964/99/2000/06</v>
          </cell>
          <cell r="Q32">
            <v>0</v>
          </cell>
          <cell r="R32" t="str">
            <v>Vacant Possession</v>
          </cell>
          <cell r="S32" t="str">
            <v>Sold with vacant possession to an owner occupier</v>
          </cell>
          <cell r="X32">
            <v>2.4</v>
          </cell>
          <cell r="Y32">
            <v>1922421</v>
          </cell>
          <cell r="Z32" t="str">
            <v/>
          </cell>
          <cell r="AA32">
            <v>2297936</v>
          </cell>
          <cell r="AB32" t="str">
            <v/>
          </cell>
          <cell r="AD32">
            <v>96</v>
          </cell>
          <cell r="AE32">
            <v>8.8300000000000003E-2</v>
          </cell>
          <cell r="AF32">
            <v>9.2999999999999999E-2</v>
          </cell>
          <cell r="AG32">
            <v>2981.6513761467891</v>
          </cell>
          <cell r="AI32">
            <v>3.7999999999999999E-2</v>
          </cell>
        </row>
        <row r="33">
          <cell r="A33" t="str">
            <v>39-41 Chandos Street</v>
          </cell>
          <cell r="B33" t="str">
            <v>St Leonards</v>
          </cell>
          <cell r="C33" t="str">
            <v>NSW</v>
          </cell>
          <cell r="D33">
            <v>19050000</v>
          </cell>
          <cell r="E33">
            <v>1</v>
          </cell>
          <cell r="F33">
            <v>40057</v>
          </cell>
          <cell r="G33" t="str">
            <v>EOI</v>
          </cell>
          <cell r="H33" t="str">
            <v>Valad Property Group</v>
          </cell>
          <cell r="I33" t="str">
            <v>Markham Property Fund No. 5 Pty Limited</v>
          </cell>
          <cell r="J33">
            <v>4551.7</v>
          </cell>
          <cell r="K33">
            <v>86</v>
          </cell>
          <cell r="L33">
            <v>8406</v>
          </cell>
          <cell r="M33">
            <v>882</v>
          </cell>
          <cell r="N33">
            <v>19</v>
          </cell>
          <cell r="O33">
            <v>0.22602902688555793</v>
          </cell>
          <cell r="P33" t="str">
            <v>1964/99/2000/06</v>
          </cell>
          <cell r="Q33">
            <v>1</v>
          </cell>
          <cell r="R33" t="str">
            <v>RABO Bank, CBRE</v>
          </cell>
          <cell r="S33" t="str">
            <v>11 levels of office accommodation plus ground level Westpac and travel agency.</v>
          </cell>
          <cell r="T33" t="str">
            <v>The property comprises a seven storey office building completed circa late 1980's and recently refurbished including an upgrade to the foyer. The total Net Lettable Area (NLA) is 4,637.70 square metres, comprising two Ground Level retail tenancies totalling 86 square metres, six upper office levels totalling 4,551.70 square metres and two secure parking levels over Ground and Basement for 31 vehicles. The average floorplates are approximately 762 square metres.</v>
          </cell>
          <cell r="U33" t="str">
            <v>As at the date of sale the property was fully leased with the major tenant being MWH Australia Pty Limited. It occupies 1,890 square metres or approximately 41% of the total NLA and has a lease expiry of 31 October 2011. The weighted average lease expiry by area is 2.15 years and the average lease duration is 2.44 years.</v>
          </cell>
          <cell r="V33" t="str">
            <v xml:space="preserve">The improvements are erected on a site area of 959 square metres, with the property situated on the south western corner of Chandos and Mitchell Streets. The Forum and St Leonards Railway Station are located approximately 500 metres to the south west. St Leonards is located on Sydney’s Lower North Shore and comprises an established commercial centre that is situated some two kilometres north of the North Sydney Central Business District (CBD) and approximately six kilometres north of the Sydney CBD. </v>
          </cell>
          <cell r="W33" t="str">
            <v>The property was publicly marketed for sale via an expressions of interest campaign which closed 30 April 2009. The sale is the first commercial transaction of a B Grade office building to have occurred on Sydney's Lower North Shore during the 2009 calendar year above $10 million. The property was purchased by Valad in September 2007 for $24.5 million with our analysis reflecting a reversionary yield of 7.09% and IRR of 8.55%. The current sale price represents an approximate decrease of 22% and circa 230 basis point yield softening.
The relative tight IRR on the current sale is a consequence of the short weighted lease duration, and the speculative lease renewal profile noted above impacting the cash flow.</v>
          </cell>
          <cell r="X33">
            <v>2.4</v>
          </cell>
          <cell r="Y33">
            <v>1922421</v>
          </cell>
          <cell r="Z33">
            <v>228.69628836545326</v>
          </cell>
          <cell r="AA33">
            <v>2297936</v>
          </cell>
          <cell r="AB33">
            <v>273.3685462764692</v>
          </cell>
          <cell r="AC33">
            <v>321</v>
          </cell>
          <cell r="AD33">
            <v>96</v>
          </cell>
          <cell r="AE33">
            <v>8.8300000000000003E-2</v>
          </cell>
          <cell r="AF33">
            <v>9.2999999999999999E-2</v>
          </cell>
          <cell r="AG33">
            <v>2587.4375446109921</v>
          </cell>
          <cell r="AI33">
            <v>3.3399999999999999E-2</v>
          </cell>
          <cell r="AJ33">
            <v>9.4299999999999995E-2</v>
          </cell>
        </row>
        <row r="34">
          <cell r="A34" t="str">
            <v>522 Flinders Lane</v>
          </cell>
          <cell r="B34" t="str">
            <v>Melbourne</v>
          </cell>
          <cell r="C34" t="str">
            <v>VIC</v>
          </cell>
          <cell r="D34">
            <v>38000000</v>
          </cell>
          <cell r="E34">
            <v>1</v>
          </cell>
          <cell r="F34">
            <v>40026</v>
          </cell>
          <cell r="G34" t="str">
            <v>EOI</v>
          </cell>
          <cell r="H34" t="str">
            <v>ISPT</v>
          </cell>
          <cell r="I34" t="str">
            <v>Private Investor</v>
          </cell>
          <cell r="J34">
            <v>4551.7</v>
          </cell>
          <cell r="K34">
            <v>86</v>
          </cell>
          <cell r="L34">
            <v>1422</v>
          </cell>
          <cell r="M34">
            <v>959</v>
          </cell>
          <cell r="N34">
            <v>1001</v>
          </cell>
          <cell r="O34">
            <v>0.66843478448368798</v>
          </cell>
          <cell r="P34" t="str">
            <v>1980's</v>
          </cell>
          <cell r="Q34">
            <v>1</v>
          </cell>
          <cell r="R34" t="str">
            <v>Secure Parking</v>
          </cell>
          <cell r="S34" t="str">
            <v>Commercial car park with office.</v>
          </cell>
          <cell r="T34" t="str">
            <v>The property comprises a seven storey office building completed circa late 1980's and recently refurbished including an upgrade to the foyer. The total Net Lettable Area (NLA) is 4,637.70 square metres, comprising two Ground Level retail tenancies totalling 86 square metres, six upper office levels totalling 4,551.70 square metres and two secure parking levels over Ground and Basement for 31 vehicles. The average floorplates are approximately 762 square metres.</v>
          </cell>
          <cell r="U34" t="str">
            <v>As at the date of sale the property was fully leased with the major tenant being MWH Australia Pty Limited. It occupies 1,890 square metres or approximately 41% of the total NLA and has a lease expiry of 31 October 2011. The weighted average lease expiry by area is 2.15 years and the average lease duration is 2.44 years.</v>
          </cell>
          <cell r="V34" t="str">
            <v xml:space="preserve">The improvements are erected on a site area of 959 square metres, with the property situated on the south western corner of Chandos and Mitchell Streets. The Forum and St Leonards Railway Station are located approximately 500 metres to the south west. St Leonards is located on Sydney’s Lower North Shore and comprises an established commercial centre that is situated some two kilometres north of the North Sydney Central Business District (CBD) and approximately six kilometres north of the Sydney CBD. </v>
          </cell>
          <cell r="W34" t="str">
            <v>The property was publicly marketed for sale via an expressions of interest campaign which closed 30 April 2009. The sale is the first commercial transaction of a B Grade office building to have occurred on Sydney's Lower North Shore during the 2009 calendar year above $10 million. The property was purchased by Valad in September 2007 for $24.5 million with our analysis reflecting a reversionary yield of 7.09% and IRR of 8.55%. The current sale price represents an approximate decrease of 22% and circa 230 basis point yield softening.
The relative tight IRR on the current sale is a consequence of the short weighted lease duration, and the speculative lease renewal profile noted above impacting the cash flow.</v>
          </cell>
          <cell r="X34">
            <v>2.15</v>
          </cell>
          <cell r="Y34">
            <v>3023028</v>
          </cell>
          <cell r="Z34">
            <v>2125.8987341772154</v>
          </cell>
          <cell r="AA34">
            <v>3013790</v>
          </cell>
          <cell r="AB34">
            <v>2119.4022503516176</v>
          </cell>
          <cell r="AC34">
            <v>321</v>
          </cell>
          <cell r="AD34">
            <v>70</v>
          </cell>
          <cell r="AE34">
            <v>7.9500000000000001E-2</v>
          </cell>
          <cell r="AF34">
            <v>7.9500000000000001E-2</v>
          </cell>
          <cell r="AG34" t="str">
            <v>$37,962 per space</v>
          </cell>
          <cell r="AI34">
            <v>3.4299999999999997E-2</v>
          </cell>
          <cell r="AJ34">
            <v>9.4299999999999995E-2</v>
          </cell>
        </row>
        <row r="35">
          <cell r="A35" t="str">
            <v>350 Collins Street</v>
          </cell>
          <cell r="B35" t="str">
            <v>Melbourne</v>
          </cell>
          <cell r="C35" t="str">
            <v>VIC</v>
          </cell>
          <cell r="D35">
            <v>52250000</v>
          </cell>
          <cell r="E35">
            <v>2</v>
          </cell>
          <cell r="F35">
            <v>40026</v>
          </cell>
          <cell r="H35" t="str">
            <v>Orchard Funds Management</v>
          </cell>
          <cell r="I35" t="str">
            <v>Prime Value Asset Management</v>
          </cell>
          <cell r="L35">
            <v>17801</v>
          </cell>
          <cell r="M35">
            <v>1911</v>
          </cell>
          <cell r="N35">
            <v>1001</v>
          </cell>
          <cell r="O35">
            <v>0.36514802539183189</v>
          </cell>
          <cell r="P35" t="str">
            <v>1980's</v>
          </cell>
          <cell r="Q35">
            <v>1</v>
          </cell>
          <cell r="R35" t="str">
            <v>Secure Parking</v>
          </cell>
          <cell r="S35" t="str">
            <v>Commercial car park with office.</v>
          </cell>
          <cell r="X35">
            <v>2.13</v>
          </cell>
          <cell r="Y35">
            <v>3023028</v>
          </cell>
          <cell r="Z35">
            <v>2125.8987341772154</v>
          </cell>
          <cell r="AA35">
            <v>3013790</v>
          </cell>
          <cell r="AB35">
            <v>2119.4022503516176</v>
          </cell>
          <cell r="AD35">
            <v>91</v>
          </cell>
          <cell r="AE35">
            <v>7.9500000000000001E-2</v>
          </cell>
          <cell r="AF35">
            <v>7.9500000000000001E-2</v>
          </cell>
          <cell r="AG35" t="str">
            <v>$37,962 per space</v>
          </cell>
          <cell r="AI35">
            <v>3.5900000000000001E-2</v>
          </cell>
        </row>
        <row r="36">
          <cell r="A36" t="str">
            <v>509 St Kilda Road</v>
          </cell>
          <cell r="B36" t="str">
            <v>Melbourne</v>
          </cell>
          <cell r="C36" t="str">
            <v>VIC</v>
          </cell>
          <cell r="D36">
            <v>55000000</v>
          </cell>
          <cell r="E36">
            <v>2</v>
          </cell>
          <cell r="F36">
            <v>40026</v>
          </cell>
          <cell r="H36" t="str">
            <v>Dexus Wholesale Property Fund</v>
          </cell>
          <cell r="I36" t="str">
            <v>Calibre Capital</v>
          </cell>
          <cell r="L36">
            <v>19687</v>
          </cell>
          <cell r="M36">
            <v>1911</v>
          </cell>
          <cell r="N36">
            <v>342</v>
          </cell>
          <cell r="O36">
            <v>1.7371869761771728</v>
          </cell>
          <cell r="P36">
            <v>1990</v>
          </cell>
          <cell r="Q36">
            <v>1</v>
          </cell>
          <cell r="R36" t="str">
            <v>Aviva Australia, Fuji Xerox</v>
          </cell>
          <cell r="S36" t="str">
            <v>Aviva have the right to vacate up to 3,300m² after January 2010.</v>
          </cell>
          <cell r="X36">
            <v>3.77</v>
          </cell>
          <cell r="Y36">
            <v>5561577</v>
          </cell>
          <cell r="Z36">
            <v>282.49997460252956</v>
          </cell>
          <cell r="AA36">
            <v>5865607</v>
          </cell>
          <cell r="AB36">
            <v>297.94316046121804</v>
          </cell>
          <cell r="AD36">
            <v>103</v>
          </cell>
          <cell r="AE36">
            <v>0.1011</v>
          </cell>
          <cell r="AF36">
            <v>9.8100000000000007E-2</v>
          </cell>
          <cell r="AG36">
            <v>2793.7217453141666</v>
          </cell>
          <cell r="AI36">
            <v>3.8699999999999998E-2</v>
          </cell>
        </row>
        <row r="37">
          <cell r="A37" t="str">
            <v>990 Whitehorse Road</v>
          </cell>
          <cell r="B37" t="str">
            <v>Box Hill</v>
          </cell>
          <cell r="C37" t="str">
            <v>VIC</v>
          </cell>
          <cell r="D37">
            <v>43800000</v>
          </cell>
          <cell r="E37">
            <v>1</v>
          </cell>
          <cell r="F37">
            <v>40026</v>
          </cell>
          <cell r="H37" t="str">
            <v>ING Office Fund</v>
          </cell>
          <cell r="I37" t="str">
            <v>Glorious Sun Enterprises Limited</v>
          </cell>
          <cell r="L37">
            <v>20650</v>
          </cell>
          <cell r="N37">
            <v>394</v>
          </cell>
          <cell r="O37">
            <v>1.9079903147699757</v>
          </cell>
          <cell r="P37">
            <v>1992</v>
          </cell>
          <cell r="Q37">
            <v>1</v>
          </cell>
          <cell r="R37" t="str">
            <v>ATO, Ace Car Parking Pty Ltd.</v>
          </cell>
          <cell r="S37" t="str">
            <v>9 level office building predominantly occupied by Commonwealth Government.</v>
          </cell>
          <cell r="X37">
            <v>5</v>
          </cell>
          <cell r="Y37">
            <v>5025796</v>
          </cell>
          <cell r="Z37">
            <v>243.37995157384987</v>
          </cell>
          <cell r="AA37">
            <v>4829089</v>
          </cell>
          <cell r="AB37">
            <v>233.85418886198548</v>
          </cell>
          <cell r="AD37">
            <v>47</v>
          </cell>
          <cell r="AE37">
            <v>0.1147</v>
          </cell>
          <cell r="AF37">
            <v>0.1074</v>
          </cell>
          <cell r="AG37">
            <v>2121.0653753026636</v>
          </cell>
          <cell r="AI37">
            <v>3.6700000000000003E-2</v>
          </cell>
        </row>
        <row r="38">
          <cell r="A38" t="str">
            <v>343 George Street</v>
          </cell>
          <cell r="B38" t="str">
            <v>Sydney</v>
          </cell>
          <cell r="C38" t="str">
            <v>NSW</v>
          </cell>
          <cell r="D38">
            <v>55000000</v>
          </cell>
          <cell r="E38">
            <v>2</v>
          </cell>
          <cell r="F38">
            <v>39995</v>
          </cell>
          <cell r="H38" t="str">
            <v>Dexus Property Group</v>
          </cell>
          <cell r="I38" t="str">
            <v>Abacus Property Group</v>
          </cell>
          <cell r="J38">
            <v>8701.2000000000007</v>
          </cell>
          <cell r="K38">
            <v>1230.3</v>
          </cell>
          <cell r="L38">
            <v>20650</v>
          </cell>
          <cell r="N38">
            <v>394</v>
          </cell>
          <cell r="O38">
            <v>1.9079903147699757</v>
          </cell>
          <cell r="P38" t="str">
            <v>1925/2006</v>
          </cell>
          <cell r="Q38">
            <v>0.87640000000000007</v>
          </cell>
          <cell r="R38" t="str">
            <v>Dexus</v>
          </cell>
          <cell r="S38" t="str">
            <v>B-Grade accommodation. 12 month rental guarantee over the retail. Outstanding incentives payable by vendor.</v>
          </cell>
          <cell r="T38" t="str">
            <v>This property is a heritage listed 10 storey 'B' grade commercial building constructed in 1925 and partially refurbished in 2006. The total Net Lettable Area (NLA) of the property is 9,932m², including 814m² of ground floor retail accommodation; retail associated lower ground storage of 269m²; and 8,432m² of office accommodation which comprises a mixture of suite and whole floor tenancies.</v>
          </cell>
          <cell r="U38" t="str">
            <v>The property sold with a vacancy of 12.36% of NLA with a further 6.7% currently occupied on a monthly basis. Dexus Property Group will leaseback Levels 7 to 10 (37% of NLA) on a five year lease with two three year options. The property is situated in the south-western quadrant of the Core precinct of the Sydney Central Business District, with the Sydney GPO directly opposite.</v>
          </cell>
          <cell r="V38" t="str">
            <v>A 12 month rental guarantee over the retail accommodation was included within the terms of the sale and all outstanding tenant incentives were payable by the vendor. Analysis includes the 2009 Land Tax assessment.</v>
          </cell>
          <cell r="X38">
            <v>2.89</v>
          </cell>
          <cell r="Y38">
            <v>4732386</v>
          </cell>
          <cell r="Z38">
            <v>476.50264310527109</v>
          </cell>
          <cell r="AA38">
            <v>4917022</v>
          </cell>
          <cell r="AB38">
            <v>495.09359109902834</v>
          </cell>
          <cell r="AD38">
            <v>148.22999999999999</v>
          </cell>
          <cell r="AE38">
            <v>7.0499999999999993E-2</v>
          </cell>
          <cell r="AF38">
            <v>8.2500000000000004E-2</v>
          </cell>
          <cell r="AG38">
            <v>5537.9348537481746</v>
          </cell>
          <cell r="AI38">
            <v>3.7699999999999997E-2</v>
          </cell>
          <cell r="AJ38">
            <v>9.4100000000000003E-2</v>
          </cell>
        </row>
        <row r="39">
          <cell r="A39" t="str">
            <v>395-405 Royal Parade</v>
          </cell>
          <cell r="B39" t="str">
            <v>Parkville</v>
          </cell>
          <cell r="C39" t="str">
            <v>VIC</v>
          </cell>
          <cell r="D39">
            <v>57596144</v>
          </cell>
          <cell r="E39">
            <v>2</v>
          </cell>
          <cell r="F39">
            <v>39995</v>
          </cell>
          <cell r="H39" t="str">
            <v>Charter Hall Group</v>
          </cell>
          <cell r="I39" t="str">
            <v>Private Overseas Foundation</v>
          </cell>
          <cell r="J39">
            <v>8701.2000000000007</v>
          </cell>
          <cell r="K39">
            <v>1230.3</v>
          </cell>
          <cell r="L39">
            <v>13000</v>
          </cell>
          <cell r="M39">
            <v>4857</v>
          </cell>
          <cell r="N39">
            <v>121</v>
          </cell>
          <cell r="O39">
            <v>0.93076923076923079</v>
          </cell>
          <cell r="P39" t="str">
            <v>1925/2006</v>
          </cell>
          <cell r="Q39">
            <v>0.87640000000000007</v>
          </cell>
          <cell r="R39" t="str">
            <v>Dexus</v>
          </cell>
          <cell r="S39" t="str">
            <v>B-Grade accommodation. 12 month rental guarantee over the retail. Outstanding incentives payable by vendor.</v>
          </cell>
          <cell r="T39" t="str">
            <v>This property is a heritage listed 10 storey 'B' grade commercial building constructed in 1925 and partially refurbished in 2006. The total Net Lettable Area (NLA) of the property is 9,932m², including 814m² of ground floor retail accommodation; retail associated lower ground storage of 269m²; and 8,432m² of office accommodation which comprises a mixture of suite and whole floor tenancies.</v>
          </cell>
          <cell r="U39" t="str">
            <v>The property sold with a vacancy of 12.36% of NLA with a further 6.7% currently occupied on a monthly basis. Dexus Property Group will leaseback Levels 7 to 10 (37% of NLA) on a five year lease with two three year options. The property is situated in the south-western quadrant of the Core precinct of the Sydney Central Business District, with the Sydney GPO directly opposite.</v>
          </cell>
          <cell r="V39" t="str">
            <v>A 12 month rental guarantee over the retail accommodation was included within the terms of the sale and all outstanding tenant incentives were payable by the vendor. Analysis includes the 2009 Land Tax assessment.</v>
          </cell>
          <cell r="X39">
            <v>21.22</v>
          </cell>
          <cell r="Y39">
            <v>3783639</v>
          </cell>
          <cell r="Z39">
            <v>291.04915384615384</v>
          </cell>
          <cell r="AA39">
            <v>3784437</v>
          </cell>
          <cell r="AB39">
            <v>291.11053846153845</v>
          </cell>
          <cell r="AD39">
            <v>80</v>
          </cell>
          <cell r="AE39">
            <v>8.1100000000000005E-2</v>
          </cell>
          <cell r="AF39">
            <v>7.4999999999999997E-2</v>
          </cell>
          <cell r="AG39">
            <v>4430.472615384615</v>
          </cell>
          <cell r="AI39">
            <v>3.09E-2</v>
          </cell>
          <cell r="AJ39">
            <v>9.4100000000000003E-2</v>
          </cell>
        </row>
        <row r="40">
          <cell r="A40" t="str">
            <v>17 O'Riordan Street</v>
          </cell>
          <cell r="B40" t="str">
            <v>Alexandria</v>
          </cell>
          <cell r="C40" t="str">
            <v>NSW</v>
          </cell>
          <cell r="D40">
            <v>62250000</v>
          </cell>
          <cell r="E40">
            <v>2</v>
          </cell>
          <cell r="F40">
            <v>39995</v>
          </cell>
          <cell r="H40" t="str">
            <v>Goodman</v>
          </cell>
          <cell r="I40" t="str">
            <v>Private Investor</v>
          </cell>
          <cell r="L40">
            <v>11975</v>
          </cell>
          <cell r="M40">
            <v>7357</v>
          </cell>
          <cell r="N40">
            <v>121</v>
          </cell>
          <cell r="O40">
            <v>0.93076923076923079</v>
          </cell>
          <cell r="P40" t="str">
            <v>TBC 2010</v>
          </cell>
          <cell r="Q40">
            <v>1</v>
          </cell>
          <cell r="R40" t="str">
            <v>Red Cross</v>
          </cell>
          <cell r="S40" t="str">
            <v>Site acquired for $16 mil and development to be funded through. Fixed 3.5% increases. Completed property will comprise office, warehouse and laboratory. Ability to be converted back to high quality office upon expiry of lease with additional 3,155m² achievable. 20 year Government backed lease.</v>
          </cell>
          <cell r="X40">
            <v>20</v>
          </cell>
          <cell r="Y40">
            <v>5000000</v>
          </cell>
          <cell r="Z40">
            <v>417.53653444676411</v>
          </cell>
          <cell r="AA40">
            <v>5000000</v>
          </cell>
          <cell r="AB40">
            <v>417.53653444676411</v>
          </cell>
          <cell r="AD40">
            <v>80</v>
          </cell>
          <cell r="AE40">
            <v>8.0299999999999996E-2</v>
          </cell>
          <cell r="AF40">
            <v>9.5000000000000001E-2</v>
          </cell>
          <cell r="AG40">
            <v>5198.329853862213</v>
          </cell>
          <cell r="AI40">
            <v>3.2500000000000001E-2</v>
          </cell>
        </row>
        <row r="41">
          <cell r="A41" t="str">
            <v>16-18 Cato Street</v>
          </cell>
          <cell r="B41" t="str">
            <v>Hawthorn</v>
          </cell>
          <cell r="C41" t="str">
            <v>VIC</v>
          </cell>
          <cell r="D41">
            <v>17150000</v>
          </cell>
          <cell r="E41">
            <v>1</v>
          </cell>
          <cell r="F41">
            <v>39995</v>
          </cell>
          <cell r="G41" t="str">
            <v>Off Market</v>
          </cell>
          <cell r="H41" t="str">
            <v>Goodman</v>
          </cell>
          <cell r="I41" t="str">
            <v>Private Investor</v>
          </cell>
          <cell r="L41">
            <v>5295</v>
          </cell>
          <cell r="M41">
            <v>2269</v>
          </cell>
          <cell r="N41">
            <v>172</v>
          </cell>
          <cell r="O41">
            <v>3.2483474976392825</v>
          </cell>
          <cell r="P41" t="str">
            <v>TBC 2010</v>
          </cell>
          <cell r="Q41">
            <v>1</v>
          </cell>
          <cell r="R41" t="str">
            <v>Red Cross</v>
          </cell>
          <cell r="S41" t="str">
            <v>Site acquired for $16 mil and development to be funded through. Fixed 3.5% increases. Completed property will comprise office, warehouse and laboratory. Ability to be converted back to high quality office upon expiry of lease with additional 3,155m² achievable. 20 year Government backed lease.</v>
          </cell>
          <cell r="X41">
            <v>7.09</v>
          </cell>
          <cell r="Y41">
            <v>1435455</v>
          </cell>
          <cell r="Z41">
            <v>271.09631728045326</v>
          </cell>
          <cell r="AA41">
            <v>5000000</v>
          </cell>
          <cell r="AB41" t="str">
            <v/>
          </cell>
          <cell r="AE41">
            <v>8.3699999999999997E-2</v>
          </cell>
          <cell r="AF41">
            <v>8.8300000000000003E-2</v>
          </cell>
          <cell r="AG41">
            <v>3238.9046270066101</v>
          </cell>
          <cell r="AI41">
            <v>2.9899999999999999E-2</v>
          </cell>
        </row>
        <row r="42">
          <cell r="A42" t="str">
            <v>33 Breakfast Creek Road</v>
          </cell>
          <cell r="B42" t="str">
            <v>Newstead</v>
          </cell>
          <cell r="C42" t="str">
            <v>QLD</v>
          </cell>
          <cell r="D42">
            <v>173000000</v>
          </cell>
          <cell r="E42">
            <v>3</v>
          </cell>
          <cell r="F42">
            <v>39995</v>
          </cell>
          <cell r="G42" t="str">
            <v>Off Market</v>
          </cell>
          <cell r="H42" t="str">
            <v>FKP Commercial Developments Pty Ltd</v>
          </cell>
          <cell r="I42" t="str">
            <v>The Cromwell Riverpark Trust</v>
          </cell>
          <cell r="J42">
            <v>28614</v>
          </cell>
          <cell r="K42">
            <v>2290</v>
          </cell>
          <cell r="L42">
            <v>5295</v>
          </cell>
          <cell r="M42">
            <v>2269</v>
          </cell>
          <cell r="N42">
            <v>252</v>
          </cell>
          <cell r="O42">
            <v>0.81542842350504785</v>
          </cell>
          <cell r="P42" t="str">
            <v>TBC 2010</v>
          </cell>
          <cell r="Q42">
            <v>1</v>
          </cell>
          <cell r="R42" t="str">
            <v>Energex</v>
          </cell>
          <cell r="S42" t="str">
            <v>Three level office building. Car parking not paid for by tenant, thus property has rental upside if tenant was to vacate.</v>
          </cell>
          <cell r="X42">
            <v>14</v>
          </cell>
          <cell r="Y42">
            <v>13366568</v>
          </cell>
          <cell r="Z42">
            <v>432.51902666321513</v>
          </cell>
          <cell r="AB42" t="str">
            <v/>
          </cell>
          <cell r="AE42">
            <v>7.7263398843930631E-2</v>
          </cell>
          <cell r="AF42" t="str">
            <v>N/A</v>
          </cell>
          <cell r="AG42">
            <v>5597.9808439037015</v>
          </cell>
          <cell r="AI42">
            <v>2.9899999999999999E-2</v>
          </cell>
        </row>
        <row r="43">
          <cell r="A43" t="str">
            <v>456 Lonsdale Street</v>
          </cell>
          <cell r="B43" t="str">
            <v>Melbourne</v>
          </cell>
          <cell r="C43" t="str">
            <v>VIC</v>
          </cell>
          <cell r="D43">
            <v>27000000</v>
          </cell>
          <cell r="E43">
            <v>1</v>
          </cell>
          <cell r="F43">
            <v>39995</v>
          </cell>
          <cell r="G43" t="str">
            <v>Off Market</v>
          </cell>
          <cell r="H43" t="str">
            <v>Macquarie Direct Property Fund</v>
          </cell>
          <cell r="I43" t="str">
            <v>Private Syndicate</v>
          </cell>
          <cell r="J43">
            <v>28614</v>
          </cell>
          <cell r="K43">
            <v>2290</v>
          </cell>
          <cell r="L43">
            <v>8226</v>
          </cell>
          <cell r="N43">
            <v>22</v>
          </cell>
          <cell r="O43">
            <v>0.26744468757597861</v>
          </cell>
          <cell r="P43" t="str">
            <v>1975/97/02/04</v>
          </cell>
          <cell r="Q43">
            <v>1</v>
          </cell>
          <cell r="R43" t="str">
            <v>Maurice Blackburn Lawyers, Department of Public Prosecution</v>
          </cell>
          <cell r="S43" t="str">
            <v>An eleven level office building fully refurbished in 2002.</v>
          </cell>
          <cell r="X43">
            <v>6.97</v>
          </cell>
          <cell r="Y43">
            <v>2118488</v>
          </cell>
          <cell r="Z43">
            <v>257.53561876975442</v>
          </cell>
          <cell r="AA43">
            <v>2215516</v>
          </cell>
          <cell r="AB43" t="str">
            <v/>
          </cell>
          <cell r="AD43">
            <v>89</v>
          </cell>
          <cell r="AE43">
            <v>7.7263398843930631E-2</v>
          </cell>
          <cell r="AF43" t="str">
            <v>N/A</v>
          </cell>
          <cell r="AG43">
            <v>5597.9808439037015</v>
          </cell>
          <cell r="AI43">
            <v>3.5400000000000001E-2</v>
          </cell>
        </row>
        <row r="44">
          <cell r="A44" t="str">
            <v>53 Ord Street</v>
          </cell>
          <cell r="B44" t="str">
            <v>West Perth</v>
          </cell>
          <cell r="C44" t="str">
            <v>WA</v>
          </cell>
          <cell r="D44">
            <v>41500000</v>
          </cell>
          <cell r="E44">
            <v>1</v>
          </cell>
          <cell r="F44">
            <v>39995</v>
          </cell>
          <cell r="G44" t="str">
            <v>Off Market</v>
          </cell>
          <cell r="H44" t="str">
            <v xml:space="preserve">Colonial First State  </v>
          </cell>
          <cell r="I44" t="str">
            <v>Primewest Management</v>
          </cell>
          <cell r="L44">
            <v>6864</v>
          </cell>
          <cell r="N44">
            <v>234</v>
          </cell>
          <cell r="O44">
            <v>3.4090909090909087</v>
          </cell>
          <cell r="P44">
            <v>2002</v>
          </cell>
          <cell r="Q44">
            <v>1</v>
          </cell>
          <cell r="R44" t="str">
            <v>Conoco Phillips</v>
          </cell>
          <cell r="S44" t="str">
            <v>A modern A-Grade office building comprising 5 upper levels of office accommodation, basement car park for 126 vehicles and rear deck parking for 108 vehicles. Fully leased for a 12 year term expiring 2014 with an 8 year option.</v>
          </cell>
          <cell r="X44">
            <v>5</v>
          </cell>
          <cell r="Y44">
            <v>2118488</v>
          </cell>
          <cell r="Z44" t="str">
            <v/>
          </cell>
          <cell r="AA44">
            <v>2215516</v>
          </cell>
          <cell r="AB44" t="str">
            <v/>
          </cell>
          <cell r="AD44">
            <v>89</v>
          </cell>
          <cell r="AE44">
            <v>8.3799999999999999E-2</v>
          </cell>
          <cell r="AF44" t="str">
            <v>N/A</v>
          </cell>
          <cell r="AG44">
            <v>6046.0372960372961</v>
          </cell>
          <cell r="AI44">
            <v>3.5400000000000001E-2</v>
          </cell>
        </row>
        <row r="45">
          <cell r="A45" t="str">
            <v>215 Spring Street</v>
          </cell>
          <cell r="B45" t="str">
            <v>Melbourne</v>
          </cell>
          <cell r="C45" t="str">
            <v>VIC</v>
          </cell>
          <cell r="D45">
            <v>59000000</v>
          </cell>
          <cell r="E45">
            <v>2</v>
          </cell>
          <cell r="F45">
            <v>39995</v>
          </cell>
          <cell r="H45" t="str">
            <v>Colonial First State Direct Property Investment Fund</v>
          </cell>
          <cell r="I45" t="str">
            <v>Knowles Group</v>
          </cell>
          <cell r="L45">
            <v>15501</v>
          </cell>
          <cell r="N45">
            <v>81</v>
          </cell>
          <cell r="O45">
            <v>0.5225469324559705</v>
          </cell>
          <cell r="P45" t="str">
            <v>1987/2005/2006</v>
          </cell>
          <cell r="Q45">
            <v>1</v>
          </cell>
          <cell r="R45" t="str">
            <v>Grant Thornton Australia Limited, Telstra Super, ESTA, ARUP, Lucent Technologies Australia</v>
          </cell>
          <cell r="S45" t="str">
            <v>A grade office building in prime CBD location. Recently refurbished.</v>
          </cell>
          <cell r="X45">
            <v>4.79</v>
          </cell>
          <cell r="Y45">
            <v>4935949</v>
          </cell>
          <cell r="Z45" t="str">
            <v/>
          </cell>
          <cell r="AA45">
            <v>5003821</v>
          </cell>
          <cell r="AB45" t="str">
            <v/>
          </cell>
          <cell r="AE45">
            <v>8.3500000000000005E-2</v>
          </cell>
          <cell r="AF45">
            <v>8.4199999999999997E-2</v>
          </cell>
          <cell r="AG45">
            <v>3806.2060512225016</v>
          </cell>
          <cell r="AI45">
            <v>3.7400000000000003E-2</v>
          </cell>
        </row>
        <row r="46">
          <cell r="A46" t="str">
            <v>17-23 Queensbridge Street</v>
          </cell>
          <cell r="B46" t="str">
            <v>Melbourne</v>
          </cell>
          <cell r="C46" t="str">
            <v>VIC</v>
          </cell>
          <cell r="D46">
            <v>9775000</v>
          </cell>
          <cell r="E46">
            <v>1</v>
          </cell>
          <cell r="F46">
            <v>39904</v>
          </cell>
          <cell r="H46" t="str">
            <v>Australand</v>
          </cell>
          <cell r="I46" t="str">
            <v>Private Investor</v>
          </cell>
          <cell r="L46">
            <v>2820</v>
          </cell>
          <cell r="N46">
            <v>34</v>
          </cell>
          <cell r="O46">
            <v>1.2056737588652482</v>
          </cell>
          <cell r="P46" t="str">
            <v>2007 refurb</v>
          </cell>
          <cell r="Q46">
            <v>1</v>
          </cell>
          <cell r="R46" t="str">
            <v>Carrick Education, Australand</v>
          </cell>
          <cell r="S46" t="str">
            <v>Future development potential with current zoning allowing up to 160m building height.</v>
          </cell>
          <cell r="X46">
            <v>8.59</v>
          </cell>
          <cell r="Y46">
            <v>829659</v>
          </cell>
          <cell r="Z46">
            <v>294.20531914893616</v>
          </cell>
          <cell r="AA46">
            <v>834410</v>
          </cell>
          <cell r="AB46">
            <v>295.8900709219858</v>
          </cell>
          <cell r="AD46">
            <v>74</v>
          </cell>
          <cell r="AE46">
            <v>8.3500000000000005E-2</v>
          </cell>
          <cell r="AF46">
            <v>8.4199999999999997E-2</v>
          </cell>
          <cell r="AG46">
            <v>3806.2060512225016</v>
          </cell>
          <cell r="AI46">
            <v>3.3300000000000003E-2</v>
          </cell>
        </row>
        <row r="47">
          <cell r="A47" t="str">
            <v>15 William Street</v>
          </cell>
          <cell r="B47" t="str">
            <v>Melbourne</v>
          </cell>
          <cell r="C47" t="str">
            <v>VIC</v>
          </cell>
          <cell r="D47">
            <v>166650000</v>
          </cell>
          <cell r="E47">
            <v>3</v>
          </cell>
          <cell r="F47">
            <v>39965</v>
          </cell>
          <cell r="H47" t="str">
            <v>AMP Capital Investors</v>
          </cell>
          <cell r="I47" t="str">
            <v>Deka Immobilien Global Fund</v>
          </cell>
          <cell r="J47">
            <v>39669</v>
          </cell>
          <cell r="K47">
            <v>1175</v>
          </cell>
          <cell r="L47">
            <v>2820</v>
          </cell>
          <cell r="M47">
            <v>4207</v>
          </cell>
          <cell r="N47">
            <v>34</v>
          </cell>
          <cell r="O47">
            <v>1.2056737588652482</v>
          </cell>
          <cell r="P47" t="str">
            <v>2007 refurb</v>
          </cell>
          <cell r="Q47">
            <v>1</v>
          </cell>
          <cell r="R47" t="str">
            <v>Carrick Education, Australand</v>
          </cell>
          <cell r="S47" t="str">
            <v>Future development potential with current zoning allowing up to 160m building height.</v>
          </cell>
          <cell r="X47">
            <v>6.3</v>
          </cell>
          <cell r="Y47">
            <v>14648093</v>
          </cell>
          <cell r="Z47">
            <v>358.63512388600526</v>
          </cell>
          <cell r="AA47">
            <v>15032356</v>
          </cell>
          <cell r="AB47">
            <v>368.04318871804918</v>
          </cell>
          <cell r="AD47">
            <v>74</v>
          </cell>
          <cell r="AE47">
            <v>8.7900000000000006E-2</v>
          </cell>
          <cell r="AF47">
            <v>9.0200000000000002E-2</v>
          </cell>
          <cell r="AG47">
            <v>4080.1586524336499</v>
          </cell>
          <cell r="AI47">
            <v>3.6999999999999998E-2</v>
          </cell>
        </row>
        <row r="48">
          <cell r="A48" t="str">
            <v>395-405 Royal Parade</v>
          </cell>
          <cell r="B48" t="str">
            <v>Parkville</v>
          </cell>
          <cell r="C48" t="str">
            <v>VIC</v>
          </cell>
          <cell r="D48">
            <v>62600000</v>
          </cell>
          <cell r="E48">
            <v>2</v>
          </cell>
          <cell r="F48">
            <v>39965</v>
          </cell>
          <cell r="G48" t="str">
            <v>Off Market</v>
          </cell>
          <cell r="H48" t="str">
            <v>AMP Capital Investors</v>
          </cell>
          <cell r="I48" t="str">
            <v>Deka Immobilien Global Fund</v>
          </cell>
          <cell r="J48">
            <v>39669</v>
          </cell>
          <cell r="K48">
            <v>1175</v>
          </cell>
          <cell r="L48">
            <v>13000</v>
          </cell>
          <cell r="M48">
            <v>4857</v>
          </cell>
          <cell r="N48">
            <v>121</v>
          </cell>
          <cell r="O48">
            <v>0.93076923076923079</v>
          </cell>
          <cell r="P48" t="str">
            <v>2 buildings - 1 modern, 1 refurbished</v>
          </cell>
          <cell r="Q48">
            <v>1</v>
          </cell>
          <cell r="R48" t="str">
            <v>Monash University</v>
          </cell>
          <cell r="S48" t="str">
            <v>Included in the price is a $2.38 million fit-out payment obligation to Monash University along with $5M that was paid back after exchange of contract but before settlement.</v>
          </cell>
          <cell r="X48">
            <v>19.850000000000001</v>
          </cell>
          <cell r="Y48">
            <v>4992357</v>
          </cell>
          <cell r="Z48">
            <v>384.02746153846152</v>
          </cell>
          <cell r="AA48">
            <v>3829675</v>
          </cell>
          <cell r="AB48">
            <v>294.59038461538461</v>
          </cell>
          <cell r="AE48">
            <v>7.9750111821086267E-2</v>
          </cell>
          <cell r="AF48">
            <v>7.3499999999999996E-2</v>
          </cell>
          <cell r="AG48">
            <v>3876</v>
          </cell>
          <cell r="AI48">
            <v>3.6999999999999998E-2</v>
          </cell>
        </row>
        <row r="49">
          <cell r="A49" t="str">
            <v>369 Royal Parade</v>
          </cell>
          <cell r="B49" t="str">
            <v>Parkville</v>
          </cell>
          <cell r="C49" t="str">
            <v>VIC</v>
          </cell>
          <cell r="D49">
            <v>19930000</v>
          </cell>
          <cell r="E49">
            <v>1</v>
          </cell>
          <cell r="F49">
            <v>39965</v>
          </cell>
          <cell r="H49" t="str">
            <v>Investa Funds Management Ltd</v>
          </cell>
          <cell r="I49" t="str">
            <v>Private Developer</v>
          </cell>
          <cell r="L49">
            <v>8700.7999999999993</v>
          </cell>
          <cell r="N49">
            <v>134</v>
          </cell>
          <cell r="O49">
            <v>1.5400882677454948</v>
          </cell>
          <cell r="P49" t="str">
            <v>2010</v>
          </cell>
          <cell r="Q49">
            <v>1</v>
          </cell>
          <cell r="R49" t="str">
            <v>Myer - 96%</v>
          </cell>
          <cell r="S49" t="str">
            <v>Well located on a corner site providing excellent views across princess park and the Zoological gardens. Well suited for future redevelopment as residential apartments.</v>
          </cell>
          <cell r="X49">
            <v>2.02</v>
          </cell>
          <cell r="Y49">
            <v>2182403</v>
          </cell>
          <cell r="Z49">
            <v>250.82785490989338</v>
          </cell>
          <cell r="AA49">
            <v>2331188</v>
          </cell>
          <cell r="AB49">
            <v>267.92800662008091</v>
          </cell>
          <cell r="AE49">
            <v>0.10950341194179629</v>
          </cell>
          <cell r="AF49">
            <v>9.74E-2</v>
          </cell>
          <cell r="AG49">
            <v>2290.5939683707247</v>
          </cell>
          <cell r="AJ49">
            <v>9.5000000000000001E-2</v>
          </cell>
        </row>
        <row r="50">
          <cell r="A50" t="str">
            <v>300 Queen Street</v>
          </cell>
          <cell r="B50" t="str">
            <v>Brisbane</v>
          </cell>
          <cell r="C50" t="str">
            <v>QLD</v>
          </cell>
          <cell r="D50">
            <v>109650000</v>
          </cell>
          <cell r="E50">
            <v>3</v>
          </cell>
          <cell r="F50">
            <v>39965</v>
          </cell>
          <cell r="G50" t="str">
            <v>Off Market</v>
          </cell>
          <cell r="H50" t="str">
            <v>Colonial Office Fund</v>
          </cell>
          <cell r="I50" t="str">
            <v>S.KW Pty Ltd</v>
          </cell>
          <cell r="J50">
            <v>18213</v>
          </cell>
          <cell r="K50">
            <v>954</v>
          </cell>
          <cell r="L50">
            <v>13000</v>
          </cell>
          <cell r="M50">
            <v>4857</v>
          </cell>
          <cell r="N50">
            <v>128</v>
          </cell>
          <cell r="O50">
            <v>0.66781447279177752</v>
          </cell>
          <cell r="P50" t="str">
            <v>1984/1997/2002</v>
          </cell>
          <cell r="Q50">
            <v>0.99250000000000005</v>
          </cell>
          <cell r="R50" t="str">
            <v>BDO Kendalls Services, Suncorp Metway Limited, Pitcher Partners, Holding Redlich</v>
          </cell>
          <cell r="S50" t="str">
            <v>B-Grade accommodation.</v>
          </cell>
          <cell r="X50">
            <v>3.89</v>
          </cell>
          <cell r="Y50">
            <v>9035160</v>
          </cell>
          <cell r="Z50">
            <v>471.39145406166847</v>
          </cell>
          <cell r="AA50">
            <v>3829675</v>
          </cell>
          <cell r="AB50" t="str">
            <v/>
          </cell>
          <cell r="AE50">
            <v>8.2400000000000001E-2</v>
          </cell>
          <cell r="AF50" t="str">
            <v>N/A</v>
          </cell>
          <cell r="AG50">
            <v>5720.7700735639382</v>
          </cell>
        </row>
        <row r="51">
          <cell r="A51" t="str">
            <v>50 Margaret Street</v>
          </cell>
          <cell r="B51" t="str">
            <v>Sydney</v>
          </cell>
          <cell r="C51" t="str">
            <v>NSW</v>
          </cell>
          <cell r="D51">
            <v>40500000</v>
          </cell>
          <cell r="E51">
            <v>1</v>
          </cell>
          <cell r="F51">
            <v>39934</v>
          </cell>
          <cell r="H51" t="str">
            <v>Challenger Managed Investments Limited</v>
          </cell>
          <cell r="I51" t="str">
            <v>Private Investor</v>
          </cell>
          <cell r="J51">
            <v>8570.1999999999989</v>
          </cell>
          <cell r="K51">
            <v>152.1</v>
          </cell>
          <cell r="L51">
            <v>8700.7999999999993</v>
          </cell>
          <cell r="N51">
            <v>14</v>
          </cell>
          <cell r="O51">
            <v>0.16050812285750318</v>
          </cell>
          <cell r="P51" t="str">
            <v>1975/86/04</v>
          </cell>
          <cell r="Q51">
            <v>1</v>
          </cell>
          <cell r="R51" t="str">
            <v>ACI Worldwide, Greythorn, Rismark International, Treasury Group, Riversdale Mining</v>
          </cell>
          <cell r="S51" t="str">
            <v>B-Grade office with two ground floor retail tenancies and 13 upper office levels.</v>
          </cell>
          <cell r="X51">
            <v>2.13</v>
          </cell>
          <cell r="Y51">
            <v>3935069</v>
          </cell>
          <cell r="Z51">
            <v>451.15038464625161</v>
          </cell>
          <cell r="AA51">
            <v>3985555</v>
          </cell>
          <cell r="AB51">
            <v>456.93853685381151</v>
          </cell>
          <cell r="AD51">
            <v>137.97</v>
          </cell>
          <cell r="AE51">
            <v>0.10950341194179629</v>
          </cell>
          <cell r="AF51">
            <v>9.74E-2</v>
          </cell>
          <cell r="AG51">
            <v>2290.5939683707247</v>
          </cell>
          <cell r="AI51">
            <v>3.6700000000000003E-2</v>
          </cell>
        </row>
        <row r="52">
          <cell r="A52" t="str">
            <v>Industry House, 10 Binara Street</v>
          </cell>
          <cell r="B52" t="str">
            <v>Canberra</v>
          </cell>
          <cell r="C52" t="str">
            <v>ACT</v>
          </cell>
          <cell r="D52">
            <v>123000000</v>
          </cell>
          <cell r="E52">
            <v>3</v>
          </cell>
          <cell r="F52">
            <v>39961</v>
          </cell>
          <cell r="G52" t="str">
            <v>Off Market</v>
          </cell>
          <cell r="H52" t="str">
            <v>AMP Capital Wholesale Office Fund</v>
          </cell>
          <cell r="I52" t="str">
            <v>Roberts Family</v>
          </cell>
          <cell r="J52">
            <v>23959</v>
          </cell>
          <cell r="K52">
            <v>1050</v>
          </cell>
          <cell r="L52">
            <v>25009</v>
          </cell>
          <cell r="M52">
            <v>4380</v>
          </cell>
          <cell r="N52">
            <v>128</v>
          </cell>
          <cell r="O52">
            <v>0.66781447279177752</v>
          </cell>
          <cell r="P52">
            <v>2006</v>
          </cell>
          <cell r="Q52">
            <v>1</v>
          </cell>
          <cell r="R52" t="str">
            <v>Commonwealth of Australia</v>
          </cell>
          <cell r="S52" t="str">
            <v>4.5 star NABERS rating. Fixed 3% reviews with compounded CPI + 1.25% in Yr 5 and compounded CPI + 1.125% in Yr 10. 3 street frontages. Includes Childcare centre, café and shop. 3 parking levels.</v>
          </cell>
          <cell r="X52">
            <v>12.54</v>
          </cell>
          <cell r="Y52">
            <v>9617940</v>
          </cell>
          <cell r="Z52">
            <v>384.57915150545801</v>
          </cell>
          <cell r="AA52">
            <v>10059181</v>
          </cell>
          <cell r="AB52" t="str">
            <v/>
          </cell>
          <cell r="AC52">
            <v>209</v>
          </cell>
          <cell r="AD52">
            <v>54.98</v>
          </cell>
          <cell r="AE52">
            <v>8.2400000000000001E-2</v>
          </cell>
          <cell r="AF52" t="str">
            <v>N/A</v>
          </cell>
          <cell r="AG52">
            <v>5720.7700735639382</v>
          </cell>
          <cell r="AH52">
            <v>9.5600000000000004E-2</v>
          </cell>
          <cell r="AI52">
            <v>3.2000000000000001E-2</v>
          </cell>
        </row>
        <row r="53">
          <cell r="A53" t="str">
            <v>57 Coronation Drive</v>
          </cell>
          <cell r="B53" t="str">
            <v>Brisbane</v>
          </cell>
          <cell r="C53" t="str">
            <v>QLD</v>
          </cell>
          <cell r="D53">
            <v>13200000</v>
          </cell>
          <cell r="E53">
            <v>1</v>
          </cell>
          <cell r="F53">
            <v>39934</v>
          </cell>
          <cell r="H53" t="str">
            <v>Challenger Managed Investments Limited</v>
          </cell>
          <cell r="I53" t="str">
            <v>Z Corp Property Group</v>
          </cell>
          <cell r="J53">
            <v>3166</v>
          </cell>
          <cell r="K53">
            <v>23</v>
          </cell>
          <cell r="L53">
            <v>3189</v>
          </cell>
          <cell r="M53">
            <v>1940</v>
          </cell>
          <cell r="N53">
            <v>14</v>
          </cell>
          <cell r="O53">
            <v>0.16050812285750318</v>
          </cell>
          <cell r="P53" t="str">
            <v>1975/86/04</v>
          </cell>
          <cell r="Q53">
            <v>1</v>
          </cell>
          <cell r="R53" t="str">
            <v>ACI Worldwide, Greythorn, Rismark International, Treasury Group, Riversdale Mining</v>
          </cell>
          <cell r="S53" t="str">
            <v>B-Grade office with two ground floor retail tenancies and 13 upper office levels.</v>
          </cell>
          <cell r="X53">
            <v>2.2000000000000002</v>
          </cell>
          <cell r="Y53">
            <v>1196488</v>
          </cell>
          <cell r="Z53">
            <v>375.19222326748195</v>
          </cell>
          <cell r="AA53">
            <v>3985555</v>
          </cell>
          <cell r="AB53" t="str">
            <v/>
          </cell>
          <cell r="AD53">
            <v>137.97</v>
          </cell>
          <cell r="AE53">
            <v>9.0643030303030309E-2</v>
          </cell>
          <cell r="AF53" t="str">
            <v>N/A</v>
          </cell>
          <cell r="AG53">
            <v>4139.2285983066795</v>
          </cell>
          <cell r="AI53">
            <v>3.6700000000000003E-2</v>
          </cell>
        </row>
        <row r="54">
          <cell r="A54" t="str">
            <v>120 Harbour Esplanade</v>
          </cell>
          <cell r="B54" t="str">
            <v>Docklands</v>
          </cell>
          <cell r="C54" t="str">
            <v>VIC</v>
          </cell>
          <cell r="D54">
            <v>33010000</v>
          </cell>
          <cell r="E54">
            <v>1</v>
          </cell>
          <cell r="F54">
            <v>39904</v>
          </cell>
          <cell r="G54" t="str">
            <v>EOI</v>
          </cell>
          <cell r="H54" t="str">
            <v>AMP Capital Wholesale Office Fund</v>
          </cell>
          <cell r="I54" t="str">
            <v>Philip Lim (Singapore)</v>
          </cell>
          <cell r="J54">
            <v>8019</v>
          </cell>
          <cell r="K54">
            <v>1050</v>
          </cell>
          <cell r="L54">
            <v>8019</v>
          </cell>
          <cell r="M54">
            <v>1500</v>
          </cell>
          <cell r="N54">
            <v>50</v>
          </cell>
          <cell r="O54">
            <v>0.62351914203766057</v>
          </cell>
          <cell r="P54">
            <v>2006</v>
          </cell>
          <cell r="Q54">
            <v>1</v>
          </cell>
          <cell r="R54" t="str">
            <v>Commonwealth of Australia</v>
          </cell>
          <cell r="S54" t="str">
            <v>4.5 star NABERS rating. Fixed 3% reviews with compounded CPI + 1.25% in Yr 5 and compounded CPI + 1.125% in Yr 10. 3 street frontages. Includes Childcare centre, café and shop. 3 parking levels.</v>
          </cell>
          <cell r="X54">
            <v>6.33</v>
          </cell>
          <cell r="Y54">
            <v>2839111</v>
          </cell>
          <cell r="Z54">
            <v>354.04801097393693</v>
          </cell>
          <cell r="AA54">
            <v>2895757</v>
          </cell>
          <cell r="AB54">
            <v>361.11198403790996</v>
          </cell>
          <cell r="AC54">
            <v>350</v>
          </cell>
          <cell r="AD54">
            <v>54.98</v>
          </cell>
          <cell r="AE54">
            <v>8.5999999999999993E-2</v>
          </cell>
          <cell r="AF54">
            <v>8.5999999999999993E-2</v>
          </cell>
          <cell r="AG54">
            <v>4116.4733757326348</v>
          </cell>
          <cell r="AH54">
            <v>9.7600000000000006E-2</v>
          </cell>
          <cell r="AI54">
            <v>3.7499999999999999E-2</v>
          </cell>
        </row>
        <row r="55">
          <cell r="A55" t="str">
            <v>25 Grenfell Street</v>
          </cell>
          <cell r="B55" t="str">
            <v>Adelaide</v>
          </cell>
          <cell r="C55" t="str">
            <v>SA</v>
          </cell>
          <cell r="D55">
            <v>76000000</v>
          </cell>
          <cell r="E55">
            <v>2</v>
          </cell>
          <cell r="F55">
            <v>39904</v>
          </cell>
          <cell r="H55" t="str">
            <v>AMP</v>
          </cell>
          <cell r="I55" t="str">
            <v>Z Corp Property Group</v>
          </cell>
          <cell r="J55">
            <v>3166</v>
          </cell>
          <cell r="K55">
            <v>23</v>
          </cell>
          <cell r="L55">
            <v>25244.2</v>
          </cell>
          <cell r="M55">
            <v>1940</v>
          </cell>
          <cell r="N55">
            <v>30</v>
          </cell>
          <cell r="O55">
            <v>0.11883917890049991</v>
          </cell>
          <cell r="P55" t="str">
            <v>1975/90/97/07</v>
          </cell>
          <cell r="Q55">
            <v>0.98060000000000003</v>
          </cell>
          <cell r="R55" t="str">
            <v>Minister Admin Services, Commonwealth, Minter Ellison</v>
          </cell>
          <cell r="S55" t="str">
            <v>Vendor recently spent approx $16.255 mil on refurbishments &amp; base building upgrades, new retail tenancies etc.</v>
          </cell>
          <cell r="X55">
            <v>7.28</v>
          </cell>
          <cell r="Y55">
            <v>7375354</v>
          </cell>
          <cell r="Z55">
            <v>292.16033782017257</v>
          </cell>
          <cell r="AA55">
            <v>7521677</v>
          </cell>
          <cell r="AB55" t="str">
            <v/>
          </cell>
          <cell r="AD55">
            <v>97.86</v>
          </cell>
          <cell r="AE55">
            <v>9.0643030303030309E-2</v>
          </cell>
          <cell r="AF55" t="str">
            <v>N/A</v>
          </cell>
          <cell r="AG55">
            <v>4139.2285983066795</v>
          </cell>
          <cell r="AI55">
            <v>3.2199999999999999E-2</v>
          </cell>
        </row>
        <row r="56">
          <cell r="A56" t="str">
            <v>303 Collins Street</v>
          </cell>
          <cell r="B56" t="str">
            <v>Melbourne</v>
          </cell>
          <cell r="C56" t="str">
            <v>VIC</v>
          </cell>
          <cell r="D56">
            <v>56000000</v>
          </cell>
          <cell r="E56">
            <v>2</v>
          </cell>
          <cell r="F56">
            <v>39904</v>
          </cell>
          <cell r="G56" t="str">
            <v>PT</v>
          </cell>
          <cell r="H56" t="str">
            <v>Macquarie Direct Property Fund</v>
          </cell>
          <cell r="I56" t="str">
            <v>Philip Lim (Singapore)</v>
          </cell>
          <cell r="J56">
            <v>8019</v>
          </cell>
          <cell r="L56">
            <v>20581.3</v>
          </cell>
          <cell r="M56">
            <v>1651</v>
          </cell>
          <cell r="N56">
            <v>49</v>
          </cell>
          <cell r="O56">
            <v>0.23808019901561125</v>
          </cell>
          <cell r="P56">
            <v>1973</v>
          </cell>
          <cell r="Q56">
            <v>0.94799999999999995</v>
          </cell>
          <cell r="R56" t="str">
            <v>IOOF (27%)</v>
          </cell>
          <cell r="S56" t="str">
            <v>29 Level B Grade Office building. Property has undergone a number of upgrades but given it's age a number of capital items remain outstanding.</v>
          </cell>
          <cell r="X56">
            <v>2.2400000000000002</v>
          </cell>
          <cell r="Y56">
            <v>5822297</v>
          </cell>
          <cell r="Z56">
            <v>282.89257724244823</v>
          </cell>
          <cell r="AA56">
            <v>6357711</v>
          </cell>
          <cell r="AB56">
            <v>308.90716329872265</v>
          </cell>
          <cell r="AC56">
            <v>425</v>
          </cell>
          <cell r="AD56">
            <v>95</v>
          </cell>
          <cell r="AE56">
            <v>8.5999999999999993E-2</v>
          </cell>
          <cell r="AF56">
            <v>8.5999999999999993E-2</v>
          </cell>
          <cell r="AG56">
            <v>4116.4733757326348</v>
          </cell>
          <cell r="AH56">
            <v>9.7600000000000006E-2</v>
          </cell>
          <cell r="AI56">
            <v>3.7499999999999999E-2</v>
          </cell>
        </row>
        <row r="57">
          <cell r="A57" t="str">
            <v>1 Spring Street</v>
          </cell>
          <cell r="B57" t="str">
            <v>Melbourne</v>
          </cell>
          <cell r="C57" t="str">
            <v>VIC</v>
          </cell>
          <cell r="D57">
            <v>130500000</v>
          </cell>
          <cell r="E57">
            <v>3</v>
          </cell>
          <cell r="F57">
            <v>39873</v>
          </cell>
          <cell r="H57" t="str">
            <v>APPF</v>
          </cell>
          <cell r="I57" t="str">
            <v>Private Investor</v>
          </cell>
          <cell r="J57">
            <v>31721</v>
          </cell>
          <cell r="L57">
            <v>31721</v>
          </cell>
          <cell r="M57">
            <v>5250</v>
          </cell>
          <cell r="N57">
            <v>30</v>
          </cell>
          <cell r="O57">
            <v>0.11883917890049991</v>
          </cell>
          <cell r="P57" t="str">
            <v>1975/90/97/07</v>
          </cell>
          <cell r="Q57">
            <v>0.98060000000000003</v>
          </cell>
          <cell r="R57" t="str">
            <v>Minister Admin Services, Commonwealth, Minter Ellison</v>
          </cell>
          <cell r="S57" t="str">
            <v>Vendor recently spent approx $16.255 mil on refurbishments &amp; base building upgrades, new retail tenancies etc.</v>
          </cell>
          <cell r="X57">
            <v>9.75</v>
          </cell>
          <cell r="Y57">
            <v>10075000</v>
          </cell>
          <cell r="Z57">
            <v>317.61293780145644</v>
          </cell>
          <cell r="AA57">
            <v>7521677</v>
          </cell>
          <cell r="AB57" t="str">
            <v/>
          </cell>
          <cell r="AC57">
            <v>425</v>
          </cell>
          <cell r="AD57">
            <v>97.86</v>
          </cell>
          <cell r="AE57">
            <v>9.5399999999999999E-2</v>
          </cell>
          <cell r="AF57">
            <v>9.7799999999999998E-2</v>
          </cell>
          <cell r="AG57">
            <v>3010.5925321459977</v>
          </cell>
          <cell r="AH57">
            <v>9.6500000000000002E-2</v>
          </cell>
          <cell r="AI57">
            <v>3.2199999999999999E-2</v>
          </cell>
        </row>
        <row r="58">
          <cell r="A58" t="str">
            <v>Levels 2&amp;3, Building 2, University Park, 195 Wellington Road</v>
          </cell>
          <cell r="B58" t="str">
            <v>Clayton</v>
          </cell>
          <cell r="C58" t="str">
            <v>VIC</v>
          </cell>
          <cell r="D58">
            <v>7500000</v>
          </cell>
          <cell r="E58">
            <v>1</v>
          </cell>
          <cell r="F58">
            <v>39873</v>
          </cell>
          <cell r="G58" t="str">
            <v>PT</v>
          </cell>
          <cell r="H58" t="str">
            <v>CGA Bryson &amp; AMP Capital Investors</v>
          </cell>
          <cell r="I58" t="str">
            <v>Private Investor</v>
          </cell>
          <cell r="J58">
            <v>2174</v>
          </cell>
          <cell r="L58">
            <v>2174</v>
          </cell>
          <cell r="M58">
            <v>1651</v>
          </cell>
          <cell r="N58">
            <v>106</v>
          </cell>
          <cell r="O58">
            <v>4.8758049678012876</v>
          </cell>
          <cell r="P58" t="str">
            <v>Modern</v>
          </cell>
          <cell r="Q58">
            <v>1</v>
          </cell>
          <cell r="R58" t="str">
            <v>Monash University</v>
          </cell>
          <cell r="S58" t="str">
            <v>Levels 2 &amp; 3, Building 2, UniPark, comprise the upper two levels of a 4 level, recently completed subdivided building. The property is situated to the middle of the University Park development, a campus style office park comprising 6, 4 level subdivided office buildings (a mixture of subdivided whole office floors and office suites), with basement and at grade car parking, together with approximately 10 two level walk up office buildings to the rear.</v>
          </cell>
          <cell r="X58">
            <v>6.46</v>
          </cell>
          <cell r="Y58">
            <v>660790</v>
          </cell>
          <cell r="Z58">
            <v>303.95124195032201</v>
          </cell>
          <cell r="AA58">
            <v>6357711</v>
          </cell>
          <cell r="AB58" t="str">
            <v/>
          </cell>
          <cell r="AC58">
            <v>425</v>
          </cell>
          <cell r="AD58">
            <v>95</v>
          </cell>
          <cell r="AE58">
            <v>8.8099999999999998E-2</v>
          </cell>
          <cell r="AF58" t="str">
            <v>N/A</v>
          </cell>
          <cell r="AG58">
            <v>3449.8620055197794</v>
          </cell>
          <cell r="AH58">
            <v>8.9399999999999993E-2</v>
          </cell>
          <cell r="AI58">
            <v>3.32E-2</v>
          </cell>
        </row>
        <row r="59">
          <cell r="A59" t="str">
            <v>6-8 Compark Circuit</v>
          </cell>
          <cell r="B59" t="str">
            <v>Mulgrave</v>
          </cell>
          <cell r="C59" t="str">
            <v>VIC</v>
          </cell>
          <cell r="D59">
            <v>8600000</v>
          </cell>
          <cell r="E59">
            <v>1</v>
          </cell>
          <cell r="F59">
            <v>39873</v>
          </cell>
          <cell r="H59" t="str">
            <v>Leightons</v>
          </cell>
          <cell r="I59" t="str">
            <v>Private Investor</v>
          </cell>
          <cell r="J59">
            <v>3190</v>
          </cell>
          <cell r="K59">
            <v>450</v>
          </cell>
          <cell r="L59">
            <v>31721</v>
          </cell>
          <cell r="M59">
            <v>5250</v>
          </cell>
          <cell r="N59">
            <v>293</v>
          </cell>
          <cell r="O59">
            <v>0.92367832035560038</v>
          </cell>
          <cell r="P59">
            <v>1989</v>
          </cell>
          <cell r="Q59">
            <v>1</v>
          </cell>
          <cell r="R59" t="str">
            <v>Shell (head lease) Govt Tenants (sub lease)</v>
          </cell>
          <cell r="S59" t="str">
            <v>3 yearly ratcheted whole-of-building market reviews. Rent has not increased since commencement.</v>
          </cell>
          <cell r="X59">
            <v>4.17</v>
          </cell>
          <cell r="Y59">
            <v>916828</v>
          </cell>
          <cell r="Z59">
            <v>251.87582417582416</v>
          </cell>
          <cell r="AA59">
            <v>749920</v>
          </cell>
          <cell r="AB59" t="str">
            <v/>
          </cell>
          <cell r="AC59">
            <v>425</v>
          </cell>
          <cell r="AD59">
            <v>100</v>
          </cell>
          <cell r="AE59">
            <v>0.1066</v>
          </cell>
          <cell r="AF59">
            <v>8.72E-2</v>
          </cell>
          <cell r="AG59">
            <v>2362.6373626373625</v>
          </cell>
          <cell r="AH59">
            <v>9.4299999999999995E-2</v>
          </cell>
          <cell r="AI59">
            <v>3.6400000000000002E-2</v>
          </cell>
        </row>
        <row r="60">
          <cell r="A60" t="str">
            <v>60 Brougham Street</v>
          </cell>
          <cell r="B60" t="str">
            <v>Geelong</v>
          </cell>
          <cell r="C60" t="str">
            <v>VIC</v>
          </cell>
          <cell r="D60">
            <v>75000000</v>
          </cell>
          <cell r="E60">
            <v>2</v>
          </cell>
          <cell r="F60">
            <v>39873</v>
          </cell>
          <cell r="G60" t="str">
            <v>EOI</v>
          </cell>
          <cell r="H60" t="str">
            <v>CGA Bryson &amp; AMP Capital Investors</v>
          </cell>
          <cell r="I60" t="str">
            <v>Private Investor</v>
          </cell>
          <cell r="J60">
            <v>2174</v>
          </cell>
          <cell r="K60">
            <v>1167</v>
          </cell>
          <cell r="L60">
            <v>2174</v>
          </cell>
          <cell r="M60">
            <v>5475</v>
          </cell>
          <cell r="N60">
            <v>106</v>
          </cell>
          <cell r="O60">
            <v>4.8758049678012876</v>
          </cell>
          <cell r="P60" t="str">
            <v>Modern</v>
          </cell>
          <cell r="Q60">
            <v>1</v>
          </cell>
          <cell r="R60" t="str">
            <v>Monash University</v>
          </cell>
          <cell r="S60" t="str">
            <v>Levels 2 &amp; 3, Building 2, UniPark, comprise the upper two levels of a 4 level, recently completed subdivided building. The property is situated to the middle of the University Park development, a campus style office park comprising 6, 4 level subdivided office buildings (a mixture of subdivided whole office floors and office suites), with basement and at grade car parking, together with approximately 10 two level walk up office buildings to the rear.</v>
          </cell>
          <cell r="X60">
            <v>18.600000000000001</v>
          </cell>
          <cell r="Y60">
            <v>6070000</v>
          </cell>
          <cell r="Z60">
            <v>372.52976555787404</v>
          </cell>
          <cell r="AA60">
            <v>4897658</v>
          </cell>
          <cell r="AB60" t="str">
            <v/>
          </cell>
          <cell r="AD60">
            <v>77.540000000000006</v>
          </cell>
          <cell r="AE60">
            <v>8.8099999999999998E-2</v>
          </cell>
          <cell r="AF60" t="str">
            <v>N/A</v>
          </cell>
          <cell r="AG60">
            <v>3449.8620055197794</v>
          </cell>
          <cell r="AH60">
            <v>8.9399999999999993E-2</v>
          </cell>
          <cell r="AI60">
            <v>3.32E-2</v>
          </cell>
        </row>
        <row r="61">
          <cell r="A61" t="str">
            <v>3 Byfield Street
Macquarie Park</v>
          </cell>
          <cell r="B61" t="str">
            <v>North Ryde</v>
          </cell>
          <cell r="C61" t="str">
            <v>NSW</v>
          </cell>
          <cell r="D61">
            <v>9600000</v>
          </cell>
          <cell r="E61">
            <v>1</v>
          </cell>
          <cell r="F61">
            <v>39783</v>
          </cell>
          <cell r="G61" t="str">
            <v>EOI</v>
          </cell>
          <cell r="H61" t="str">
            <v>Leightons</v>
          </cell>
          <cell r="I61" t="str">
            <v>Private Investor</v>
          </cell>
          <cell r="J61">
            <v>3190</v>
          </cell>
          <cell r="K61">
            <v>450</v>
          </cell>
          <cell r="L61">
            <v>2695</v>
          </cell>
          <cell r="M61">
            <v>3128</v>
          </cell>
          <cell r="N61">
            <v>76</v>
          </cell>
          <cell r="O61">
            <v>2.8200371057513918</v>
          </cell>
          <cell r="P61" t="str">
            <v>Not Available</v>
          </cell>
          <cell r="Q61">
            <v>1</v>
          </cell>
          <cell r="R61" t="str">
            <v>Australian Radio Network</v>
          </cell>
          <cell r="S61" t="str">
            <v>The property was sold fully leased and at a nominal reduction to book value. There is potential value add to the property via the lease structures, rents, NLA's &amp; operating expenses.</v>
          </cell>
          <cell r="X61">
            <v>2.42</v>
          </cell>
          <cell r="Y61">
            <v>859027</v>
          </cell>
          <cell r="Z61">
            <v>318.74842300556588</v>
          </cell>
          <cell r="AA61">
            <v>859027</v>
          </cell>
          <cell r="AB61">
            <v>318.74842300556588</v>
          </cell>
          <cell r="AD61">
            <v>81.94</v>
          </cell>
          <cell r="AE61">
            <v>0.1066</v>
          </cell>
          <cell r="AF61">
            <v>8.72E-2</v>
          </cell>
          <cell r="AG61">
            <v>2362.6373626373625</v>
          </cell>
          <cell r="AH61">
            <v>9.4299999999999995E-2</v>
          </cell>
          <cell r="AI61" t="str">
            <v>N/A</v>
          </cell>
        </row>
        <row r="62">
          <cell r="A62" t="str">
            <v>111 Bourke Street</v>
          </cell>
          <cell r="B62" t="str">
            <v>Melbourne</v>
          </cell>
          <cell r="C62" t="str">
            <v>VIC</v>
          </cell>
          <cell r="D62">
            <v>121000000</v>
          </cell>
          <cell r="E62">
            <v>3</v>
          </cell>
          <cell r="F62">
            <v>39753</v>
          </cell>
          <cell r="G62" t="str">
            <v>EOI</v>
          </cell>
          <cell r="H62" t="str">
            <v>BGSX P/L &amp; Exhibition Street Projects P/L</v>
          </cell>
          <cell r="I62" t="str">
            <v>MTAA Superannuation Fund (SXW) Property P/L</v>
          </cell>
          <cell r="J62">
            <v>15127</v>
          </cell>
          <cell r="K62">
            <v>1167</v>
          </cell>
          <cell r="L62">
            <v>46200</v>
          </cell>
          <cell r="M62">
            <v>4408</v>
          </cell>
          <cell r="N62">
            <v>342</v>
          </cell>
          <cell r="O62">
            <v>0.74025974025974028</v>
          </cell>
          <cell r="P62" t="str">
            <v>Not Available</v>
          </cell>
          <cell r="Q62">
            <v>1</v>
          </cell>
          <cell r="R62" t="str">
            <v>Australia Post</v>
          </cell>
          <cell r="S62" t="str">
            <v>Construction completion anticipated for November 2009. 50% interest purchased.</v>
          </cell>
          <cell r="X62">
            <v>10</v>
          </cell>
          <cell r="Y62">
            <v>15585390</v>
          </cell>
          <cell r="Z62">
            <v>337.3461038961039</v>
          </cell>
          <cell r="AA62">
            <v>17298050</v>
          </cell>
          <cell r="AB62">
            <v>374.41666666666669</v>
          </cell>
          <cell r="AD62">
            <v>77.540000000000006</v>
          </cell>
          <cell r="AE62">
            <v>6.2300000000000001E-2</v>
          </cell>
          <cell r="AF62">
            <v>6.8000000000000005E-2</v>
          </cell>
          <cell r="AG62">
            <v>5238.0952380952385</v>
          </cell>
          <cell r="AH62">
            <v>8.8499999999999995E-2</v>
          </cell>
          <cell r="AI62">
            <v>4.0899999999999999E-2</v>
          </cell>
        </row>
        <row r="63">
          <cell r="A63" t="str">
            <v>Greystanes House, Clunies Ross Street</v>
          </cell>
          <cell r="B63" t="str">
            <v>Greystanes</v>
          </cell>
          <cell r="C63" t="str">
            <v>NSW</v>
          </cell>
          <cell r="D63">
            <v>39680000</v>
          </cell>
          <cell r="E63">
            <v>1</v>
          </cell>
          <cell r="F63">
            <v>39692</v>
          </cell>
          <cell r="G63" t="str">
            <v>EOI</v>
          </cell>
          <cell r="H63" t="str">
            <v>National Australia Bank Superannuation Fund Pty Limited</v>
          </cell>
          <cell r="I63" t="str">
            <v>Lend Lease Funds Management Limited</v>
          </cell>
          <cell r="J63">
            <v>2695</v>
          </cell>
          <cell r="L63">
            <v>10474.1</v>
          </cell>
          <cell r="M63">
            <v>3128</v>
          </cell>
          <cell r="N63">
            <v>350</v>
          </cell>
          <cell r="O63">
            <v>3.341575887188398</v>
          </cell>
          <cell r="P63">
            <v>2002</v>
          </cell>
          <cell r="Q63">
            <v>1</v>
          </cell>
          <cell r="R63" t="str">
            <v>Boral Construction Materials Group</v>
          </cell>
          <cell r="S63" t="str">
            <v>Two interlinked buildings of 3 levels each. Triple net lease. Consideration for sale comprised 25% cash with remainder being equity in a Lend Lease wholesale fund. An additional $3,500,000 was apportioned to Surplus Land of 16,670m² (not included in this analysis).</v>
          </cell>
          <cell r="X63">
            <v>8.73</v>
          </cell>
          <cell r="Y63">
            <v>3415117</v>
          </cell>
          <cell r="Z63">
            <v>326.05350340363373</v>
          </cell>
          <cell r="AA63">
            <v>3038266</v>
          </cell>
          <cell r="AB63">
            <v>290.0741829846956</v>
          </cell>
          <cell r="AD63">
            <v>81.94</v>
          </cell>
          <cell r="AE63">
            <v>8.6099999999999996E-2</v>
          </cell>
          <cell r="AF63">
            <v>8.1299999999999997E-2</v>
          </cell>
          <cell r="AG63">
            <v>3788.3923201038751</v>
          </cell>
          <cell r="AH63" t="str">
            <v>N/A</v>
          </cell>
          <cell r="AI63">
            <v>3.8899999999999997E-2</v>
          </cell>
        </row>
        <row r="64">
          <cell r="A64" t="str">
            <v>Building 1,
195 Wellington Road</v>
          </cell>
          <cell r="B64" t="str">
            <v>Mulgrave</v>
          </cell>
          <cell r="C64" t="str">
            <v>VIC</v>
          </cell>
          <cell r="D64">
            <v>16800000</v>
          </cell>
          <cell r="E64">
            <v>1</v>
          </cell>
          <cell r="F64">
            <v>39692</v>
          </cell>
          <cell r="H64" t="str">
            <v>CGA Bryson</v>
          </cell>
          <cell r="I64" t="str">
            <v>Private Investor</v>
          </cell>
          <cell r="J64">
            <v>4258</v>
          </cell>
          <cell r="L64">
            <v>4258</v>
          </cell>
          <cell r="M64" t="str">
            <v>Strata</v>
          </cell>
          <cell r="N64">
            <v>207</v>
          </cell>
          <cell r="O64">
            <v>4.8614372945044622</v>
          </cell>
          <cell r="P64" t="str">
            <v>Not Available</v>
          </cell>
          <cell r="Q64">
            <v>1</v>
          </cell>
          <cell r="R64" t="str">
            <v>Cannon Australia</v>
          </cell>
          <cell r="S64" t="str">
            <v>10 year lease to Cannon</v>
          </cell>
          <cell r="X64">
            <v>8.74</v>
          </cell>
          <cell r="Y64">
            <v>1314220</v>
          </cell>
          <cell r="Z64">
            <v>308.6472522310944</v>
          </cell>
          <cell r="AA64">
            <v>1314220</v>
          </cell>
          <cell r="AB64">
            <v>308.6472522310944</v>
          </cell>
          <cell r="AC64" t="str">
            <v>$90 (on grade) - $110 (basement)</v>
          </cell>
          <cell r="AD64">
            <v>54</v>
          </cell>
          <cell r="AE64">
            <v>6.2300000000000001E-2</v>
          </cell>
          <cell r="AF64">
            <v>6.8000000000000005E-2</v>
          </cell>
          <cell r="AG64">
            <v>5238.0952380952385</v>
          </cell>
          <cell r="AH64">
            <v>8.8499999999999995E-2</v>
          </cell>
          <cell r="AI64">
            <v>4.0899999999999999E-2</v>
          </cell>
        </row>
        <row r="65">
          <cell r="A65" t="str">
            <v>40 The Esplanade</v>
          </cell>
          <cell r="B65" t="str">
            <v>Perth</v>
          </cell>
          <cell r="C65" t="str">
            <v>WA</v>
          </cell>
          <cell r="D65">
            <v>84800000</v>
          </cell>
          <cell r="E65">
            <v>2</v>
          </cell>
          <cell r="F65">
            <v>39661</v>
          </cell>
          <cell r="H65" t="str">
            <v>Sandhurst Trustees Ltd</v>
          </cell>
          <cell r="I65" t="str">
            <v>Ascot Capital Ltd</v>
          </cell>
          <cell r="J65">
            <v>11016</v>
          </cell>
          <cell r="L65">
            <v>11016</v>
          </cell>
          <cell r="M65">
            <v>1823</v>
          </cell>
          <cell r="N65">
            <v>350</v>
          </cell>
          <cell r="O65">
            <v>3.341575887188398</v>
          </cell>
          <cell r="P65">
            <v>2002</v>
          </cell>
          <cell r="Q65">
            <v>1</v>
          </cell>
          <cell r="R65" t="str">
            <v>Boral Construction Materials Group</v>
          </cell>
          <cell r="S65" t="str">
            <v>Two interlinked buildings of 3 levels each. Triple net lease. Consideration for sale comprised 25% cash with remainder being equity in a Lend Lease wholesale fund. An additional $3,500,000 was apportioned to Surplus Land of 16,670m² (not included in this analysis).</v>
          </cell>
          <cell r="X65">
            <v>3</v>
          </cell>
          <cell r="Y65">
            <v>6576516</v>
          </cell>
          <cell r="Z65">
            <v>596.99673202614383</v>
          </cell>
          <cell r="AA65">
            <v>7226496</v>
          </cell>
          <cell r="AB65">
            <v>656</v>
          </cell>
          <cell r="AE65">
            <v>7.7600000000000002E-2</v>
          </cell>
          <cell r="AF65">
            <v>8.5218113207547172E-2</v>
          </cell>
          <cell r="AG65">
            <v>7697.8939724037764</v>
          </cell>
          <cell r="AH65">
            <v>9.7299999999999998E-2</v>
          </cell>
          <cell r="AI65">
            <v>3.8899999999999997E-2</v>
          </cell>
        </row>
        <row r="66">
          <cell r="A66" t="str">
            <v>10 Dawn Fraser Avenue</v>
          </cell>
          <cell r="B66" t="str">
            <v>Homebush</v>
          </cell>
          <cell r="C66" t="str">
            <v>NSW</v>
          </cell>
          <cell r="D66">
            <v>104500000</v>
          </cell>
          <cell r="E66">
            <v>3</v>
          </cell>
          <cell r="F66">
            <v>39630</v>
          </cell>
          <cell r="H66" t="str">
            <v>CPA &amp; DPIF</v>
          </cell>
          <cell r="I66" t="str">
            <v>Real IS</v>
          </cell>
          <cell r="J66">
            <v>22818</v>
          </cell>
          <cell r="K66">
            <v>923</v>
          </cell>
          <cell r="L66">
            <v>4258</v>
          </cell>
          <cell r="M66" t="str">
            <v>Strata</v>
          </cell>
          <cell r="N66">
            <v>207</v>
          </cell>
          <cell r="O66">
            <v>4.8614372945044622</v>
          </cell>
          <cell r="P66" t="str">
            <v>Not Available</v>
          </cell>
          <cell r="Q66">
            <v>1</v>
          </cell>
          <cell r="R66" t="str">
            <v>Cannon Australia</v>
          </cell>
          <cell r="S66" t="str">
            <v>10 year lease to Cannon</v>
          </cell>
          <cell r="X66">
            <v>10.9</v>
          </cell>
          <cell r="Y66">
            <v>7570772</v>
          </cell>
          <cell r="Z66">
            <v>318.89018996672422</v>
          </cell>
          <cell r="AA66">
            <v>7082564</v>
          </cell>
          <cell r="AB66">
            <v>298.32627100796088</v>
          </cell>
          <cell r="AC66" t="str">
            <v>$90 (on grade) - $110 (basement)</v>
          </cell>
          <cell r="AD66">
            <v>71</v>
          </cell>
          <cell r="AE66">
            <v>7.2400000000000006E-2</v>
          </cell>
          <cell r="AF66" t="str">
            <v>N/A</v>
          </cell>
          <cell r="AG66">
            <v>4401.668000505455</v>
          </cell>
          <cell r="AH66">
            <v>0.09</v>
          </cell>
          <cell r="AI66">
            <v>3.5000000000000003E-2</v>
          </cell>
        </row>
        <row r="67">
          <cell r="A67" t="str">
            <v>114 William Street</v>
          </cell>
          <cell r="B67" t="str">
            <v>Melbourne</v>
          </cell>
          <cell r="C67" t="str">
            <v>VIC</v>
          </cell>
          <cell r="D67">
            <v>95000000</v>
          </cell>
          <cell r="E67">
            <v>2</v>
          </cell>
          <cell r="F67">
            <v>39630</v>
          </cell>
          <cell r="H67" t="str">
            <v>ISPT</v>
          </cell>
          <cell r="I67" t="str">
            <v>Kyko</v>
          </cell>
          <cell r="J67">
            <v>20121</v>
          </cell>
          <cell r="K67">
            <v>905</v>
          </cell>
          <cell r="L67">
            <v>11016</v>
          </cell>
          <cell r="M67">
            <v>1823</v>
          </cell>
          <cell r="N67">
            <v>122</v>
          </cell>
          <cell r="O67">
            <v>1.1074800290486564</v>
          </cell>
          <cell r="P67">
            <v>1985</v>
          </cell>
          <cell r="Q67">
            <v>1</v>
          </cell>
          <cell r="R67" t="str">
            <v>Wesfarmers, Landcorp, Talbot &amp; Oliver, Rio Tinto</v>
          </cell>
          <cell r="S67" t="str">
            <v>Major Tenant - Wesfarmers, recently had a market review to $790/m² office &amp; $700 pcpk.pcm.</v>
          </cell>
          <cell r="X67">
            <v>3.8</v>
          </cell>
          <cell r="Y67">
            <v>6253600</v>
          </cell>
          <cell r="Z67">
            <v>297.42223913250263</v>
          </cell>
          <cell r="AA67">
            <v>7011358</v>
          </cell>
          <cell r="AB67">
            <v>333.46133358698756</v>
          </cell>
          <cell r="AC67" t="str">
            <v>$459 - $475</v>
          </cell>
          <cell r="AD67">
            <v>92.98</v>
          </cell>
          <cell r="AE67">
            <v>7.7600000000000002E-2</v>
          </cell>
          <cell r="AF67">
            <v>8.5218113207547172E-2</v>
          </cell>
          <cell r="AG67">
            <v>7697.8939724037764</v>
          </cell>
          <cell r="AH67">
            <v>9.7299999999999998E-2</v>
          </cell>
          <cell r="AI67">
            <v>2.7099999999999999E-2</v>
          </cell>
        </row>
        <row r="68">
          <cell r="A68" t="str">
            <v>553 St Kilda Road</v>
          </cell>
          <cell r="B68" t="str">
            <v>Melbourne</v>
          </cell>
          <cell r="C68" t="str">
            <v>VIC</v>
          </cell>
          <cell r="D68">
            <v>40000000</v>
          </cell>
          <cell r="E68">
            <v>1</v>
          </cell>
          <cell r="F68">
            <v>39630</v>
          </cell>
          <cell r="H68" t="str">
            <v>GE Real Estate</v>
          </cell>
          <cell r="I68" t="str">
            <v>Private Investor</v>
          </cell>
          <cell r="J68">
            <v>22818</v>
          </cell>
          <cell r="K68">
            <v>923</v>
          </cell>
          <cell r="L68">
            <v>10953</v>
          </cell>
          <cell r="M68">
            <v>4818</v>
          </cell>
          <cell r="N68">
            <v>384</v>
          </cell>
          <cell r="O68">
            <v>0</v>
          </cell>
          <cell r="P68" t="str">
            <v>Not Available</v>
          </cell>
          <cell r="Q68" t="str">
            <v>Unknown</v>
          </cell>
          <cell r="R68" t="str">
            <v>Not Disclosed</v>
          </cell>
          <cell r="S68" t="str">
            <v>A Grade office accommodation. Sole office tenant, CBA, to have a fixed 3.25% review between exchange and settlement.Subject to a leasehold interest with a term of 99 years due to expire 2106.</v>
          </cell>
          <cell r="X68">
            <v>10.9</v>
          </cell>
          <cell r="Y68">
            <v>7570772</v>
          </cell>
          <cell r="Z68" t="str">
            <v/>
          </cell>
          <cell r="AA68">
            <v>7082564</v>
          </cell>
          <cell r="AB68" t="str">
            <v/>
          </cell>
          <cell r="AD68">
            <v>71</v>
          </cell>
          <cell r="AE68">
            <v>7.2400000000000006E-2</v>
          </cell>
          <cell r="AF68" t="str">
            <v>N/A</v>
          </cell>
          <cell r="AG68">
            <v>3651.9674974892723</v>
          </cell>
          <cell r="AH68">
            <v>0.09</v>
          </cell>
          <cell r="AI68">
            <v>3.5000000000000003E-2</v>
          </cell>
        </row>
        <row r="69">
          <cell r="A69" t="str">
            <v>55 King Street</v>
          </cell>
          <cell r="B69" t="str">
            <v>Melbourne</v>
          </cell>
          <cell r="C69" t="str">
            <v>VIC</v>
          </cell>
          <cell r="D69">
            <v>44000000</v>
          </cell>
          <cell r="E69">
            <v>1</v>
          </cell>
          <cell r="F69">
            <v>39630</v>
          </cell>
          <cell r="H69" t="str">
            <v>Lend Lease Core Plus Fund</v>
          </cell>
          <cell r="I69" t="str">
            <v>National Australia Bank Superannuation Fund</v>
          </cell>
          <cell r="J69">
            <v>12398.3</v>
          </cell>
          <cell r="K69">
            <v>905</v>
          </cell>
          <cell r="L69">
            <v>12398.3</v>
          </cell>
          <cell r="M69">
            <v>1858</v>
          </cell>
          <cell r="N69">
            <v>60</v>
          </cell>
          <cell r="O69">
            <v>0.48393731398659495</v>
          </cell>
          <cell r="P69">
            <v>1988</v>
          </cell>
          <cell r="Q69">
            <v>1</v>
          </cell>
          <cell r="R69" t="str">
            <v>VCAT</v>
          </cell>
          <cell r="S69" t="str">
            <v>87% leased until 31.7.2014</v>
          </cell>
          <cell r="X69">
            <v>5.91</v>
          </cell>
          <cell r="Y69">
            <v>3145320</v>
          </cell>
          <cell r="Z69">
            <v>253.68961873805281</v>
          </cell>
          <cell r="AA69">
            <v>3974841</v>
          </cell>
          <cell r="AB69">
            <v>320.59564617729853</v>
          </cell>
          <cell r="AC69" t="str">
            <v>$459 - $475</v>
          </cell>
          <cell r="AD69">
            <v>67.59</v>
          </cell>
          <cell r="AE69">
            <v>7.1499999999999994E-2</v>
          </cell>
          <cell r="AF69">
            <v>7.8600000000000003E-2</v>
          </cell>
          <cell r="AG69">
            <v>3548.8736359016966</v>
          </cell>
          <cell r="AH69">
            <v>9.4399999999999998E-2</v>
          </cell>
          <cell r="AI69">
            <v>3.9800000000000002E-2</v>
          </cell>
        </row>
        <row r="70">
          <cell r="A70" t="str">
            <v>100 Pirie St</v>
          </cell>
          <cell r="B70" t="str">
            <v>Adelaide</v>
          </cell>
          <cell r="C70" t="str">
            <v>SA</v>
          </cell>
          <cell r="D70">
            <v>30000000</v>
          </cell>
          <cell r="E70">
            <v>1</v>
          </cell>
          <cell r="F70">
            <v>39600</v>
          </cell>
          <cell r="H70" t="str">
            <v>GE Real Estate</v>
          </cell>
          <cell r="I70" t="str">
            <v>Interstate Investor</v>
          </cell>
          <cell r="J70">
            <v>9060</v>
          </cell>
          <cell r="L70">
            <v>9060</v>
          </cell>
          <cell r="M70">
            <v>1694</v>
          </cell>
          <cell r="N70">
            <v>34</v>
          </cell>
          <cell r="O70">
            <v>0</v>
          </cell>
          <cell r="P70" t="str">
            <v>Not Available</v>
          </cell>
          <cell r="Q70" t="str">
            <v>Unknown</v>
          </cell>
          <cell r="R70" t="str">
            <v>Not Disclosed</v>
          </cell>
          <cell r="S70" t="str">
            <v>10 level A grade commercial office.</v>
          </cell>
          <cell r="X70">
            <v>5.7</v>
          </cell>
          <cell r="Y70">
            <v>2346783</v>
          </cell>
          <cell r="Z70" t="str">
            <v/>
          </cell>
          <cell r="AB70" t="str">
            <v/>
          </cell>
          <cell r="AE70">
            <v>7.6899999999999996E-2</v>
          </cell>
          <cell r="AF70">
            <v>7.9000000000000001E-2</v>
          </cell>
          <cell r="AG70">
            <v>3651.9674974892723</v>
          </cell>
          <cell r="AH70">
            <v>9.5500000000000002E-2</v>
          </cell>
          <cell r="AI70">
            <v>0.04</v>
          </cell>
        </row>
        <row r="71">
          <cell r="A71" t="str">
            <v>388 Queen Street</v>
          </cell>
          <cell r="B71" t="str">
            <v>Brisbane</v>
          </cell>
          <cell r="C71" t="str">
            <v>QLD</v>
          </cell>
          <cell r="D71">
            <v>44000000</v>
          </cell>
          <cell r="E71">
            <v>1</v>
          </cell>
          <cell r="F71">
            <v>39600</v>
          </cell>
          <cell r="H71" t="str">
            <v>Trinity Enhanced Return Fund</v>
          </cell>
          <cell r="I71" t="str">
            <v>Private Investor</v>
          </cell>
          <cell r="J71">
            <v>12398.3</v>
          </cell>
          <cell r="K71">
            <v>267</v>
          </cell>
          <cell r="L71">
            <v>12398.3</v>
          </cell>
          <cell r="M71">
            <v>911</v>
          </cell>
          <cell r="N71">
            <v>60</v>
          </cell>
          <cell r="O71">
            <v>0.48393731398659495</v>
          </cell>
          <cell r="P71">
            <v>1988</v>
          </cell>
          <cell r="Q71">
            <v>1</v>
          </cell>
          <cell r="R71" t="str">
            <v>VCAT</v>
          </cell>
          <cell r="S71" t="str">
            <v>87% leased until 31.7.2014</v>
          </cell>
          <cell r="X71">
            <v>4</v>
          </cell>
          <cell r="Y71">
            <v>2911768</v>
          </cell>
          <cell r="Z71">
            <v>464.69326524098307</v>
          </cell>
          <cell r="AA71">
            <v>3371917</v>
          </cell>
          <cell r="AB71">
            <v>538.12910947973194</v>
          </cell>
          <cell r="AD71">
            <v>124.17</v>
          </cell>
          <cell r="AE71">
            <v>6.6199999999999995E-2</v>
          </cell>
          <cell r="AF71">
            <v>7.4899999999999994E-2</v>
          </cell>
          <cell r="AG71">
            <v>7022.023619533993</v>
          </cell>
          <cell r="AH71">
            <v>7.9899999999999999E-2</v>
          </cell>
          <cell r="AI71">
            <v>3.04E-2</v>
          </cell>
        </row>
        <row r="72">
          <cell r="A72" t="str">
            <v>201 Charlotte Street</v>
          </cell>
          <cell r="B72" t="str">
            <v>Brisbane</v>
          </cell>
          <cell r="C72" t="str">
            <v>QLD</v>
          </cell>
          <cell r="D72">
            <v>85804000</v>
          </cell>
          <cell r="E72">
            <v>2</v>
          </cell>
          <cell r="F72">
            <v>39600</v>
          </cell>
          <cell r="I72" t="str">
            <v>Interstate Investor</v>
          </cell>
          <cell r="J72">
            <v>13074</v>
          </cell>
          <cell r="K72">
            <v>346</v>
          </cell>
          <cell r="L72">
            <v>9060</v>
          </cell>
          <cell r="M72">
            <v>1694</v>
          </cell>
          <cell r="N72">
            <v>34</v>
          </cell>
          <cell r="O72">
            <v>0.37527593818984545</v>
          </cell>
          <cell r="P72">
            <v>1989</v>
          </cell>
          <cell r="Q72" t="str">
            <v>Unknown</v>
          </cell>
          <cell r="R72" t="str">
            <v>Predominantly Government (State &amp; Commonwealth) agencies</v>
          </cell>
          <cell r="S72" t="str">
            <v>10 level A grade commercial office.</v>
          </cell>
          <cell r="X72">
            <v>2.9</v>
          </cell>
          <cell r="Y72">
            <v>6139309</v>
          </cell>
          <cell r="Z72">
            <v>457.47459016393441</v>
          </cell>
          <cell r="AA72">
            <v>7631885</v>
          </cell>
          <cell r="AB72" t="str">
            <v/>
          </cell>
          <cell r="AD72">
            <v>133.75</v>
          </cell>
          <cell r="AE72">
            <v>7.6899999999999996E-2</v>
          </cell>
          <cell r="AF72">
            <v>7.9000000000000001E-2</v>
          </cell>
          <cell r="AG72">
            <v>3311.2582781456954</v>
          </cell>
          <cell r="AH72">
            <v>9.5500000000000002E-2</v>
          </cell>
          <cell r="AI72">
            <v>0.04</v>
          </cell>
        </row>
        <row r="73">
          <cell r="A73" t="str">
            <v>WHK Horwath Centre,
120 Edward St</v>
          </cell>
          <cell r="B73" t="str">
            <v>Brisbane</v>
          </cell>
          <cell r="C73" t="str">
            <v>QLD</v>
          </cell>
          <cell r="D73">
            <v>122000000</v>
          </cell>
          <cell r="E73">
            <v>3</v>
          </cell>
          <cell r="F73">
            <v>39600</v>
          </cell>
          <cell r="H73" t="str">
            <v>FKP</v>
          </cell>
          <cell r="I73" t="str">
            <v>Undisclosed</v>
          </cell>
          <cell r="J73">
            <v>14933</v>
          </cell>
          <cell r="K73">
            <v>267</v>
          </cell>
          <cell r="L73">
            <v>6266</v>
          </cell>
          <cell r="M73">
            <v>911</v>
          </cell>
          <cell r="N73">
            <v>36</v>
          </cell>
          <cell r="O73">
            <v>0.57452920523459949</v>
          </cell>
          <cell r="P73">
            <v>1988</v>
          </cell>
          <cell r="Q73">
            <v>0.98483881263964257</v>
          </cell>
          <cell r="R73" t="str">
            <v>Not Disclosed</v>
          </cell>
          <cell r="S73" t="str">
            <v>A Grade, 22 levels, well exposed, excellent natural light, views of Brisbane River, central core.</v>
          </cell>
          <cell r="X73">
            <v>2.2000000000000002</v>
          </cell>
          <cell r="Y73">
            <v>7627670</v>
          </cell>
          <cell r="Z73">
            <v>491.12549095357673</v>
          </cell>
          <cell r="AA73">
            <v>9764729</v>
          </cell>
          <cell r="AB73">
            <v>628.7250659970382</v>
          </cell>
          <cell r="AD73">
            <v>106.54</v>
          </cell>
          <cell r="AE73">
            <v>6.25E-2</v>
          </cell>
          <cell r="AF73">
            <v>7.4899999999999994E-2</v>
          </cell>
          <cell r="AG73">
            <v>7855.2572274805225</v>
          </cell>
          <cell r="AH73">
            <v>8.0299999999999996E-2</v>
          </cell>
          <cell r="AI73">
            <v>2.9399999999999999E-2</v>
          </cell>
        </row>
        <row r="74">
          <cell r="A74" t="str">
            <v>Edmund Barton Building, Kings Avenue</v>
          </cell>
          <cell r="B74" t="str">
            <v>Barton</v>
          </cell>
          <cell r="C74" t="str">
            <v>ACT</v>
          </cell>
          <cell r="D74">
            <v>186000000</v>
          </cell>
          <cell r="E74">
            <v>3</v>
          </cell>
          <cell r="F74">
            <v>39799</v>
          </cell>
          <cell r="H74" t="str">
            <v>Stockland</v>
          </cell>
          <cell r="I74" t="str">
            <v>Real IS</v>
          </cell>
          <cell r="J74">
            <v>13074</v>
          </cell>
          <cell r="K74">
            <v>346</v>
          </cell>
          <cell r="L74">
            <v>13420</v>
          </cell>
          <cell r="M74">
            <v>1839</v>
          </cell>
          <cell r="N74">
            <v>128</v>
          </cell>
          <cell r="O74">
            <v>0.95380029806259314</v>
          </cell>
          <cell r="P74" t="str">
            <v>1983/2002</v>
          </cell>
          <cell r="Q74" t="str">
            <v>Unknown</v>
          </cell>
          <cell r="R74" t="str">
            <v>GHD, Anglo Coal,Inco Australia</v>
          </cell>
          <cell r="S74" t="str">
            <v>B Grade. GHD occupy 5190sq.m and have a market review in July08</v>
          </cell>
          <cell r="X74">
            <v>15</v>
          </cell>
          <cell r="Y74">
            <v>14520576</v>
          </cell>
          <cell r="Z74">
            <v>364.16150875257063</v>
          </cell>
          <cell r="AA74">
            <v>14520576</v>
          </cell>
          <cell r="AB74">
            <v>364.16150875257063</v>
          </cell>
          <cell r="AD74">
            <v>53</v>
          </cell>
          <cell r="AE74">
            <v>7.2099999999999997E-2</v>
          </cell>
          <cell r="AF74">
            <v>7.2099999999999997E-2</v>
          </cell>
          <cell r="AG74">
            <v>4664.6937854240859</v>
          </cell>
          <cell r="AH74">
            <v>9.2999999999999999E-2</v>
          </cell>
          <cell r="AI74">
            <v>3.4700000000000002E-2</v>
          </cell>
        </row>
        <row r="75">
          <cell r="A75" t="str">
            <v>Westpac Building,
260 Queen Street</v>
          </cell>
          <cell r="B75" t="str">
            <v>Brisbane</v>
          </cell>
          <cell r="C75" t="str">
            <v>QLD</v>
          </cell>
          <cell r="D75">
            <v>77500000</v>
          </cell>
          <cell r="E75">
            <v>2</v>
          </cell>
          <cell r="F75">
            <v>39600</v>
          </cell>
          <cell r="H75" t="str">
            <v>FKP</v>
          </cell>
          <cell r="I75" t="str">
            <v>Undisclosed</v>
          </cell>
          <cell r="J75">
            <v>12522</v>
          </cell>
          <cell r="K75">
            <v>370</v>
          </cell>
          <cell r="L75">
            <v>12892</v>
          </cell>
          <cell r="M75">
            <v>1384</v>
          </cell>
          <cell r="N75">
            <v>212</v>
          </cell>
          <cell r="O75">
            <v>1.6444306546695624</v>
          </cell>
          <cell r="P75" t="str">
            <v>1970/2005</v>
          </cell>
          <cell r="Q75" t="str">
            <v>Unknown</v>
          </cell>
          <cell r="R75" t="str">
            <v>Westpac, Department of Transport</v>
          </cell>
          <cell r="S75" t="str">
            <v>28 levels. Older but refurbed. Rent on 2 leases well below market, but no reversion until 2015 and 2023 resepectivley</v>
          </cell>
          <cell r="X75">
            <v>4.9000000000000004</v>
          </cell>
          <cell r="Y75">
            <v>4898013</v>
          </cell>
          <cell r="Z75">
            <v>379.92654359292584</v>
          </cell>
          <cell r="AA75">
            <v>5552594</v>
          </cell>
          <cell r="AB75">
            <v>430.70074464784363</v>
          </cell>
          <cell r="AD75">
            <v>161.72</v>
          </cell>
          <cell r="AE75">
            <v>6.2100000000000002E-2</v>
          </cell>
          <cell r="AF75">
            <v>6.9699999999999998E-2</v>
          </cell>
          <cell r="AG75">
            <v>6011.4799875892022</v>
          </cell>
          <cell r="AH75">
            <v>8.43E-2</v>
          </cell>
          <cell r="AI75">
            <v>2.9399999999999999E-2</v>
          </cell>
        </row>
        <row r="76">
          <cell r="A76" t="str">
            <v>18-32 Parliament Place</v>
          </cell>
          <cell r="B76" t="str">
            <v>West Perth</v>
          </cell>
          <cell r="C76" t="str">
            <v>WA</v>
          </cell>
          <cell r="D76">
            <v>40000000</v>
          </cell>
          <cell r="E76">
            <v>1</v>
          </cell>
          <cell r="F76">
            <v>39600</v>
          </cell>
          <cell r="H76" t="str">
            <v>Pivot Projects Pty Ltd</v>
          </cell>
          <cell r="I76" t="str">
            <v>Private Investor</v>
          </cell>
          <cell r="J76">
            <v>39734</v>
          </cell>
          <cell r="K76">
            <v>140</v>
          </cell>
          <cell r="L76">
            <v>6434</v>
          </cell>
          <cell r="M76">
            <v>3295</v>
          </cell>
          <cell r="N76">
            <v>101</v>
          </cell>
          <cell r="O76">
            <v>1.5697855144544606</v>
          </cell>
          <cell r="P76">
            <v>2007</v>
          </cell>
          <cell r="Q76">
            <v>1</v>
          </cell>
          <cell r="R76" t="str">
            <v>Minister for Works, Leighton Contractors, Bateman Engineering</v>
          </cell>
          <cell r="S76" t="str">
            <v>4 level, newly constructed, but includes an older 2 storey building. Picturesque views. Clos to Parliament House and Kings Park.</v>
          </cell>
          <cell r="X76">
            <v>10.3</v>
          </cell>
          <cell r="Y76">
            <v>2611140</v>
          </cell>
          <cell r="Z76">
            <v>405.83462853590299</v>
          </cell>
          <cell r="AA76">
            <v>14520576</v>
          </cell>
          <cell r="AB76" t="str">
            <v/>
          </cell>
          <cell r="AD76">
            <v>53</v>
          </cell>
          <cell r="AE76">
            <v>6.5299999999999997E-2</v>
          </cell>
          <cell r="AF76" t="str">
            <v>N/A</v>
          </cell>
          <cell r="AG76">
            <v>6216.9723344731119</v>
          </cell>
          <cell r="AH76">
            <v>9.8500000000000004E-2</v>
          </cell>
          <cell r="AI76">
            <v>3.1800000000000002E-2</v>
          </cell>
        </row>
        <row r="77">
          <cell r="A77" t="str">
            <v>251 Adelaide Terrace</v>
          </cell>
          <cell r="B77" t="str">
            <v>Perth</v>
          </cell>
          <cell r="C77" t="str">
            <v>WA</v>
          </cell>
          <cell r="D77">
            <v>35000000</v>
          </cell>
          <cell r="E77">
            <v>1</v>
          </cell>
          <cell r="F77">
            <v>39569</v>
          </cell>
          <cell r="H77" t="str">
            <v>GE Real Estate</v>
          </cell>
          <cell r="I77" t="str">
            <v>GDI Property Group</v>
          </cell>
          <cell r="J77">
            <v>12522</v>
          </cell>
          <cell r="K77">
            <v>370</v>
          </cell>
          <cell r="L77">
            <v>10039</v>
          </cell>
          <cell r="M77">
            <v>2580</v>
          </cell>
          <cell r="N77">
            <v>125</v>
          </cell>
          <cell r="O77">
            <v>1.2451439386393066</v>
          </cell>
          <cell r="P77" t="str">
            <v>1972/1995</v>
          </cell>
          <cell r="Q77">
            <v>0.97</v>
          </cell>
          <cell r="R77" t="str">
            <v>GRD Minproc Ltd, Westcheme, CP Mining, Runge Ltd, OSA Group, Vmoto Limited</v>
          </cell>
          <cell r="S77" t="str">
            <v>GE understood to have been required to dispose of a number of assets prior to a 30 June 08 deadline.</v>
          </cell>
          <cell r="X77">
            <v>3.8</v>
          </cell>
          <cell r="Y77">
            <v>3502745</v>
          </cell>
          <cell r="Z77">
            <v>348.91373642793104</v>
          </cell>
          <cell r="AA77">
            <v>4787737</v>
          </cell>
          <cell r="AB77">
            <v>476.91373642793104</v>
          </cell>
          <cell r="AD77">
            <v>161.72</v>
          </cell>
          <cell r="AE77">
            <v>0.10009999999999999</v>
          </cell>
          <cell r="AF77" t="str">
            <v>N/A</v>
          </cell>
          <cell r="AG77">
            <v>3486.4030281900586</v>
          </cell>
          <cell r="AH77">
            <v>8.43E-2</v>
          </cell>
          <cell r="AI77">
            <v>2.9399999999999999E-2</v>
          </cell>
        </row>
        <row r="78">
          <cell r="A78" t="str">
            <v>570 St Kilda Road</v>
          </cell>
          <cell r="B78" t="str">
            <v>Melbourne</v>
          </cell>
          <cell r="C78" t="str">
            <v>VIC</v>
          </cell>
          <cell r="D78">
            <v>28500000</v>
          </cell>
          <cell r="E78">
            <v>1</v>
          </cell>
          <cell r="F78">
            <v>39569</v>
          </cell>
          <cell r="H78" t="str">
            <v>Sunsuper Pty Ltd</v>
          </cell>
          <cell r="I78" t="str">
            <v>Private Investor</v>
          </cell>
          <cell r="J78">
            <v>7168</v>
          </cell>
          <cell r="K78">
            <v>581</v>
          </cell>
          <cell r="L78">
            <v>6434</v>
          </cell>
          <cell r="M78">
            <v>3295</v>
          </cell>
          <cell r="N78">
            <v>101</v>
          </cell>
          <cell r="O78">
            <v>1.5697855144544606</v>
          </cell>
          <cell r="P78">
            <v>2007</v>
          </cell>
          <cell r="Q78">
            <v>1</v>
          </cell>
          <cell r="R78" t="str">
            <v>Minister for Works, Leighton Contractors, Bateman Engineering</v>
          </cell>
          <cell r="S78" t="str">
            <v>4 level, newly constructed, but includes an older 2 storey building. Picturesque views. Clos to Parliament House and Kings Park.</v>
          </cell>
          <cell r="X78">
            <v>2.9</v>
          </cell>
          <cell r="Y78">
            <v>2118652</v>
          </cell>
          <cell r="Z78">
            <v>273.40973028777904</v>
          </cell>
          <cell r="AA78">
            <v>2306286</v>
          </cell>
          <cell r="AB78" t="str">
            <v/>
          </cell>
          <cell r="AE78">
            <v>8.1199999999999994E-2</v>
          </cell>
          <cell r="AF78">
            <v>7.2700000000000001E-2</v>
          </cell>
          <cell r="AG78">
            <v>3677.8939217963607</v>
          </cell>
          <cell r="AH78">
            <v>8.6099999999999996E-2</v>
          </cell>
          <cell r="AI78">
            <v>4.0099999999999997E-2</v>
          </cell>
        </row>
        <row r="79">
          <cell r="A79" t="str">
            <v>ING Building
86-100 Edward Street</v>
          </cell>
          <cell r="B79" t="str">
            <v>Brisbane</v>
          </cell>
          <cell r="C79" t="str">
            <v>QLD</v>
          </cell>
          <cell r="D79">
            <v>53500000</v>
          </cell>
          <cell r="E79">
            <v>2</v>
          </cell>
          <cell r="F79">
            <v>39569</v>
          </cell>
          <cell r="H79" t="str">
            <v>ING Management Limited</v>
          </cell>
          <cell r="I79" t="str">
            <v>BACV Pty Ltd</v>
          </cell>
          <cell r="J79">
            <v>6737</v>
          </cell>
          <cell r="K79">
            <v>429</v>
          </cell>
          <cell r="L79">
            <v>10039</v>
          </cell>
          <cell r="M79">
            <v>2580</v>
          </cell>
          <cell r="N79">
            <v>125</v>
          </cell>
          <cell r="O79">
            <v>1.2451439386393066</v>
          </cell>
          <cell r="P79" t="str">
            <v>1972/1995</v>
          </cell>
          <cell r="Q79">
            <v>0.97</v>
          </cell>
          <cell r="R79" t="str">
            <v>GRD Minproc Ltd, Westcheme, CP Mining, Runge Ltd, OSA Group, Vmoto Limited</v>
          </cell>
          <cell r="S79" t="str">
            <v>GE understood to have been required to dispose of a number of assets prior to a 30 June 08 deadline.</v>
          </cell>
          <cell r="X79">
            <v>2.9</v>
          </cell>
          <cell r="Y79">
            <v>3051667</v>
          </cell>
          <cell r="Z79">
            <v>425.85361428970134</v>
          </cell>
          <cell r="AA79">
            <v>4483825</v>
          </cell>
          <cell r="AB79">
            <v>625.70820541445721</v>
          </cell>
          <cell r="AD79">
            <v>124.8</v>
          </cell>
          <cell r="AE79">
            <v>0.10009999999999999</v>
          </cell>
          <cell r="AF79" t="str">
            <v>N/A</v>
          </cell>
          <cell r="AG79">
            <v>3486.4030281900586</v>
          </cell>
          <cell r="AH79">
            <v>9.1200000000000003E-2</v>
          </cell>
          <cell r="AI79">
            <v>3.09E-2</v>
          </cell>
        </row>
        <row r="80">
          <cell r="A80" t="str">
            <v>82 Eagle Street</v>
          </cell>
          <cell r="B80" t="str">
            <v>Brisbane</v>
          </cell>
          <cell r="C80" t="str">
            <v>QLD</v>
          </cell>
          <cell r="D80">
            <v>37500000</v>
          </cell>
          <cell r="E80">
            <v>1</v>
          </cell>
          <cell r="F80">
            <v>39539</v>
          </cell>
          <cell r="H80" t="str">
            <v>Trinity Property Trust</v>
          </cell>
          <cell r="I80" t="str">
            <v>Standard Life Investment</v>
          </cell>
          <cell r="J80">
            <v>7168</v>
          </cell>
          <cell r="K80">
            <v>581</v>
          </cell>
          <cell r="L80">
            <v>4521</v>
          </cell>
          <cell r="M80">
            <v>544</v>
          </cell>
          <cell r="N80">
            <v>12</v>
          </cell>
          <cell r="O80">
            <v>0.26542800265428002</v>
          </cell>
          <cell r="P80" t="str">
            <v>1973/2008</v>
          </cell>
          <cell r="Q80" t="str">
            <v>Unknown</v>
          </cell>
          <cell r="R80" t="str">
            <v>Not Disclosed</v>
          </cell>
          <cell r="S80" t="str">
            <v>Sold with a one year rent guarantee equating to $216,608</v>
          </cell>
          <cell r="X80">
            <v>2.1</v>
          </cell>
          <cell r="Y80">
            <v>2288684</v>
          </cell>
          <cell r="Z80">
            <v>506.23401902234019</v>
          </cell>
          <cell r="AA80">
            <v>2716358</v>
          </cell>
          <cell r="AB80">
            <v>600.83123202831234</v>
          </cell>
          <cell r="AE80">
            <v>6.0400000000000002E-2</v>
          </cell>
          <cell r="AF80">
            <v>6.83E-2</v>
          </cell>
          <cell r="AG80">
            <v>8294.6250829462515</v>
          </cell>
          <cell r="AH80">
            <v>9.6199999999999994E-2</v>
          </cell>
          <cell r="AI80">
            <v>3.4500000000000003E-2</v>
          </cell>
        </row>
        <row r="81">
          <cell r="A81" t="str">
            <v>Northpoint, 100 Miller Street</v>
          </cell>
          <cell r="B81" t="str">
            <v>North Sydney</v>
          </cell>
          <cell r="C81" t="str">
            <v>NSW</v>
          </cell>
          <cell r="D81">
            <v>225500000</v>
          </cell>
          <cell r="E81">
            <v>4</v>
          </cell>
          <cell r="F81">
            <v>39508</v>
          </cell>
          <cell r="H81" t="str">
            <v>Stockland</v>
          </cell>
          <cell r="I81" t="str">
            <v>Terry Agnew</v>
          </cell>
          <cell r="J81">
            <v>29875</v>
          </cell>
          <cell r="K81">
            <v>4598</v>
          </cell>
          <cell r="L81">
            <v>34468</v>
          </cell>
          <cell r="M81">
            <v>5020</v>
          </cell>
          <cell r="N81">
            <v>110</v>
          </cell>
          <cell r="O81">
            <v>0</v>
          </cell>
          <cell r="P81" t="str">
            <v>Not Available</v>
          </cell>
          <cell r="Q81">
            <v>1</v>
          </cell>
          <cell r="R81" t="str">
            <v>JLL, Plutonic Administration, McCann Erickson</v>
          </cell>
          <cell r="S81" t="str">
            <v>Transaction took the form of a property swap, with Stockland swapping Northpoint with Terry Agnew's 9 Castlereagh Street, Sydney.</v>
          </cell>
          <cell r="X81" t="str">
            <v>N/A</v>
          </cell>
          <cell r="Y81">
            <v>14018000</v>
          </cell>
          <cell r="Z81">
            <v>406.69606591621215</v>
          </cell>
          <cell r="AA81">
            <v>4483825</v>
          </cell>
          <cell r="AB81" t="str">
            <v/>
          </cell>
          <cell r="AD81">
            <v>124.8</v>
          </cell>
          <cell r="AE81">
            <v>6.2100000000000002E-2</v>
          </cell>
          <cell r="AF81" t="str">
            <v>N/A</v>
          </cell>
          <cell r="AG81">
            <v>6542.3001044447019</v>
          </cell>
          <cell r="AH81">
            <v>9.1200000000000003E-2</v>
          </cell>
          <cell r="AI81">
            <v>3.09E-2</v>
          </cell>
        </row>
        <row r="82">
          <cell r="A82" t="str">
            <v>209 Kings Way</v>
          </cell>
          <cell r="B82" t="str">
            <v>South Melbourne</v>
          </cell>
          <cell r="C82" t="str">
            <v>VIC</v>
          </cell>
          <cell r="D82">
            <v>135500000</v>
          </cell>
          <cell r="E82">
            <v>3</v>
          </cell>
          <cell r="F82">
            <v>39479</v>
          </cell>
          <cell r="H82" t="str">
            <v>Investa Property Group</v>
          </cell>
          <cell r="I82" t="str">
            <v>Sachsenfonds</v>
          </cell>
          <cell r="J82">
            <v>19936</v>
          </cell>
          <cell r="K82">
            <v>3962</v>
          </cell>
          <cell r="L82">
            <v>4521</v>
          </cell>
          <cell r="M82">
            <v>544</v>
          </cell>
          <cell r="N82">
            <v>12</v>
          </cell>
          <cell r="O82">
            <v>0.26542800265428002</v>
          </cell>
          <cell r="P82" t="str">
            <v>1973/2008</v>
          </cell>
          <cell r="Q82" t="str">
            <v>Unknown</v>
          </cell>
          <cell r="R82" t="str">
            <v>Not Disclosed</v>
          </cell>
          <cell r="S82" t="str">
            <v>Sold with a one year rent guarantee equating to $216,608</v>
          </cell>
          <cell r="X82">
            <v>7.1</v>
          </cell>
          <cell r="Y82">
            <v>9232842</v>
          </cell>
          <cell r="Z82">
            <v>386.34371077077577</v>
          </cell>
          <cell r="AA82">
            <v>8890354</v>
          </cell>
          <cell r="AB82">
            <v>372.01246966273328</v>
          </cell>
          <cell r="AD82">
            <v>82</v>
          </cell>
          <cell r="AE82">
            <v>6.0400000000000002E-2</v>
          </cell>
          <cell r="AF82">
            <v>6.83E-2</v>
          </cell>
          <cell r="AG82">
            <v>8294.6250829462515</v>
          </cell>
          <cell r="AH82">
            <v>9.6199999999999994E-2</v>
          </cell>
          <cell r="AI82">
            <v>3.4500000000000003E-2</v>
          </cell>
        </row>
        <row r="83">
          <cell r="A83" t="str">
            <v>414 Latrobe Street</v>
          </cell>
          <cell r="B83" t="str">
            <v>Melbourne</v>
          </cell>
          <cell r="C83" t="str">
            <v>VIC</v>
          </cell>
          <cell r="D83">
            <v>67136000</v>
          </cell>
          <cell r="E83">
            <v>2</v>
          </cell>
          <cell r="F83">
            <v>39479</v>
          </cell>
          <cell r="H83" t="str">
            <v>Investa Property Group</v>
          </cell>
          <cell r="I83" t="str">
            <v>New Star</v>
          </cell>
          <cell r="J83">
            <v>14199</v>
          </cell>
          <cell r="K83">
            <v>179</v>
          </cell>
          <cell r="L83">
            <v>14378</v>
          </cell>
          <cell r="M83">
            <v>1409</v>
          </cell>
          <cell r="N83">
            <v>81</v>
          </cell>
          <cell r="O83">
            <v>0</v>
          </cell>
          <cell r="P83" t="str">
            <v>Not Available</v>
          </cell>
          <cell r="Q83">
            <v>1</v>
          </cell>
          <cell r="R83" t="str">
            <v>JLL, Plutonic Administration, McCann Erickson</v>
          </cell>
          <cell r="S83" t="str">
            <v>Transaction took the form of a property swap, with Stockland swapping Northpoint with Terry Agnew's 9 Castlereagh Street, Sydney.</v>
          </cell>
          <cell r="X83">
            <v>7.5</v>
          </cell>
          <cell r="Y83">
            <v>4307318</v>
          </cell>
          <cell r="Z83">
            <v>299.57699262762554</v>
          </cell>
          <cell r="AA83">
            <v>4597171</v>
          </cell>
          <cell r="AB83" t="str">
            <v/>
          </cell>
          <cell r="AC83" t="str">
            <v>$350 - $400</v>
          </cell>
          <cell r="AD83">
            <v>89</v>
          </cell>
          <cell r="AE83">
            <v>6.2100000000000002E-2</v>
          </cell>
          <cell r="AF83" t="str">
            <v>N/A</v>
          </cell>
          <cell r="AG83">
            <v>6542.3001044447019</v>
          </cell>
          <cell r="AH83">
            <v>8.4199999999999997E-2</v>
          </cell>
          <cell r="AI83">
            <v>4.2999999999999997E-2</v>
          </cell>
        </row>
        <row r="84">
          <cell r="A84" t="str">
            <v>109 St Georges Terrace</v>
          </cell>
          <cell r="B84" t="str">
            <v>Perth</v>
          </cell>
          <cell r="C84" t="str">
            <v>WA</v>
          </cell>
          <cell r="D84">
            <v>65000000</v>
          </cell>
          <cell r="E84">
            <v>2</v>
          </cell>
          <cell r="F84">
            <v>39448</v>
          </cell>
          <cell r="H84" t="str">
            <v>Investa Property Trust</v>
          </cell>
          <cell r="I84" t="str">
            <v>Charter Hall</v>
          </cell>
          <cell r="J84">
            <v>13733</v>
          </cell>
          <cell r="K84">
            <v>3962</v>
          </cell>
          <cell r="L84">
            <v>13733</v>
          </cell>
          <cell r="M84">
            <v>2124</v>
          </cell>
          <cell r="N84">
            <v>860</v>
          </cell>
          <cell r="O84">
            <v>0</v>
          </cell>
          <cell r="P84" t="str">
            <v>1972/2006</v>
          </cell>
          <cell r="Q84">
            <v>1</v>
          </cell>
          <cell r="R84" t="str">
            <v>Westpac Banking Corporation</v>
          </cell>
          <cell r="S84" t="str">
            <v>Expected that Westpac will exercise one or more options as tenancy is currently significantly underlet.</v>
          </cell>
          <cell r="X84">
            <v>6.1</v>
          </cell>
          <cell r="Y84">
            <v>3105088</v>
          </cell>
          <cell r="Z84">
            <v>226.10412874098887</v>
          </cell>
          <cell r="AA84">
            <v>6591840</v>
          </cell>
          <cell r="AB84">
            <v>480</v>
          </cell>
          <cell r="AD84">
            <v>82</v>
          </cell>
          <cell r="AE84">
            <v>4.7E-2</v>
          </cell>
          <cell r="AF84">
            <v>0.10141292307692308</v>
          </cell>
          <cell r="AG84">
            <v>4733.12459040268</v>
          </cell>
          <cell r="AH84">
            <v>0.09</v>
          </cell>
          <cell r="AI84">
            <v>3.7499999999999999E-2</v>
          </cell>
        </row>
        <row r="85">
          <cell r="A85" t="str">
            <v>115 - 123 Bathurst Stree
 &amp; 339 - 341 Pitt Street</v>
          </cell>
          <cell r="B85" t="str">
            <v>Sydney</v>
          </cell>
          <cell r="C85" t="str">
            <v>NSW</v>
          </cell>
          <cell r="D85">
            <v>140000000</v>
          </cell>
          <cell r="E85">
            <v>3</v>
          </cell>
          <cell r="F85">
            <v>39448</v>
          </cell>
          <cell r="H85" t="str">
            <v>Sydney Water</v>
          </cell>
          <cell r="I85" t="str">
            <v>Multiplex Developments</v>
          </cell>
          <cell r="J85">
            <v>28643</v>
          </cell>
          <cell r="K85">
            <v>0</v>
          </cell>
          <cell r="L85">
            <v>28643</v>
          </cell>
          <cell r="M85">
            <v>3969</v>
          </cell>
          <cell r="N85">
            <v>89</v>
          </cell>
          <cell r="O85">
            <v>0.31072164228607335</v>
          </cell>
          <cell r="P85" t="str">
            <v>1939/1965/1988</v>
          </cell>
          <cell r="Q85">
            <v>1</v>
          </cell>
          <cell r="R85" t="str">
            <v>Sydney Water</v>
          </cell>
          <cell r="S85" t="str">
            <v>B Grade office accommodation. Property was purchased with the intention of demolition of the office tower and refurbishment of the heritage building upon vacation by Sydney Water. Refer IM.</v>
          </cell>
          <cell r="X85">
            <v>1.5</v>
          </cell>
          <cell r="Y85">
            <v>6650000</v>
          </cell>
          <cell r="Z85">
            <v>232.16841811262788</v>
          </cell>
          <cell r="AA85">
            <v>11732219</v>
          </cell>
          <cell r="AB85">
            <v>409.60161295953634</v>
          </cell>
          <cell r="AC85" t="str">
            <v>$350 - $400</v>
          </cell>
          <cell r="AD85">
            <v>72.5</v>
          </cell>
          <cell r="AE85">
            <v>4.7500000000000001E-2</v>
          </cell>
          <cell r="AF85">
            <v>8.3801564285714281E-2</v>
          </cell>
          <cell r="AG85">
            <v>4887.7561707921659</v>
          </cell>
          <cell r="AH85">
            <v>8.4199999999999997E-2</v>
          </cell>
          <cell r="AI85">
            <v>4.2999999999999997E-2</v>
          </cell>
        </row>
        <row r="86">
          <cell r="A86" t="str">
            <v>441 St Kilda Road</v>
          </cell>
          <cell r="B86" t="str">
            <v>Melbourne</v>
          </cell>
          <cell r="C86" t="str">
            <v>VIC</v>
          </cell>
          <cell r="D86">
            <v>65500000</v>
          </cell>
          <cell r="E86">
            <v>2</v>
          </cell>
          <cell r="F86">
            <v>39448</v>
          </cell>
          <cell r="H86" t="str">
            <v>Investa Property Group</v>
          </cell>
          <cell r="I86" t="str">
            <v>DB RREEF</v>
          </cell>
          <cell r="J86">
            <v>15933</v>
          </cell>
          <cell r="K86">
            <v>194</v>
          </cell>
          <cell r="L86">
            <v>13733</v>
          </cell>
          <cell r="M86">
            <v>2124</v>
          </cell>
          <cell r="N86">
            <v>343</v>
          </cell>
          <cell r="O86">
            <v>0</v>
          </cell>
          <cell r="P86" t="str">
            <v>1972/2006</v>
          </cell>
          <cell r="Q86">
            <v>1</v>
          </cell>
          <cell r="R86" t="str">
            <v>Westpac Banking Corporation</v>
          </cell>
          <cell r="S86" t="str">
            <v>Expected that Westpac will exercise one or more options as tenancy is currently significantly underlet.</v>
          </cell>
          <cell r="X86">
            <v>3</v>
          </cell>
          <cell r="Y86">
            <v>4386402</v>
          </cell>
          <cell r="Z86">
            <v>271.99119489055619</v>
          </cell>
          <cell r="AA86">
            <v>4988029</v>
          </cell>
          <cell r="AB86">
            <v>309.29676939294353</v>
          </cell>
          <cell r="AC86" t="str">
            <v>$239 - $300</v>
          </cell>
          <cell r="AD86">
            <v>92</v>
          </cell>
          <cell r="AE86">
            <v>4.7E-2</v>
          </cell>
          <cell r="AF86">
            <v>0.10141292307692308</v>
          </cell>
          <cell r="AG86">
            <v>4733.12459040268</v>
          </cell>
          <cell r="AH86">
            <v>0.09</v>
          </cell>
          <cell r="AI86">
            <v>3.7499999999999999E-2</v>
          </cell>
        </row>
        <row r="87">
          <cell r="A87" t="str">
            <v>115 - 123 Bathurst Stree
 &amp; 339 - 341 Pitt Street</v>
          </cell>
          <cell r="B87" t="str">
            <v>Sydney</v>
          </cell>
          <cell r="C87" t="str">
            <v>NSW</v>
          </cell>
          <cell r="D87">
            <v>140000000</v>
          </cell>
          <cell r="E87">
            <v>3</v>
          </cell>
          <cell r="F87">
            <v>39448</v>
          </cell>
          <cell r="H87" t="str">
            <v>Sydney Water</v>
          </cell>
          <cell r="I87" t="str">
            <v>Multiplex Developments</v>
          </cell>
          <cell r="J87">
            <v>28643</v>
          </cell>
          <cell r="K87">
            <v>0</v>
          </cell>
          <cell r="L87">
            <v>28643</v>
          </cell>
          <cell r="M87">
            <v>3969</v>
          </cell>
          <cell r="N87">
            <v>89</v>
          </cell>
          <cell r="O87">
            <v>0.31072164228607335</v>
          </cell>
          <cell r="P87" t="str">
            <v>1939/1965/1988</v>
          </cell>
          <cell r="Q87">
            <v>1</v>
          </cell>
          <cell r="R87" t="str">
            <v>Sydney Water</v>
          </cell>
          <cell r="S87" t="str">
            <v>B Grade office accommodation. Property was purchased with the intention of demolition of the office tower and refurbishment of the heritage building upon vacation by Sydney Water. Refer IM.</v>
          </cell>
          <cell r="X87">
            <v>1.5</v>
          </cell>
          <cell r="Y87">
            <v>6650000</v>
          </cell>
          <cell r="Z87" t="str">
            <v/>
          </cell>
          <cell r="AA87">
            <v>11732219</v>
          </cell>
          <cell r="AB87" t="str">
            <v/>
          </cell>
          <cell r="AD87">
            <v>72.5</v>
          </cell>
          <cell r="AE87">
            <v>4.7500000000000001E-2</v>
          </cell>
          <cell r="AF87">
            <v>8.3801564285714281E-2</v>
          </cell>
          <cell r="AG87">
            <v>4887.7561707921659</v>
          </cell>
        </row>
        <row r="88">
          <cell r="A88" t="str">
            <v>441 St Kilda Road</v>
          </cell>
          <cell r="B88" t="str">
            <v>Melbourne</v>
          </cell>
          <cell r="C88" t="str">
            <v>VIC</v>
          </cell>
          <cell r="D88">
            <v>5462573144</v>
          </cell>
          <cell r="E88">
            <v>82</v>
          </cell>
          <cell r="F88">
            <v>39448</v>
          </cell>
          <cell r="H88" t="str">
            <v>Investa Property Group</v>
          </cell>
          <cell r="I88" t="str">
            <v>DB RREEF</v>
          </cell>
          <cell r="J88">
            <v>15933</v>
          </cell>
          <cell r="K88">
            <v>194</v>
          </cell>
          <cell r="L88">
            <v>16127</v>
          </cell>
          <cell r="M88">
            <v>6070</v>
          </cell>
          <cell r="N88">
            <v>343</v>
          </cell>
          <cell r="O88">
            <v>2.1268679853661561</v>
          </cell>
          <cell r="P88">
            <v>1988</v>
          </cell>
          <cell r="Q88">
            <v>0.96450000000000002</v>
          </cell>
          <cell r="R88" t="str">
            <v>KBR, MAB</v>
          </cell>
          <cell r="S88" t="str">
            <v>A Grade office accommodation. Sold with no rental support for the vacant tenancy and car spaces.</v>
          </cell>
          <cell r="X88">
            <v>3</v>
          </cell>
          <cell r="Y88">
            <v>4386402</v>
          </cell>
          <cell r="Z88" t="str">
            <v/>
          </cell>
          <cell r="AA88">
            <v>4988029</v>
          </cell>
          <cell r="AB88" t="str">
            <v/>
          </cell>
          <cell r="AC88" t="str">
            <v>$239 - $300</v>
          </cell>
          <cell r="AD88">
            <v>92</v>
          </cell>
          <cell r="AE88">
            <v>6.7000000000000004E-2</v>
          </cell>
          <cell r="AF88">
            <v>7.1400000000000005E-2</v>
          </cell>
          <cell r="AG88">
            <v>4061.5117504805607</v>
          </cell>
          <cell r="AH88">
            <v>8.4400000000000003E-2</v>
          </cell>
          <cell r="AI88">
            <v>3.9300000000000002E-2</v>
          </cell>
        </row>
        <row r="89">
          <cell r="Z89" t="str">
            <v/>
          </cell>
          <cell r="AB89" t="str">
            <v/>
          </cell>
        </row>
        <row r="90">
          <cell r="D90">
            <v>6224443144</v>
          </cell>
          <cell r="E90">
            <v>84</v>
          </cell>
          <cell r="Z90" t="str">
            <v/>
          </cell>
          <cell r="AB90" t="str">
            <v/>
          </cell>
        </row>
        <row r="91">
          <cell r="Z91" t="str">
            <v/>
          </cell>
          <cell r="AB91" t="str">
            <v/>
          </cell>
        </row>
        <row r="92">
          <cell r="Z92" t="str">
            <v/>
          </cell>
          <cell r="AB92" t="str">
            <v/>
          </cell>
        </row>
        <row r="93">
          <cell r="Z93" t="str">
            <v/>
          </cell>
          <cell r="AB93" t="str">
            <v/>
          </cell>
        </row>
        <row r="94">
          <cell r="Z94" t="str">
            <v/>
          </cell>
          <cell r="AB94" t="str">
            <v/>
          </cell>
        </row>
        <row r="95">
          <cell r="Z95" t="str">
            <v/>
          </cell>
          <cell r="AB95" t="str">
            <v/>
          </cell>
        </row>
        <row r="96">
          <cell r="Z96" t="str">
            <v/>
          </cell>
          <cell r="AB96" t="str">
            <v/>
          </cell>
        </row>
        <row r="97">
          <cell r="Z97" t="str">
            <v/>
          </cell>
          <cell r="AB97" t="str">
            <v/>
          </cell>
        </row>
        <row r="98">
          <cell r="Z98" t="str">
            <v/>
          </cell>
          <cell r="AB98" t="str">
            <v/>
          </cell>
        </row>
        <row r="99">
          <cell r="Z99" t="str">
            <v/>
          </cell>
          <cell r="AB99" t="str">
            <v/>
          </cell>
        </row>
        <row r="100">
          <cell r="Z100" t="str">
            <v/>
          </cell>
          <cell r="AB100" t="str">
            <v/>
          </cell>
        </row>
        <row r="101">
          <cell r="Z101" t="str">
            <v/>
          </cell>
          <cell r="AB101" t="str">
            <v/>
          </cell>
        </row>
        <row r="102">
          <cell r="Z102" t="str">
            <v/>
          </cell>
          <cell r="AB102" t="str">
            <v/>
          </cell>
        </row>
        <row r="103">
          <cell r="Z103" t="str">
            <v/>
          </cell>
          <cell r="AB103" t="str">
            <v/>
          </cell>
        </row>
        <row r="104">
          <cell r="Z104" t="str">
            <v/>
          </cell>
          <cell r="AB104" t="str">
            <v/>
          </cell>
        </row>
        <row r="105">
          <cell r="Z105" t="str">
            <v/>
          </cell>
          <cell r="AB105" t="str">
            <v/>
          </cell>
        </row>
        <row r="106">
          <cell r="Z106" t="str">
            <v/>
          </cell>
          <cell r="AB106" t="str">
            <v/>
          </cell>
        </row>
        <row r="107">
          <cell r="Z107" t="str">
            <v/>
          </cell>
          <cell r="AB107" t="str">
            <v/>
          </cell>
        </row>
        <row r="108">
          <cell r="Z108" t="str">
            <v/>
          </cell>
          <cell r="AB108" t="str">
            <v/>
          </cell>
        </row>
        <row r="109">
          <cell r="Z109" t="str">
            <v/>
          </cell>
          <cell r="AB109" t="str">
            <v/>
          </cell>
        </row>
        <row r="110">
          <cell r="Z110" t="str">
            <v/>
          </cell>
          <cell r="AB110" t="str">
            <v/>
          </cell>
        </row>
        <row r="111">
          <cell r="Z111" t="str">
            <v/>
          </cell>
          <cell r="AB111" t="str">
            <v/>
          </cell>
        </row>
        <row r="112">
          <cell r="Z112" t="str">
            <v/>
          </cell>
          <cell r="AB112" t="str">
            <v/>
          </cell>
        </row>
        <row r="113">
          <cell r="Z113" t="str">
            <v/>
          </cell>
          <cell r="AB113" t="str">
            <v/>
          </cell>
        </row>
        <row r="114">
          <cell r="Z114" t="str">
            <v/>
          </cell>
          <cell r="AB114" t="str">
            <v/>
          </cell>
        </row>
        <row r="115">
          <cell r="Z115" t="str">
            <v/>
          </cell>
          <cell r="AB115" t="str">
            <v/>
          </cell>
        </row>
        <row r="116">
          <cell r="Z116" t="str">
            <v/>
          </cell>
          <cell r="AB116" t="str">
            <v/>
          </cell>
        </row>
        <row r="117">
          <cell r="Z117" t="str">
            <v/>
          </cell>
          <cell r="AB117" t="str">
            <v/>
          </cell>
        </row>
        <row r="118">
          <cell r="Z118" t="str">
            <v/>
          </cell>
          <cell r="AB118" t="str">
            <v/>
          </cell>
        </row>
        <row r="119">
          <cell r="Z119" t="str">
            <v/>
          </cell>
          <cell r="AB119" t="str">
            <v/>
          </cell>
        </row>
        <row r="120">
          <cell r="Z120" t="str">
            <v/>
          </cell>
          <cell r="AB120" t="str">
            <v/>
          </cell>
        </row>
        <row r="121">
          <cell r="Z121" t="str">
            <v/>
          </cell>
          <cell r="AB121" t="str">
            <v/>
          </cell>
        </row>
        <row r="122">
          <cell r="Z122" t="str">
            <v/>
          </cell>
          <cell r="AB122" t="str">
            <v/>
          </cell>
        </row>
        <row r="123">
          <cell r="Z123" t="str">
            <v/>
          </cell>
          <cell r="AB123" t="str">
            <v/>
          </cell>
        </row>
        <row r="124">
          <cell r="Z124" t="str">
            <v/>
          </cell>
          <cell r="AB124" t="str">
            <v/>
          </cell>
        </row>
        <row r="125">
          <cell r="Z125" t="str">
            <v/>
          </cell>
          <cell r="AB125" t="str">
            <v/>
          </cell>
        </row>
        <row r="126">
          <cell r="Z126" t="str">
            <v/>
          </cell>
          <cell r="AB126" t="str">
            <v/>
          </cell>
        </row>
        <row r="127">
          <cell r="AB127" t="str">
            <v/>
          </cell>
        </row>
        <row r="128">
          <cell r="AB128" t="str">
            <v/>
          </cell>
        </row>
        <row r="129">
          <cell r="AB129" t="str">
            <v/>
          </cell>
        </row>
        <row r="130">
          <cell r="AB130" t="str">
            <v/>
          </cell>
        </row>
        <row r="131">
          <cell r="AB131" t="str">
            <v/>
          </cell>
        </row>
        <row r="132">
          <cell r="AB132" t="str">
            <v/>
          </cell>
        </row>
        <row r="133">
          <cell r="AB133" t="str">
            <v/>
          </cell>
        </row>
        <row r="134">
          <cell r="AB134" t="str">
            <v/>
          </cell>
        </row>
        <row r="135">
          <cell r="AB135" t="str">
            <v/>
          </cell>
        </row>
        <row r="136">
          <cell r="AB136" t="str">
            <v/>
          </cell>
        </row>
        <row r="137">
          <cell r="AB137" t="str">
            <v/>
          </cell>
        </row>
        <row r="138">
          <cell r="AB138" t="str">
            <v/>
          </cell>
        </row>
        <row r="139">
          <cell r="AB139" t="str">
            <v/>
          </cell>
        </row>
        <row r="140">
          <cell r="AB140" t="str">
            <v/>
          </cell>
        </row>
        <row r="141">
          <cell r="AB141" t="str">
            <v/>
          </cell>
        </row>
        <row r="142">
          <cell r="AB142" t="str">
            <v/>
          </cell>
        </row>
        <row r="143">
          <cell r="AB143" t="str">
            <v/>
          </cell>
        </row>
        <row r="144">
          <cell r="AB144" t="str">
            <v/>
          </cell>
        </row>
        <row r="145">
          <cell r="AB145" t="str">
            <v/>
          </cell>
        </row>
        <row r="146">
          <cell r="AB146" t="str">
            <v/>
          </cell>
        </row>
        <row r="147">
          <cell r="AB147" t="str">
            <v/>
          </cell>
        </row>
        <row r="148">
          <cell r="AB148" t="str">
            <v/>
          </cell>
        </row>
        <row r="149">
          <cell r="AB149" t="str">
            <v/>
          </cell>
        </row>
        <row r="150">
          <cell r="AB150" t="str">
            <v/>
          </cell>
        </row>
        <row r="151">
          <cell r="AB151" t="str">
            <v/>
          </cell>
        </row>
        <row r="152">
          <cell r="AB152" t="str">
            <v/>
          </cell>
        </row>
        <row r="153">
          <cell r="AB153" t="str">
            <v/>
          </cell>
        </row>
        <row r="154">
          <cell r="AB154" t="str">
            <v/>
          </cell>
        </row>
        <row r="155">
          <cell r="AB155" t="str">
            <v/>
          </cell>
        </row>
        <row r="156">
          <cell r="AB156" t="str">
            <v/>
          </cell>
        </row>
        <row r="157">
          <cell r="AB157" t="str">
            <v/>
          </cell>
        </row>
        <row r="158">
          <cell r="AB158" t="str">
            <v/>
          </cell>
        </row>
        <row r="159">
          <cell r="AB159" t="str">
            <v/>
          </cell>
        </row>
        <row r="160">
          <cell r="AB160" t="str">
            <v/>
          </cell>
        </row>
        <row r="161">
          <cell r="AB161" t="str">
            <v/>
          </cell>
        </row>
        <row r="162">
          <cell r="AB162" t="str">
            <v/>
          </cell>
        </row>
        <row r="163">
          <cell r="AB163" t="str">
            <v/>
          </cell>
        </row>
        <row r="164">
          <cell r="AB164" t="str">
            <v/>
          </cell>
        </row>
        <row r="165">
          <cell r="AB165" t="str">
            <v/>
          </cell>
        </row>
        <row r="166">
          <cell r="AB166" t="str">
            <v/>
          </cell>
        </row>
        <row r="167">
          <cell r="AB167" t="str">
            <v/>
          </cell>
        </row>
        <row r="168">
          <cell r="AB168" t="str">
            <v/>
          </cell>
        </row>
        <row r="169">
          <cell r="AB169" t="str">
            <v/>
          </cell>
        </row>
        <row r="170">
          <cell r="AB170" t="str">
            <v/>
          </cell>
        </row>
        <row r="171">
          <cell r="AB171" t="str">
            <v/>
          </cell>
        </row>
        <row r="172">
          <cell r="AB172" t="str">
            <v/>
          </cell>
        </row>
        <row r="173">
          <cell r="AB173" t="str">
            <v/>
          </cell>
        </row>
        <row r="174">
          <cell r="AB174" t="str">
            <v/>
          </cell>
        </row>
        <row r="175">
          <cell r="AB175" t="str">
            <v/>
          </cell>
        </row>
        <row r="176">
          <cell r="AB176" t="str">
            <v/>
          </cell>
        </row>
        <row r="177">
          <cell r="AB177" t="str">
            <v/>
          </cell>
        </row>
        <row r="178">
          <cell r="AB178" t="str">
            <v/>
          </cell>
        </row>
        <row r="179">
          <cell r="AB179" t="str">
            <v/>
          </cell>
        </row>
        <row r="180">
          <cell r="AB180" t="str">
            <v/>
          </cell>
        </row>
        <row r="181">
          <cell r="AB181" t="str">
            <v/>
          </cell>
        </row>
        <row r="182">
          <cell r="AB182" t="str">
            <v/>
          </cell>
        </row>
        <row r="183">
          <cell r="AB183" t="str">
            <v/>
          </cell>
        </row>
        <row r="184">
          <cell r="AB184" t="str">
            <v/>
          </cell>
        </row>
        <row r="185">
          <cell r="AB185" t="str">
            <v/>
          </cell>
        </row>
        <row r="186">
          <cell r="AB186" t="str">
            <v/>
          </cell>
        </row>
        <row r="187">
          <cell r="AB187" t="str">
            <v/>
          </cell>
        </row>
        <row r="188">
          <cell r="AB188" t="str">
            <v/>
          </cell>
        </row>
        <row r="189">
          <cell r="AB189" t="str">
            <v/>
          </cell>
        </row>
        <row r="190">
          <cell r="AB190" t="str">
            <v/>
          </cell>
        </row>
        <row r="191">
          <cell r="AB191" t="str">
            <v/>
          </cell>
        </row>
        <row r="192">
          <cell r="AB192" t="str">
            <v/>
          </cell>
        </row>
        <row r="193">
          <cell r="AB193" t="str">
            <v/>
          </cell>
        </row>
        <row r="194">
          <cell r="AB194" t="str">
            <v/>
          </cell>
        </row>
        <row r="195">
          <cell r="AB195" t="str">
            <v/>
          </cell>
        </row>
        <row r="196">
          <cell r="AB196" t="str">
            <v/>
          </cell>
        </row>
        <row r="197">
          <cell r="AB197" t="str">
            <v/>
          </cell>
        </row>
        <row r="198">
          <cell r="AB198" t="str">
            <v/>
          </cell>
        </row>
        <row r="199">
          <cell r="AB199" t="str">
            <v/>
          </cell>
        </row>
        <row r="200">
          <cell r="AB200" t="str">
            <v/>
          </cell>
        </row>
        <row r="201">
          <cell r="AB201" t="str">
            <v/>
          </cell>
        </row>
        <row r="202">
          <cell r="AB202" t="str">
            <v/>
          </cell>
        </row>
        <row r="203">
          <cell r="AB203" t="str">
            <v/>
          </cell>
        </row>
        <row r="204">
          <cell r="AB204" t="str">
            <v/>
          </cell>
        </row>
        <row r="205">
          <cell r="AB205" t="str">
            <v/>
          </cell>
        </row>
        <row r="206">
          <cell r="AB206" t="str">
            <v/>
          </cell>
        </row>
        <row r="207">
          <cell r="AB207" t="str">
            <v/>
          </cell>
        </row>
        <row r="208">
          <cell r="AB208" t="str">
            <v/>
          </cell>
        </row>
        <row r="209">
          <cell r="AB209" t="str">
            <v/>
          </cell>
        </row>
        <row r="210">
          <cell r="AB210" t="str">
            <v/>
          </cell>
        </row>
        <row r="211">
          <cell r="AB211" t="str">
            <v/>
          </cell>
        </row>
        <row r="212">
          <cell r="AB212" t="str">
            <v/>
          </cell>
        </row>
        <row r="213">
          <cell r="AB213" t="str">
            <v/>
          </cell>
        </row>
        <row r="214">
          <cell r="AB214" t="str">
            <v/>
          </cell>
        </row>
        <row r="215">
          <cell r="AB215" t="str">
            <v/>
          </cell>
        </row>
        <row r="216">
          <cell r="AB216" t="str">
            <v/>
          </cell>
        </row>
        <row r="217">
          <cell r="AB217" t="str">
            <v/>
          </cell>
        </row>
        <row r="218">
          <cell r="AB218" t="str">
            <v/>
          </cell>
        </row>
        <row r="219">
          <cell r="AB219" t="str">
            <v/>
          </cell>
        </row>
        <row r="220">
          <cell r="AB220" t="str">
            <v/>
          </cell>
        </row>
        <row r="221">
          <cell r="AB221" t="str">
            <v/>
          </cell>
        </row>
        <row r="222">
          <cell r="AB222" t="str">
            <v/>
          </cell>
        </row>
        <row r="223">
          <cell r="AB223" t="str">
            <v/>
          </cell>
        </row>
        <row r="224">
          <cell r="AB224" t="str">
            <v/>
          </cell>
        </row>
        <row r="225">
          <cell r="AB225" t="str">
            <v/>
          </cell>
        </row>
        <row r="226">
          <cell r="AB226" t="str">
            <v/>
          </cell>
        </row>
        <row r="227">
          <cell r="AB227" t="str">
            <v/>
          </cell>
        </row>
        <row r="228">
          <cell r="AB228" t="str">
            <v/>
          </cell>
        </row>
        <row r="229">
          <cell r="AB229" t="str">
            <v/>
          </cell>
        </row>
        <row r="230">
          <cell r="AB230" t="str">
            <v/>
          </cell>
        </row>
        <row r="231">
          <cell r="AB231" t="str">
            <v/>
          </cell>
        </row>
        <row r="232">
          <cell r="AB232" t="str">
            <v/>
          </cell>
        </row>
        <row r="233">
          <cell r="AB233" t="str">
            <v/>
          </cell>
        </row>
        <row r="234">
          <cell r="AB234" t="str">
            <v/>
          </cell>
        </row>
        <row r="235">
          <cell r="AB235" t="str">
            <v/>
          </cell>
        </row>
        <row r="236">
          <cell r="AB236" t="str">
            <v/>
          </cell>
        </row>
        <row r="237">
          <cell r="AB237" t="str">
            <v/>
          </cell>
        </row>
        <row r="238">
          <cell r="AB238" t="str">
            <v/>
          </cell>
        </row>
        <row r="239">
          <cell r="AB239" t="str">
            <v/>
          </cell>
        </row>
        <row r="240">
          <cell r="AB240" t="str">
            <v/>
          </cell>
        </row>
        <row r="241">
          <cell r="AB241" t="str">
            <v/>
          </cell>
        </row>
        <row r="242">
          <cell r="AB242" t="str">
            <v/>
          </cell>
        </row>
        <row r="243">
          <cell r="AB243" t="str">
            <v/>
          </cell>
        </row>
        <row r="244">
          <cell r="AB244" t="str">
            <v/>
          </cell>
        </row>
        <row r="245">
          <cell r="AB245" t="str">
            <v/>
          </cell>
        </row>
        <row r="246">
          <cell r="AB246" t="str">
            <v/>
          </cell>
        </row>
        <row r="247">
          <cell r="AB247" t="str">
            <v/>
          </cell>
        </row>
        <row r="248">
          <cell r="AB248" t="str">
            <v/>
          </cell>
        </row>
        <row r="249">
          <cell r="AB249" t="str">
            <v/>
          </cell>
        </row>
        <row r="250">
          <cell r="AB250" t="str">
            <v/>
          </cell>
        </row>
        <row r="251">
          <cell r="AB251" t="str">
            <v/>
          </cell>
        </row>
        <row r="252">
          <cell r="AB252" t="str">
            <v/>
          </cell>
        </row>
        <row r="253">
          <cell r="AB253" t="str">
            <v/>
          </cell>
        </row>
        <row r="254">
          <cell r="AB254" t="str">
            <v/>
          </cell>
        </row>
        <row r="255">
          <cell r="AB255" t="str">
            <v/>
          </cell>
        </row>
        <row r="256">
          <cell r="AB256" t="str">
            <v/>
          </cell>
        </row>
        <row r="257">
          <cell r="AB257" t="str">
            <v/>
          </cell>
        </row>
        <row r="258">
          <cell r="AB258" t="str">
            <v/>
          </cell>
        </row>
        <row r="259">
          <cell r="AB259" t="str">
            <v/>
          </cell>
        </row>
        <row r="260">
          <cell r="AB260" t="str">
            <v/>
          </cell>
        </row>
        <row r="261">
          <cell r="AB261" t="str">
            <v/>
          </cell>
        </row>
        <row r="262">
          <cell r="AB262" t="str">
            <v/>
          </cell>
        </row>
        <row r="263">
          <cell r="AB263" t="str">
            <v/>
          </cell>
        </row>
        <row r="264">
          <cell r="AB264" t="str">
            <v/>
          </cell>
        </row>
        <row r="265">
          <cell r="AB265" t="str">
            <v/>
          </cell>
        </row>
        <row r="266">
          <cell r="AB266" t="str">
            <v/>
          </cell>
        </row>
        <row r="267">
          <cell r="AB267" t="str">
            <v/>
          </cell>
        </row>
        <row r="268">
          <cell r="AB268" t="str">
            <v/>
          </cell>
        </row>
        <row r="269">
          <cell r="AB269" t="str">
            <v/>
          </cell>
        </row>
        <row r="270">
          <cell r="A270" t="str">
            <v>40 Creek Street</v>
          </cell>
          <cell r="B270" t="str">
            <v>Brisbane</v>
          </cell>
          <cell r="C270" t="str">
            <v>QLD</v>
          </cell>
          <cell r="D270">
            <v>74250000</v>
          </cell>
          <cell r="F270">
            <v>39600</v>
          </cell>
          <cell r="H270" t="str">
            <v>Australian Prime Property Fund</v>
          </cell>
          <cell r="I270" t="str">
            <v>Charter Hall</v>
          </cell>
          <cell r="J270">
            <v>11888</v>
          </cell>
          <cell r="K270">
            <v>549</v>
          </cell>
          <cell r="L270">
            <v>12437</v>
          </cell>
          <cell r="M270">
            <v>1257</v>
          </cell>
          <cell r="N270">
            <v>70</v>
          </cell>
          <cell r="O270">
            <v>0.56283669695264127</v>
          </cell>
          <cell r="P270" t="str">
            <v>1990/1997/2000</v>
          </cell>
          <cell r="R270" t="str">
            <v>Telstra (11,888sq.m)</v>
          </cell>
          <cell r="S270" t="str">
            <v>Telstra will vacate in Sep08. Charter Hall will undergo a substantial refurb at cost of $8mill. Improved value expected: $110mill.</v>
          </cell>
          <cell r="X270">
            <v>0.8</v>
          </cell>
          <cell r="Y270">
            <v>3943555</v>
          </cell>
          <cell r="Z270">
            <v>317.08249577872476</v>
          </cell>
          <cell r="AA270">
            <v>6445381</v>
          </cell>
          <cell r="AB270" t="str">
            <v/>
          </cell>
          <cell r="AD270">
            <v>114.72</v>
          </cell>
          <cell r="AE270">
            <v>5.3100000000000001E-2</v>
          </cell>
          <cell r="AF270">
            <v>7.7700000000000005E-2</v>
          </cell>
          <cell r="AG270">
            <v>5970.0892498190879</v>
          </cell>
          <cell r="AH270">
            <v>8.2500000000000004E-2</v>
          </cell>
          <cell r="AI270">
            <v>3.1399999999999997E-2</v>
          </cell>
        </row>
        <row r="271">
          <cell r="AB271" t="str">
            <v/>
          </cell>
        </row>
        <row r="272">
          <cell r="A272" t="str">
            <v>40 Creek Street</v>
          </cell>
          <cell r="B272" t="str">
            <v>Brisbane</v>
          </cell>
          <cell r="C272" t="str">
            <v>QLD</v>
          </cell>
          <cell r="D272">
            <v>74250000</v>
          </cell>
          <cell r="F272">
            <v>39600</v>
          </cell>
          <cell r="H272" t="str">
            <v>Australian Prime Property Fund</v>
          </cell>
          <cell r="I272" t="str">
            <v>Charter Hall</v>
          </cell>
          <cell r="J272">
            <v>11888</v>
          </cell>
          <cell r="K272">
            <v>549</v>
          </cell>
          <cell r="L272">
            <v>12437</v>
          </cell>
          <cell r="M272">
            <v>1257</v>
          </cell>
          <cell r="N272">
            <v>70</v>
          </cell>
          <cell r="O272">
            <v>0.56283669695264127</v>
          </cell>
          <cell r="P272" t="str">
            <v>1990/1997/2000</v>
          </cell>
          <cell r="R272" t="str">
            <v>Telstra (11,888sq.m)</v>
          </cell>
          <cell r="S272" t="str">
            <v>Telstra will vacate in Sep08. Charter Hall will undergo a substantial refurb at cost of $8mill. Improved value expected: $110mill.</v>
          </cell>
          <cell r="X272">
            <v>0.8</v>
          </cell>
          <cell r="Y272">
            <v>3943555</v>
          </cell>
          <cell r="Z272">
            <v>317.08249577872476</v>
          </cell>
          <cell r="AA272">
            <v>6445381</v>
          </cell>
          <cell r="AB272">
            <v>518.2424218059017</v>
          </cell>
          <cell r="AD272">
            <v>114.72</v>
          </cell>
          <cell r="AE272">
            <v>5.3100000000000001E-2</v>
          </cell>
          <cell r="AF272">
            <v>7.7700000000000005E-2</v>
          </cell>
          <cell r="AG272">
            <v>5970.0892498190879</v>
          </cell>
          <cell r="AH272">
            <v>8.2500000000000004E-2</v>
          </cell>
          <cell r="AI272">
            <v>3.1399999999999997E-2</v>
          </cell>
        </row>
      </sheetData>
      <sheetData sheetId="2">
        <row r="5">
          <cell r="B5" t="str">
            <v>Larapinta</v>
          </cell>
        </row>
      </sheetData>
      <sheetData sheetId="3"/>
      <sheetData sheetId="4"/>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externalLinkPath" Target="/Documents%20and%20Settings/nnapoli/Local%20Settings/Temporary%20Internet%20Files/Content.Outlook/GYF2J5XB/30-Jun-10%20Property%20Portfolio%20Data%20File%20(2).xlsx" TargetMode="External"/></Relationships>
</file>

<file path=xl/pivotCache/_rels/pivotCacheDefinition2.xml.rels><?xml version="1.0" encoding="UTF-8" standalone="yes"?>
<Relationships xmlns="http://schemas.openxmlformats.org/package/2006/relationships"><Relationship Id="rId1" Type="http://schemas.openxmlformats.org/officeDocument/2006/relationships/externalLinkPath" Target="/Documents%20and%20Settings/nnapoli/Local%20Settings/Temporary%20Internet%20Files/Content.Outlook/GYF2J5XB/30-Jun-10%20Property%20Portfolio%20Data%20File%20(2).xlsx" TargetMode="External"/></Relationships>
</file>

<file path=xl/pivotCache/pivotCacheDefinition1.xml><?xml version="1.0" encoding="utf-8"?>
<pivotCacheDefinition xmlns="http://schemas.openxmlformats.org/spreadsheetml/2006/main" xmlns:r="http://schemas.openxmlformats.org/officeDocument/2006/relationships" invalid="1" refreshedBy="tcollyer" refreshedDate="39105.619051620371" createdVersion="1" refreshedVersion="2" recordCount="58" upgradeOnRefresh="1">
  <cacheSource type="worksheet">
    <worksheetSource ref="C4:K55" sheet="31-Dec-09" r:id="rId1"/>
  </cacheSource>
  <cacheFields count="9">
    <cacheField name="State" numFmtId="0">
      <sharedItems count="5">
        <s v="SA"/>
        <s v="NSW"/>
        <s v="QLD"/>
        <s v="VIC"/>
        <s v="WA"/>
      </sharedItems>
    </cacheField>
    <cacheField name="Ownerhip/Title" numFmtId="0">
      <sharedItems count="5">
        <s v="Airport leasehold"/>
        <s v="Freehold"/>
        <s v="99 year leasehold"/>
        <s v="49 year leasehold"/>
        <s v="125 year leasehold"/>
      </sharedItems>
    </cacheField>
    <cacheField name="Status" numFmtId="0">
      <sharedItems count="5">
        <s v="Sold"/>
        <s v="Income Producing"/>
        <s v="Under Construction"/>
        <s v="Pipeline" u="1"/>
        <s v="Pipeline / Potential APT" u="1"/>
      </sharedItems>
    </cacheField>
    <cacheField name="No. Property" numFmtId="0">
      <sharedItems containsSemiMixedTypes="0" containsString="0" containsNumber="1" containsInteger="1" minValue="1" maxValue="1" count="1">
        <n v="1"/>
      </sharedItems>
    </cacheField>
    <cacheField name="Debt Security" numFmtId="0">
      <sharedItems count="6">
        <s v="CMBS 2004-1"/>
        <s v="CMBS 2006-1"/>
        <s v="MOF"/>
        <s v="Proposed Warehouse"/>
        <s v="Perpetual"/>
        <s v="Pepetual" u="1"/>
      </sharedItems>
    </cacheField>
    <cacheField name="Type" numFmtId="0">
      <sharedItems count="3">
        <s v="Industrial"/>
        <s v="Office"/>
        <s v="Car Park"/>
      </sharedItems>
    </cacheField>
    <cacheField name="Sector Specific" numFmtId="0">
      <sharedItems count="5">
        <s v="Single Tenant Industrial"/>
        <s v="Multiple Tenant Industrial"/>
        <s v="Suburban Office"/>
        <s v="CBD Office"/>
        <s v="Parking"/>
      </sharedItems>
    </cacheField>
    <cacheField name="Book Value @ 31.12.2006" numFmtId="0">
      <sharedItems containsSemiMixedTypes="0" containsString="0" containsNumber="1"/>
    </cacheField>
    <cacheField name="Market Value or Value on Completion" numFmtId="0">
      <sharedItems containsSemiMixedTypes="0" containsString="0" containsNumber="1" containsInteger="1"/>
    </cacheField>
  </cacheFields>
</pivotCacheDefinition>
</file>

<file path=xl/pivotCache/pivotCacheDefinition2.xml><?xml version="1.0" encoding="utf-8"?>
<pivotCacheDefinition xmlns="http://schemas.openxmlformats.org/spreadsheetml/2006/main" xmlns:r="http://schemas.openxmlformats.org/officeDocument/2006/relationships" invalid="1" refreshedBy="tcollyer" refreshedDate="39073.646577199077" createdVersion="1" refreshedVersion="2" recordCount="59" upgradeOnRefresh="1">
  <cacheSource type="worksheet">
    <worksheetSource ref="C4:K55" sheet="31-Dec-09" r:id="rId1"/>
  </cacheSource>
  <cacheFields count="13">
    <cacheField name="Head Trust" numFmtId="0">
      <sharedItems count="4">
        <s v="AWPT 5"/>
        <s v="APT"/>
        <s v="APT "/>
        <s v="AWPT 4"/>
      </sharedItems>
    </cacheField>
    <cacheField name="Property" numFmtId="0">
      <sharedItems containsString="0"/>
    </cacheField>
    <cacheField name="Address" numFmtId="0">
      <sharedItems containsString="0"/>
    </cacheField>
    <cacheField name="Suburb" numFmtId="0">
      <sharedItems count="30">
        <s v="Adelaide Airport"/>
        <s v="Arndell Park"/>
        <s v="Brisbane Airport"/>
        <s v="Carole Park"/>
        <s v="Crestmead"/>
        <s v="Dandenong South"/>
        <s v="Derrimut"/>
        <s v="Eastern Creek"/>
        <s v="Epping"/>
        <s v="Forrestfield"/>
        <s v="Goulburn"/>
        <s v="Greystanes"/>
        <s v="Heathwood"/>
        <s v="Huntingwood"/>
        <s v="Lytton"/>
        <s v="Mascot"/>
        <s v="Milsons Point"/>
        <s v="Mulgrave"/>
        <s v="Murarrie"/>
        <s v="Outer Harbor"/>
        <s v="Port Melbourne"/>
        <s v="Rhodes"/>
        <s v="Richmond"/>
        <s v="Rocklea"/>
        <s v="Salisbury"/>
        <s v="Seven Hills"/>
        <s v="Smeaton Grange"/>
        <s v="Southbank"/>
        <s v="Sydney"/>
        <s v="Tullamarine"/>
      </sharedItems>
    </cacheField>
    <cacheField name="State" numFmtId="0">
      <sharedItems count="5">
        <s v="SA"/>
        <s v="NSW"/>
        <s v="QLD"/>
        <s v="VIC"/>
        <s v="WA"/>
      </sharedItems>
    </cacheField>
    <cacheField name="Ownerhip/Title" numFmtId="0">
      <sharedItems count="5">
        <s v="Airport leasehold"/>
        <s v="Freehold"/>
        <s v="99 year leasehold"/>
        <s v="49 year leasehold"/>
        <s v="125 year leasehold"/>
      </sharedItems>
    </cacheField>
    <cacheField name="Status" numFmtId="0">
      <sharedItems count="3">
        <s v="Sold"/>
        <s v="Income Producing"/>
        <s v="Under Construction"/>
      </sharedItems>
    </cacheField>
    <cacheField name="No. Property" numFmtId="0">
      <sharedItems containsString="0" containsBlank="1" containsNumber="1" containsInteger="1" minValue="1" maxValue="1" count="2">
        <n v="1"/>
        <m/>
      </sharedItems>
    </cacheField>
    <cacheField name="Debt Security" numFmtId="0">
      <sharedItems count="5">
        <s v="CMBS 2004-1"/>
        <s v="CMBS 2006-1"/>
        <s v="MOF"/>
        <s v="Proposed Warehouse"/>
        <s v="Perpetual"/>
      </sharedItems>
    </cacheField>
    <cacheField name="Type" numFmtId="0">
      <sharedItems count="3">
        <s v="Industrial"/>
        <s v="Office"/>
        <s v="Car Park"/>
      </sharedItems>
    </cacheField>
    <cacheField name="Sector Specific" numFmtId="0">
      <sharedItems count="5">
        <s v="Single Tenant Industrial"/>
        <s v="Multiple Tenant Industrial"/>
        <s v="Suburban Office"/>
        <s v="CBD Office"/>
        <s v="Parking"/>
      </sharedItems>
    </cacheField>
    <cacheField name="Book Value" numFmtId="0">
      <sharedItems containsSemiMixedTypes="0" containsString="0" containsNumber="1"/>
    </cacheField>
    <cacheField name="Market Value" numFmtId="0">
      <sharedItems containsSemiMixedTypes="0" containsString="0" containsNumber="1" containsInteger="1"/>
    </cacheField>
  </cacheFields>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9" cacheId="0" dataOnRows="1" applyNumberFormats="0" applyBorderFormats="0" applyFontFormats="0" applyPatternFormats="0" applyAlignmentFormats="0" applyWidthHeightFormats="1" dataCaption="Data" updatedVersion="2" asteriskTotals="1" showMemberPropertyTips="0" useAutoFormatting="1" itemPrintTitles="1" createdVersion="1" indent="0" compact="0" compactData="0" gridDropZones="1">
  <location ref="I11:O18" firstHeaderRow="1" firstDataRow="2" firstDataCol="1"/>
  <pivotFields count="9">
    <pivotField axis="axisCol" compact="0" outline="0" subtotalTop="0" showAll="0" includeNewItemsInFilter="1">
      <items count="6">
        <item x="1"/>
        <item x="2"/>
        <item x="0"/>
        <item x="3"/>
        <item x="4"/>
        <item t="default"/>
      </items>
    </pivotField>
    <pivotField axis="axisRow" compact="0" outline="0" subtotalTop="0" showAll="0" includeNewItemsInFilter="1">
      <items count="6">
        <item x="4"/>
        <item x="3"/>
        <item x="2"/>
        <item x="0"/>
        <item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numFmtId="3" outline="0" subtotalTop="0" showAll="0" includeNewItemsInFilter="1"/>
  </pivotFields>
  <rowFields count="1">
    <field x="1"/>
  </rowFields>
  <rowItems count="6">
    <i>
      <x/>
    </i>
    <i>
      <x v="1"/>
    </i>
    <i>
      <x v="2"/>
    </i>
    <i>
      <x v="3"/>
    </i>
    <i>
      <x v="4"/>
    </i>
    <i t="grand">
      <x/>
    </i>
  </rowItems>
  <colFields count="1">
    <field x="0"/>
  </colFields>
  <colItems count="6">
    <i>
      <x/>
    </i>
    <i>
      <x v="1"/>
    </i>
    <i>
      <x v="2"/>
    </i>
    <i>
      <x v="3"/>
    </i>
    <i>
      <x v="4"/>
    </i>
    <i t="grand">
      <x/>
    </i>
  </colItems>
  <formats count="8">
    <format dxfId="7">
      <pivotArea type="all" dataOnly="0" outline="0" fieldPosition="0"/>
    </format>
    <format dxfId="6">
      <pivotArea type="all" dataOnly="0" outline="0" fieldPosition="0"/>
    </format>
    <format dxfId="5">
      <pivotArea type="all" dataOnly="0" outline="0" fieldPosition="0"/>
    </format>
    <format dxfId="4">
      <pivotArea outline="0" fieldPosition="0"/>
    </format>
    <format dxfId="3">
      <pivotArea field="0" type="button" dataOnly="0" labelOnly="1" outline="0" axis="axisCol" fieldPosition="0"/>
    </format>
    <format dxfId="2">
      <pivotArea type="topRight" dataOnly="0" labelOnly="1" outline="0" fieldPosition="0"/>
    </format>
    <format dxfId="1">
      <pivotArea dataOnly="0" labelOnly="1" outline="0" fieldPosition="0">
        <references count="1">
          <reference field="0" count="0"/>
        </references>
      </pivotArea>
    </format>
    <format dxfId="0">
      <pivotArea dataOnly="0" labelOnly="1" grandCol="1" outline="0" fieldPosition="0"/>
    </format>
  </formats>
  <pivotTableStyleInfo showRowHeaders="1" showColHeaders="1" showRowStripes="0" showColStripes="0" showLastColumn="1"/>
</pivotTableDefinition>
</file>

<file path=xl/pivotTables/pivotTable10.xml><?xml version="1.0" encoding="utf-8"?>
<pivotTableDefinition xmlns="http://schemas.openxmlformats.org/spreadsheetml/2006/main" name="PivotTable3" cacheId="0" dataOnRows="1" applyNumberFormats="0" applyBorderFormats="0" applyFontFormats="0" applyPatternFormats="0" applyAlignmentFormats="0" applyWidthHeightFormats="1" dataCaption="Data" updatedVersion="2" asteriskTotals="1" showMemberPropertyTips="0" useAutoFormatting="1" itemPrintTitles="1" createdVersion="1" indent="0" compact="0" compactData="0" gridDropZones="1">
  <location ref="A21:G28" firstHeaderRow="1" firstDataRow="2" firstDataCol="1"/>
  <pivotFields count="9">
    <pivotField axis="axisCol" compact="0" outline="0" subtotalTop="0" showAll="0" includeNewItemsInFilter="1">
      <items count="6">
        <item x="1"/>
        <item x="2"/>
        <item x="0"/>
        <item x="3"/>
        <item x="4"/>
        <item t="default"/>
      </items>
    </pivotField>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7">
        <item x="0"/>
        <item x="1"/>
        <item x="2"/>
        <item m="1" x="5"/>
        <item x="4"/>
        <item x="3"/>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numFmtId="3" outline="0" subtotalTop="0" showAll="0" includeNewItemsInFilter="1"/>
  </pivotFields>
  <rowFields count="1">
    <field x="4"/>
  </rowFields>
  <rowItems count="6">
    <i>
      <x/>
    </i>
    <i>
      <x v="1"/>
    </i>
    <i>
      <x v="2"/>
    </i>
    <i>
      <x v="4"/>
    </i>
    <i>
      <x v="5"/>
    </i>
    <i t="grand">
      <x/>
    </i>
  </rowItems>
  <colFields count="1">
    <field x="0"/>
  </colFields>
  <colItems count="6">
    <i>
      <x/>
    </i>
    <i>
      <x v="1"/>
    </i>
    <i>
      <x v="2"/>
    </i>
    <i>
      <x v="3"/>
    </i>
    <i>
      <x v="4"/>
    </i>
    <i t="grand">
      <x/>
    </i>
  </colItems>
  <formats count="12">
    <format dxfId="100">
      <pivotArea outline="0" fieldPosition="0">
        <references count="1">
          <reference field="0" count="0" selected="0"/>
        </references>
      </pivotArea>
    </format>
    <format dxfId="99">
      <pivotArea outline="0" fieldPosition="0"/>
    </format>
    <format dxfId="98">
      <pivotArea field="0" type="button" dataOnly="0" labelOnly="1" outline="0" axis="axisCol" fieldPosition="0"/>
    </format>
    <format dxfId="97">
      <pivotArea type="topRight" dataOnly="0" labelOnly="1" outline="0" fieldPosition="0"/>
    </format>
    <format dxfId="96">
      <pivotArea dataOnly="0" labelOnly="1" outline="0" fieldPosition="0">
        <references count="1">
          <reference field="0" count="0"/>
        </references>
      </pivotArea>
    </format>
    <format dxfId="95">
      <pivotArea dataOnly="0" labelOnly="1" grandCol="1" outline="0" fieldPosition="0"/>
    </format>
    <format dxfId="94">
      <pivotArea type="all" dataOnly="0" outline="0" fieldPosition="0"/>
    </format>
    <format dxfId="93">
      <pivotArea outline="0" fieldPosition="0"/>
    </format>
    <format dxfId="92">
      <pivotArea field="0" type="button" dataOnly="0" labelOnly="1" outline="0" axis="axisCol" fieldPosition="0"/>
    </format>
    <format dxfId="91">
      <pivotArea type="topRight" dataOnly="0" labelOnly="1" outline="0" fieldPosition="0"/>
    </format>
    <format dxfId="90">
      <pivotArea dataOnly="0" labelOnly="1" outline="0" fieldPosition="0">
        <references count="1">
          <reference field="0" count="0"/>
        </references>
      </pivotArea>
    </format>
    <format dxfId="89">
      <pivotArea dataOnly="0" labelOnly="1" grandCol="1" outline="0" fieldPosition="0"/>
    </format>
  </formats>
  <pivotTableStyleInfo showRowHeaders="1" showColHeaders="1" showRowStripes="0" showColStripes="0" showLastColumn="1"/>
</pivotTableDefinition>
</file>

<file path=xl/pivotTables/pivotTable11.xml><?xml version="1.0" encoding="utf-8"?>
<pivotTableDefinition xmlns="http://schemas.openxmlformats.org/spreadsheetml/2006/main" name="PivotTable1" cacheId="0" dataOnRows="1" applyNumberFormats="0" applyBorderFormats="0" applyFontFormats="0" applyPatternFormats="0" applyAlignmentFormats="0" applyWidthHeightFormats="1" dataCaption="Data" updatedVersion="2" asteriskTotals="1" showMemberPropertyTips="0" useAutoFormatting="1" itemPrintTitles="1" createdVersion="1" indent="0" compact="0" compactData="0" gridDropZones="1">
  <location ref="A3:G8" firstHeaderRow="1" firstDataRow="2" firstDataCol="1"/>
  <pivotFields count="9">
    <pivotField axis="axisCol" compact="0" outline="0" subtotalTop="0" showAll="0" includeNewItemsInFilter="1">
      <items count="6">
        <item x="1"/>
        <item x="2"/>
        <item x="0"/>
        <item x="3"/>
        <item x="4"/>
        <item t="default"/>
      </items>
    </pivotField>
    <pivotField compact="0" outline="0" subtotalTop="0" showAll="0" includeNewItemsInFilter="1"/>
    <pivotField axis="axisRow" compact="0" outline="0" subtotalTop="0" showAll="0" includeNewItemsInFilter="1">
      <items count="6">
        <item x="1"/>
        <item m="1" x="4"/>
        <item x="2"/>
        <item n="Sold" m="1" x="3"/>
        <item n="Sold2"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numFmtId="3" outline="0" subtotalTop="0" showAll="0" includeNewItemsInFilter="1"/>
  </pivotFields>
  <rowFields count="1">
    <field x="2"/>
  </rowFields>
  <rowItems count="4">
    <i>
      <x/>
    </i>
    <i>
      <x v="2"/>
    </i>
    <i>
      <x v="4"/>
    </i>
    <i t="grand">
      <x/>
    </i>
  </rowItems>
  <colFields count="1">
    <field x="0"/>
  </colFields>
  <colItems count="6">
    <i>
      <x/>
    </i>
    <i>
      <x v="1"/>
    </i>
    <i>
      <x v="2"/>
    </i>
    <i>
      <x v="3"/>
    </i>
    <i>
      <x v="4"/>
    </i>
    <i t="grand">
      <x/>
    </i>
  </colItems>
  <formats count="12">
    <format dxfId="112">
      <pivotArea outline="0" fieldPosition="0">
        <references count="1">
          <reference field="0" count="0" selected="0"/>
        </references>
      </pivotArea>
    </format>
    <format dxfId="111">
      <pivotArea outline="0" fieldPosition="0"/>
    </format>
    <format dxfId="110">
      <pivotArea field="0" type="button" dataOnly="0" labelOnly="1" outline="0" axis="axisCol" fieldPosition="0"/>
    </format>
    <format dxfId="109">
      <pivotArea type="topRight" dataOnly="0" labelOnly="1" outline="0" fieldPosition="0"/>
    </format>
    <format dxfId="108">
      <pivotArea dataOnly="0" labelOnly="1" outline="0" fieldPosition="0">
        <references count="1">
          <reference field="0" count="0"/>
        </references>
      </pivotArea>
    </format>
    <format dxfId="107">
      <pivotArea dataOnly="0" labelOnly="1" grandCol="1" outline="0" fieldPosition="0"/>
    </format>
    <format dxfId="106">
      <pivotArea type="all" dataOnly="0" outline="0" fieldPosition="0"/>
    </format>
    <format dxfId="105">
      <pivotArea outline="0" fieldPosition="0"/>
    </format>
    <format dxfId="104">
      <pivotArea field="0" type="button" dataOnly="0" labelOnly="1" outline="0" axis="axisCol" fieldPosition="0"/>
    </format>
    <format dxfId="103">
      <pivotArea type="topRight" dataOnly="0" labelOnly="1" outline="0" fieldPosition="0"/>
    </format>
    <format dxfId="102">
      <pivotArea dataOnly="0" labelOnly="1" outline="0" fieldPosition="0">
        <references count="1">
          <reference field="0" count="0"/>
        </references>
      </pivotArea>
    </format>
    <format dxfId="101">
      <pivotArea dataOnly="0" labelOnly="1" grandCol="1" outline="0" fieldPosition="0"/>
    </format>
  </formats>
  <pivotTableStyleInfo showRowHeaders="1" showColHeaders="1" showRowStripes="0" showColStripes="0" showLastColumn="1"/>
</pivotTableDefinition>
</file>

<file path=xl/pivotTables/pivotTable12.xml><?xml version="1.0" encoding="utf-8"?>
<pivotTableDefinition xmlns="http://schemas.openxmlformats.org/spreadsheetml/2006/main" name="PivotTable14" cacheId="1" dataOnRows="1" applyNumberFormats="0" applyBorderFormats="0" applyFontFormats="0" applyPatternFormats="0" applyAlignmentFormats="0" applyWidthHeightFormats="1" dataCaption="Data" updatedVersion="2" asteriskTotals="1" showMemberPropertyTips="0" useAutoFormatting="1" itemPrintTitles="1" createdVersion="1" indent="0" compact="0" compactData="0" gridDropZones="1">
  <location ref="I41:N48" firstHeaderRow="1" firstDataRow="2" firstDataCol="1"/>
  <pivotFields count="13">
    <pivotField axis="axisCol" compact="0" outline="0" subtotalTop="0" showAll="0" includeNewItemsInFilter="1">
      <items count="5">
        <item x="1"/>
        <item x="3"/>
        <item x="0"/>
        <item x="2"/>
        <item t="default"/>
      </items>
    </pivotField>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6">
        <item x="1"/>
        <item x="2"/>
        <item x="0"/>
        <item x="3"/>
        <item x="4"/>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numFmtId="3" outline="0" subtotalTop="0" showAll="0" includeNewItemsInFilter="1"/>
  </pivotFields>
  <rowFields count="1">
    <field x="4"/>
  </rowFields>
  <rowItems count="6">
    <i>
      <x/>
    </i>
    <i>
      <x v="1"/>
    </i>
    <i>
      <x v="2"/>
    </i>
    <i>
      <x v="3"/>
    </i>
    <i>
      <x v="4"/>
    </i>
    <i t="grand">
      <x/>
    </i>
  </rowItems>
  <colFields count="1">
    <field x="0"/>
  </colFields>
  <colItems count="5">
    <i>
      <x/>
    </i>
    <i>
      <x v="1"/>
    </i>
    <i>
      <x v="2"/>
    </i>
    <i>
      <x v="3"/>
    </i>
    <i t="grand">
      <x/>
    </i>
  </colItems>
  <dataFields count="1">
    <dataField name="Sum of Book Value" fld="11" baseField="0" baseItem="0"/>
  </dataFields>
  <formats count="11">
    <format dxfId="123">
      <pivotArea outline="0" fieldPosition="0"/>
    </format>
    <format dxfId="122">
      <pivotArea field="0" type="button" dataOnly="0" labelOnly="1" outline="0" axis="axisCol" fieldPosition="0"/>
    </format>
    <format dxfId="121">
      <pivotArea type="topRight" dataOnly="0" labelOnly="1" outline="0" fieldPosition="0"/>
    </format>
    <format dxfId="120">
      <pivotArea dataOnly="0" labelOnly="1" outline="0" fieldPosition="0">
        <references count="1">
          <reference field="0" count="0"/>
        </references>
      </pivotArea>
    </format>
    <format dxfId="119">
      <pivotArea dataOnly="0" labelOnly="1" grandCol="1" outline="0" fieldPosition="0"/>
    </format>
    <format dxfId="118">
      <pivotArea type="all" dataOnly="0" outline="0" fieldPosition="0"/>
    </format>
    <format dxfId="117">
      <pivotArea outline="0" fieldPosition="0"/>
    </format>
    <format dxfId="116">
      <pivotArea field="0" type="button" dataOnly="0" labelOnly="1" outline="0" axis="axisCol" fieldPosition="0"/>
    </format>
    <format dxfId="115">
      <pivotArea type="topRight" dataOnly="0" labelOnly="1" outline="0" fieldPosition="0"/>
    </format>
    <format dxfId="114">
      <pivotArea dataOnly="0" labelOnly="1" outline="0" fieldPosition="0">
        <references count="1">
          <reference field="0" count="0"/>
        </references>
      </pivotArea>
    </format>
    <format dxfId="113">
      <pivotArea dataOnly="0" labelOnly="1" grandCol="1" outline="0" fieldPosition="0"/>
    </format>
  </formats>
  <pivotTableStyleInfo showRowHeaders="1" showColHeaders="1" showRowStripes="0" showColStripes="0" showLastColumn="1"/>
</pivotTableDefinition>
</file>

<file path=xl/pivotTables/pivotTable13.xml><?xml version="1.0" encoding="utf-8"?>
<pivotTableDefinition xmlns="http://schemas.openxmlformats.org/spreadsheetml/2006/main" name="PivotTable8" cacheId="0" dataOnRows="1" applyNumberFormats="0" applyBorderFormats="0" applyFontFormats="0" applyPatternFormats="0" applyAlignmentFormats="0" applyWidthHeightFormats="1" dataCaption="Data" updatedVersion="2" asteriskTotals="1" showMemberPropertyTips="0" useAutoFormatting="1" itemPrintTitles="1" createdVersion="1" indent="0" compact="0" compactData="0" gridDropZones="1">
  <location ref="I3:O8" firstHeaderRow="1" firstDataRow="2" firstDataCol="1"/>
  <pivotFields count="9">
    <pivotField axis="axisCol" compact="0" outline="0" subtotalTop="0" showAll="0" includeNewItemsInFilter="1">
      <items count="6">
        <item x="1"/>
        <item x="2"/>
        <item x="0"/>
        <item x="3"/>
        <item x="4"/>
        <item t="default"/>
      </items>
    </pivotField>
    <pivotField compact="0" outline="0" subtotalTop="0" showAll="0" includeNewItemsInFilter="1"/>
    <pivotField axis="axisRow" compact="0" outline="0" subtotalTop="0" showAll="0" includeNewItemsInFilter="1">
      <items count="6">
        <item x="1"/>
        <item m="1" x="4"/>
        <item x="2"/>
        <item n="Sold" m="1" x="3"/>
        <item n="Sold2"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numFmtId="3" outline="0" subtotalTop="0" showAll="0" includeNewItemsInFilter="1"/>
  </pivotFields>
  <rowFields count="1">
    <field x="2"/>
  </rowFields>
  <rowItems count="4">
    <i>
      <x/>
    </i>
    <i>
      <x v="2"/>
    </i>
    <i>
      <x v="4"/>
    </i>
    <i t="grand">
      <x/>
    </i>
  </rowItems>
  <colFields count="1">
    <field x="0"/>
  </colFields>
  <colItems count="6">
    <i>
      <x/>
    </i>
    <i>
      <x v="1"/>
    </i>
    <i>
      <x v="2"/>
    </i>
    <i>
      <x v="3"/>
    </i>
    <i>
      <x v="4"/>
    </i>
    <i t="grand">
      <x/>
    </i>
  </colItems>
  <formats count="8">
    <format dxfId="131">
      <pivotArea type="all" dataOnly="0" outline="0" fieldPosition="0"/>
    </format>
    <format dxfId="130">
      <pivotArea type="all" dataOnly="0" outline="0" fieldPosition="0"/>
    </format>
    <format dxfId="129">
      <pivotArea type="all" dataOnly="0" outline="0" fieldPosition="0"/>
    </format>
    <format dxfId="128">
      <pivotArea outline="0" fieldPosition="0"/>
    </format>
    <format dxfId="127">
      <pivotArea field="0" type="button" dataOnly="0" labelOnly="1" outline="0" axis="axisCol" fieldPosition="0"/>
    </format>
    <format dxfId="126">
      <pivotArea type="topRight" dataOnly="0" labelOnly="1" outline="0" fieldPosition="0"/>
    </format>
    <format dxfId="125">
      <pivotArea dataOnly="0" labelOnly="1" outline="0" fieldPosition="0">
        <references count="1">
          <reference field="0" count="0"/>
        </references>
      </pivotArea>
    </format>
    <format dxfId="124">
      <pivotArea dataOnly="0" labelOnly="1" grandCol="1" outline="0" fieldPosition="0"/>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0" dataOnRows="1" applyNumberFormats="0" applyBorderFormats="0" applyFontFormats="0" applyPatternFormats="0" applyAlignmentFormats="0" applyWidthHeightFormats="1" dataCaption="Data" updatedVersion="2" asteriskTotals="1" showMemberPropertyTips="0" useAutoFormatting="1" itemPrintTitles="1" createdVersion="1" indent="0" compact="0" compactData="0" gridDropZones="1">
  <location ref="A11:G18" firstHeaderRow="1" firstDataRow="2" firstDataCol="1"/>
  <pivotFields count="9">
    <pivotField axis="axisCol" compact="0" outline="0" subtotalTop="0" showAll="0" includeNewItemsInFilter="1">
      <items count="6">
        <item x="1"/>
        <item x="2"/>
        <item x="0"/>
        <item x="3"/>
        <item x="4"/>
        <item t="default"/>
      </items>
    </pivotField>
    <pivotField axis="axisRow" compact="0" outline="0" subtotalTop="0" showAll="0" includeNewItemsInFilter="1">
      <items count="6">
        <item x="4"/>
        <item x="3"/>
        <item x="2"/>
        <item x="0"/>
        <item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numFmtId="3" outline="0" subtotalTop="0" showAll="0" includeNewItemsInFilter="1"/>
  </pivotFields>
  <rowFields count="1">
    <field x="1"/>
  </rowFields>
  <rowItems count="6">
    <i>
      <x/>
    </i>
    <i>
      <x v="1"/>
    </i>
    <i>
      <x v="2"/>
    </i>
    <i>
      <x v="3"/>
    </i>
    <i>
      <x v="4"/>
    </i>
    <i t="grand">
      <x/>
    </i>
  </rowItems>
  <colFields count="1">
    <field x="0"/>
  </colFields>
  <colItems count="6">
    <i>
      <x/>
    </i>
    <i>
      <x v="1"/>
    </i>
    <i>
      <x v="2"/>
    </i>
    <i>
      <x v="3"/>
    </i>
    <i>
      <x v="4"/>
    </i>
    <i t="grand">
      <x/>
    </i>
  </colItems>
  <formats count="12">
    <format dxfId="19">
      <pivotArea outline="0" fieldPosition="0">
        <references count="1">
          <reference field="0" count="0" selected="0"/>
        </references>
      </pivotArea>
    </format>
    <format dxfId="18">
      <pivotArea outline="0" fieldPosition="0"/>
    </format>
    <format dxfId="17">
      <pivotArea field="0" type="button" dataOnly="0" labelOnly="1" outline="0" axis="axisCol" fieldPosition="0"/>
    </format>
    <format dxfId="16">
      <pivotArea type="topRight" dataOnly="0" labelOnly="1" outline="0" fieldPosition="0"/>
    </format>
    <format dxfId="15">
      <pivotArea dataOnly="0" labelOnly="1" outline="0" fieldPosition="0">
        <references count="1">
          <reference field="0" count="0"/>
        </references>
      </pivotArea>
    </format>
    <format dxfId="14">
      <pivotArea dataOnly="0" labelOnly="1" grandCol="1" outline="0" fieldPosition="0"/>
    </format>
    <format dxfId="13">
      <pivotArea type="all" dataOnly="0" outline="0" fieldPosition="0"/>
    </format>
    <format dxfId="12">
      <pivotArea outline="0" fieldPosition="0"/>
    </format>
    <format dxfId="11">
      <pivotArea field="0" type="button" dataOnly="0" labelOnly="1" outline="0" axis="axisCol" fieldPosition="0"/>
    </format>
    <format dxfId="10">
      <pivotArea type="topRight" dataOnly="0" labelOnly="1" outline="0" fieldPosition="0"/>
    </format>
    <format dxfId="9">
      <pivotArea dataOnly="0" labelOnly="1" outline="0" fieldPosition="0">
        <references count="1">
          <reference field="0" count="0"/>
        </references>
      </pivotArea>
    </format>
    <format dxfId="8">
      <pivotArea dataOnly="0" labelOnly="1" grandCol="1"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10" cacheId="0" dataOnRows="1" applyNumberFormats="0" applyBorderFormats="0" applyFontFormats="0" applyPatternFormats="0" applyAlignmentFormats="0" applyWidthHeightFormats="1" dataCaption="Data" updatedVersion="2" asteriskTotals="1" showMemberPropertyTips="0" useAutoFormatting="1" itemPrintTitles="1" createdVersion="1" indent="0" compact="0" compactData="0" gridDropZones="1">
  <location ref="I21:O28" firstHeaderRow="1" firstDataRow="2" firstDataCol="1"/>
  <pivotFields count="9">
    <pivotField axis="axisCol" compact="0" outline="0" subtotalTop="0" showAll="0" includeNewItemsInFilter="1">
      <items count="6">
        <item x="1"/>
        <item x="2"/>
        <item x="0"/>
        <item x="3"/>
        <item x="4"/>
        <item t="default"/>
      </items>
    </pivotField>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7">
        <item x="0"/>
        <item x="1"/>
        <item x="2"/>
        <item m="1" x="5"/>
        <item x="4"/>
        <item x="3"/>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numFmtId="3" outline="0" subtotalTop="0" showAll="0" includeNewItemsInFilter="1"/>
  </pivotFields>
  <rowFields count="1">
    <field x="4"/>
  </rowFields>
  <rowItems count="6">
    <i>
      <x/>
    </i>
    <i>
      <x v="1"/>
    </i>
    <i>
      <x v="2"/>
    </i>
    <i>
      <x v="4"/>
    </i>
    <i>
      <x v="5"/>
    </i>
    <i t="grand">
      <x/>
    </i>
  </rowItems>
  <colFields count="1">
    <field x="0"/>
  </colFields>
  <colItems count="6">
    <i>
      <x/>
    </i>
    <i>
      <x v="1"/>
    </i>
    <i>
      <x v="2"/>
    </i>
    <i>
      <x v="3"/>
    </i>
    <i>
      <x v="4"/>
    </i>
    <i t="grand">
      <x/>
    </i>
  </colItems>
  <formats count="8">
    <format dxfId="27">
      <pivotArea type="all" dataOnly="0" outline="0" fieldPosition="0"/>
    </format>
    <format dxfId="26">
      <pivotArea type="all" dataOnly="0" outline="0" fieldPosition="0"/>
    </format>
    <format dxfId="25">
      <pivotArea type="all" dataOnly="0" outline="0" fieldPosition="0"/>
    </format>
    <format dxfId="24">
      <pivotArea outline="0" fieldPosition="0"/>
    </format>
    <format dxfId="23">
      <pivotArea field="0" type="button" dataOnly="0" labelOnly="1" outline="0" axis="axisCol" fieldPosition="0"/>
    </format>
    <format dxfId="22">
      <pivotArea type="topRight" dataOnly="0" labelOnly="1" outline="0" fieldPosition="0"/>
    </format>
    <format dxfId="21">
      <pivotArea dataOnly="0" labelOnly="1" outline="0" fieldPosition="0">
        <references count="1">
          <reference field="0" count="0"/>
        </references>
      </pivotArea>
    </format>
    <format dxfId="20">
      <pivotArea dataOnly="0" labelOnly="1" grandCol="1" outline="0" fieldPosition="0"/>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6" cacheId="0" dataOnRows="1" applyNumberFormats="0" applyBorderFormats="0" applyFontFormats="0" applyPatternFormats="0" applyAlignmentFormats="0" applyWidthHeightFormats="1" dataCaption="Data" updatedVersion="2" asteriskTotals="1" showMemberPropertyTips="0" useAutoFormatting="1" itemPrintTitles="1" createdVersion="1" indent="0" compact="0" compactData="0" gridDropZones="1">
  <location ref="A51:G56" firstHeaderRow="1" firstDataRow="2" firstDataCol="1"/>
  <pivotFields count="9">
    <pivotField axis="axisCol" compact="0" outline="0" subtotalTop="0" showAll="0" includeNewItemsInFilter="1">
      <items count="6">
        <item x="1"/>
        <item x="2"/>
        <item x="0"/>
        <item x="3"/>
        <item x="4"/>
        <item t="default"/>
      </items>
    </pivotField>
    <pivotField compact="0" outline="0" subtotalTop="0" showAll="0" includeNewItemsInFilter="1"/>
    <pivotField axis="axisRow" compact="0" outline="0" subtotalTop="0" showAll="0" includeNewItemsInFilter="1">
      <items count="6">
        <item x="1"/>
        <item n="Sold" m="1" x="3"/>
        <item m="1" x="4"/>
        <item x="2"/>
        <item n="Sold2" x="0"/>
        <item t="default"/>
      </items>
    </pivotField>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numFmtId="3" outline="0" subtotalTop="0" showAll="0" includeNewItemsInFilter="1"/>
  </pivotFields>
  <rowFields count="1">
    <field x="2"/>
  </rowFields>
  <rowItems count="4">
    <i>
      <x/>
    </i>
    <i>
      <x v="3"/>
    </i>
    <i>
      <x v="4"/>
    </i>
    <i t="grand">
      <x/>
    </i>
  </rowItems>
  <colFields count="1">
    <field x="0"/>
  </colFields>
  <colItems count="6">
    <i>
      <x/>
    </i>
    <i>
      <x v="1"/>
    </i>
    <i>
      <x v="2"/>
    </i>
    <i>
      <x v="3"/>
    </i>
    <i>
      <x v="4"/>
    </i>
    <i t="grand">
      <x/>
    </i>
  </colItems>
  <dataFields count="1">
    <dataField name="Sum of No. Property" fld="3" baseField="0" baseItem="0"/>
  </dataFields>
  <formats count="12">
    <format dxfId="39">
      <pivotArea outline="0" fieldPosition="0">
        <references count="1">
          <reference field="0" count="0" selected="0"/>
        </references>
      </pivotArea>
    </format>
    <format dxfId="38">
      <pivotArea outline="0" fieldPosition="0"/>
    </format>
    <format dxfId="37">
      <pivotArea field="0" type="button" dataOnly="0" labelOnly="1" outline="0" axis="axisCol" fieldPosition="0"/>
    </format>
    <format dxfId="36">
      <pivotArea type="topRight" dataOnly="0" labelOnly="1" outline="0" fieldPosition="0"/>
    </format>
    <format dxfId="35">
      <pivotArea dataOnly="0" labelOnly="1" outline="0" fieldPosition="0">
        <references count="1">
          <reference field="0" count="0"/>
        </references>
      </pivotArea>
    </format>
    <format dxfId="34">
      <pivotArea dataOnly="0" labelOnly="1" grandCol="1" outline="0" fieldPosition="0"/>
    </format>
    <format dxfId="33">
      <pivotArea type="all" dataOnly="0" outline="0" fieldPosition="0"/>
    </format>
    <format dxfId="32">
      <pivotArea outline="0" fieldPosition="0"/>
    </format>
    <format dxfId="31">
      <pivotArea field="0" type="button" dataOnly="0" labelOnly="1" outline="0" axis="axisCol" fieldPosition="0"/>
    </format>
    <format dxfId="30">
      <pivotArea type="topRight" dataOnly="0" labelOnly="1" outline="0" fieldPosition="0"/>
    </format>
    <format dxfId="29">
      <pivotArea dataOnly="0" labelOnly="1" outline="0" fieldPosition="0">
        <references count="1">
          <reference field="0" count="0"/>
        </references>
      </pivotArea>
    </format>
    <format dxfId="28">
      <pivotArea dataOnly="0" labelOnly="1" grandCol="1" outline="0" fieldPosition="0"/>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12" cacheId="0" dataOnRows="1" applyNumberFormats="0" applyBorderFormats="0" applyFontFormats="0" applyPatternFormats="0" applyAlignmentFormats="0" applyWidthHeightFormats="1" dataCaption="Data" updatedVersion="2" asteriskTotals="1" showMemberPropertyTips="0" useAutoFormatting="1" itemPrintTitles="1" createdVersion="1" indent="0" compact="0" compactData="0" gridDropZones="1">
  <location ref="I31:O38" firstHeaderRow="1" firstDataRow="2" firstDataCol="1"/>
  <pivotFields count="9">
    <pivotField axis="axisCol" compact="0" outline="0" subtotalTop="0" showAll="0" includeNewItemsInFilter="1">
      <items count="6">
        <item x="1"/>
        <item x="2"/>
        <item x="0"/>
        <item x="3"/>
        <item x="4"/>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6">
        <item x="3"/>
        <item x="1"/>
        <item x="4"/>
        <item x="0"/>
        <item x="2"/>
        <item t="default"/>
      </items>
    </pivotField>
    <pivotField compact="0" outline="0" subtotalTop="0" showAll="0" includeNewItemsInFilter="1"/>
    <pivotField compact="0" numFmtId="3" outline="0" subtotalTop="0" showAll="0" includeNewItemsInFilter="1"/>
  </pivotFields>
  <rowFields count="1">
    <field x="6"/>
  </rowFields>
  <rowItems count="6">
    <i>
      <x/>
    </i>
    <i>
      <x v="1"/>
    </i>
    <i>
      <x v="2"/>
    </i>
    <i>
      <x v="3"/>
    </i>
    <i>
      <x v="4"/>
    </i>
    <i t="grand">
      <x/>
    </i>
  </rowItems>
  <colFields count="1">
    <field x="0"/>
  </colFields>
  <colItems count="6">
    <i>
      <x/>
    </i>
    <i>
      <x v="1"/>
    </i>
    <i>
      <x v="2"/>
    </i>
    <i>
      <x v="3"/>
    </i>
    <i>
      <x v="4"/>
    </i>
    <i t="grand">
      <x/>
    </i>
  </colItems>
  <formats count="8">
    <format dxfId="47">
      <pivotArea type="all" dataOnly="0" outline="0" fieldPosition="0"/>
    </format>
    <format dxfId="46">
      <pivotArea type="all" dataOnly="0" outline="0" fieldPosition="0"/>
    </format>
    <format dxfId="45">
      <pivotArea type="all" dataOnly="0" outline="0" fieldPosition="0"/>
    </format>
    <format dxfId="44">
      <pivotArea outline="0" fieldPosition="0"/>
    </format>
    <format dxfId="43">
      <pivotArea field="0" type="button" dataOnly="0" labelOnly="1" outline="0" axis="axisCol" fieldPosition="0"/>
    </format>
    <format dxfId="42">
      <pivotArea type="topRight" dataOnly="0" labelOnly="1" outline="0" fieldPosition="0"/>
    </format>
    <format dxfId="41">
      <pivotArea dataOnly="0" labelOnly="1" outline="0" fieldPosition="0">
        <references count="1">
          <reference field="0" count="0"/>
        </references>
      </pivotArea>
    </format>
    <format dxfId="40">
      <pivotArea dataOnly="0" labelOnly="1" grandCol="1" outline="0" fieldPosition="0"/>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7" cacheId="0" dataOnRows="1" applyNumberFormats="0" applyBorderFormats="0" applyFontFormats="0" applyPatternFormats="0" applyAlignmentFormats="0" applyWidthHeightFormats="1" dataCaption="Data" updatedVersion="2" asteriskTotals="1" showMemberPropertyTips="0" useAutoFormatting="1" itemPrintTitles="1" createdVersion="1" indent="0" compact="0" compactData="0" gridDropZones="1">
  <location ref="A31:G38" firstHeaderRow="1" firstDataRow="2" firstDataCol="1"/>
  <pivotFields count="9">
    <pivotField axis="axisCol" compact="0" outline="0" subtotalTop="0" showAll="0" includeNewItemsInFilter="1">
      <items count="6">
        <item x="1"/>
        <item x="2"/>
        <item x="0"/>
        <item x="3"/>
        <item x="4"/>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6">
        <item x="3"/>
        <item x="1"/>
        <item x="4"/>
        <item x="0"/>
        <item x="2"/>
        <item t="default"/>
      </items>
    </pivotField>
    <pivotField compact="0" outline="0" subtotalTop="0" showAll="0" includeNewItemsInFilter="1"/>
    <pivotField compact="0" numFmtId="3" outline="0" subtotalTop="0" showAll="0" includeNewItemsInFilter="1"/>
  </pivotFields>
  <rowFields count="1">
    <field x="6"/>
  </rowFields>
  <rowItems count="6">
    <i>
      <x/>
    </i>
    <i>
      <x v="1"/>
    </i>
    <i>
      <x v="2"/>
    </i>
    <i>
      <x v="3"/>
    </i>
    <i>
      <x v="4"/>
    </i>
    <i t="grand">
      <x/>
    </i>
  </rowItems>
  <colFields count="1">
    <field x="0"/>
  </colFields>
  <colItems count="6">
    <i>
      <x/>
    </i>
    <i>
      <x v="1"/>
    </i>
    <i>
      <x v="2"/>
    </i>
    <i>
      <x v="3"/>
    </i>
    <i>
      <x v="4"/>
    </i>
    <i t="grand">
      <x/>
    </i>
  </colItems>
  <formats count="12">
    <format dxfId="59">
      <pivotArea outline="0" fieldPosition="0">
        <references count="1">
          <reference field="0" count="0" selected="0"/>
        </references>
      </pivotArea>
    </format>
    <format dxfId="58">
      <pivotArea outline="0" fieldPosition="0"/>
    </format>
    <format dxfId="57">
      <pivotArea field="0" type="button" dataOnly="0" labelOnly="1" outline="0" axis="axisCol" fieldPosition="0"/>
    </format>
    <format dxfId="56">
      <pivotArea type="topRight" dataOnly="0" labelOnly="1" outline="0" fieldPosition="0"/>
    </format>
    <format dxfId="55">
      <pivotArea dataOnly="0" labelOnly="1" outline="0" fieldPosition="0">
        <references count="1">
          <reference field="0" count="0"/>
        </references>
      </pivotArea>
    </format>
    <format dxfId="54">
      <pivotArea dataOnly="0" labelOnly="1" grandCol="1" outline="0" fieldPosition="0"/>
    </format>
    <format dxfId="53">
      <pivotArea type="all" dataOnly="0" outline="0" fieldPosition="0"/>
    </format>
    <format dxfId="52">
      <pivotArea outline="0" fieldPosition="0"/>
    </format>
    <format dxfId="51">
      <pivotArea field="0" type="button" dataOnly="0" labelOnly="1" outline="0" axis="axisCol" fieldPosition="0"/>
    </format>
    <format dxfId="50">
      <pivotArea type="topRight" dataOnly="0" labelOnly="1" outline="0" fieldPosition="0"/>
    </format>
    <format dxfId="49">
      <pivotArea dataOnly="0" labelOnly="1" outline="0" fieldPosition="0">
        <references count="1">
          <reference field="0" count="0"/>
        </references>
      </pivotArea>
    </format>
    <format dxfId="48">
      <pivotArea dataOnly="0" labelOnly="1" grandCol="1" outline="0" fieldPosition="0"/>
    </format>
  </format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5" cacheId="1" dataOnRows="1" applyNumberFormats="0" applyBorderFormats="0" applyFontFormats="0" applyPatternFormats="0" applyAlignmentFormats="0" applyWidthHeightFormats="1" dataCaption="Data" updatedVersion="2" asteriskTotals="1" showMemberPropertyTips="0" useAutoFormatting="1" itemPrintTitles="1" createdVersion="1" indent="0" compact="0" compactData="0" gridDropZones="1">
  <location ref="I61:M68" firstHeaderRow="1" firstDataRow="2" firstDataCol="1"/>
  <pivotFields count="13">
    <pivotField compact="0" outline="0" subtotalTop="0" showAll="0" includeNewItemsInFilter="1">
      <items count="5">
        <item x="1"/>
        <item x="3"/>
        <item x="0"/>
        <item x="2"/>
        <item t="default"/>
      </items>
    </pivotField>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6">
        <item x="1"/>
        <item x="2"/>
        <item x="0"/>
        <item x="3"/>
        <item x="4"/>
        <item t="default"/>
      </items>
    </pivotField>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axis="axisCol" compact="0" outline="0" subtotalTop="0" showAll="0" includeNewItemsInFilter="1">
      <items count="4">
        <item x="2"/>
        <item x="0"/>
        <item x="1"/>
        <item t="default"/>
      </items>
    </pivotField>
    <pivotField compact="0" outline="0" subtotalTop="0" showAll="0" includeNewItemsInFilter="1"/>
    <pivotField compact="0" outline="0" subtotalTop="0" showAll="0" includeNewItemsInFilter="1"/>
    <pivotField compact="0" numFmtId="3" outline="0" subtotalTop="0" showAll="0" includeNewItemsInFilter="1"/>
  </pivotFields>
  <rowFields count="1">
    <field x="4"/>
  </rowFields>
  <rowItems count="6">
    <i>
      <x/>
    </i>
    <i>
      <x v="1"/>
    </i>
    <i>
      <x v="2"/>
    </i>
    <i>
      <x v="3"/>
    </i>
    <i>
      <x v="4"/>
    </i>
    <i t="grand">
      <x/>
    </i>
  </rowItems>
  <colFields count="1">
    <field x="9"/>
  </colFields>
  <colItems count="4">
    <i>
      <x/>
    </i>
    <i>
      <x v="1"/>
    </i>
    <i>
      <x v="2"/>
    </i>
    <i t="grand">
      <x/>
    </i>
  </colItems>
  <dataFields count="1">
    <dataField name="Sum of No. Property" fld="7" baseField="0" baseItem="0"/>
  </dataFields>
  <formats count="9">
    <format dxfId="68">
      <pivotArea outline="0" fieldPosition="0"/>
    </format>
    <format dxfId="67">
      <pivotArea field="0" type="button" dataOnly="0" labelOnly="1" outline="0" fieldPosition="0"/>
    </format>
    <format dxfId="66">
      <pivotArea type="topRight" dataOnly="0" labelOnly="1" outline="0" fieldPosition="0"/>
    </format>
    <format dxfId="65">
      <pivotArea dataOnly="0" labelOnly="1" grandCol="1" outline="0" fieldPosition="0"/>
    </format>
    <format dxfId="64">
      <pivotArea type="all" dataOnly="0" outline="0" fieldPosition="0"/>
    </format>
    <format dxfId="63">
      <pivotArea outline="0" fieldPosition="0"/>
    </format>
    <format dxfId="62">
      <pivotArea field="0" type="button" dataOnly="0" labelOnly="1" outline="0" fieldPosition="0"/>
    </format>
    <format dxfId="61">
      <pivotArea type="topRight" dataOnly="0" labelOnly="1" outline="0" fieldPosition="0"/>
    </format>
    <format dxfId="60">
      <pivotArea dataOnly="0" labelOnly="1" grandCol="1" outline="0" fieldPosition="0"/>
    </format>
  </formats>
  <pivotTableStyleInfo showRowHeaders="1" showColHeaders="1" showRowStripes="0" showColStripes="0" showLastColumn="1"/>
</pivotTableDefinition>
</file>

<file path=xl/pivotTables/pivotTable8.xml><?xml version="1.0" encoding="utf-8"?>
<pivotTableDefinition xmlns="http://schemas.openxmlformats.org/spreadsheetml/2006/main" name="PivotTable4" cacheId="1" dataOnRows="1" applyNumberFormats="0" applyBorderFormats="0" applyFontFormats="0" applyPatternFormats="0" applyAlignmentFormats="0" applyWidthHeightFormats="1" dataCaption="Data" updatedVersion="2" asteriskTotals="1" showMemberPropertyTips="0" useAutoFormatting="1" itemPrintTitles="1" createdVersion="1" indent="0" compact="0" compactData="0" gridDropZones="1">
  <location ref="I51:M58" firstHeaderRow="1" firstDataRow="2" firstDataCol="1"/>
  <pivotFields count="13">
    <pivotField compact="0" outline="0" subtotalTop="0" showAll="0" includeNewItemsInFilter="1">
      <items count="5">
        <item x="1"/>
        <item x="3"/>
        <item x="0"/>
        <item x="2"/>
        <item t="default"/>
      </items>
    </pivotField>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6">
        <item x="1"/>
        <item x="2"/>
        <item x="0"/>
        <item x="3"/>
        <item x="4"/>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Col" compact="0" outline="0" subtotalTop="0" showAll="0" includeNewItemsInFilter="1">
      <items count="4">
        <item x="2"/>
        <item x="0"/>
        <item x="1"/>
        <item t="default"/>
      </items>
    </pivotField>
    <pivotField compact="0" outline="0" subtotalTop="0" showAll="0" includeNewItemsInFilter="1"/>
    <pivotField dataField="1" compact="0" outline="0" subtotalTop="0" showAll="0" includeNewItemsInFilter="1"/>
    <pivotField compact="0" numFmtId="3" outline="0" subtotalTop="0" showAll="0" includeNewItemsInFilter="1"/>
  </pivotFields>
  <rowFields count="1">
    <field x="4"/>
  </rowFields>
  <rowItems count="6">
    <i>
      <x/>
    </i>
    <i>
      <x v="1"/>
    </i>
    <i>
      <x v="2"/>
    </i>
    <i>
      <x v="3"/>
    </i>
    <i>
      <x v="4"/>
    </i>
    <i t="grand">
      <x/>
    </i>
  </rowItems>
  <colFields count="1">
    <field x="9"/>
  </colFields>
  <colItems count="4">
    <i>
      <x/>
    </i>
    <i>
      <x v="1"/>
    </i>
    <i>
      <x v="2"/>
    </i>
    <i t="grand">
      <x/>
    </i>
  </colItems>
  <dataFields count="1">
    <dataField name="Sum of Book Value" fld="11" baseField="0" baseItem="0"/>
  </dataFields>
  <formats count="9">
    <format dxfId="77">
      <pivotArea outline="0" fieldPosition="0"/>
    </format>
    <format dxfId="76">
      <pivotArea field="0" type="button" dataOnly="0" labelOnly="1" outline="0" fieldPosition="0"/>
    </format>
    <format dxfId="75">
      <pivotArea type="topRight" dataOnly="0" labelOnly="1" outline="0" fieldPosition="0"/>
    </format>
    <format dxfId="74">
      <pivotArea dataOnly="0" labelOnly="1" grandCol="1" outline="0" fieldPosition="0"/>
    </format>
    <format dxfId="73">
      <pivotArea type="all" dataOnly="0" outline="0" fieldPosition="0"/>
    </format>
    <format dxfId="72">
      <pivotArea outline="0" fieldPosition="0"/>
    </format>
    <format dxfId="71">
      <pivotArea field="0" type="button" dataOnly="0" labelOnly="1" outline="0" fieldPosition="0"/>
    </format>
    <format dxfId="70">
      <pivotArea type="topRight" dataOnly="0" labelOnly="1" outline="0" fieldPosition="0"/>
    </format>
    <format dxfId="69">
      <pivotArea dataOnly="0" labelOnly="1" grandCol="1" outline="0" fieldPosition="0"/>
    </format>
  </formats>
  <pivotTableStyleInfo showRowHeaders="1" showColHeaders="1" showRowStripes="0" showColStripes="0" showLastColumn="1"/>
</pivotTableDefinition>
</file>

<file path=xl/pivotTables/pivotTable9.xml><?xml version="1.0" encoding="utf-8"?>
<pivotTableDefinition xmlns="http://schemas.openxmlformats.org/spreadsheetml/2006/main" name="PivotTable13" cacheId="1" dataOnRows="1" applyNumberFormats="0" applyBorderFormats="0" applyFontFormats="0" applyPatternFormats="0" applyAlignmentFormats="0" applyWidthHeightFormats="1" dataCaption="Data" updatedVersion="2" asteriskTotals="1" showMemberPropertyTips="0" useAutoFormatting="1" itemPrintTitles="1" createdVersion="1" indent="0" compact="0" compactData="0" gridDropZones="1">
  <location ref="A41:F48" firstHeaderRow="1" firstDataRow="2" firstDataCol="1"/>
  <pivotFields count="13">
    <pivotField axis="axisCol" compact="0" outline="0" subtotalTop="0" showAll="0" includeNewItemsInFilter="1">
      <items count="5">
        <item x="1"/>
        <item x="3"/>
        <item x="0"/>
        <item x="2"/>
        <item t="default"/>
      </items>
    </pivotField>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6">
        <item x="1"/>
        <item x="2"/>
        <item x="0"/>
        <item x="3"/>
        <item x="4"/>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numFmtId="3" outline="0" subtotalTop="0" showAll="0" includeNewItemsInFilter="1"/>
  </pivotFields>
  <rowFields count="1">
    <field x="4"/>
  </rowFields>
  <rowItems count="6">
    <i>
      <x/>
    </i>
    <i>
      <x v="1"/>
    </i>
    <i>
      <x v="2"/>
    </i>
    <i>
      <x v="3"/>
    </i>
    <i>
      <x v="4"/>
    </i>
    <i t="grand">
      <x/>
    </i>
  </rowItems>
  <colFields count="1">
    <field x="0"/>
  </colFields>
  <colItems count="5">
    <i>
      <x/>
    </i>
    <i>
      <x v="1"/>
    </i>
    <i>
      <x v="2"/>
    </i>
    <i>
      <x v="3"/>
    </i>
    <i t="grand">
      <x/>
    </i>
  </colItems>
  <dataFields count="1">
    <dataField name="Sum of Market Value" fld="12" baseField="0" baseItem="0"/>
  </dataFields>
  <formats count="11">
    <format dxfId="88">
      <pivotArea outline="0" fieldPosition="0"/>
    </format>
    <format dxfId="87">
      <pivotArea field="0" type="button" dataOnly="0" labelOnly="1" outline="0" axis="axisCol" fieldPosition="0"/>
    </format>
    <format dxfId="86">
      <pivotArea type="topRight" dataOnly="0" labelOnly="1" outline="0" fieldPosition="0"/>
    </format>
    <format dxfId="85">
      <pivotArea dataOnly="0" labelOnly="1" outline="0" fieldPosition="0">
        <references count="1">
          <reference field="0" count="0"/>
        </references>
      </pivotArea>
    </format>
    <format dxfId="84">
      <pivotArea dataOnly="0" labelOnly="1" grandCol="1" outline="0" fieldPosition="0"/>
    </format>
    <format dxfId="83">
      <pivotArea type="all" dataOnly="0" outline="0" fieldPosition="0"/>
    </format>
    <format dxfId="82">
      <pivotArea outline="0" fieldPosition="0"/>
    </format>
    <format dxfId="81">
      <pivotArea field="0" type="button" dataOnly="0" labelOnly="1" outline="0" axis="axisCol" fieldPosition="0"/>
    </format>
    <format dxfId="80">
      <pivotArea type="topRight" dataOnly="0" labelOnly="1" outline="0" fieldPosition="0"/>
    </format>
    <format dxfId="79">
      <pivotArea dataOnly="0" labelOnly="1" outline="0" fieldPosition="0">
        <references count="1">
          <reference field="0" count="0"/>
        </references>
      </pivotArea>
    </format>
    <format dxfId="78">
      <pivotArea dataOnly="0" labelOnly="1" grandCol="1"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ivotTable" Target="../pivotTables/pivotTable8.xml"/><Relationship Id="rId13" Type="http://schemas.openxmlformats.org/officeDocument/2006/relationships/pivotTable" Target="../pivotTables/pivotTable13.xml"/><Relationship Id="rId3" Type="http://schemas.openxmlformats.org/officeDocument/2006/relationships/pivotTable" Target="../pivotTables/pivotTable3.xml"/><Relationship Id="rId7" Type="http://schemas.openxmlformats.org/officeDocument/2006/relationships/pivotTable" Target="../pivotTables/pivotTable7.xml"/><Relationship Id="rId12" Type="http://schemas.openxmlformats.org/officeDocument/2006/relationships/pivotTable" Target="../pivotTables/pivotTable12.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5" Type="http://schemas.openxmlformats.org/officeDocument/2006/relationships/pivotTable" Target="../pivotTables/pivotTable5.xml"/><Relationship Id="rId10" Type="http://schemas.openxmlformats.org/officeDocument/2006/relationships/pivotTable" Target="../pivotTables/pivotTable10.xml"/><Relationship Id="rId4" Type="http://schemas.openxmlformats.org/officeDocument/2006/relationships/pivotTable" Target="../pivotTables/pivotTable4.xml"/><Relationship Id="rId9" Type="http://schemas.openxmlformats.org/officeDocument/2006/relationships/pivotTable" Target="../pivotTables/pivotTable9.xm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pageSetUpPr fitToPage="1"/>
  </sheetPr>
  <dimension ref="A1:W68"/>
  <sheetViews>
    <sheetView workbookViewId="0">
      <selection activeCell="H11" sqref="H11"/>
    </sheetView>
  </sheetViews>
  <sheetFormatPr defaultRowHeight="12.75"/>
  <cols>
    <col min="1" max="1" width="17" style="115" customWidth="1"/>
    <col min="2" max="6" width="9.7109375" style="118" customWidth="1"/>
    <col min="7" max="7" width="10.5703125" style="118" customWidth="1"/>
    <col min="8" max="8" width="13.42578125" style="114" customWidth="1"/>
    <col min="9" max="9" width="17" style="114" customWidth="1"/>
    <col min="10" max="14" width="9.7109375" style="118" customWidth="1"/>
    <col min="15" max="15" width="10.5703125" style="118" customWidth="1"/>
    <col min="16" max="16384" width="9.140625" style="115"/>
  </cols>
  <sheetData>
    <row r="1" spans="1:23" ht="15.75">
      <c r="A1" s="112" t="s">
        <v>241</v>
      </c>
      <c r="B1" s="117"/>
      <c r="C1" s="117"/>
      <c r="D1" s="117"/>
      <c r="E1" s="117"/>
      <c r="F1" s="117"/>
      <c r="G1" s="117"/>
      <c r="H1" s="113"/>
      <c r="I1" s="112" t="s">
        <v>242</v>
      </c>
    </row>
    <row r="3" spans="1:23">
      <c r="A3" s="121"/>
      <c r="B3" s="136" t="s">
        <v>15</v>
      </c>
      <c r="C3" s="134"/>
      <c r="D3" s="134"/>
      <c r="E3" s="134"/>
      <c r="F3" s="134"/>
      <c r="G3" s="135"/>
      <c r="I3" s="138"/>
      <c r="J3" s="136" t="s">
        <v>15</v>
      </c>
      <c r="K3" s="134"/>
      <c r="L3" s="134"/>
      <c r="M3" s="134"/>
      <c r="N3" s="134"/>
      <c r="O3" s="135"/>
    </row>
    <row r="4" spans="1:23">
      <c r="A4" s="120" t="s">
        <v>179</v>
      </c>
      <c r="B4" s="125" t="s">
        <v>21</v>
      </c>
      <c r="C4" s="126" t="s">
        <v>36</v>
      </c>
      <c r="D4" s="126" t="s">
        <v>37</v>
      </c>
      <c r="E4" s="126" t="s">
        <v>18</v>
      </c>
      <c r="F4" s="126" t="s">
        <v>38</v>
      </c>
      <c r="G4" s="127" t="s">
        <v>221</v>
      </c>
      <c r="I4" s="137" t="s">
        <v>179</v>
      </c>
      <c r="J4" s="125" t="s">
        <v>21</v>
      </c>
      <c r="K4" s="126" t="s">
        <v>36</v>
      </c>
      <c r="L4" s="126" t="s">
        <v>37</v>
      </c>
      <c r="M4" s="126" t="s">
        <v>18</v>
      </c>
      <c r="N4" s="126" t="s">
        <v>38</v>
      </c>
      <c r="O4" s="127" t="s">
        <v>221</v>
      </c>
    </row>
    <row r="5" spans="1:23">
      <c r="A5" s="121" t="s">
        <v>223</v>
      </c>
      <c r="B5" s="125"/>
      <c r="C5" s="134"/>
      <c r="D5" s="134"/>
      <c r="E5" s="134"/>
      <c r="F5" s="134"/>
      <c r="G5" s="135"/>
      <c r="I5" s="138" t="s">
        <v>223</v>
      </c>
      <c r="J5" s="125"/>
      <c r="K5" s="134"/>
      <c r="L5" s="134"/>
      <c r="M5" s="134"/>
      <c r="N5" s="134"/>
      <c r="O5" s="135"/>
      <c r="R5" s="143"/>
      <c r="S5" s="143"/>
      <c r="T5" s="143"/>
      <c r="U5" s="143"/>
      <c r="V5" s="143"/>
      <c r="W5" s="143"/>
    </row>
    <row r="6" spans="1:23">
      <c r="A6" s="122" t="s">
        <v>222</v>
      </c>
      <c r="B6" s="218"/>
      <c r="C6" s="219"/>
      <c r="D6" s="219"/>
      <c r="E6" s="219"/>
      <c r="F6" s="219"/>
      <c r="G6" s="220"/>
      <c r="I6" s="139" t="s">
        <v>222</v>
      </c>
      <c r="J6" s="218"/>
      <c r="K6" s="219"/>
      <c r="L6" s="219"/>
      <c r="M6" s="219"/>
      <c r="N6" s="219"/>
      <c r="O6" s="220"/>
    </row>
    <row r="7" spans="1:23">
      <c r="A7" s="122" t="s">
        <v>378</v>
      </c>
      <c r="B7" s="218"/>
      <c r="C7" s="219"/>
      <c r="D7" s="219"/>
      <c r="E7" s="219"/>
      <c r="F7" s="219"/>
      <c r="G7" s="220"/>
      <c r="I7" s="139" t="s">
        <v>378</v>
      </c>
      <c r="J7" s="218"/>
      <c r="K7" s="219"/>
      <c r="L7" s="219"/>
      <c r="M7" s="219"/>
      <c r="N7" s="219"/>
      <c r="O7" s="220"/>
    </row>
    <row r="8" spans="1:23">
      <c r="A8" s="123" t="s">
        <v>221</v>
      </c>
      <c r="B8" s="221"/>
      <c r="C8" s="222"/>
      <c r="D8" s="222"/>
      <c r="E8" s="222"/>
      <c r="F8" s="222"/>
      <c r="G8" s="223"/>
      <c r="I8" s="140" t="s">
        <v>221</v>
      </c>
      <c r="J8" s="221"/>
      <c r="K8" s="222"/>
      <c r="L8" s="222"/>
      <c r="M8" s="222"/>
      <c r="N8" s="222"/>
      <c r="O8" s="223"/>
    </row>
    <row r="9" spans="1:23">
      <c r="J9" s="161" t="e">
        <f>GETPIVOTDATA("Book Value",$I$3,"State","NSW")/GETPIVOTDATA("Book Value",$I$3)</f>
        <v>#REF!</v>
      </c>
      <c r="K9" s="161" t="e">
        <f>GETPIVOTDATA("Book Value",$I$3,"State","QLD")/GETPIVOTDATA("Book Value",$I$3)</f>
        <v>#REF!</v>
      </c>
      <c r="L9" s="161" t="e">
        <f>GETPIVOTDATA("Book Value",$I$3,"State","SA")/GETPIVOTDATA("Book Value",$I$3)</f>
        <v>#REF!</v>
      </c>
      <c r="M9" s="161" t="e">
        <f>GETPIVOTDATA("Book Value",$I$3,"State","VIC")/GETPIVOTDATA("Book Value",$I$3)</f>
        <v>#REF!</v>
      </c>
      <c r="N9" s="161" t="e">
        <f>GETPIVOTDATA("Book Value",$I$3,"State","WA")/GETPIVOTDATA("Book Value",$I$3)</f>
        <v>#REF!</v>
      </c>
      <c r="O9" s="161" t="e">
        <f>GETPIVOTDATA("Book Value",$I$3)/GETPIVOTDATA("Book Value",$I$3)</f>
        <v>#REF!</v>
      </c>
    </row>
    <row r="11" spans="1:23">
      <c r="A11" s="121"/>
      <c r="B11" s="136" t="s">
        <v>15</v>
      </c>
      <c r="C11" s="134"/>
      <c r="D11" s="134"/>
      <c r="E11" s="134"/>
      <c r="F11" s="134"/>
      <c r="G11" s="135"/>
      <c r="I11" s="138"/>
      <c r="J11" s="136" t="s">
        <v>15</v>
      </c>
      <c r="K11" s="134"/>
      <c r="L11" s="134"/>
      <c r="M11" s="134"/>
      <c r="N11" s="134"/>
      <c r="O11" s="135"/>
    </row>
    <row r="12" spans="1:23">
      <c r="A12" s="120" t="s">
        <v>238</v>
      </c>
      <c r="B12" s="125" t="s">
        <v>21</v>
      </c>
      <c r="C12" s="126" t="s">
        <v>36</v>
      </c>
      <c r="D12" s="126" t="s">
        <v>37</v>
      </c>
      <c r="E12" s="126" t="s">
        <v>18</v>
      </c>
      <c r="F12" s="126" t="s">
        <v>38</v>
      </c>
      <c r="G12" s="127" t="s">
        <v>221</v>
      </c>
      <c r="I12" s="137" t="s">
        <v>238</v>
      </c>
      <c r="J12" s="125" t="s">
        <v>21</v>
      </c>
      <c r="K12" s="126" t="s">
        <v>36</v>
      </c>
      <c r="L12" s="126" t="s">
        <v>37</v>
      </c>
      <c r="M12" s="126" t="s">
        <v>18</v>
      </c>
      <c r="N12" s="126" t="s">
        <v>38</v>
      </c>
      <c r="O12" s="127" t="s">
        <v>221</v>
      </c>
    </row>
    <row r="13" spans="1:23">
      <c r="A13" s="121" t="s">
        <v>107</v>
      </c>
      <c r="B13" s="125"/>
      <c r="C13" s="134"/>
      <c r="D13" s="134"/>
      <c r="E13" s="134"/>
      <c r="F13" s="134"/>
      <c r="G13" s="135"/>
      <c r="I13" s="138" t="s">
        <v>107</v>
      </c>
      <c r="J13" s="125"/>
      <c r="K13" s="134"/>
      <c r="L13" s="134"/>
      <c r="M13" s="134"/>
      <c r="N13" s="134"/>
      <c r="O13" s="135"/>
    </row>
    <row r="14" spans="1:23">
      <c r="A14" s="122" t="s">
        <v>94</v>
      </c>
      <c r="B14" s="218"/>
      <c r="C14" s="219"/>
      <c r="D14" s="219"/>
      <c r="E14" s="219"/>
      <c r="F14" s="219"/>
      <c r="G14" s="220"/>
      <c r="I14" s="139" t="s">
        <v>94</v>
      </c>
      <c r="J14" s="218"/>
      <c r="K14" s="219"/>
      <c r="L14" s="219"/>
      <c r="M14" s="219"/>
      <c r="N14" s="219"/>
      <c r="O14" s="220"/>
    </row>
    <row r="15" spans="1:23">
      <c r="A15" s="122" t="s">
        <v>92</v>
      </c>
      <c r="B15" s="218"/>
      <c r="C15" s="219"/>
      <c r="D15" s="219"/>
      <c r="E15" s="219"/>
      <c r="F15" s="219"/>
      <c r="G15" s="220"/>
      <c r="I15" s="139" t="s">
        <v>92</v>
      </c>
      <c r="J15" s="218"/>
      <c r="K15" s="219"/>
      <c r="L15" s="219"/>
      <c r="M15" s="219"/>
      <c r="N15" s="219"/>
      <c r="O15" s="220"/>
    </row>
    <row r="16" spans="1:23">
      <c r="A16" s="122" t="s">
        <v>93</v>
      </c>
      <c r="B16" s="218"/>
      <c r="C16" s="219"/>
      <c r="D16" s="219"/>
      <c r="E16" s="219"/>
      <c r="F16" s="219"/>
      <c r="G16" s="220"/>
      <c r="I16" s="139" t="s">
        <v>93</v>
      </c>
      <c r="J16" s="218"/>
      <c r="K16" s="219"/>
      <c r="L16" s="219"/>
      <c r="M16" s="219"/>
      <c r="N16" s="219"/>
      <c r="O16" s="220"/>
    </row>
    <row r="17" spans="1:15">
      <c r="A17" s="122" t="s">
        <v>91</v>
      </c>
      <c r="B17" s="218"/>
      <c r="C17" s="219"/>
      <c r="D17" s="219"/>
      <c r="E17" s="219"/>
      <c r="F17" s="219"/>
      <c r="G17" s="220"/>
      <c r="I17" s="139" t="s">
        <v>91</v>
      </c>
      <c r="J17" s="218"/>
      <c r="K17" s="219"/>
      <c r="L17" s="219"/>
      <c r="M17" s="219"/>
      <c r="N17" s="219"/>
      <c r="O17" s="220"/>
    </row>
    <row r="18" spans="1:15">
      <c r="A18" s="123" t="s">
        <v>221</v>
      </c>
      <c r="B18" s="221"/>
      <c r="C18" s="222"/>
      <c r="D18" s="222"/>
      <c r="E18" s="222"/>
      <c r="F18" s="222"/>
      <c r="G18" s="223"/>
      <c r="I18" s="140" t="s">
        <v>221</v>
      </c>
      <c r="J18" s="221"/>
      <c r="K18" s="222"/>
      <c r="L18" s="222"/>
      <c r="M18" s="222"/>
      <c r="N18" s="222"/>
      <c r="O18" s="223"/>
    </row>
    <row r="19" spans="1:15">
      <c r="A19" s="116"/>
      <c r="B19" s="119"/>
      <c r="C19" s="119"/>
      <c r="D19" s="119"/>
      <c r="E19" s="119"/>
      <c r="F19" s="119"/>
      <c r="G19" s="119"/>
    </row>
    <row r="21" spans="1:15">
      <c r="A21" s="121"/>
      <c r="B21" s="136" t="s">
        <v>15</v>
      </c>
      <c r="C21" s="134"/>
      <c r="D21" s="134"/>
      <c r="E21" s="134"/>
      <c r="F21" s="134"/>
      <c r="G21" s="135"/>
      <c r="I21" s="138"/>
      <c r="J21" s="136" t="s">
        <v>15</v>
      </c>
      <c r="K21" s="134"/>
      <c r="L21" s="134"/>
      <c r="M21" s="134"/>
      <c r="N21" s="134"/>
      <c r="O21" s="135"/>
    </row>
    <row r="22" spans="1:15">
      <c r="A22" s="120" t="s">
        <v>232</v>
      </c>
      <c r="B22" s="125" t="s">
        <v>21</v>
      </c>
      <c r="C22" s="126" t="s">
        <v>36</v>
      </c>
      <c r="D22" s="126" t="s">
        <v>37</v>
      </c>
      <c r="E22" s="126" t="s">
        <v>18</v>
      </c>
      <c r="F22" s="126" t="s">
        <v>38</v>
      </c>
      <c r="G22" s="127" t="s">
        <v>221</v>
      </c>
      <c r="I22" s="137" t="s">
        <v>232</v>
      </c>
      <c r="J22" s="125" t="s">
        <v>21</v>
      </c>
      <c r="K22" s="126" t="s">
        <v>36</v>
      </c>
      <c r="L22" s="126" t="s">
        <v>37</v>
      </c>
      <c r="M22" s="126" t="s">
        <v>18</v>
      </c>
      <c r="N22" s="126" t="s">
        <v>38</v>
      </c>
      <c r="O22" s="127" t="s">
        <v>221</v>
      </c>
    </row>
    <row r="23" spans="1:15">
      <c r="A23" s="121" t="s">
        <v>234</v>
      </c>
      <c r="B23" s="125"/>
      <c r="C23" s="134"/>
      <c r="D23" s="134"/>
      <c r="E23" s="134"/>
      <c r="F23" s="134"/>
      <c r="G23" s="135"/>
      <c r="I23" s="138" t="s">
        <v>234</v>
      </c>
      <c r="J23" s="125"/>
      <c r="K23" s="134"/>
      <c r="L23" s="134"/>
      <c r="M23" s="134"/>
      <c r="N23" s="134"/>
      <c r="O23" s="135"/>
    </row>
    <row r="24" spans="1:15">
      <c r="A24" s="122" t="s">
        <v>235</v>
      </c>
      <c r="B24" s="218"/>
      <c r="C24" s="219"/>
      <c r="D24" s="219"/>
      <c r="E24" s="219"/>
      <c r="F24" s="219"/>
      <c r="G24" s="220"/>
      <c r="I24" s="139" t="s">
        <v>235</v>
      </c>
      <c r="J24" s="218"/>
      <c r="K24" s="219"/>
      <c r="L24" s="219"/>
      <c r="M24" s="219"/>
      <c r="N24" s="219"/>
      <c r="O24" s="220"/>
    </row>
    <row r="25" spans="1:15">
      <c r="A25" s="122" t="s">
        <v>236</v>
      </c>
      <c r="B25" s="218"/>
      <c r="C25" s="219"/>
      <c r="D25" s="219"/>
      <c r="E25" s="219"/>
      <c r="F25" s="219"/>
      <c r="G25" s="220"/>
      <c r="I25" s="139" t="s">
        <v>236</v>
      </c>
      <c r="J25" s="218"/>
      <c r="K25" s="219"/>
      <c r="L25" s="219"/>
      <c r="M25" s="219"/>
      <c r="N25" s="219"/>
      <c r="O25" s="220"/>
    </row>
    <row r="26" spans="1:15">
      <c r="A26" s="122" t="s">
        <v>239</v>
      </c>
      <c r="B26" s="218"/>
      <c r="C26" s="219"/>
      <c r="D26" s="219"/>
      <c r="E26" s="219"/>
      <c r="F26" s="219"/>
      <c r="G26" s="220"/>
      <c r="I26" s="139" t="s">
        <v>239</v>
      </c>
      <c r="J26" s="218"/>
      <c r="K26" s="219"/>
      <c r="L26" s="219"/>
      <c r="M26" s="219"/>
      <c r="N26" s="219"/>
      <c r="O26" s="220"/>
    </row>
    <row r="27" spans="1:15">
      <c r="A27" s="122" t="s">
        <v>237</v>
      </c>
      <c r="B27" s="218"/>
      <c r="C27" s="219"/>
      <c r="D27" s="219"/>
      <c r="E27" s="219"/>
      <c r="F27" s="219"/>
      <c r="G27" s="220"/>
      <c r="I27" s="139" t="s">
        <v>237</v>
      </c>
      <c r="J27" s="218"/>
      <c r="K27" s="219"/>
      <c r="L27" s="219"/>
      <c r="M27" s="219"/>
      <c r="N27" s="219"/>
      <c r="O27" s="220"/>
    </row>
    <row r="28" spans="1:15">
      <c r="A28" s="123" t="s">
        <v>221</v>
      </c>
      <c r="B28" s="221"/>
      <c r="C28" s="222"/>
      <c r="D28" s="222"/>
      <c r="E28" s="222"/>
      <c r="F28" s="222"/>
      <c r="G28" s="223"/>
      <c r="I28" s="140" t="s">
        <v>221</v>
      </c>
      <c r="J28" s="221"/>
      <c r="K28" s="222"/>
      <c r="L28" s="222"/>
      <c r="M28" s="222"/>
      <c r="N28" s="222"/>
      <c r="O28" s="223"/>
    </row>
    <row r="31" spans="1:15">
      <c r="A31" s="121"/>
      <c r="B31" s="136" t="s">
        <v>15</v>
      </c>
      <c r="C31" s="134"/>
      <c r="D31" s="134"/>
      <c r="E31" s="134"/>
      <c r="F31" s="134"/>
      <c r="G31" s="135"/>
      <c r="I31" s="138"/>
      <c r="J31" s="136" t="s">
        <v>15</v>
      </c>
      <c r="K31" s="134"/>
      <c r="L31" s="134"/>
      <c r="M31" s="134"/>
      <c r="N31" s="134"/>
      <c r="O31" s="135"/>
    </row>
    <row r="32" spans="1:15">
      <c r="A32" s="120" t="s">
        <v>96</v>
      </c>
      <c r="B32" s="125" t="s">
        <v>21</v>
      </c>
      <c r="C32" s="126" t="s">
        <v>36</v>
      </c>
      <c r="D32" s="126" t="s">
        <v>37</v>
      </c>
      <c r="E32" s="126" t="s">
        <v>18</v>
      </c>
      <c r="F32" s="126" t="s">
        <v>38</v>
      </c>
      <c r="G32" s="127" t="s">
        <v>221</v>
      </c>
      <c r="I32" s="137" t="s">
        <v>96</v>
      </c>
      <c r="J32" s="125" t="s">
        <v>21</v>
      </c>
      <c r="K32" s="126" t="s">
        <v>36</v>
      </c>
      <c r="L32" s="126" t="s">
        <v>37</v>
      </c>
      <c r="M32" s="126" t="s">
        <v>18</v>
      </c>
      <c r="N32" s="126" t="s">
        <v>38</v>
      </c>
      <c r="O32" s="127" t="s">
        <v>221</v>
      </c>
    </row>
    <row r="33" spans="1:15">
      <c r="A33" s="121" t="s">
        <v>100</v>
      </c>
      <c r="B33" s="125"/>
      <c r="C33" s="134"/>
      <c r="D33" s="134"/>
      <c r="E33" s="134"/>
      <c r="F33" s="134"/>
      <c r="G33" s="135"/>
      <c r="I33" s="138" t="s">
        <v>100</v>
      </c>
      <c r="J33" s="125"/>
      <c r="K33" s="134"/>
      <c r="L33" s="134"/>
      <c r="M33" s="134"/>
      <c r="N33" s="134"/>
      <c r="O33" s="135"/>
    </row>
    <row r="34" spans="1:15">
      <c r="A34" s="122" t="s">
        <v>99</v>
      </c>
      <c r="B34" s="218"/>
      <c r="C34" s="219"/>
      <c r="D34" s="219"/>
      <c r="E34" s="219"/>
      <c r="F34" s="219"/>
      <c r="G34" s="220"/>
      <c r="I34" s="139" t="s">
        <v>99</v>
      </c>
      <c r="J34" s="218"/>
      <c r="K34" s="219"/>
      <c r="L34" s="219"/>
      <c r="M34" s="219"/>
      <c r="N34" s="219"/>
      <c r="O34" s="220"/>
    </row>
    <row r="35" spans="1:15">
      <c r="A35" s="122" t="s">
        <v>101</v>
      </c>
      <c r="B35" s="218"/>
      <c r="C35" s="219"/>
      <c r="D35" s="219"/>
      <c r="E35" s="219"/>
      <c r="F35" s="219"/>
      <c r="G35" s="220"/>
      <c r="I35" s="139" t="s">
        <v>101</v>
      </c>
      <c r="J35" s="218"/>
      <c r="K35" s="219"/>
      <c r="L35" s="219"/>
      <c r="M35" s="219"/>
      <c r="N35" s="219"/>
      <c r="O35" s="220"/>
    </row>
    <row r="36" spans="1:15">
      <c r="A36" s="122" t="s">
        <v>98</v>
      </c>
      <c r="B36" s="218"/>
      <c r="C36" s="219"/>
      <c r="D36" s="219"/>
      <c r="E36" s="219"/>
      <c r="F36" s="219"/>
      <c r="G36" s="220"/>
      <c r="I36" s="139" t="s">
        <v>98</v>
      </c>
      <c r="J36" s="218"/>
      <c r="K36" s="219"/>
      <c r="L36" s="219"/>
      <c r="M36" s="219"/>
      <c r="N36" s="219"/>
      <c r="O36" s="220"/>
    </row>
    <row r="37" spans="1:15">
      <c r="A37" s="122" t="s">
        <v>97</v>
      </c>
      <c r="B37" s="218"/>
      <c r="C37" s="219"/>
      <c r="D37" s="219"/>
      <c r="E37" s="219"/>
      <c r="F37" s="219"/>
      <c r="G37" s="220"/>
      <c r="I37" s="139" t="s">
        <v>97</v>
      </c>
      <c r="J37" s="218"/>
      <c r="K37" s="219"/>
      <c r="L37" s="219"/>
      <c r="M37" s="219"/>
      <c r="N37" s="219"/>
      <c r="O37" s="220"/>
    </row>
    <row r="38" spans="1:15">
      <c r="A38" s="123" t="s">
        <v>221</v>
      </c>
      <c r="B38" s="221"/>
      <c r="C38" s="222"/>
      <c r="D38" s="222"/>
      <c r="E38" s="222"/>
      <c r="F38" s="222"/>
      <c r="G38" s="223"/>
      <c r="I38" s="140" t="s">
        <v>221</v>
      </c>
      <c r="J38" s="221"/>
      <c r="K38" s="222"/>
      <c r="L38" s="222"/>
      <c r="M38" s="222"/>
      <c r="N38" s="222"/>
      <c r="O38" s="223"/>
    </row>
    <row r="41" spans="1:15">
      <c r="A41" s="120" t="s">
        <v>233</v>
      </c>
      <c r="B41" s="136" t="s">
        <v>104</v>
      </c>
      <c r="C41" s="134"/>
      <c r="D41" s="134"/>
      <c r="E41" s="134"/>
      <c r="F41" s="135"/>
      <c r="I41" s="120" t="s">
        <v>243</v>
      </c>
      <c r="J41" s="136" t="s">
        <v>104</v>
      </c>
      <c r="K41" s="134"/>
      <c r="L41" s="134"/>
      <c r="M41" s="134"/>
      <c r="N41" s="135"/>
    </row>
    <row r="42" spans="1:15">
      <c r="A42" s="120" t="s">
        <v>15</v>
      </c>
      <c r="B42" s="125" t="s">
        <v>105</v>
      </c>
      <c r="C42" s="126" t="s">
        <v>102</v>
      </c>
      <c r="D42" s="126" t="s">
        <v>106</v>
      </c>
      <c r="E42" s="126" t="s">
        <v>43</v>
      </c>
      <c r="F42" s="127" t="s">
        <v>221</v>
      </c>
      <c r="I42" s="120" t="s">
        <v>15</v>
      </c>
      <c r="J42" s="125" t="s">
        <v>105</v>
      </c>
      <c r="K42" s="126" t="s">
        <v>102</v>
      </c>
      <c r="L42" s="126" t="s">
        <v>106</v>
      </c>
      <c r="M42" s="126" t="s">
        <v>43</v>
      </c>
      <c r="N42" s="127" t="s">
        <v>221</v>
      </c>
    </row>
    <row r="43" spans="1:15">
      <c r="A43" s="121" t="s">
        <v>21</v>
      </c>
      <c r="B43" s="125">
        <v>666450000</v>
      </c>
      <c r="C43" s="126">
        <v>137000000</v>
      </c>
      <c r="D43" s="126">
        <v>76000000</v>
      </c>
      <c r="E43" s="126"/>
      <c r="F43" s="127">
        <v>879450000</v>
      </c>
      <c r="I43" s="121" t="s">
        <v>21</v>
      </c>
      <c r="J43" s="125">
        <v>666477260.75999999</v>
      </c>
      <c r="K43" s="126">
        <v>137000000</v>
      </c>
      <c r="L43" s="126">
        <v>76218313</v>
      </c>
      <c r="M43" s="126"/>
      <c r="N43" s="127">
        <v>879695573.75999999</v>
      </c>
    </row>
    <row r="44" spans="1:15">
      <c r="A44" s="122" t="s">
        <v>36</v>
      </c>
      <c r="B44" s="128">
        <v>90350000</v>
      </c>
      <c r="C44" s="129"/>
      <c r="D44" s="129">
        <v>34650000</v>
      </c>
      <c r="E44" s="129"/>
      <c r="F44" s="130">
        <v>125000000</v>
      </c>
      <c r="I44" s="122" t="s">
        <v>36</v>
      </c>
      <c r="J44" s="128">
        <v>90334045</v>
      </c>
      <c r="K44" s="129"/>
      <c r="L44" s="129">
        <v>34676968</v>
      </c>
      <c r="M44" s="129"/>
      <c r="N44" s="130">
        <v>125011013</v>
      </c>
    </row>
    <row r="45" spans="1:15">
      <c r="A45" s="122" t="s">
        <v>37</v>
      </c>
      <c r="B45" s="128">
        <v>24840000</v>
      </c>
      <c r="C45" s="129"/>
      <c r="D45" s="129">
        <v>6700000</v>
      </c>
      <c r="E45" s="129">
        <v>9500000</v>
      </c>
      <c r="F45" s="130">
        <v>41040000</v>
      </c>
      <c r="I45" s="122" t="s">
        <v>37</v>
      </c>
      <c r="J45" s="128">
        <v>24854619</v>
      </c>
      <c r="K45" s="129"/>
      <c r="L45" s="129">
        <v>6702750</v>
      </c>
      <c r="M45" s="129">
        <v>9788041</v>
      </c>
      <c r="N45" s="130">
        <v>41345410</v>
      </c>
    </row>
    <row r="46" spans="1:15">
      <c r="A46" s="122" t="s">
        <v>18</v>
      </c>
      <c r="B46" s="128">
        <v>358887500</v>
      </c>
      <c r="C46" s="129">
        <v>167100000</v>
      </c>
      <c r="D46" s="129">
        <v>32870000</v>
      </c>
      <c r="E46" s="129">
        <v>8787500</v>
      </c>
      <c r="F46" s="130">
        <v>567645000</v>
      </c>
      <c r="I46" s="122" t="s">
        <v>18</v>
      </c>
      <c r="J46" s="128">
        <v>359353645</v>
      </c>
      <c r="K46" s="129">
        <v>167100000</v>
      </c>
      <c r="L46" s="129">
        <v>32953644</v>
      </c>
      <c r="M46" s="129">
        <v>8787500</v>
      </c>
      <c r="N46" s="130">
        <v>568194789</v>
      </c>
    </row>
    <row r="47" spans="1:15">
      <c r="A47" s="122" t="s">
        <v>38</v>
      </c>
      <c r="B47" s="128">
        <v>8700000</v>
      </c>
      <c r="C47" s="129"/>
      <c r="D47" s="129"/>
      <c r="E47" s="129"/>
      <c r="F47" s="130">
        <v>8700000</v>
      </c>
      <c r="I47" s="122" t="s">
        <v>38</v>
      </c>
      <c r="J47" s="128">
        <v>8700000</v>
      </c>
      <c r="K47" s="129"/>
      <c r="L47" s="129"/>
      <c r="M47" s="129"/>
      <c r="N47" s="130">
        <v>8700000</v>
      </c>
    </row>
    <row r="48" spans="1:15">
      <c r="A48" s="123" t="s">
        <v>221</v>
      </c>
      <c r="B48" s="131">
        <v>1149227500</v>
      </c>
      <c r="C48" s="132">
        <v>304100000</v>
      </c>
      <c r="D48" s="132">
        <v>150220000</v>
      </c>
      <c r="E48" s="132">
        <v>18287500</v>
      </c>
      <c r="F48" s="133">
        <v>1621835000</v>
      </c>
      <c r="I48" s="123" t="s">
        <v>221</v>
      </c>
      <c r="J48" s="131">
        <v>1149719569.76</v>
      </c>
      <c r="K48" s="132">
        <v>304100000</v>
      </c>
      <c r="L48" s="132">
        <v>150551675</v>
      </c>
      <c r="M48" s="132">
        <v>18575541</v>
      </c>
      <c r="N48" s="133">
        <v>1622946785.76</v>
      </c>
    </row>
    <row r="50" spans="1:15">
      <c r="A50" s="116"/>
      <c r="B50" s="119"/>
      <c r="C50" s="119"/>
      <c r="D50" s="119"/>
      <c r="E50" s="119"/>
      <c r="F50" s="119"/>
      <c r="G50" s="119"/>
      <c r="I50"/>
      <c r="J50"/>
      <c r="K50"/>
      <c r="L50"/>
      <c r="M50"/>
      <c r="N50"/>
      <c r="O50"/>
    </row>
    <row r="51" spans="1:15">
      <c r="A51" s="120" t="s">
        <v>240</v>
      </c>
      <c r="B51" s="136" t="s">
        <v>15</v>
      </c>
      <c r="C51" s="134"/>
      <c r="D51" s="134"/>
      <c r="E51" s="134"/>
      <c r="F51" s="134"/>
      <c r="G51" s="135"/>
      <c r="I51" s="120" t="s">
        <v>243</v>
      </c>
      <c r="J51" s="120" t="s">
        <v>85</v>
      </c>
      <c r="K51" s="134"/>
      <c r="L51" s="134"/>
      <c r="M51" s="135"/>
      <c r="N51"/>
      <c r="O51"/>
    </row>
    <row r="52" spans="1:15">
      <c r="A52" s="120" t="s">
        <v>179</v>
      </c>
      <c r="B52" s="125" t="s">
        <v>21</v>
      </c>
      <c r="C52" s="126" t="s">
        <v>36</v>
      </c>
      <c r="D52" s="126" t="s">
        <v>37</v>
      </c>
      <c r="E52" s="126" t="s">
        <v>18</v>
      </c>
      <c r="F52" s="126" t="s">
        <v>38</v>
      </c>
      <c r="G52" s="127" t="s">
        <v>221</v>
      </c>
      <c r="I52" s="120" t="s">
        <v>15</v>
      </c>
      <c r="J52" s="121" t="s">
        <v>40</v>
      </c>
      <c r="K52" s="124" t="s">
        <v>45</v>
      </c>
      <c r="L52" s="124" t="s">
        <v>19</v>
      </c>
      <c r="M52" s="127" t="s">
        <v>221</v>
      </c>
      <c r="N52"/>
      <c r="O52"/>
    </row>
    <row r="53" spans="1:15">
      <c r="A53" s="121" t="s">
        <v>223</v>
      </c>
      <c r="B53" s="125">
        <v>19</v>
      </c>
      <c r="C53" s="126">
        <v>7</v>
      </c>
      <c r="D53" s="126">
        <v>2</v>
      </c>
      <c r="E53" s="126">
        <v>17</v>
      </c>
      <c r="F53" s="126">
        <v>1</v>
      </c>
      <c r="G53" s="127">
        <v>46</v>
      </c>
      <c r="I53" s="121" t="s">
        <v>21</v>
      </c>
      <c r="J53" s="125"/>
      <c r="K53" s="126">
        <v>396569945.75999999</v>
      </c>
      <c r="L53" s="126">
        <v>483125628</v>
      </c>
      <c r="M53" s="127">
        <v>879695573.75999999</v>
      </c>
      <c r="N53"/>
      <c r="O53"/>
    </row>
    <row r="54" spans="1:15">
      <c r="A54" s="122" t="s">
        <v>222</v>
      </c>
      <c r="B54" s="128">
        <v>1</v>
      </c>
      <c r="C54" s="129"/>
      <c r="D54" s="129"/>
      <c r="E54" s="129"/>
      <c r="F54" s="129"/>
      <c r="G54" s="130">
        <v>1</v>
      </c>
      <c r="I54" s="122" t="s">
        <v>36</v>
      </c>
      <c r="J54" s="128"/>
      <c r="K54" s="129">
        <v>125011013</v>
      </c>
      <c r="L54" s="129"/>
      <c r="M54" s="130">
        <v>125011013</v>
      </c>
      <c r="N54"/>
      <c r="O54"/>
    </row>
    <row r="55" spans="1:15">
      <c r="A55" s="122" t="s">
        <v>378</v>
      </c>
      <c r="B55" s="128"/>
      <c r="C55" s="129">
        <v>2</v>
      </c>
      <c r="D55" s="129">
        <v>3</v>
      </c>
      <c r="E55" s="129">
        <v>6</v>
      </c>
      <c r="F55" s="129"/>
      <c r="G55" s="130">
        <v>11</v>
      </c>
      <c r="I55" s="122" t="s">
        <v>37</v>
      </c>
      <c r="J55" s="128"/>
      <c r="K55" s="129">
        <v>41345410</v>
      </c>
      <c r="L55" s="129"/>
      <c r="M55" s="130">
        <v>41345410</v>
      </c>
      <c r="N55"/>
      <c r="O55"/>
    </row>
    <row r="56" spans="1:15">
      <c r="A56" s="123" t="s">
        <v>221</v>
      </c>
      <c r="B56" s="131">
        <v>20</v>
      </c>
      <c r="C56" s="132">
        <v>9</v>
      </c>
      <c r="D56" s="132">
        <v>5</v>
      </c>
      <c r="E56" s="132">
        <v>23</v>
      </c>
      <c r="F56" s="132">
        <v>1</v>
      </c>
      <c r="G56" s="133">
        <v>58</v>
      </c>
      <c r="I56" s="122" t="s">
        <v>18</v>
      </c>
      <c r="J56" s="128">
        <v>13108687</v>
      </c>
      <c r="K56" s="129">
        <v>286986102</v>
      </c>
      <c r="L56" s="129">
        <v>268100000</v>
      </c>
      <c r="M56" s="130">
        <v>568194789</v>
      </c>
      <c r="N56"/>
      <c r="O56"/>
    </row>
    <row r="57" spans="1:15">
      <c r="I57" s="122" t="s">
        <v>38</v>
      </c>
      <c r="J57" s="128"/>
      <c r="K57" s="129">
        <v>8700000</v>
      </c>
      <c r="L57" s="129"/>
      <c r="M57" s="130">
        <v>8700000</v>
      </c>
      <c r="N57"/>
      <c r="O57"/>
    </row>
    <row r="58" spans="1:15">
      <c r="I58" s="123" t="s">
        <v>221</v>
      </c>
      <c r="J58" s="131">
        <v>13108687</v>
      </c>
      <c r="K58" s="132">
        <v>858612470.75999999</v>
      </c>
      <c r="L58" s="132">
        <v>751225628</v>
      </c>
      <c r="M58" s="133">
        <v>1622946785.76</v>
      </c>
      <c r="N58"/>
      <c r="O58"/>
    </row>
    <row r="59" spans="1:15">
      <c r="A59"/>
      <c r="B59"/>
      <c r="C59"/>
      <c r="D59"/>
      <c r="E59"/>
      <c r="F59"/>
      <c r="G59"/>
      <c r="J59" s="161">
        <f>GETPIVOTDATA("Book Value",$I$51,"Type","Car Park")/GETPIVOTDATA("Book Value",$I$51)</f>
        <v>8.0770898436213438E-3</v>
      </c>
      <c r="K59" s="161">
        <f>GETPIVOTDATA("Book Value",$I$51,"Type","Industrial")/GETPIVOTDATA("Book Value",$I$51)</f>
        <v>0.52904536260437252</v>
      </c>
      <c r="L59" s="161">
        <f>GETPIVOTDATA("Book Value",$I$51,"Type","Office")/GETPIVOTDATA("Book Value",$I$51)</f>
        <v>0.46287754755200622</v>
      </c>
    </row>
    <row r="60" spans="1:15">
      <c r="A60"/>
      <c r="B60"/>
      <c r="C60"/>
      <c r="D60"/>
      <c r="E60"/>
      <c r="F60"/>
      <c r="G60"/>
    </row>
    <row r="61" spans="1:15">
      <c r="A61"/>
      <c r="B61"/>
      <c r="C61"/>
      <c r="D61"/>
      <c r="E61"/>
      <c r="F61"/>
      <c r="G61"/>
      <c r="I61" s="120" t="s">
        <v>240</v>
      </c>
      <c r="J61" s="120" t="s">
        <v>85</v>
      </c>
      <c r="K61" s="134"/>
      <c r="L61" s="134"/>
      <c r="M61" s="135"/>
    </row>
    <row r="62" spans="1:15">
      <c r="I62" s="120" t="s">
        <v>15</v>
      </c>
      <c r="J62" s="121" t="s">
        <v>40</v>
      </c>
      <c r="K62" s="124" t="s">
        <v>45</v>
      </c>
      <c r="L62" s="124" t="s">
        <v>19</v>
      </c>
      <c r="M62" s="127" t="s">
        <v>221</v>
      </c>
    </row>
    <row r="63" spans="1:15">
      <c r="I63" s="121" t="s">
        <v>21</v>
      </c>
      <c r="J63" s="125"/>
      <c r="K63" s="126">
        <v>11</v>
      </c>
      <c r="L63" s="126">
        <v>9</v>
      </c>
      <c r="M63" s="127">
        <v>20</v>
      </c>
    </row>
    <row r="64" spans="1:15">
      <c r="I64" s="122" t="s">
        <v>36</v>
      </c>
      <c r="J64" s="128"/>
      <c r="K64" s="129">
        <v>9</v>
      </c>
      <c r="L64" s="129"/>
      <c r="M64" s="130">
        <v>9</v>
      </c>
    </row>
    <row r="65" spans="9:13">
      <c r="I65" s="122" t="s">
        <v>37</v>
      </c>
      <c r="J65" s="128"/>
      <c r="K65" s="129">
        <v>4</v>
      </c>
      <c r="L65" s="129"/>
      <c r="M65" s="130">
        <v>4</v>
      </c>
    </row>
    <row r="66" spans="9:13">
      <c r="I66" s="122" t="s">
        <v>18</v>
      </c>
      <c r="J66" s="128">
        <v>1</v>
      </c>
      <c r="K66" s="129">
        <v>20</v>
      </c>
      <c r="L66" s="129">
        <v>3</v>
      </c>
      <c r="M66" s="130">
        <v>24</v>
      </c>
    </row>
    <row r="67" spans="9:13">
      <c r="I67" s="122" t="s">
        <v>38</v>
      </c>
      <c r="J67" s="128"/>
      <c r="K67" s="129">
        <v>1</v>
      </c>
      <c r="L67" s="129"/>
      <c r="M67" s="130">
        <v>1</v>
      </c>
    </row>
    <row r="68" spans="9:13">
      <c r="I68" s="123" t="s">
        <v>221</v>
      </c>
      <c r="J68" s="131">
        <v>1</v>
      </c>
      <c r="K68" s="132">
        <v>45</v>
      </c>
      <c r="L68" s="132">
        <v>12</v>
      </c>
      <c r="M68" s="133">
        <v>58</v>
      </c>
    </row>
  </sheetData>
  <phoneticPr fontId="9" type="noConversion"/>
  <pageMargins left="0.75" right="0.75" top="1" bottom="1" header="0.5" footer="0.5"/>
  <pageSetup paperSize="9" scale="52" orientation="landscape" r:id="rId14"/>
  <headerFooter alignWithMargins="0"/>
</worksheet>
</file>

<file path=xl/worksheets/sheet2.xml><?xml version="1.0" encoding="utf-8"?>
<worksheet xmlns="http://schemas.openxmlformats.org/spreadsheetml/2006/main" xmlns:r="http://schemas.openxmlformats.org/officeDocument/2006/relationships">
  <sheetPr codeName="Sheet2">
    <pageSetUpPr fitToPage="1"/>
  </sheetPr>
  <dimension ref="A2:X65"/>
  <sheetViews>
    <sheetView topLeftCell="G2" zoomScale="75" workbookViewId="0">
      <selection activeCell="A2" sqref="A2:J35"/>
    </sheetView>
  </sheetViews>
  <sheetFormatPr defaultRowHeight="12.75"/>
  <cols>
    <col min="1" max="1" width="27.5703125" customWidth="1"/>
    <col min="2" max="2" width="14" style="9" customWidth="1"/>
    <col min="3" max="6" width="28.140625" style="35" customWidth="1"/>
    <col min="7" max="7" width="28.140625" style="36" customWidth="1"/>
    <col min="8" max="9" width="14.140625" style="35" customWidth="1"/>
    <col min="10" max="10" width="31.42578125" style="35" customWidth="1"/>
    <col min="11" max="24" width="29.28515625" style="35" customWidth="1"/>
  </cols>
  <sheetData>
    <row r="2" spans="1:11">
      <c r="A2" s="9" t="s">
        <v>171</v>
      </c>
    </row>
    <row r="4" spans="1:11" s="39" customFormat="1" ht="25.5">
      <c r="A4" s="38" t="s">
        <v>16</v>
      </c>
      <c r="B4" s="38"/>
      <c r="C4" s="38" t="s">
        <v>132</v>
      </c>
      <c r="D4" s="38" t="s">
        <v>136</v>
      </c>
      <c r="E4" s="54" t="s">
        <v>137</v>
      </c>
      <c r="F4" s="54" t="s">
        <v>22</v>
      </c>
      <c r="G4" s="54" t="s">
        <v>22</v>
      </c>
      <c r="H4" s="320" t="s">
        <v>163</v>
      </c>
      <c r="I4" s="321"/>
      <c r="J4" s="54" t="s">
        <v>80</v>
      </c>
      <c r="K4" s="40"/>
    </row>
    <row r="5" spans="1:11" s="39" customFormat="1" ht="51" customHeight="1">
      <c r="A5" s="38" t="s">
        <v>14</v>
      </c>
      <c r="B5" s="38"/>
      <c r="C5" s="38" t="s">
        <v>145</v>
      </c>
      <c r="D5" s="38" t="s">
        <v>145</v>
      </c>
      <c r="E5" s="54" t="s">
        <v>139</v>
      </c>
      <c r="F5" s="54" t="s">
        <v>151</v>
      </c>
      <c r="G5" s="54" t="s">
        <v>155</v>
      </c>
      <c r="H5" s="318" t="s">
        <v>145</v>
      </c>
      <c r="I5" s="319"/>
      <c r="J5" s="54" t="s">
        <v>192</v>
      </c>
      <c r="K5" s="40"/>
    </row>
    <row r="6" spans="1:11">
      <c r="A6" s="37" t="s">
        <v>15</v>
      </c>
      <c r="B6" s="37"/>
      <c r="C6" s="34" t="s">
        <v>18</v>
      </c>
      <c r="D6" s="34" t="s">
        <v>18</v>
      </c>
      <c r="E6" s="55" t="s">
        <v>18</v>
      </c>
      <c r="F6" s="55" t="s">
        <v>36</v>
      </c>
      <c r="G6" s="55" t="s">
        <v>21</v>
      </c>
      <c r="H6" s="324" t="s">
        <v>18</v>
      </c>
      <c r="I6" s="325"/>
      <c r="J6" s="55" t="s">
        <v>18</v>
      </c>
      <c r="K6" s="41"/>
    </row>
    <row r="7" spans="1:11">
      <c r="A7" s="37" t="s">
        <v>84</v>
      </c>
      <c r="B7" s="37"/>
      <c r="C7" s="34" t="s">
        <v>91</v>
      </c>
      <c r="D7" s="34" t="s">
        <v>91</v>
      </c>
      <c r="E7" s="34" t="s">
        <v>91</v>
      </c>
      <c r="F7" s="34" t="s">
        <v>91</v>
      </c>
      <c r="G7" s="55" t="s">
        <v>91</v>
      </c>
      <c r="H7" s="324" t="s">
        <v>91</v>
      </c>
      <c r="I7" s="325"/>
      <c r="J7" s="55" t="s">
        <v>193</v>
      </c>
      <c r="K7" s="41"/>
    </row>
    <row r="8" spans="1:11">
      <c r="A8" s="37" t="s">
        <v>157</v>
      </c>
      <c r="B8" s="37"/>
      <c r="C8" s="34" t="s">
        <v>140</v>
      </c>
      <c r="D8" s="34" t="s">
        <v>140</v>
      </c>
      <c r="E8" s="34" t="s">
        <v>140</v>
      </c>
      <c r="F8" s="34" t="s">
        <v>140</v>
      </c>
      <c r="G8" s="55" t="s">
        <v>156</v>
      </c>
      <c r="H8" s="324" t="s">
        <v>140</v>
      </c>
      <c r="I8" s="325"/>
      <c r="J8" s="55" t="s">
        <v>140</v>
      </c>
      <c r="K8" s="41"/>
    </row>
    <row r="9" spans="1:11">
      <c r="A9" s="37" t="s">
        <v>158</v>
      </c>
      <c r="B9" s="37"/>
      <c r="C9" s="34" t="s">
        <v>140</v>
      </c>
      <c r="D9" s="34" t="s">
        <v>140</v>
      </c>
      <c r="E9" s="34" t="s">
        <v>140</v>
      </c>
      <c r="F9" s="34" t="s">
        <v>140</v>
      </c>
      <c r="G9" s="55" t="s">
        <v>159</v>
      </c>
      <c r="H9" s="324" t="s">
        <v>140</v>
      </c>
      <c r="I9" s="325"/>
      <c r="J9" s="55" t="s">
        <v>140</v>
      </c>
      <c r="K9" s="41"/>
    </row>
    <row r="10" spans="1:11">
      <c r="A10" s="37" t="s">
        <v>85</v>
      </c>
      <c r="B10" s="37"/>
      <c r="C10" s="34" t="s">
        <v>45</v>
      </c>
      <c r="D10" s="34" t="s">
        <v>45</v>
      </c>
      <c r="E10" s="55" t="s">
        <v>45</v>
      </c>
      <c r="F10" s="55" t="s">
        <v>45</v>
      </c>
      <c r="G10" s="55" t="s">
        <v>45</v>
      </c>
      <c r="H10" s="324" t="s">
        <v>45</v>
      </c>
      <c r="I10" s="325"/>
      <c r="J10" s="55" t="s">
        <v>45</v>
      </c>
      <c r="K10" s="41"/>
    </row>
    <row r="11" spans="1:11">
      <c r="A11" s="37" t="s">
        <v>120</v>
      </c>
      <c r="B11" s="37"/>
      <c r="C11" s="42">
        <v>49637</v>
      </c>
      <c r="D11" s="42">
        <v>20740</v>
      </c>
      <c r="E11" s="56">
        <v>49150</v>
      </c>
      <c r="F11" s="56">
        <v>155433</v>
      </c>
      <c r="G11" s="56">
        <v>162497</v>
      </c>
      <c r="H11" s="322">
        <v>35927</v>
      </c>
      <c r="I11" s="323"/>
      <c r="J11" s="56"/>
      <c r="K11" s="41"/>
    </row>
    <row r="12" spans="1:11">
      <c r="A12" s="37"/>
      <c r="B12" s="37"/>
      <c r="C12" s="42"/>
      <c r="D12" s="42"/>
      <c r="E12" s="56"/>
      <c r="F12" s="56"/>
      <c r="G12" s="56"/>
      <c r="H12" s="72" t="s">
        <v>164</v>
      </c>
      <c r="I12" s="72" t="s">
        <v>167</v>
      </c>
      <c r="J12" s="56"/>
      <c r="K12" s="41"/>
    </row>
    <row r="13" spans="1:11">
      <c r="A13" s="37" t="s">
        <v>121</v>
      </c>
      <c r="B13" s="37" t="s">
        <v>130</v>
      </c>
      <c r="C13" s="42">
        <v>1020</v>
      </c>
      <c r="D13" s="42">
        <v>1000</v>
      </c>
      <c r="E13" s="56">
        <v>900</v>
      </c>
      <c r="F13" s="56">
        <f>F15-F14</f>
        <v>4953</v>
      </c>
      <c r="G13" s="56">
        <f>G15-G14</f>
        <v>3534</v>
      </c>
      <c r="H13" s="66">
        <v>259</v>
      </c>
      <c r="I13" s="66">
        <v>151</v>
      </c>
      <c r="J13" s="56">
        <v>720</v>
      </c>
      <c r="K13" s="41"/>
    </row>
    <row r="14" spans="1:11">
      <c r="A14" s="37"/>
      <c r="B14" s="37" t="s">
        <v>26</v>
      </c>
      <c r="C14" s="42">
        <f>7480+12520</f>
        <v>20000</v>
      </c>
      <c r="D14" s="42">
        <v>10000</v>
      </c>
      <c r="E14" s="56">
        <v>24000</v>
      </c>
      <c r="F14" s="56">
        <v>36875</v>
      </c>
      <c r="G14" s="56">
        <v>38998</v>
      </c>
      <c r="H14" s="66">
        <v>9741</v>
      </c>
      <c r="I14" s="66">
        <v>9950</v>
      </c>
      <c r="J14" s="56">
        <f>J15-J13</f>
        <v>25723</v>
      </c>
      <c r="K14" s="41"/>
    </row>
    <row r="15" spans="1:11">
      <c r="A15" s="37"/>
      <c r="B15" s="37" t="s">
        <v>42</v>
      </c>
      <c r="C15" s="42">
        <f>C13+C14</f>
        <v>21020</v>
      </c>
      <c r="D15" s="42">
        <f>D13+D14</f>
        <v>11000</v>
      </c>
      <c r="E15" s="56">
        <f>E14+E13</f>
        <v>24900</v>
      </c>
      <c r="F15" s="56">
        <v>41828</v>
      </c>
      <c r="G15" s="56">
        <v>42532</v>
      </c>
      <c r="H15" s="66">
        <f>H13+H14</f>
        <v>10000</v>
      </c>
      <c r="I15" s="66">
        <f>I13+I14</f>
        <v>10101</v>
      </c>
      <c r="J15" s="56">
        <v>26443</v>
      </c>
      <c r="K15" s="41"/>
    </row>
    <row r="16" spans="1:11">
      <c r="A16" s="37" t="s">
        <v>123</v>
      </c>
      <c r="B16" s="37"/>
      <c r="C16" s="43">
        <v>151</v>
      </c>
      <c r="D16" s="43">
        <v>162</v>
      </c>
      <c r="E16" s="57">
        <v>139</v>
      </c>
      <c r="F16" s="57">
        <v>508</v>
      </c>
      <c r="G16" s="57">
        <v>280</v>
      </c>
      <c r="H16" s="316">
        <v>166</v>
      </c>
      <c r="I16" s="317"/>
      <c r="J16" s="57"/>
      <c r="K16" s="41"/>
    </row>
    <row r="17" spans="1:10">
      <c r="A17" s="37" t="s">
        <v>126</v>
      </c>
      <c r="B17" s="37"/>
      <c r="C17" s="44">
        <v>38985</v>
      </c>
      <c r="D17" s="44">
        <v>38918</v>
      </c>
      <c r="E17" s="58">
        <v>38919</v>
      </c>
      <c r="F17" s="64" t="s">
        <v>154</v>
      </c>
      <c r="G17" s="63">
        <v>39123</v>
      </c>
      <c r="H17" s="64"/>
      <c r="I17" s="34"/>
      <c r="J17" s="63">
        <v>38899</v>
      </c>
    </row>
    <row r="18" spans="1:10">
      <c r="A18" s="37" t="s">
        <v>128</v>
      </c>
      <c r="B18" s="37"/>
      <c r="C18" s="45">
        <v>10</v>
      </c>
      <c r="D18" s="45">
        <v>10</v>
      </c>
      <c r="E18" s="59">
        <v>9</v>
      </c>
      <c r="F18" s="59">
        <v>15</v>
      </c>
      <c r="G18" s="59">
        <v>15</v>
      </c>
      <c r="H18" s="59">
        <v>10</v>
      </c>
      <c r="I18" s="59">
        <v>10</v>
      </c>
      <c r="J18" s="59">
        <v>10</v>
      </c>
    </row>
    <row r="19" spans="1:10">
      <c r="A19" s="37" t="s">
        <v>129</v>
      </c>
      <c r="B19" s="37"/>
      <c r="C19" s="45" t="s">
        <v>127</v>
      </c>
      <c r="D19" s="45">
        <v>5</v>
      </c>
      <c r="E19" s="59" t="s">
        <v>138</v>
      </c>
      <c r="F19" s="59" t="s">
        <v>160</v>
      </c>
      <c r="G19" s="59" t="s">
        <v>160</v>
      </c>
      <c r="H19" s="59" t="s">
        <v>127</v>
      </c>
      <c r="I19" s="59" t="s">
        <v>166</v>
      </c>
      <c r="J19" s="59"/>
    </row>
    <row r="20" spans="1:10">
      <c r="A20" s="37" t="s">
        <v>131</v>
      </c>
      <c r="B20" s="37" t="s">
        <v>141</v>
      </c>
      <c r="C20" s="46">
        <v>1269080</v>
      </c>
      <c r="D20" s="46">
        <v>709150</v>
      </c>
      <c r="E20" s="60">
        <v>1383200</v>
      </c>
      <c r="F20" s="60">
        <v>9150000</v>
      </c>
      <c r="G20" s="60">
        <v>5841263</v>
      </c>
      <c r="H20" s="60">
        <v>580000</v>
      </c>
      <c r="I20" s="60">
        <v>630000</v>
      </c>
      <c r="J20" s="60">
        <v>1362299</v>
      </c>
    </row>
    <row r="21" spans="1:10">
      <c r="A21" s="37"/>
      <c r="B21" s="37" t="s">
        <v>142</v>
      </c>
      <c r="C21" s="47">
        <f t="shared" ref="C21:J21" si="0">C20/C15</f>
        <v>60.374881065651763</v>
      </c>
      <c r="D21" s="47">
        <f t="shared" si="0"/>
        <v>64.468181818181819</v>
      </c>
      <c r="E21" s="61">
        <f t="shared" si="0"/>
        <v>55.550200803212853</v>
      </c>
      <c r="F21" s="61">
        <f t="shared" si="0"/>
        <v>218.75298842880366</v>
      </c>
      <c r="G21" s="61">
        <f t="shared" si="0"/>
        <v>137.33807486128092</v>
      </c>
      <c r="H21" s="61">
        <f t="shared" si="0"/>
        <v>58</v>
      </c>
      <c r="I21" s="61">
        <f t="shared" si="0"/>
        <v>62.370062370062371</v>
      </c>
      <c r="J21" s="61">
        <f t="shared" si="0"/>
        <v>51.518322429376397</v>
      </c>
    </row>
    <row r="22" spans="1:10">
      <c r="A22" s="37" t="s">
        <v>122</v>
      </c>
      <c r="B22" s="37"/>
      <c r="C22" s="45" t="s">
        <v>133</v>
      </c>
      <c r="D22" s="45" t="s">
        <v>135</v>
      </c>
      <c r="E22" s="59" t="s">
        <v>133</v>
      </c>
      <c r="F22" s="59" t="s">
        <v>152</v>
      </c>
      <c r="G22" s="59" t="s">
        <v>152</v>
      </c>
      <c r="H22" s="68" t="s">
        <v>165</v>
      </c>
      <c r="I22" s="68" t="s">
        <v>165</v>
      </c>
      <c r="J22" s="59" t="s">
        <v>194</v>
      </c>
    </row>
    <row r="23" spans="1:10">
      <c r="A23" s="37" t="s">
        <v>161</v>
      </c>
      <c r="B23" s="37"/>
      <c r="C23" s="46">
        <v>16900000</v>
      </c>
      <c r="D23" s="46">
        <v>9600000</v>
      </c>
      <c r="E23" s="60">
        <v>18800000</v>
      </c>
      <c r="F23" s="60">
        <v>116000000</v>
      </c>
      <c r="G23" s="67">
        <v>72800000</v>
      </c>
      <c r="H23" s="67">
        <v>15500000</v>
      </c>
      <c r="I23" s="69"/>
      <c r="J23" s="60">
        <v>16750000</v>
      </c>
    </row>
    <row r="24" spans="1:10">
      <c r="A24" s="37" t="s">
        <v>150</v>
      </c>
      <c r="B24" s="37"/>
      <c r="C24" s="44">
        <v>38769</v>
      </c>
      <c r="D24" s="44">
        <v>38764</v>
      </c>
      <c r="E24" s="58">
        <v>38776</v>
      </c>
      <c r="F24" s="58">
        <v>38666</v>
      </c>
      <c r="G24" s="58">
        <v>38589</v>
      </c>
      <c r="H24" s="82">
        <v>38761</v>
      </c>
      <c r="I24" s="81"/>
      <c r="J24" s="58">
        <v>38534</v>
      </c>
    </row>
    <row r="25" spans="1:10">
      <c r="A25" s="37" t="s">
        <v>86</v>
      </c>
      <c r="B25" s="37"/>
      <c r="C25" s="45" t="s">
        <v>109</v>
      </c>
      <c r="D25" s="45" t="s">
        <v>108</v>
      </c>
      <c r="E25" s="59" t="s">
        <v>109</v>
      </c>
      <c r="F25" s="59" t="s">
        <v>109</v>
      </c>
      <c r="G25" s="59" t="s">
        <v>109</v>
      </c>
      <c r="H25" s="67" t="s">
        <v>108</v>
      </c>
      <c r="I25" s="69"/>
      <c r="J25" s="59" t="s">
        <v>109</v>
      </c>
    </row>
    <row r="26" spans="1:10">
      <c r="A26" s="37" t="s">
        <v>87</v>
      </c>
      <c r="B26" s="37"/>
      <c r="C26" s="48">
        <v>7.51E-2</v>
      </c>
      <c r="D26" s="48">
        <v>7.7499999999999999E-2</v>
      </c>
      <c r="E26" s="62">
        <v>7.4700000000000003E-2</v>
      </c>
      <c r="F26" s="62">
        <v>7.1900000000000006E-2</v>
      </c>
      <c r="G26" s="62">
        <v>7.0800000000000002E-2</v>
      </c>
      <c r="H26" s="70">
        <v>7.7499999999999999E-2</v>
      </c>
      <c r="I26" s="34"/>
      <c r="J26" s="62">
        <v>8.0100000000000005E-2</v>
      </c>
    </row>
    <row r="27" spans="1:10">
      <c r="A27" s="37" t="s">
        <v>88</v>
      </c>
      <c r="B27" s="37"/>
      <c r="C27" s="48">
        <v>7.51E-2</v>
      </c>
      <c r="D27" s="48">
        <v>7.3899999999999993E-2</v>
      </c>
      <c r="E27" s="62">
        <v>7.3599999999999999E-2</v>
      </c>
      <c r="F27" s="62">
        <v>7.8200000000000006E-2</v>
      </c>
      <c r="G27" s="62">
        <f>G20/G23</f>
        <v>8.0237129120879117E-2</v>
      </c>
      <c r="H27" s="70">
        <v>8.3199999999999996E-2</v>
      </c>
      <c r="I27" s="34" t="s">
        <v>168</v>
      </c>
      <c r="J27" s="62">
        <v>8.1299999999999997E-2</v>
      </c>
    </row>
    <row r="28" spans="1:10">
      <c r="A28" s="37" t="s">
        <v>89</v>
      </c>
      <c r="B28" s="37"/>
      <c r="C28" s="48">
        <v>8.7400000000000005E-2</v>
      </c>
      <c r="D28" s="48">
        <v>8.9099999999999999E-2</v>
      </c>
      <c r="E28" s="62">
        <v>8.8099999999999998E-2</v>
      </c>
      <c r="F28" s="62">
        <v>8.8900000000000007E-2</v>
      </c>
      <c r="G28" s="62">
        <v>8.9899999999999994E-2</v>
      </c>
      <c r="H28" s="83">
        <v>8.8999999999999996E-2</v>
      </c>
      <c r="I28" s="84"/>
      <c r="J28" s="62">
        <v>9.2200000000000004E-2</v>
      </c>
    </row>
    <row r="29" spans="1:10">
      <c r="A29" s="37" t="s">
        <v>124</v>
      </c>
      <c r="B29" s="37"/>
      <c r="C29" s="48">
        <v>8.2500000000000004E-2</v>
      </c>
      <c r="D29" s="48">
        <v>8.5000000000000006E-2</v>
      </c>
      <c r="E29" s="62">
        <v>8.2500000000000004E-2</v>
      </c>
      <c r="F29" s="62">
        <v>7.7499999999999999E-2</v>
      </c>
      <c r="G29" s="62">
        <v>7.7499999999999999E-2</v>
      </c>
      <c r="H29" s="85">
        <v>8.5000000000000006E-2</v>
      </c>
      <c r="I29" s="86"/>
      <c r="J29" s="62">
        <v>9.7500000000000003E-2</v>
      </c>
    </row>
    <row r="30" spans="1:10">
      <c r="A30" s="37" t="s">
        <v>125</v>
      </c>
      <c r="B30" s="37"/>
      <c r="C30" s="47">
        <f>C23/C15</f>
        <v>803.99619410085631</v>
      </c>
      <c r="D30" s="47">
        <f>D23/D15</f>
        <v>872.72727272727275</v>
      </c>
      <c r="E30" s="61">
        <f>E23/E15</f>
        <v>755.02008032128515</v>
      </c>
      <c r="F30" s="61">
        <f>F23/F15</f>
        <v>2773.2619298077843</v>
      </c>
      <c r="G30" s="61">
        <f>G23/G15</f>
        <v>1711.6524028966426</v>
      </c>
      <c r="H30" s="67">
        <f>H23/(H15+I15)</f>
        <v>771.1059151286006</v>
      </c>
      <c r="I30" s="71"/>
      <c r="J30" s="61">
        <f>J23/J15</f>
        <v>633.4379608970238</v>
      </c>
    </row>
    <row r="31" spans="1:10">
      <c r="A31" s="37" t="s">
        <v>134</v>
      </c>
      <c r="B31" s="37" t="s">
        <v>143</v>
      </c>
      <c r="C31" s="49" t="s">
        <v>140</v>
      </c>
      <c r="D31" s="49" t="s">
        <v>140</v>
      </c>
      <c r="E31" s="60">
        <v>5160000</v>
      </c>
      <c r="F31" s="60" t="s">
        <v>140</v>
      </c>
      <c r="G31" s="60">
        <f>G11*40</f>
        <v>6499880</v>
      </c>
      <c r="H31" s="313" t="s">
        <v>140</v>
      </c>
      <c r="I31" s="314"/>
      <c r="J31" s="60" t="s">
        <v>166</v>
      </c>
    </row>
    <row r="32" spans="1:10">
      <c r="A32" s="7"/>
      <c r="B32" s="37" t="s">
        <v>144</v>
      </c>
      <c r="C32" s="49"/>
      <c r="D32" s="49"/>
      <c r="E32" s="61">
        <f>E31/E11</f>
        <v>104.98474059003051</v>
      </c>
      <c r="F32" s="61"/>
      <c r="G32" s="61">
        <f>G31/G11</f>
        <v>40</v>
      </c>
      <c r="H32" s="313"/>
      <c r="I32" s="314"/>
      <c r="J32" s="61" t="s">
        <v>166</v>
      </c>
    </row>
    <row r="33" spans="1:10">
      <c r="C33" s="50"/>
      <c r="H33" s="36"/>
      <c r="J33" s="36"/>
    </row>
    <row r="34" spans="1:10" ht="76.5">
      <c r="A34" s="53" t="s">
        <v>146</v>
      </c>
      <c r="C34" s="51" t="s">
        <v>147</v>
      </c>
      <c r="D34" s="51" t="s">
        <v>149</v>
      </c>
      <c r="E34" s="51" t="s">
        <v>148</v>
      </c>
      <c r="F34" s="51" t="s">
        <v>153</v>
      </c>
      <c r="G34" s="65" t="s">
        <v>162</v>
      </c>
      <c r="H34" s="315" t="s">
        <v>169</v>
      </c>
      <c r="I34" s="315"/>
      <c r="J34" s="65"/>
    </row>
    <row r="35" spans="1:10">
      <c r="C35" s="51"/>
      <c r="H35" s="36"/>
    </row>
    <row r="36" spans="1:10">
      <c r="A36" s="9" t="s">
        <v>170</v>
      </c>
      <c r="C36" s="52"/>
    </row>
    <row r="38" spans="1:10" ht="25.5">
      <c r="A38" s="38" t="s">
        <v>14</v>
      </c>
      <c r="B38" s="38"/>
      <c r="C38" s="38" t="s">
        <v>191</v>
      </c>
      <c r="D38" s="38" t="s">
        <v>176</v>
      </c>
      <c r="E38" s="38" t="s">
        <v>183</v>
      </c>
      <c r="F38" s="38" t="s">
        <v>184</v>
      </c>
      <c r="G38" s="38" t="s">
        <v>185</v>
      </c>
    </row>
    <row r="39" spans="1:10">
      <c r="A39" s="38" t="s">
        <v>179</v>
      </c>
      <c r="B39" s="38"/>
      <c r="C39" s="38" t="s">
        <v>180</v>
      </c>
      <c r="D39" s="38" t="s">
        <v>181</v>
      </c>
      <c r="E39" s="38" t="s">
        <v>181</v>
      </c>
      <c r="F39" s="38" t="s">
        <v>181</v>
      </c>
      <c r="G39" s="38" t="s">
        <v>181</v>
      </c>
    </row>
    <row r="40" spans="1:10">
      <c r="A40" s="37" t="s">
        <v>15</v>
      </c>
      <c r="B40" s="37"/>
      <c r="C40" s="33" t="s">
        <v>21</v>
      </c>
      <c r="D40" s="33" t="s">
        <v>18</v>
      </c>
      <c r="E40" s="33"/>
      <c r="F40" s="33"/>
      <c r="G40" s="33"/>
    </row>
    <row r="41" spans="1:10">
      <c r="A41" s="37" t="s">
        <v>84</v>
      </c>
      <c r="B41" s="37"/>
      <c r="C41" s="33" t="s">
        <v>91</v>
      </c>
      <c r="D41" s="33" t="s">
        <v>91</v>
      </c>
      <c r="E41" s="33"/>
      <c r="F41" s="33"/>
      <c r="G41" s="33"/>
    </row>
    <row r="42" spans="1:10">
      <c r="A42" s="37" t="s">
        <v>157</v>
      </c>
      <c r="B42" s="37"/>
      <c r="C42" s="33" t="s">
        <v>140</v>
      </c>
      <c r="D42" s="33" t="s">
        <v>140</v>
      </c>
      <c r="E42" s="33"/>
      <c r="F42" s="33"/>
      <c r="G42" s="33"/>
    </row>
    <row r="43" spans="1:10">
      <c r="A43" s="37" t="s">
        <v>158</v>
      </c>
      <c r="B43" s="37"/>
      <c r="C43" s="33" t="s">
        <v>140</v>
      </c>
      <c r="D43" s="33" t="s">
        <v>140</v>
      </c>
      <c r="E43" s="33"/>
      <c r="F43" s="33"/>
      <c r="G43" s="33"/>
    </row>
    <row r="44" spans="1:10">
      <c r="A44" s="37" t="s">
        <v>85</v>
      </c>
      <c r="B44" s="37"/>
      <c r="C44" s="33" t="s">
        <v>19</v>
      </c>
      <c r="D44" s="33" t="s">
        <v>19</v>
      </c>
      <c r="E44" s="33"/>
      <c r="F44" s="33"/>
      <c r="G44" s="33"/>
    </row>
    <row r="45" spans="1:10">
      <c r="A45" s="37" t="s">
        <v>120</v>
      </c>
      <c r="B45" s="37"/>
      <c r="C45" s="33"/>
      <c r="D45" s="33"/>
      <c r="E45" s="33"/>
      <c r="F45" s="33"/>
      <c r="G45" s="33"/>
    </row>
    <row r="46" spans="1:10">
      <c r="A46" s="37" t="s">
        <v>121</v>
      </c>
      <c r="B46" s="37" t="s">
        <v>130</v>
      </c>
      <c r="C46" s="33"/>
      <c r="D46" s="77">
        <v>28430</v>
      </c>
      <c r="E46" s="77"/>
      <c r="F46" s="77"/>
      <c r="G46" s="77"/>
    </row>
    <row r="47" spans="1:10">
      <c r="A47" s="37"/>
      <c r="B47" s="37" t="s">
        <v>26</v>
      </c>
      <c r="C47" s="33"/>
      <c r="D47" s="33"/>
      <c r="E47" s="33"/>
      <c r="F47" s="33"/>
      <c r="G47" s="33"/>
    </row>
    <row r="48" spans="1:10">
      <c r="A48" s="37"/>
      <c r="B48" s="37" t="s">
        <v>42</v>
      </c>
      <c r="C48" s="33"/>
      <c r="D48" s="73">
        <f>SUM(D46:D47)</f>
        <v>28430</v>
      </c>
      <c r="E48" s="73"/>
      <c r="F48" s="73"/>
      <c r="G48" s="73"/>
    </row>
    <row r="49" spans="1:7">
      <c r="A49" s="37" t="s">
        <v>123</v>
      </c>
      <c r="B49" s="37"/>
      <c r="C49" s="33"/>
      <c r="D49" s="78">
        <v>252</v>
      </c>
      <c r="E49" s="78"/>
      <c r="F49" s="78"/>
      <c r="G49" s="78"/>
    </row>
    <row r="50" spans="1:7">
      <c r="A50" s="37" t="s">
        <v>172</v>
      </c>
      <c r="B50" s="37"/>
      <c r="C50" s="33"/>
      <c r="D50" s="74">
        <v>2008</v>
      </c>
      <c r="E50" s="74"/>
      <c r="F50" s="74"/>
      <c r="G50" s="74"/>
    </row>
    <row r="51" spans="1:7">
      <c r="A51" s="37" t="s">
        <v>173</v>
      </c>
      <c r="B51" s="37"/>
      <c r="C51" s="33"/>
      <c r="D51" s="74" t="s">
        <v>177</v>
      </c>
      <c r="E51" s="74"/>
      <c r="F51" s="74"/>
      <c r="G51" s="74"/>
    </row>
    <row r="52" spans="1:7">
      <c r="A52" s="37" t="s">
        <v>182</v>
      </c>
      <c r="B52" s="37" t="s">
        <v>141</v>
      </c>
      <c r="C52" s="33"/>
      <c r="D52" s="75">
        <v>11393150</v>
      </c>
      <c r="E52" s="75"/>
      <c r="F52" s="75"/>
      <c r="G52" s="75"/>
    </row>
    <row r="53" spans="1:7">
      <c r="A53" s="37"/>
      <c r="B53" s="37" t="s">
        <v>142</v>
      </c>
      <c r="C53" s="33"/>
      <c r="D53" s="74">
        <v>355</v>
      </c>
      <c r="E53" s="74"/>
      <c r="F53" s="74"/>
      <c r="G53" s="74"/>
    </row>
    <row r="54" spans="1:7">
      <c r="A54" s="37"/>
      <c r="B54" s="37" t="s">
        <v>174</v>
      </c>
      <c r="C54" s="33"/>
      <c r="D54" s="74">
        <v>400</v>
      </c>
      <c r="E54" s="74"/>
      <c r="F54" s="74"/>
      <c r="G54" s="74"/>
    </row>
    <row r="55" spans="1:7">
      <c r="A55" s="37" t="s">
        <v>175</v>
      </c>
      <c r="B55" s="37"/>
      <c r="C55" s="33"/>
      <c r="D55" s="79"/>
      <c r="E55" s="79"/>
      <c r="F55" s="79"/>
      <c r="G55" s="79"/>
    </row>
    <row r="56" spans="1:7">
      <c r="A56" s="37" t="s">
        <v>178</v>
      </c>
      <c r="B56" s="37"/>
      <c r="C56" s="33"/>
      <c r="D56" s="79">
        <v>162759000</v>
      </c>
      <c r="E56" s="79"/>
      <c r="F56" s="79"/>
      <c r="G56" s="79"/>
    </row>
    <row r="57" spans="1:7">
      <c r="A57" s="37" t="s">
        <v>150</v>
      </c>
      <c r="B57" s="37"/>
      <c r="C57" s="33"/>
      <c r="D57" s="79"/>
      <c r="E57" s="79"/>
      <c r="F57" s="79"/>
      <c r="G57" s="79"/>
    </row>
    <row r="58" spans="1:7">
      <c r="A58" s="37" t="s">
        <v>86</v>
      </c>
      <c r="B58" s="37"/>
      <c r="C58" s="33"/>
      <c r="D58" s="79"/>
      <c r="E58" s="79"/>
      <c r="F58" s="79"/>
      <c r="G58" s="79"/>
    </row>
    <row r="59" spans="1:7">
      <c r="A59" s="37" t="s">
        <v>87</v>
      </c>
      <c r="B59" s="37"/>
      <c r="C59" s="33"/>
      <c r="D59" s="76">
        <v>7.0000000000000007E-2</v>
      </c>
      <c r="E59" s="76"/>
      <c r="F59" s="76"/>
      <c r="G59" s="76"/>
    </row>
    <row r="60" spans="1:7">
      <c r="A60" s="37" t="s">
        <v>88</v>
      </c>
      <c r="B60" s="37"/>
      <c r="C60" s="33"/>
      <c r="D60" s="76">
        <v>7.0000000000000007E-2</v>
      </c>
      <c r="E60" s="76"/>
      <c r="F60" s="76"/>
      <c r="G60" s="76"/>
    </row>
    <row r="61" spans="1:7">
      <c r="A61" s="37" t="s">
        <v>89</v>
      </c>
      <c r="B61" s="37"/>
      <c r="C61" s="33"/>
      <c r="D61" s="79"/>
      <c r="E61" s="79"/>
      <c r="F61" s="79"/>
      <c r="G61" s="79"/>
    </row>
    <row r="62" spans="1:7">
      <c r="A62" s="37" t="s">
        <v>124</v>
      </c>
      <c r="B62" s="37"/>
      <c r="C62" s="33"/>
      <c r="D62" s="79"/>
      <c r="E62" s="79"/>
      <c r="F62" s="79"/>
      <c r="G62" s="79"/>
    </row>
    <row r="63" spans="1:7">
      <c r="A63" s="37" t="s">
        <v>125</v>
      </c>
      <c r="B63" s="37"/>
      <c r="C63" s="33"/>
      <c r="D63" s="79"/>
      <c r="E63" s="79"/>
      <c r="F63" s="79"/>
      <c r="G63" s="79"/>
    </row>
    <row r="64" spans="1:7">
      <c r="A64" s="37" t="s">
        <v>134</v>
      </c>
      <c r="B64" s="37" t="s">
        <v>143</v>
      </c>
      <c r="C64" s="33"/>
      <c r="D64" s="79"/>
      <c r="E64" s="79"/>
      <c r="F64" s="79"/>
      <c r="G64" s="79"/>
    </row>
    <row r="65" spans="1:7">
      <c r="A65" s="7"/>
      <c r="B65" s="37" t="s">
        <v>144</v>
      </c>
      <c r="C65" s="33"/>
      <c r="D65" s="79"/>
      <c r="E65" s="79"/>
      <c r="F65" s="79"/>
      <c r="G65" s="79"/>
    </row>
  </sheetData>
  <mergeCells count="12">
    <mergeCell ref="H4:I4"/>
    <mergeCell ref="H11:I11"/>
    <mergeCell ref="H10:I10"/>
    <mergeCell ref="H9:I9"/>
    <mergeCell ref="H8:I8"/>
    <mergeCell ref="H7:I7"/>
    <mergeCell ref="H6:I6"/>
    <mergeCell ref="H31:I31"/>
    <mergeCell ref="H32:I32"/>
    <mergeCell ref="H34:I34"/>
    <mergeCell ref="H16:I16"/>
    <mergeCell ref="H5:I5"/>
  </mergeCells>
  <phoneticPr fontId="9" type="noConversion"/>
  <pageMargins left="0.75" right="0.75" top="1" bottom="1" header="0.5" footer="0.5"/>
  <pageSetup paperSize="9" scale="48" orientation="landscape" r:id="rId1"/>
  <headerFooter alignWithMargins="0"/>
</worksheet>
</file>

<file path=xl/worksheets/sheet3.xml><?xml version="1.0" encoding="utf-8"?>
<worksheet xmlns="http://schemas.openxmlformats.org/spreadsheetml/2006/main" xmlns:r="http://schemas.openxmlformats.org/officeDocument/2006/relationships">
  <sheetPr codeName="Sheet4">
    <pageSetUpPr fitToPage="1"/>
  </sheetPr>
  <dimension ref="A1:BP161"/>
  <sheetViews>
    <sheetView topLeftCell="E35" workbookViewId="0">
      <selection activeCell="A45" sqref="A1:O45"/>
    </sheetView>
  </sheetViews>
  <sheetFormatPr defaultRowHeight="12.75"/>
  <cols>
    <col min="1" max="1" width="3.28515625" style="12" customWidth="1"/>
    <col min="2" max="2" width="5.42578125" style="12" customWidth="1"/>
    <col min="3" max="3" width="20" style="12" customWidth="1"/>
    <col min="4" max="4" width="32.42578125" style="12" customWidth="1"/>
    <col min="5" max="5" width="7.5703125" style="12" customWidth="1"/>
    <col min="6" max="6" width="11" style="12" customWidth="1"/>
    <col min="7" max="7" width="18.42578125" style="12" customWidth="1"/>
    <col min="8" max="8" width="10" style="12" customWidth="1"/>
    <col min="9" max="10" width="10.85546875" customWidth="1"/>
    <col min="11" max="11" width="10" style="92" customWidth="1"/>
    <col min="12" max="12" width="5.85546875" style="29" customWidth="1"/>
    <col min="13" max="13" width="9.140625" style="12"/>
    <col min="14" max="14" width="17.28515625" style="12" bestFit="1" customWidth="1"/>
    <col min="15" max="15" width="11.140625" style="12" bestFit="1" customWidth="1"/>
    <col min="16" max="16" width="10.140625" style="12" bestFit="1" customWidth="1"/>
    <col min="17" max="16384" width="9.140625" style="12"/>
  </cols>
  <sheetData>
    <row r="1" spans="1:68">
      <c r="B1" s="28" t="s">
        <v>103</v>
      </c>
    </row>
    <row r="3" spans="1:68">
      <c r="B3" s="28" t="s">
        <v>203</v>
      </c>
      <c r="C3" s="30"/>
      <c r="D3" s="31"/>
    </row>
    <row r="4" spans="1:68" customFormat="1" ht="13.5" thickBot="1">
      <c r="K4" s="93"/>
    </row>
    <row r="5" spans="1:68" ht="34.5" thickBot="1">
      <c r="B5" s="14" t="s">
        <v>104</v>
      </c>
      <c r="C5" s="15" t="s">
        <v>17</v>
      </c>
      <c r="D5" s="15" t="s">
        <v>14</v>
      </c>
      <c r="E5" s="15" t="s">
        <v>15</v>
      </c>
      <c r="F5" s="15" t="s">
        <v>85</v>
      </c>
      <c r="G5" s="15" t="s">
        <v>96</v>
      </c>
      <c r="H5" s="15" t="s">
        <v>204</v>
      </c>
      <c r="I5" s="15" t="s">
        <v>205</v>
      </c>
      <c r="J5" s="15" t="s">
        <v>206</v>
      </c>
      <c r="K5" s="94" t="s">
        <v>207</v>
      </c>
      <c r="L5" s="16" t="s">
        <v>202</v>
      </c>
      <c r="M5" s="16" t="s">
        <v>88</v>
      </c>
    </row>
    <row r="6" spans="1:68" ht="11.25">
      <c r="A6" s="18"/>
      <c r="B6" s="19" t="s">
        <v>105</v>
      </c>
      <c r="C6" s="20" t="s">
        <v>112</v>
      </c>
      <c r="D6" s="20" t="s">
        <v>83</v>
      </c>
      <c r="E6" s="21" t="s">
        <v>21</v>
      </c>
      <c r="F6" s="21" t="s">
        <v>44</v>
      </c>
      <c r="G6" s="21" t="s">
        <v>97</v>
      </c>
      <c r="H6" s="95">
        <v>10299</v>
      </c>
      <c r="I6" s="96">
        <v>38687</v>
      </c>
      <c r="J6" s="103">
        <f>K6*M6</f>
        <v>3.8000000000000003</v>
      </c>
      <c r="K6" s="103">
        <v>47.5</v>
      </c>
      <c r="L6" s="98">
        <f>K6/$K$19</f>
        <v>0.20788655958685281</v>
      </c>
      <c r="M6" s="22">
        <v>0.08</v>
      </c>
      <c r="N6" s="12" t="s">
        <v>208</v>
      </c>
      <c r="R6" s="12">
        <v>1971</v>
      </c>
      <c r="S6" s="12">
        <f t="shared" ref="S6:S18" si="0">$R$4-R6</f>
        <v>-1971</v>
      </c>
      <c r="T6" s="12" t="e">
        <f>S6*(#REF!/#REF!)</f>
        <v>#REF!</v>
      </c>
    </row>
    <row r="7" spans="1:68" ht="11.25">
      <c r="A7" s="18"/>
      <c r="B7" s="19" t="s">
        <v>105</v>
      </c>
      <c r="C7" s="19" t="s">
        <v>78</v>
      </c>
      <c r="D7" s="19" t="s">
        <v>111</v>
      </c>
      <c r="E7" s="21" t="s">
        <v>21</v>
      </c>
      <c r="F7" s="21" t="s">
        <v>45</v>
      </c>
      <c r="G7" s="21" t="s">
        <v>99</v>
      </c>
      <c r="H7" s="95">
        <v>22511</v>
      </c>
      <c r="I7" s="96">
        <v>38687</v>
      </c>
      <c r="J7" s="103">
        <f>K7*M7</f>
        <v>2.3247</v>
      </c>
      <c r="K7" s="103">
        <v>31.5</v>
      </c>
      <c r="L7" s="98">
        <f t="shared" ref="L7:L18" si="1">K7/$K$19</f>
        <v>0.13786161319970239</v>
      </c>
      <c r="M7" s="22">
        <v>7.3800000000000004E-2</v>
      </c>
      <c r="N7" s="12" t="s">
        <v>198</v>
      </c>
      <c r="P7" s="1"/>
      <c r="Q7" s="1"/>
      <c r="R7" s="1">
        <v>2005</v>
      </c>
      <c r="S7" s="12">
        <f t="shared" si="0"/>
        <v>-2005</v>
      </c>
      <c r="T7" s="12" t="e">
        <f>S7*(#REF!/#REF!)</f>
        <v>#REF!</v>
      </c>
    </row>
    <row r="8" spans="1:68" ht="11.25">
      <c r="A8" s="18"/>
      <c r="B8" s="19" t="s">
        <v>105</v>
      </c>
      <c r="C8" s="20" t="s">
        <v>20</v>
      </c>
      <c r="D8" s="20" t="s">
        <v>27</v>
      </c>
      <c r="E8" s="21" t="s">
        <v>21</v>
      </c>
      <c r="F8" s="21" t="s">
        <v>45</v>
      </c>
      <c r="G8" s="21" t="s">
        <v>98</v>
      </c>
      <c r="H8" s="95">
        <v>17733</v>
      </c>
      <c r="I8" s="96">
        <v>38443</v>
      </c>
      <c r="J8" s="103">
        <f>M8*K8</f>
        <v>1.9431</v>
      </c>
      <c r="K8" s="103">
        <v>25.5</v>
      </c>
      <c r="L8" s="98">
        <f t="shared" si="1"/>
        <v>0.11160225830452099</v>
      </c>
      <c r="M8" s="22">
        <v>7.6200000000000004E-2</v>
      </c>
      <c r="N8" s="12" t="s">
        <v>198</v>
      </c>
      <c r="R8" s="12">
        <v>2005</v>
      </c>
      <c r="S8" s="12">
        <f t="shared" si="0"/>
        <v>-2005</v>
      </c>
      <c r="T8" s="12" t="e">
        <f>S8*(#REF!/#REF!)</f>
        <v>#REF!</v>
      </c>
    </row>
    <row r="9" spans="1:68" ht="11.25">
      <c r="A9" s="18"/>
      <c r="B9" s="19" t="s">
        <v>105</v>
      </c>
      <c r="C9" s="20" t="s">
        <v>76</v>
      </c>
      <c r="D9" s="20" t="s">
        <v>72</v>
      </c>
      <c r="E9" s="21" t="s">
        <v>18</v>
      </c>
      <c r="F9" s="21" t="s">
        <v>45</v>
      </c>
      <c r="G9" s="21" t="s">
        <v>98</v>
      </c>
      <c r="H9" s="95">
        <v>18541</v>
      </c>
      <c r="I9" s="96">
        <v>38626</v>
      </c>
      <c r="J9" s="103">
        <f>K9*M9</f>
        <v>1.532</v>
      </c>
      <c r="K9" s="103">
        <v>19.149999999999999</v>
      </c>
      <c r="L9" s="98">
        <f t="shared" si="1"/>
        <v>8.381110770712065E-2</v>
      </c>
      <c r="M9" s="22">
        <v>0.08</v>
      </c>
      <c r="N9" s="12" t="s">
        <v>198</v>
      </c>
      <c r="P9" s="1"/>
      <c r="Q9" s="1"/>
      <c r="R9" s="1">
        <v>2005</v>
      </c>
      <c r="S9" s="12">
        <f t="shared" si="0"/>
        <v>-2005</v>
      </c>
      <c r="T9" s="12" t="e">
        <f>S9*(#REF!/#REF!)</f>
        <v>#REF!</v>
      </c>
    </row>
    <row r="10" spans="1:68" ht="11.25">
      <c r="A10" s="18"/>
      <c r="B10" s="19" t="s">
        <v>105</v>
      </c>
      <c r="C10" s="20" t="s">
        <v>29</v>
      </c>
      <c r="D10" s="20" t="s">
        <v>25</v>
      </c>
      <c r="E10" s="21" t="s">
        <v>18</v>
      </c>
      <c r="F10" s="21" t="s">
        <v>45</v>
      </c>
      <c r="G10" s="21" t="s">
        <v>98</v>
      </c>
      <c r="H10" s="95" t="e">
        <f>#REF!</f>
        <v>#REF!</v>
      </c>
      <c r="I10" s="96" t="e">
        <f>#REF!</f>
        <v>#REF!</v>
      </c>
      <c r="J10" s="103" t="e">
        <f>#REF!/1000000</f>
        <v>#REF!</v>
      </c>
      <c r="K10" s="103">
        <v>14.65</v>
      </c>
      <c r="L10" s="98">
        <f t="shared" si="1"/>
        <v>6.411659153573461E-2</v>
      </c>
      <c r="M10" s="23">
        <v>7.6700000000000004E-2</v>
      </c>
      <c r="N10" s="12" t="s">
        <v>198</v>
      </c>
      <c r="R10" s="12">
        <v>2005</v>
      </c>
      <c r="S10" s="12">
        <f t="shared" si="0"/>
        <v>-2005</v>
      </c>
      <c r="T10" s="12" t="e">
        <f>S10*(#REF!/#REF!)</f>
        <v>#REF!</v>
      </c>
    </row>
    <row r="11" spans="1:68" ht="11.25">
      <c r="A11" s="18"/>
      <c r="B11" s="19" t="s">
        <v>105</v>
      </c>
      <c r="C11" s="20" t="s">
        <v>75</v>
      </c>
      <c r="D11" s="20" t="s">
        <v>70</v>
      </c>
      <c r="E11" s="21" t="s">
        <v>18</v>
      </c>
      <c r="F11" s="21" t="s">
        <v>45</v>
      </c>
      <c r="G11" s="21" t="s">
        <v>98</v>
      </c>
      <c r="H11" s="95" t="e">
        <f>#REF!</f>
        <v>#REF!</v>
      </c>
      <c r="I11" s="96" t="e">
        <f>#REF!</f>
        <v>#REF!</v>
      </c>
      <c r="J11" s="103" t="e">
        <f>#REF!/1000000</f>
        <v>#REF!</v>
      </c>
      <c r="K11" s="103">
        <v>13.9</v>
      </c>
      <c r="L11" s="98">
        <f t="shared" si="1"/>
        <v>6.083417217383693E-2</v>
      </c>
      <c r="M11" s="22">
        <v>7.3899999999999993E-2</v>
      </c>
      <c r="N11" s="12" t="s">
        <v>198</v>
      </c>
      <c r="P11" s="1"/>
      <c r="Q11" s="1"/>
      <c r="R11" s="1">
        <v>2005</v>
      </c>
      <c r="S11" s="12">
        <f t="shared" si="0"/>
        <v>-2005</v>
      </c>
      <c r="T11" s="12" t="e">
        <f>S11*(#REF!/#REF!)</f>
        <v>#REF!</v>
      </c>
    </row>
    <row r="12" spans="1:68" ht="11.25">
      <c r="A12" s="18"/>
      <c r="B12" s="19" t="s">
        <v>105</v>
      </c>
      <c r="C12" s="20" t="s">
        <v>74</v>
      </c>
      <c r="D12" s="20" t="s">
        <v>69</v>
      </c>
      <c r="E12" s="21" t="s">
        <v>18</v>
      </c>
      <c r="F12" s="21" t="s">
        <v>45</v>
      </c>
      <c r="G12" s="21" t="s">
        <v>98</v>
      </c>
      <c r="H12" s="95" t="e">
        <f>#REF!</f>
        <v>#REF!</v>
      </c>
      <c r="I12" s="96" t="e">
        <f>#REF!</f>
        <v>#REF!</v>
      </c>
      <c r="J12" s="103" t="e">
        <f>#REF!/1000000</f>
        <v>#REF!</v>
      </c>
      <c r="K12" s="103">
        <v>13</v>
      </c>
      <c r="L12" s="98">
        <f t="shared" si="1"/>
        <v>5.6895268939559714E-2</v>
      </c>
      <c r="M12" s="22">
        <v>7.6799999999999993E-2</v>
      </c>
      <c r="N12" s="12" t="s">
        <v>198</v>
      </c>
      <c r="P12" s="1"/>
      <c r="Q12" s="1"/>
      <c r="R12" s="1">
        <v>2005</v>
      </c>
      <c r="S12" s="12">
        <f t="shared" si="0"/>
        <v>-2005</v>
      </c>
      <c r="T12" s="12" t="e">
        <f>S12*(#REF!/#REF!)</f>
        <v>#REF!</v>
      </c>
    </row>
    <row r="13" spans="1:68" ht="11.25">
      <c r="A13" s="18"/>
      <c r="B13" s="19" t="s">
        <v>105</v>
      </c>
      <c r="C13" s="20" t="s">
        <v>41</v>
      </c>
      <c r="D13" s="20" t="s">
        <v>39</v>
      </c>
      <c r="E13" s="21" t="s">
        <v>18</v>
      </c>
      <c r="F13" s="21" t="s">
        <v>40</v>
      </c>
      <c r="G13" s="21" t="s">
        <v>210</v>
      </c>
      <c r="H13" s="102" t="e">
        <f>#REF!</f>
        <v>#REF!</v>
      </c>
      <c r="I13" s="96" t="e">
        <f>#REF!</f>
        <v>#REF!</v>
      </c>
      <c r="J13" s="103" t="e">
        <f>#REF!/1000000</f>
        <v>#REF!</v>
      </c>
      <c r="K13" s="103">
        <v>12.9</v>
      </c>
      <c r="L13" s="98">
        <f t="shared" si="1"/>
        <v>5.645761302464003E-2</v>
      </c>
      <c r="M13" s="23">
        <v>7.2499999999999995E-2</v>
      </c>
      <c r="N13" s="12" t="s">
        <v>198</v>
      </c>
      <c r="P13" s="1"/>
      <c r="Q13" s="1"/>
      <c r="R13" s="1">
        <v>2005</v>
      </c>
      <c r="S13" s="12">
        <f t="shared" si="0"/>
        <v>-2005</v>
      </c>
      <c r="T13" s="12" t="e">
        <f>S13*(#REF!/#REF!)</f>
        <v>#REF!</v>
      </c>
    </row>
    <row r="14" spans="1:68" ht="11.25">
      <c r="A14" s="18"/>
      <c r="B14" s="19" t="s">
        <v>105</v>
      </c>
      <c r="C14" s="20" t="s">
        <v>79</v>
      </c>
      <c r="D14" s="20" t="s">
        <v>119</v>
      </c>
      <c r="E14" s="21" t="s">
        <v>18</v>
      </c>
      <c r="F14" s="21" t="s">
        <v>45</v>
      </c>
      <c r="G14" s="21" t="s">
        <v>98</v>
      </c>
      <c r="H14" s="95" t="e">
        <f>#REF!</f>
        <v>#REF!</v>
      </c>
      <c r="I14" s="96" t="e">
        <f>#REF!</f>
        <v>#REF!</v>
      </c>
      <c r="J14" s="103" t="e">
        <f>#REF!/1000000</f>
        <v>#REF!</v>
      </c>
      <c r="K14" s="103">
        <v>12.4</v>
      </c>
      <c r="L14" s="98">
        <f t="shared" si="1"/>
        <v>5.4269333450041576E-2</v>
      </c>
      <c r="M14" s="23">
        <v>7.7200000000000005E-2</v>
      </c>
      <c r="N14" s="12" t="s">
        <v>209</v>
      </c>
      <c r="P14" s="27"/>
      <c r="Q14" s="1"/>
      <c r="R14" s="1">
        <v>2006</v>
      </c>
      <c r="S14" s="12">
        <f t="shared" si="0"/>
        <v>-2006</v>
      </c>
      <c r="T14" s="12" t="e">
        <f>S14*(#REF!/#REF!)</f>
        <v>#REF!</v>
      </c>
    </row>
    <row r="15" spans="1:68" ht="11.25">
      <c r="A15" s="18"/>
      <c r="B15" s="19" t="s">
        <v>105</v>
      </c>
      <c r="C15" s="20" t="s">
        <v>82</v>
      </c>
      <c r="D15" s="20" t="s">
        <v>118</v>
      </c>
      <c r="E15" s="21" t="s">
        <v>36</v>
      </c>
      <c r="F15" s="21" t="s">
        <v>45</v>
      </c>
      <c r="G15" s="21" t="s">
        <v>98</v>
      </c>
      <c r="H15" s="95" t="e">
        <f>#REF!</f>
        <v>#REF!</v>
      </c>
      <c r="I15" s="96" t="e">
        <f>#REF!</f>
        <v>#REF!</v>
      </c>
      <c r="J15" s="103">
        <f>K15*M15</f>
        <v>0.96867999999999987</v>
      </c>
      <c r="K15" s="103">
        <v>12.2</v>
      </c>
      <c r="L15" s="98">
        <f t="shared" si="1"/>
        <v>5.3394021620202195E-2</v>
      </c>
      <c r="M15" s="23">
        <v>7.9399999999999998E-2</v>
      </c>
      <c r="N15" s="12" t="s">
        <v>198</v>
      </c>
      <c r="P15" s="27"/>
      <c r="Q15" s="1"/>
      <c r="R15" s="1">
        <v>2005</v>
      </c>
      <c r="S15" s="12">
        <f t="shared" si="0"/>
        <v>-2005</v>
      </c>
      <c r="T15" s="12" t="e">
        <f>S15*(#REF!/#REF!)</f>
        <v>#REF!</v>
      </c>
    </row>
    <row r="16" spans="1:68" ht="11.25">
      <c r="A16" s="18"/>
      <c r="B16" s="19" t="s">
        <v>105</v>
      </c>
      <c r="C16" s="19" t="s">
        <v>77</v>
      </c>
      <c r="D16" s="19" t="s">
        <v>73</v>
      </c>
      <c r="E16" s="21" t="s">
        <v>37</v>
      </c>
      <c r="F16" s="21" t="s">
        <v>45</v>
      </c>
      <c r="G16" s="21" t="s">
        <v>98</v>
      </c>
      <c r="H16" s="95" t="e">
        <f>#REF!</f>
        <v>#REF!</v>
      </c>
      <c r="I16" s="96" t="e">
        <f>#REF!</f>
        <v>#REF!</v>
      </c>
      <c r="J16" s="103">
        <f>K16*M16</f>
        <v>0.81600000000000006</v>
      </c>
      <c r="K16" s="103">
        <v>9.6</v>
      </c>
      <c r="L16" s="98">
        <f t="shared" si="1"/>
        <v>4.2014967832290251E-2</v>
      </c>
      <c r="M16" s="22">
        <v>8.5000000000000006E-2</v>
      </c>
      <c r="N16" s="12" t="s">
        <v>198</v>
      </c>
      <c r="P16" s="1"/>
      <c r="Q16" s="1"/>
      <c r="R16" s="1">
        <v>2005</v>
      </c>
      <c r="S16" s="12">
        <f t="shared" si="0"/>
        <v>-2005</v>
      </c>
      <c r="T16" s="12" t="e">
        <f>S16*(#REF!/#REF!)</f>
        <v>#REF!</v>
      </c>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row>
    <row r="17" spans="1:68" ht="11.25">
      <c r="A17" s="18"/>
      <c r="B17" s="19" t="s">
        <v>105</v>
      </c>
      <c r="C17" s="20" t="s">
        <v>68</v>
      </c>
      <c r="D17" s="20" t="s">
        <v>71</v>
      </c>
      <c r="E17" s="21" t="s">
        <v>18</v>
      </c>
      <c r="F17" s="21" t="s">
        <v>45</v>
      </c>
      <c r="G17" s="21" t="s">
        <v>98</v>
      </c>
      <c r="H17" s="95" t="e">
        <f>#REF!</f>
        <v>#REF!</v>
      </c>
      <c r="I17" s="96" t="e">
        <f>#REF!</f>
        <v>#REF!</v>
      </c>
      <c r="J17" s="103" t="e">
        <f>#REF!/1000000</f>
        <v>#REF!</v>
      </c>
      <c r="K17" s="103">
        <v>8.85</v>
      </c>
      <c r="L17" s="98">
        <f t="shared" si="1"/>
        <v>3.8732548470392578E-2</v>
      </c>
      <c r="M17" s="22">
        <v>7.85E-2</v>
      </c>
      <c r="N17" s="12" t="s">
        <v>198</v>
      </c>
      <c r="P17" s="1"/>
      <c r="Q17" s="1"/>
      <c r="R17" s="1">
        <v>2005</v>
      </c>
      <c r="S17" s="12">
        <f t="shared" si="0"/>
        <v>-2005</v>
      </c>
      <c r="T17" s="12" t="e">
        <f>S17*(#REF!/#REF!)</f>
        <v>#REF!</v>
      </c>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row>
    <row r="18" spans="1:68" ht="11.25">
      <c r="A18" s="18"/>
      <c r="B18" s="19" t="s">
        <v>105</v>
      </c>
      <c r="C18" s="20" t="s">
        <v>81</v>
      </c>
      <c r="D18" s="20" t="s">
        <v>196</v>
      </c>
      <c r="E18" s="21" t="s">
        <v>37</v>
      </c>
      <c r="F18" s="21" t="s">
        <v>45</v>
      </c>
      <c r="G18" s="21" t="s">
        <v>98</v>
      </c>
      <c r="H18" s="95" t="e">
        <f>#REF!</f>
        <v>#REF!</v>
      </c>
      <c r="I18" s="96" t="e">
        <f>#REF!</f>
        <v>#REF!</v>
      </c>
      <c r="J18" s="103">
        <f>K18*M18</f>
        <v>0.60628400000000005</v>
      </c>
      <c r="K18" s="103">
        <v>7.34</v>
      </c>
      <c r="L18" s="98">
        <f t="shared" si="1"/>
        <v>3.2123944155105257E-2</v>
      </c>
      <c r="M18" s="23">
        <v>8.2600000000000007E-2</v>
      </c>
      <c r="N18" s="12" t="s">
        <v>197</v>
      </c>
      <c r="P18" s="27"/>
      <c r="Q18" s="1"/>
      <c r="R18" s="1">
        <v>2007</v>
      </c>
      <c r="S18" s="12">
        <f t="shared" si="0"/>
        <v>-2007</v>
      </c>
      <c r="T18" s="12" t="e">
        <f>S18*(#REF!/#REF!)</f>
        <v>#REF!</v>
      </c>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row>
    <row r="19" spans="1:68" ht="11.25">
      <c r="B19" s="24" t="s">
        <v>95</v>
      </c>
      <c r="C19" s="24"/>
      <c r="D19" s="24"/>
      <c r="E19" s="24"/>
      <c r="F19" s="24"/>
      <c r="G19" s="99"/>
      <c r="H19" s="105" t="e">
        <f>SUM(H6:H18)-H13</f>
        <v>#REF!</v>
      </c>
      <c r="I19" s="21"/>
      <c r="J19" s="104" t="e">
        <f>SUM(J6:J18)</f>
        <v>#REF!</v>
      </c>
      <c r="K19" s="104">
        <f>SUM(K6:K18)</f>
        <v>228.49</v>
      </c>
      <c r="L19" s="17">
        <f>SUM(L6:L18)</f>
        <v>1</v>
      </c>
      <c r="M19" s="25">
        <f>SUMPRODUCT(L6:L18,M6:M18)</f>
        <v>7.7584506980611839E-2</v>
      </c>
      <c r="P19" s="27"/>
      <c r="Q19" s="1"/>
      <c r="R19" s="1"/>
      <c r="S19" s="1"/>
      <c r="T19" s="32" t="e">
        <f>SUM(T6:T18)</f>
        <v>#REF!</v>
      </c>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row>
    <row r="20" spans="1:68">
      <c r="B20" s="26"/>
      <c r="C20" s="26"/>
      <c r="D20" s="26"/>
      <c r="E20" s="26"/>
      <c r="F20" s="26"/>
      <c r="G20" s="26"/>
      <c r="H20" s="26"/>
      <c r="K20" s="100"/>
      <c r="L20" s="13"/>
      <c r="M20" s="80"/>
      <c r="O20" s="1"/>
      <c r="P20" s="27"/>
      <c r="Q20" s="1"/>
      <c r="R20" s="1"/>
      <c r="S20" s="1"/>
      <c r="T20" s="32"/>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row>
    <row r="21" spans="1:68">
      <c r="B21" s="26" t="s">
        <v>211</v>
      </c>
      <c r="C21" s="26"/>
      <c r="D21" s="26"/>
      <c r="E21" s="26"/>
      <c r="F21" s="26"/>
      <c r="G21" s="26"/>
      <c r="H21" s="26"/>
      <c r="K21" s="100"/>
      <c r="L21" s="13"/>
      <c r="M21" s="80"/>
      <c r="O21" s="1"/>
      <c r="P21" s="27"/>
      <c r="Q21" s="1"/>
      <c r="R21" s="1"/>
      <c r="S21" s="1"/>
      <c r="T21" s="32"/>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row>
    <row r="22" spans="1:68">
      <c r="B22" s="26"/>
      <c r="C22" s="26"/>
      <c r="D22" s="26"/>
      <c r="E22" s="26"/>
      <c r="F22" s="26"/>
      <c r="G22" s="26"/>
      <c r="H22" s="26"/>
      <c r="K22" s="100"/>
      <c r="L22" s="13"/>
      <c r="M22" s="80"/>
      <c r="O22" s="1"/>
      <c r="P22" s="27"/>
      <c r="Q22" s="1"/>
      <c r="R22" s="1"/>
      <c r="S22" s="1"/>
      <c r="T22" s="32"/>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row>
    <row r="23" spans="1:68" ht="11.25">
      <c r="A23" s="18"/>
      <c r="B23" s="19" t="s">
        <v>105</v>
      </c>
      <c r="C23" s="20" t="s">
        <v>114</v>
      </c>
      <c r="D23" s="20" t="s">
        <v>115</v>
      </c>
      <c r="E23" s="21" t="s">
        <v>21</v>
      </c>
      <c r="F23" s="21" t="s">
        <v>45</v>
      </c>
      <c r="G23" s="21" t="s">
        <v>98</v>
      </c>
      <c r="H23" s="95">
        <v>42641</v>
      </c>
      <c r="I23" s="96">
        <v>39114</v>
      </c>
      <c r="J23" s="103">
        <f>K23*M23</f>
        <v>5.8458399999999999</v>
      </c>
      <c r="K23" s="103">
        <f>72800000/1000000</f>
        <v>72.8</v>
      </c>
      <c r="L23" s="98">
        <f>K23/$K$27</f>
        <v>0.6172106824925816</v>
      </c>
      <c r="M23" s="23">
        <v>8.0299999999999996E-2</v>
      </c>
      <c r="N23" s="12" t="s">
        <v>116</v>
      </c>
      <c r="O23" s="13"/>
      <c r="P23" s="27"/>
      <c r="Q23" s="1"/>
      <c r="R23" s="1">
        <v>2007</v>
      </c>
      <c r="S23" s="12">
        <f>$R$4-R23</f>
        <v>-2007</v>
      </c>
      <c r="T23" s="12" t="e">
        <f>S23*(#REF!/#REF!)</f>
        <v>#REF!</v>
      </c>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row>
    <row r="24" spans="1:68" ht="11.25">
      <c r="A24" s="18"/>
      <c r="B24" s="19" t="s">
        <v>105</v>
      </c>
      <c r="C24" s="20" t="s">
        <v>80</v>
      </c>
      <c r="D24" s="20" t="s">
        <v>195</v>
      </c>
      <c r="E24" s="21" t="s">
        <v>18</v>
      </c>
      <c r="F24" s="21" t="s">
        <v>45</v>
      </c>
      <c r="G24" s="21" t="s">
        <v>98</v>
      </c>
      <c r="H24" s="95">
        <v>26443</v>
      </c>
      <c r="I24" s="96">
        <v>38869</v>
      </c>
      <c r="J24" s="103">
        <f>K24*M24</f>
        <v>1.361775</v>
      </c>
      <c r="K24" s="103">
        <f>'New Properties'!$J$23/1000000</f>
        <v>16.75</v>
      </c>
      <c r="L24" s="98">
        <f>K24/$K$27</f>
        <v>0.14200932598558713</v>
      </c>
      <c r="M24" s="23">
        <f>'New Properties'!$J$27</f>
        <v>8.1299999999999997E-2</v>
      </c>
      <c r="N24" s="12" t="s">
        <v>116</v>
      </c>
      <c r="O24" s="1"/>
      <c r="P24" s="27"/>
      <c r="Q24" s="1"/>
      <c r="R24" s="1"/>
      <c r="S24" s="1"/>
      <c r="T24" s="32"/>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row>
    <row r="25" spans="1:68" ht="11.25">
      <c r="A25" s="18"/>
      <c r="B25" s="19" t="s">
        <v>105</v>
      </c>
      <c r="C25" s="20" t="s">
        <v>187</v>
      </c>
      <c r="D25" s="20" t="s">
        <v>212</v>
      </c>
      <c r="E25" s="21" t="str">
        <f>'New Properties'!$D$6</f>
        <v>VIC</v>
      </c>
      <c r="F25" s="21" t="str">
        <f>'New Properties'!$D$10</f>
        <v>Industrial</v>
      </c>
      <c r="G25" s="21" t="s">
        <v>98</v>
      </c>
      <c r="H25" s="95">
        <v>11000</v>
      </c>
      <c r="I25" s="96">
        <v>38961</v>
      </c>
      <c r="J25" s="103">
        <f>M25*K25</f>
        <v>0.70943999999999996</v>
      </c>
      <c r="K25" s="107">
        <f>'New Properties'!$D$23/1000000</f>
        <v>9.6</v>
      </c>
      <c r="L25" s="98">
        <f>K25/$K$27</f>
        <v>8.1390419669351427E-2</v>
      </c>
      <c r="M25" s="23">
        <f>'New Properties'!$D$27</f>
        <v>7.3899999999999993E-2</v>
      </c>
      <c r="N25" s="12" t="s">
        <v>116</v>
      </c>
      <c r="O25" s="1"/>
      <c r="P25" s="27"/>
      <c r="Q25" s="1"/>
      <c r="R25" s="1"/>
      <c r="S25" s="1"/>
      <c r="T25" s="32"/>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row>
    <row r="26" spans="1:68" ht="11.25">
      <c r="A26" s="18"/>
      <c r="B26" s="19" t="s">
        <v>105</v>
      </c>
      <c r="C26" s="20" t="s">
        <v>188</v>
      </c>
      <c r="D26" s="20" t="str">
        <f>'New Properties'!$E$5</f>
        <v>Boundary Road, Derimut (West Park)</v>
      </c>
      <c r="E26" s="21" t="str">
        <f>'New Properties'!$E$6</f>
        <v>VIC</v>
      </c>
      <c r="F26" s="21" t="str">
        <f>'New Properties'!$E$10</f>
        <v>Industrial</v>
      </c>
      <c r="G26" s="21" t="s">
        <v>98</v>
      </c>
      <c r="H26" s="95">
        <v>24900</v>
      </c>
      <c r="I26" s="96">
        <v>38869</v>
      </c>
      <c r="J26" s="103">
        <f>M26*K26</f>
        <v>1.38368</v>
      </c>
      <c r="K26" s="107">
        <f>'New Properties'!$E$23/1000000</f>
        <v>18.8</v>
      </c>
      <c r="L26" s="98">
        <f>K26/$K$27</f>
        <v>0.15938957185247987</v>
      </c>
      <c r="M26" s="23">
        <f>'New Properties'!$E$27</f>
        <v>7.3599999999999999E-2</v>
      </c>
      <c r="N26" s="12" t="s">
        <v>116</v>
      </c>
      <c r="O26" s="1"/>
      <c r="P26" s="27"/>
      <c r="Q26" s="1"/>
      <c r="R26" s="1"/>
      <c r="S26" s="1"/>
      <c r="T26" s="32"/>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row>
    <row r="27" spans="1:68" ht="11.25">
      <c r="A27" s="18"/>
      <c r="B27" s="24" t="s">
        <v>95</v>
      </c>
      <c r="C27" s="24"/>
      <c r="D27" s="24"/>
      <c r="E27" s="24"/>
      <c r="F27" s="24"/>
      <c r="G27" s="99"/>
      <c r="H27" s="105">
        <f>SUM(H23:H26)</f>
        <v>104984</v>
      </c>
      <c r="I27" s="21"/>
      <c r="J27" s="104">
        <f>SUM(J23:J26)</f>
        <v>9.3007349999999995</v>
      </c>
      <c r="K27" s="104">
        <f>SUM(K23:K26)</f>
        <v>117.94999999999999</v>
      </c>
      <c r="L27" s="17">
        <f>SUM(L23:L26)</f>
        <v>1</v>
      </c>
      <c r="M27" s="25">
        <f>SUMPRODUCT(L23:L26,M23:M26)</f>
        <v>7.8853200508690116E-2</v>
      </c>
      <c r="O27" s="1"/>
      <c r="P27" s="27"/>
      <c r="Q27" s="1"/>
      <c r="R27" s="1"/>
      <c r="S27" s="1"/>
      <c r="T27" s="32"/>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row>
    <row r="28" spans="1:68">
      <c r="B28" s="26"/>
      <c r="C28" s="26"/>
      <c r="D28" s="26"/>
      <c r="E28" s="26"/>
      <c r="F28" s="26"/>
      <c r="G28" s="26"/>
      <c r="H28" s="26"/>
      <c r="K28" s="100"/>
      <c r="L28" s="13"/>
      <c r="M28" s="80"/>
      <c r="O28" s="1"/>
      <c r="P28" s="27"/>
      <c r="Q28" s="1"/>
      <c r="R28" s="1"/>
      <c r="S28" s="1"/>
      <c r="T28" s="32"/>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row>
    <row r="29" spans="1:68">
      <c r="B29" s="26" t="s">
        <v>190</v>
      </c>
      <c r="C29" s="26"/>
      <c r="D29" s="26"/>
      <c r="E29" s="26"/>
      <c r="F29" s="26"/>
      <c r="G29" s="26"/>
      <c r="H29" s="26"/>
      <c r="K29" s="100"/>
      <c r="L29" s="13"/>
      <c r="M29" s="80"/>
      <c r="O29" s="1"/>
      <c r="P29" s="27"/>
      <c r="Q29" s="1"/>
      <c r="R29" s="1"/>
      <c r="S29" s="1"/>
      <c r="T29" s="32"/>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row>
    <row r="30" spans="1:68">
      <c r="B30" s="26"/>
      <c r="C30" s="26"/>
      <c r="D30" s="26"/>
      <c r="E30" s="26"/>
      <c r="F30" s="26"/>
      <c r="G30" s="26"/>
      <c r="H30" s="26"/>
      <c r="K30" s="100"/>
      <c r="L30" s="13"/>
      <c r="M30" s="80"/>
      <c r="O30" s="1"/>
      <c r="P30" s="27"/>
      <c r="Q30" s="1"/>
      <c r="R30" s="1"/>
      <c r="S30" s="1"/>
      <c r="T30" s="32"/>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row>
    <row r="31" spans="1:68" ht="11.25">
      <c r="A31" s="18"/>
      <c r="B31" s="19" t="s">
        <v>105</v>
      </c>
      <c r="C31" s="20" t="s">
        <v>189</v>
      </c>
      <c r="D31" s="20" t="str">
        <f>'New Properties'!F5</f>
        <v>Mount Lindsay Highway, Parkinson</v>
      </c>
      <c r="E31" s="21" t="str">
        <f>'New Properties'!F6</f>
        <v>QLD</v>
      </c>
      <c r="F31" s="21" t="str">
        <f>'New Properties'!F10</f>
        <v>Industrial</v>
      </c>
      <c r="G31" s="21" t="s">
        <v>98</v>
      </c>
      <c r="H31" s="95">
        <v>41828</v>
      </c>
      <c r="I31" s="96">
        <v>39479</v>
      </c>
      <c r="J31" s="103">
        <v>9.0899750000000008</v>
      </c>
      <c r="K31" s="103">
        <v>114.916</v>
      </c>
      <c r="L31" s="98">
        <f>K31/$K$34</f>
        <v>0.78006462298731971</v>
      </c>
      <c r="M31" s="23">
        <f>J31/K31</f>
        <v>7.910103901980578E-2</v>
      </c>
      <c r="N31" s="12" t="s">
        <v>214</v>
      </c>
      <c r="O31" s="1"/>
      <c r="P31" s="27"/>
      <c r="Q31" s="1"/>
      <c r="R31" s="1"/>
      <c r="S31" s="1"/>
      <c r="T31" s="32"/>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row>
    <row r="32" spans="1:68" ht="11.25">
      <c r="A32" s="18"/>
      <c r="B32" s="19" t="s">
        <v>105</v>
      </c>
      <c r="C32" s="20" t="s">
        <v>216</v>
      </c>
      <c r="D32" s="20" t="s">
        <v>212</v>
      </c>
      <c r="E32" s="21" t="s">
        <v>18</v>
      </c>
      <c r="F32" s="21" t="s">
        <v>45</v>
      </c>
      <c r="G32" s="21" t="s">
        <v>99</v>
      </c>
      <c r="H32" s="95">
        <v>20100</v>
      </c>
      <c r="I32" s="96">
        <v>39022</v>
      </c>
      <c r="J32" s="103">
        <f>K32*M32</f>
        <v>1.2895999999999999</v>
      </c>
      <c r="K32" s="103">
        <f>15500000/1000000</f>
        <v>15.5</v>
      </c>
      <c r="L32" s="98">
        <f>K32/$K$34</f>
        <v>0.105215998262239</v>
      </c>
      <c r="M32" s="23">
        <f>'New Properties'!H27</f>
        <v>8.3199999999999996E-2</v>
      </c>
      <c r="N32" s="12" t="s">
        <v>215</v>
      </c>
      <c r="O32" s="1"/>
      <c r="P32" s="27"/>
      <c r="Q32" s="1"/>
      <c r="R32" s="1"/>
      <c r="S32" s="1"/>
      <c r="T32" s="32"/>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row>
    <row r="33" spans="1:68" ht="11.25">
      <c r="A33" s="18"/>
      <c r="B33" s="19" t="s">
        <v>105</v>
      </c>
      <c r="C33" s="20" t="s">
        <v>186</v>
      </c>
      <c r="D33" s="20" t="s">
        <v>212</v>
      </c>
      <c r="E33" s="21" t="str">
        <f>'New Properties'!$C$6</f>
        <v>VIC</v>
      </c>
      <c r="F33" s="21" t="str">
        <f>'New Properties'!$C$10</f>
        <v>Industrial</v>
      </c>
      <c r="G33" s="21" t="s">
        <v>98</v>
      </c>
      <c r="H33" s="95">
        <v>21020</v>
      </c>
      <c r="I33" s="96">
        <v>38899</v>
      </c>
      <c r="J33" s="103">
        <f>K33*M33</f>
        <v>1.2691899999999998</v>
      </c>
      <c r="K33" s="103">
        <f>'New Properties'!$C$23/1000000</f>
        <v>16.899999999999999</v>
      </c>
      <c r="L33" s="98">
        <f>K33/$K$34</f>
        <v>0.11471937875044122</v>
      </c>
      <c r="M33" s="23">
        <f>'New Properties'!$C$27</f>
        <v>7.51E-2</v>
      </c>
      <c r="N33" s="12" t="s">
        <v>213</v>
      </c>
      <c r="O33" s="1"/>
      <c r="P33" s="110"/>
      <c r="Q33" s="1"/>
      <c r="R33" s="1"/>
      <c r="S33" s="1"/>
      <c r="T33" s="32"/>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row>
    <row r="34" spans="1:68" ht="11.25">
      <c r="B34" s="24" t="s">
        <v>95</v>
      </c>
      <c r="C34" s="24"/>
      <c r="D34" s="24"/>
      <c r="E34" s="24"/>
      <c r="F34" s="24"/>
      <c r="G34" s="99"/>
      <c r="H34" s="105">
        <f>SUM(H31:H33)</f>
        <v>82948</v>
      </c>
      <c r="I34" s="21"/>
      <c r="J34" s="104">
        <f>SUM(J31:J33)</f>
        <v>11.648765000000001</v>
      </c>
      <c r="K34" s="104">
        <f>SUM(K31:K33)</f>
        <v>147.316</v>
      </c>
      <c r="L34" s="17">
        <f>SUM(L31:L33)</f>
        <v>1</v>
      </c>
      <c r="M34" s="25">
        <f>SUMPRODUCT(L31:L33,M31:M33)</f>
        <v>7.9073318580466484E-2</v>
      </c>
      <c r="O34" s="1"/>
      <c r="P34" s="27"/>
      <c r="Q34" s="1"/>
      <c r="R34" s="1"/>
      <c r="S34" s="1"/>
      <c r="T34" s="32"/>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row>
    <row r="35" spans="1:68" ht="11.25">
      <c r="B35" s="26"/>
      <c r="C35" s="26"/>
      <c r="D35" s="26"/>
      <c r="E35" s="26"/>
      <c r="F35" s="26"/>
      <c r="G35" s="100"/>
      <c r="H35" s="111"/>
      <c r="I35" s="2"/>
      <c r="J35" s="106"/>
      <c r="K35" s="111"/>
      <c r="L35" s="11"/>
      <c r="M35" s="80"/>
      <c r="O35" s="1"/>
      <c r="P35" s="27"/>
      <c r="Q35" s="1"/>
      <c r="R35" s="1"/>
      <c r="S35" s="1"/>
      <c r="T35" s="32"/>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row>
    <row r="36" spans="1:68">
      <c r="B36" s="26" t="s">
        <v>217</v>
      </c>
      <c r="C36" s="26"/>
      <c r="D36" s="26"/>
      <c r="E36" s="26"/>
      <c r="F36" s="26"/>
      <c r="G36" s="26"/>
      <c r="H36" s="26"/>
      <c r="K36" s="100"/>
      <c r="L36" s="13"/>
      <c r="M36" s="80"/>
      <c r="O36" s="27"/>
      <c r="P36" s="27"/>
      <c r="Q36" s="1"/>
      <c r="R36" s="1"/>
      <c r="S36" s="1"/>
      <c r="T36" s="32"/>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row>
    <row r="38" spans="1:68" ht="11.25">
      <c r="A38" s="18"/>
      <c r="B38" s="19" t="s">
        <v>105</v>
      </c>
      <c r="C38" s="20" t="s">
        <v>176</v>
      </c>
      <c r="D38" s="20" t="s">
        <v>117</v>
      </c>
      <c r="E38" s="21" t="str">
        <f>'New Properties'!$C$6</f>
        <v>VIC</v>
      </c>
      <c r="F38" s="21" t="s">
        <v>19</v>
      </c>
      <c r="G38" s="21" t="s">
        <v>100</v>
      </c>
      <c r="H38" s="95">
        <v>28340</v>
      </c>
      <c r="I38" s="96">
        <v>39600</v>
      </c>
      <c r="J38" s="103">
        <f>K38*M38</f>
        <v>10.9862325</v>
      </c>
      <c r="K38" s="97">
        <f>'New Properties'!D56/1000000</f>
        <v>162.75899999999999</v>
      </c>
      <c r="L38" s="98">
        <f>K38/K43</f>
        <v>1</v>
      </c>
      <c r="M38" s="23">
        <v>6.7500000000000004E-2</v>
      </c>
      <c r="O38" s="1"/>
      <c r="P38" s="27"/>
      <c r="Q38" s="1"/>
      <c r="R38" s="1"/>
      <c r="S38" s="1"/>
      <c r="T38" s="32"/>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row>
    <row r="39" spans="1:68" ht="11.25">
      <c r="A39" s="18"/>
      <c r="B39" s="19" t="s">
        <v>105</v>
      </c>
      <c r="C39" s="20" t="s">
        <v>67</v>
      </c>
      <c r="D39" s="19" t="s">
        <v>191</v>
      </c>
      <c r="E39" s="21" t="s">
        <v>21</v>
      </c>
      <c r="F39" s="21" t="s">
        <v>19</v>
      </c>
      <c r="G39" s="21" t="s">
        <v>97</v>
      </c>
      <c r="H39" s="108"/>
      <c r="I39" s="108"/>
      <c r="J39" s="108"/>
      <c r="K39" s="101"/>
      <c r="L39" s="87"/>
      <c r="M39" s="109"/>
      <c r="O39" s="1"/>
      <c r="P39" s="27"/>
      <c r="Q39" s="1"/>
      <c r="R39" s="1"/>
      <c r="S39" s="1"/>
      <c r="T39" s="32"/>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row>
    <row r="40" spans="1:68" ht="11.25">
      <c r="A40" s="18"/>
      <c r="B40" s="19" t="s">
        <v>105</v>
      </c>
      <c r="C40" s="20" t="str">
        <f>'New Properties'!E38</f>
        <v>Greystanes Warehouse</v>
      </c>
      <c r="D40" s="19" t="s">
        <v>218</v>
      </c>
      <c r="E40" s="21" t="s">
        <v>21</v>
      </c>
      <c r="F40" s="21" t="s">
        <v>45</v>
      </c>
      <c r="G40" s="21" t="s">
        <v>98</v>
      </c>
      <c r="H40" s="108"/>
      <c r="I40" s="108"/>
      <c r="J40" s="108"/>
      <c r="K40" s="101"/>
      <c r="L40" s="87"/>
      <c r="M40" s="109"/>
      <c r="O40" s="1"/>
      <c r="P40" s="27"/>
      <c r="Q40" s="1"/>
      <c r="R40" s="1"/>
      <c r="S40" s="1"/>
      <c r="T40" s="32"/>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row>
    <row r="41" spans="1:68" ht="11.25">
      <c r="A41" s="18"/>
      <c r="B41" s="19" t="s">
        <v>105</v>
      </c>
      <c r="C41" s="20" t="str">
        <f>'New Properties'!F38</f>
        <v>Seven Hills Warehouse</v>
      </c>
      <c r="D41" s="19" t="s">
        <v>219</v>
      </c>
      <c r="E41" s="21" t="s">
        <v>21</v>
      </c>
      <c r="F41" s="21" t="s">
        <v>45</v>
      </c>
      <c r="G41" s="21" t="s">
        <v>98</v>
      </c>
      <c r="H41" s="108"/>
      <c r="I41" s="108"/>
      <c r="J41" s="108"/>
      <c r="K41" s="101"/>
      <c r="L41" s="87"/>
      <c r="M41" s="109"/>
      <c r="O41" s="1"/>
      <c r="P41" s="27"/>
      <c r="Q41" s="1"/>
      <c r="R41" s="1"/>
      <c r="S41" s="1"/>
      <c r="T41" s="32"/>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row>
    <row r="42" spans="1:68" ht="11.25">
      <c r="A42" s="18"/>
      <c r="B42" s="19" t="s">
        <v>105</v>
      </c>
      <c r="C42" s="20" t="str">
        <f>'New Properties'!G38</f>
        <v>Eastern Creek Warehouse</v>
      </c>
      <c r="D42" s="20" t="s">
        <v>220</v>
      </c>
      <c r="E42" s="21" t="s">
        <v>21</v>
      </c>
      <c r="F42" s="21" t="s">
        <v>45</v>
      </c>
      <c r="G42" s="21" t="s">
        <v>98</v>
      </c>
      <c r="H42" s="108"/>
      <c r="I42" s="108"/>
      <c r="J42" s="108"/>
      <c r="K42" s="101"/>
      <c r="L42" s="87"/>
      <c r="M42" s="109"/>
      <c r="O42" s="1"/>
      <c r="P42" s="27"/>
      <c r="Q42" s="1"/>
      <c r="R42" s="1"/>
      <c r="S42" s="1"/>
      <c r="T42" s="32"/>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row>
    <row r="43" spans="1:68" ht="11.25">
      <c r="B43" s="24" t="s">
        <v>95</v>
      </c>
      <c r="C43" s="24"/>
      <c r="D43" s="24"/>
      <c r="E43" s="24"/>
      <c r="F43" s="24"/>
      <c r="G43" s="24"/>
      <c r="H43" s="21"/>
      <c r="I43" s="21"/>
      <c r="J43" s="104">
        <f>SUM(J38:J42)</f>
        <v>10.9862325</v>
      </c>
      <c r="K43" s="104">
        <f>SUM(K38:K42)</f>
        <v>162.75899999999999</v>
      </c>
      <c r="L43" s="17">
        <f>SUM(L40:L42)</f>
        <v>0</v>
      </c>
      <c r="M43" s="25">
        <f>SUMPRODUCT(L38:L42,M38:M42)</f>
        <v>6.7500000000000004E-2</v>
      </c>
      <c r="O43" s="1"/>
      <c r="P43" s="27"/>
      <c r="Q43" s="1"/>
      <c r="R43" s="1"/>
      <c r="S43" s="1"/>
      <c r="T43" s="32"/>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row>
    <row r="44" spans="1:68">
      <c r="B44" s="26"/>
      <c r="C44" s="26"/>
      <c r="D44" s="26"/>
      <c r="E44" s="26"/>
      <c r="F44" s="26"/>
      <c r="G44" s="26"/>
      <c r="H44" s="26"/>
      <c r="K44" s="100"/>
      <c r="L44" s="13"/>
      <c r="M44" s="80"/>
      <c r="O44" s="1"/>
      <c r="P44" s="27"/>
      <c r="Q44" s="1"/>
      <c r="R44" s="1"/>
      <c r="S44" s="1"/>
      <c r="T44" s="32"/>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row>
    <row r="45" spans="1:68">
      <c r="B45" s="88" t="str">
        <f ca="1">CELL("filename")</f>
        <v>C:\Documents and Settings\layshford\Local Settings\Temporary Internet Files\Content.Outlook\7H2XZ7D9\[31-Dec-10 Property Portfolio Data File.xlsx]31-Dec-10</v>
      </c>
      <c r="C45" s="26"/>
      <c r="D45" s="26"/>
      <c r="E45" s="26"/>
      <c r="F45" s="26"/>
      <c r="G45" s="26"/>
      <c r="H45" s="26"/>
      <c r="K45" s="100"/>
      <c r="L45" s="13"/>
      <c r="M45" s="80"/>
      <c r="O45" s="1"/>
      <c r="P45" s="27"/>
      <c r="Q45" s="1"/>
      <c r="R45" s="1"/>
      <c r="S45" s="1"/>
      <c r="T45" s="32"/>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row>
    <row r="46" spans="1:68">
      <c r="B46" s="26"/>
      <c r="C46" s="26"/>
      <c r="D46" s="26"/>
      <c r="E46"/>
      <c r="F46" s="26"/>
      <c r="G46" s="26"/>
      <c r="H46" s="26"/>
      <c r="K46" s="100"/>
      <c r="L46" s="13"/>
      <c r="M46" s="80"/>
      <c r="O46" s="1"/>
      <c r="P46" s="27"/>
      <c r="Q46" s="1"/>
      <c r="R46" s="1"/>
      <c r="S46" s="1"/>
      <c r="T46" s="32"/>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row>
    <row r="47" spans="1:68" customFormat="1"/>
    <row r="48" spans="1:68"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spans="11:11" customFormat="1"/>
    <row r="66" spans="11:11" customFormat="1"/>
    <row r="67" spans="11:11" customFormat="1"/>
    <row r="68" spans="11:11" customFormat="1"/>
    <row r="69" spans="11:11" customFormat="1"/>
    <row r="70" spans="11:11" customFormat="1"/>
    <row r="71" spans="11:11" customFormat="1"/>
    <row r="72" spans="11:11" customFormat="1">
      <c r="K72" s="93"/>
    </row>
    <row r="73" spans="11:11" customFormat="1">
      <c r="K73" s="93"/>
    </row>
    <row r="74" spans="11:11" customFormat="1">
      <c r="K74" s="93"/>
    </row>
    <row r="75" spans="11:11" customFormat="1">
      <c r="K75" s="93"/>
    </row>
    <row r="76" spans="11:11" customFormat="1">
      <c r="K76" s="93"/>
    </row>
    <row r="77" spans="11:11" customFormat="1">
      <c r="K77" s="93"/>
    </row>
    <row r="78" spans="11:11" customFormat="1">
      <c r="K78" s="93"/>
    </row>
    <row r="79" spans="11:11" customFormat="1">
      <c r="K79" s="93"/>
    </row>
    <row r="80" spans="11:11" customFormat="1" ht="24" customHeight="1">
      <c r="K80" s="93"/>
    </row>
    <row r="81" spans="11:11" customFormat="1">
      <c r="K81" s="93"/>
    </row>
    <row r="82" spans="11:11" customFormat="1">
      <c r="K82" s="93"/>
    </row>
    <row r="83" spans="11:11" customFormat="1">
      <c r="K83" s="93"/>
    </row>
    <row r="84" spans="11:11" customFormat="1">
      <c r="K84" s="93"/>
    </row>
    <row r="85" spans="11:11" customFormat="1">
      <c r="K85" s="93"/>
    </row>
    <row r="86" spans="11:11" customFormat="1">
      <c r="K86" s="93"/>
    </row>
    <row r="87" spans="11:11" customFormat="1">
      <c r="K87" s="93"/>
    </row>
    <row r="88" spans="11:11" customFormat="1">
      <c r="K88" s="93"/>
    </row>
    <row r="89" spans="11:11" customFormat="1">
      <c r="K89" s="93"/>
    </row>
    <row r="90" spans="11:11" customFormat="1">
      <c r="K90" s="93"/>
    </row>
    <row r="91" spans="11:11" customFormat="1">
      <c r="K91" s="93"/>
    </row>
    <row r="92" spans="11:11" customFormat="1">
      <c r="K92" s="93"/>
    </row>
    <row r="93" spans="11:11" customFormat="1">
      <c r="K93" s="93"/>
    </row>
    <row r="94" spans="11:11" customFormat="1">
      <c r="K94" s="93"/>
    </row>
    <row r="95" spans="11:11" customFormat="1">
      <c r="K95" s="93"/>
    </row>
    <row r="96" spans="11:11" customFormat="1">
      <c r="K96" s="93"/>
    </row>
    <row r="97" spans="11:11" customFormat="1">
      <c r="K97" s="93"/>
    </row>
    <row r="98" spans="11:11" customFormat="1">
      <c r="K98" s="93"/>
    </row>
    <row r="99" spans="11:11" customFormat="1">
      <c r="K99" s="93"/>
    </row>
    <row r="100" spans="11:11" customFormat="1">
      <c r="K100" s="93"/>
    </row>
    <row r="101" spans="11:11" customFormat="1">
      <c r="K101" s="93"/>
    </row>
    <row r="102" spans="11:11" customFormat="1">
      <c r="K102" s="93"/>
    </row>
    <row r="103" spans="11:11" customFormat="1">
      <c r="K103" s="93"/>
    </row>
    <row r="104" spans="11:11" customFormat="1">
      <c r="K104" s="93"/>
    </row>
    <row r="105" spans="11:11" customFormat="1">
      <c r="K105" s="93"/>
    </row>
    <row r="106" spans="11:11" customFormat="1">
      <c r="K106" s="93"/>
    </row>
    <row r="107" spans="11:11" customFormat="1">
      <c r="K107" s="93"/>
    </row>
    <row r="108" spans="11:11" customFormat="1">
      <c r="K108" s="93"/>
    </row>
    <row r="109" spans="11:11" customFormat="1">
      <c r="K109" s="93"/>
    </row>
    <row r="110" spans="11:11" customFormat="1">
      <c r="K110" s="93"/>
    </row>
    <row r="111" spans="11:11" customFormat="1">
      <c r="K111" s="93"/>
    </row>
    <row r="112" spans="11:11" customFormat="1">
      <c r="K112" s="93"/>
    </row>
    <row r="113" spans="11:11" customFormat="1">
      <c r="K113" s="93"/>
    </row>
    <row r="114" spans="11:11" customFormat="1">
      <c r="K114" s="93"/>
    </row>
    <row r="115" spans="11:11" customFormat="1">
      <c r="K115" s="93"/>
    </row>
    <row r="116" spans="11:11" customFormat="1">
      <c r="K116" s="93"/>
    </row>
    <row r="117" spans="11:11" customFormat="1">
      <c r="K117" s="93"/>
    </row>
    <row r="118" spans="11:11" customFormat="1">
      <c r="K118" s="93"/>
    </row>
    <row r="119" spans="11:11" customFormat="1">
      <c r="K119" s="93"/>
    </row>
    <row r="120" spans="11:11" customFormat="1">
      <c r="K120" s="93"/>
    </row>
    <row r="121" spans="11:11" customFormat="1">
      <c r="K121" s="93"/>
    </row>
    <row r="122" spans="11:11" customFormat="1">
      <c r="K122" s="93"/>
    </row>
    <row r="123" spans="11:11" customFormat="1">
      <c r="K123" s="93"/>
    </row>
    <row r="124" spans="11:11" customFormat="1">
      <c r="K124" s="93"/>
    </row>
    <row r="125" spans="11:11" customFormat="1">
      <c r="K125" s="93"/>
    </row>
    <row r="126" spans="11:11" customFormat="1">
      <c r="K126" s="93"/>
    </row>
    <row r="127" spans="11:11" customFormat="1">
      <c r="K127" s="93"/>
    </row>
    <row r="128" spans="11:11" customFormat="1">
      <c r="K128" s="93"/>
    </row>
    <row r="129" spans="11:11" customFormat="1">
      <c r="K129" s="93"/>
    </row>
    <row r="130" spans="11:11" customFormat="1">
      <c r="K130" s="93"/>
    </row>
    <row r="131" spans="11:11" customFormat="1">
      <c r="K131" s="93"/>
    </row>
    <row r="132" spans="11:11" customFormat="1">
      <c r="K132" s="93"/>
    </row>
    <row r="133" spans="11:11" customFormat="1">
      <c r="K133" s="93"/>
    </row>
    <row r="134" spans="11:11" customFormat="1">
      <c r="K134" s="93"/>
    </row>
    <row r="135" spans="11:11" customFormat="1">
      <c r="K135" s="93"/>
    </row>
    <row r="136" spans="11:11" customFormat="1">
      <c r="K136" s="93"/>
    </row>
    <row r="137" spans="11:11" customFormat="1">
      <c r="K137" s="93"/>
    </row>
    <row r="138" spans="11:11" customFormat="1">
      <c r="K138" s="93"/>
    </row>
    <row r="139" spans="11:11" customFormat="1">
      <c r="K139" s="93"/>
    </row>
    <row r="140" spans="11:11" customFormat="1">
      <c r="K140" s="93"/>
    </row>
    <row r="141" spans="11:11" customFormat="1">
      <c r="K141" s="93"/>
    </row>
    <row r="142" spans="11:11" customFormat="1">
      <c r="K142" s="93"/>
    </row>
    <row r="143" spans="11:11" customFormat="1">
      <c r="K143" s="93"/>
    </row>
    <row r="144" spans="11:11" customFormat="1">
      <c r="K144" s="93"/>
    </row>
    <row r="145" spans="3:12" customFormat="1">
      <c r="K145" s="93"/>
    </row>
    <row r="146" spans="3:12" customFormat="1">
      <c r="K146" s="93"/>
    </row>
    <row r="147" spans="3:12" customFormat="1">
      <c r="K147" s="93"/>
    </row>
    <row r="148" spans="3:12" customFormat="1">
      <c r="K148" s="93"/>
    </row>
    <row r="149" spans="3:12" customFormat="1">
      <c r="K149" s="93"/>
    </row>
    <row r="150" spans="3:12" customFormat="1">
      <c r="K150" s="93"/>
    </row>
    <row r="151" spans="3:12" customFormat="1">
      <c r="K151" s="93"/>
    </row>
    <row r="152" spans="3:12">
      <c r="C152" s="10"/>
      <c r="D152" s="26"/>
      <c r="E152" s="26"/>
      <c r="F152" s="26"/>
      <c r="G152" s="26"/>
      <c r="H152" s="26"/>
      <c r="K152" s="100"/>
      <c r="L152" s="13"/>
    </row>
    <row r="153" spans="3:12">
      <c r="C153" s="10"/>
      <c r="D153" s="26"/>
      <c r="E153" s="26"/>
      <c r="F153" s="26"/>
      <c r="G153" s="26"/>
      <c r="H153" s="26"/>
      <c r="K153" s="100"/>
      <c r="L153" s="13"/>
    </row>
    <row r="154" spans="3:12">
      <c r="C154" s="1"/>
      <c r="G154" s="1"/>
    </row>
    <row r="155" spans="3:12">
      <c r="C155" s="1"/>
      <c r="G155" s="1"/>
    </row>
    <row r="156" spans="3:12">
      <c r="C156" s="1"/>
      <c r="G156" s="1"/>
    </row>
    <row r="157" spans="3:12">
      <c r="C157" s="1"/>
      <c r="G157" s="1"/>
    </row>
    <row r="158" spans="3:12" ht="21.75" customHeight="1">
      <c r="C158" s="1"/>
      <c r="G158" s="1"/>
    </row>
    <row r="159" spans="3:12" ht="21.75" customHeight="1">
      <c r="C159" s="1"/>
      <c r="G159" s="1"/>
    </row>
    <row r="160" spans="3:12" ht="21.75" customHeight="1"/>
    <row r="161" ht="21.75" customHeight="1"/>
  </sheetData>
  <phoneticPr fontId="9" type="noConversion"/>
  <pageMargins left="0.75" right="0.75" top="1" bottom="1" header="0.5" footer="0.5"/>
  <pageSetup paperSize="9" scale="57" orientation="landscape" r:id="rId1"/>
  <headerFooter alignWithMargins="0"/>
</worksheet>
</file>

<file path=xl/worksheets/sheet4.xml><?xml version="1.0" encoding="utf-8"?>
<worksheet xmlns="http://schemas.openxmlformats.org/spreadsheetml/2006/main" xmlns:r="http://schemas.openxmlformats.org/officeDocument/2006/relationships">
  <sheetPr codeName="Sheet5">
    <pageSetUpPr fitToPage="1"/>
  </sheetPr>
  <dimension ref="B1:P13"/>
  <sheetViews>
    <sheetView topLeftCell="E1" workbookViewId="0">
      <selection activeCell="M5" sqref="M5"/>
    </sheetView>
  </sheetViews>
  <sheetFormatPr defaultRowHeight="12.75"/>
  <cols>
    <col min="2" max="2" width="13.28515625" style="171" customWidth="1"/>
    <col min="3" max="3" width="27" style="170" customWidth="1"/>
    <col min="4" max="4" width="42.28515625" bestFit="1" customWidth="1"/>
    <col min="5" max="5" width="22.28515625" bestFit="1" customWidth="1"/>
    <col min="6" max="6" width="23.5703125" customWidth="1"/>
    <col min="7" max="7" width="10.42578125" style="144" bestFit="1" customWidth="1"/>
    <col min="8" max="8" width="9.28515625" bestFit="1" customWidth="1"/>
    <col min="9" max="9" width="11.85546875" customWidth="1"/>
    <col min="10" max="10" width="12.85546875" customWidth="1"/>
    <col min="11" max="11" width="11.85546875" customWidth="1"/>
    <col min="14" max="14" width="19.5703125" bestFit="1" customWidth="1"/>
  </cols>
  <sheetData>
    <row r="1" spans="2:16" ht="15">
      <c r="B1" s="174" t="s">
        <v>460</v>
      </c>
    </row>
    <row r="3" spans="2:16" s="165" customFormat="1" ht="25.5">
      <c r="B3" s="172" t="s">
        <v>5</v>
      </c>
      <c r="C3" s="169" t="s">
        <v>6</v>
      </c>
      <c r="D3" s="167" t="s">
        <v>17</v>
      </c>
      <c r="E3" s="167" t="s">
        <v>7</v>
      </c>
      <c r="F3" s="167" t="s">
        <v>16</v>
      </c>
      <c r="G3" s="168" t="s">
        <v>9</v>
      </c>
      <c r="H3" s="169" t="s">
        <v>8</v>
      </c>
      <c r="I3" s="169" t="s">
        <v>10</v>
      </c>
      <c r="J3" s="169" t="s">
        <v>11</v>
      </c>
      <c r="K3" s="169" t="s">
        <v>12</v>
      </c>
    </row>
    <row r="4" spans="2:16">
      <c r="B4" s="173"/>
      <c r="C4"/>
      <c r="E4" s="144"/>
      <c r="H4" s="144"/>
      <c r="I4" s="164"/>
      <c r="J4" s="164"/>
      <c r="K4" s="164"/>
      <c r="N4" s="164"/>
      <c r="P4" s="164"/>
    </row>
    <row r="5" spans="2:16">
      <c r="B5" s="173"/>
      <c r="C5"/>
      <c r="E5" s="144"/>
      <c r="H5" s="144"/>
      <c r="I5" s="164"/>
      <c r="J5" s="164"/>
      <c r="K5" s="164"/>
    </row>
    <row r="6" spans="2:16">
      <c r="B6" s="173"/>
      <c r="C6"/>
      <c r="E6" s="144"/>
      <c r="H6" s="144"/>
      <c r="I6" s="164"/>
      <c r="J6" s="164"/>
      <c r="K6" s="164"/>
    </row>
    <row r="7" spans="2:16">
      <c r="B7" s="173"/>
      <c r="C7"/>
      <c r="E7" s="144"/>
      <c r="H7" s="144"/>
      <c r="I7" s="164"/>
      <c r="J7" s="164"/>
      <c r="K7" s="164"/>
    </row>
    <row r="8" spans="2:16">
      <c r="B8" s="173"/>
      <c r="C8"/>
      <c r="E8" s="144"/>
      <c r="H8" s="144"/>
      <c r="I8" s="166"/>
      <c r="J8" s="164"/>
      <c r="K8" s="164"/>
    </row>
    <row r="9" spans="2:16">
      <c r="B9" s="173"/>
      <c r="C9"/>
      <c r="E9" s="144"/>
      <c r="H9" s="144"/>
      <c r="I9" s="164"/>
      <c r="J9" s="164"/>
      <c r="K9" s="164"/>
    </row>
    <row r="10" spans="2:16">
      <c r="B10" s="173"/>
      <c r="C10"/>
      <c r="E10" s="144"/>
      <c r="H10" s="144"/>
      <c r="I10" s="164"/>
      <c r="J10" s="164"/>
      <c r="K10" s="164"/>
    </row>
    <row r="11" spans="2:16">
      <c r="B11" s="173"/>
      <c r="C11"/>
      <c r="E11" s="144"/>
      <c r="H11" s="144"/>
      <c r="I11" s="164"/>
      <c r="J11" s="164"/>
      <c r="K11" s="164"/>
    </row>
    <row r="12" spans="2:16">
      <c r="B12" s="175"/>
      <c r="C12" s="176"/>
      <c r="D12" s="177"/>
      <c r="E12" s="177"/>
      <c r="F12" s="177"/>
      <c r="G12" s="178">
        <f>SUM(G4:G11)</f>
        <v>0</v>
      </c>
      <c r="H12" s="178">
        <f>SUM(H4:H11)</f>
        <v>0</v>
      </c>
      <c r="I12" s="179">
        <f>SUM(I4:I11)</f>
        <v>0</v>
      </c>
      <c r="J12" s="179">
        <f>SUM(J4:J11)</f>
        <v>0</v>
      </c>
      <c r="K12" s="179">
        <f>SUM(K4:K11)</f>
        <v>0</v>
      </c>
    </row>
    <row r="13" spans="2:16">
      <c r="K13" s="180" t="e">
        <f>K12/J12</f>
        <v>#DIV/0!</v>
      </c>
    </row>
  </sheetData>
  <phoneticPr fontId="9" type="noConversion"/>
  <pageMargins left="0.75" right="0.75" top="1" bottom="1" header="0.5" footer="0.5"/>
  <pageSetup paperSize="9" scale="68" orientation="landscape" r:id="rId1"/>
  <headerFooter alignWithMargins="0"/>
</worksheet>
</file>

<file path=xl/worksheets/sheet5.xml><?xml version="1.0" encoding="utf-8"?>
<worksheet xmlns="http://schemas.openxmlformats.org/spreadsheetml/2006/main" xmlns:r="http://schemas.openxmlformats.org/officeDocument/2006/relationships">
  <sheetPr codeName="Sheet10"/>
  <dimension ref="A1:CE995"/>
  <sheetViews>
    <sheetView topLeftCell="BJ1" workbookViewId="0">
      <selection activeCell="BP23" sqref="BP23"/>
    </sheetView>
  </sheetViews>
  <sheetFormatPr defaultRowHeight="11.25" outlineLevelRow="1" outlineLevelCol="1"/>
  <cols>
    <col min="1" max="1" width="8.7109375" style="4" customWidth="1" outlineLevel="1"/>
    <col min="2" max="2" width="29.42578125" style="5" customWidth="1"/>
    <col min="3" max="3" width="5.28515625" style="4" bestFit="1" customWidth="1"/>
    <col min="4" max="4" width="1.7109375" style="4" customWidth="1"/>
    <col min="5" max="5" width="10.7109375" style="4" hidden="1" customWidth="1"/>
    <col min="6" max="6" width="10.5703125" style="4" hidden="1" customWidth="1" outlineLevel="1"/>
    <col min="7" max="7" width="7.85546875" style="4" hidden="1" customWidth="1" outlineLevel="1"/>
    <col min="8" max="8" width="6.42578125" style="4" hidden="1" customWidth="1" outlineLevel="1"/>
    <col min="9" max="9" width="1.7109375" style="4" hidden="1" customWidth="1" outlineLevel="1"/>
    <col min="10" max="11" width="10.5703125" style="4" hidden="1" customWidth="1" outlineLevel="1"/>
    <col min="12" max="12" width="7.85546875" style="4" hidden="1" customWidth="1" outlineLevel="1"/>
    <col min="13" max="13" width="4.7109375" style="5" hidden="1" customWidth="1" outlineLevel="1"/>
    <col min="14" max="14" width="1.7109375" style="12" hidden="1" customWidth="1" outlineLevel="1"/>
    <col min="15" max="15" width="10.85546875" style="4" hidden="1" customWidth="1" outlineLevel="1"/>
    <col min="16" max="16" width="9.85546875" style="4" hidden="1" customWidth="1" outlineLevel="1"/>
    <col min="17" max="17" width="7.85546875" style="4" hidden="1" customWidth="1" outlineLevel="1"/>
    <col min="18" max="18" width="6.42578125" style="5" hidden="1" customWidth="1" outlineLevel="1"/>
    <col min="19" max="19" width="1.7109375" style="4" hidden="1" customWidth="1" outlineLevel="1"/>
    <col min="20" max="20" width="11.28515625" style="4" hidden="1" customWidth="1" outlineLevel="1"/>
    <col min="21" max="21" width="10.7109375" style="4" hidden="1" customWidth="1" outlineLevel="1"/>
    <col min="22" max="22" width="7.85546875" style="4" hidden="1" customWidth="1" outlineLevel="1"/>
    <col min="23" max="23" width="4.85546875" style="5" hidden="1" customWidth="1" outlineLevel="1"/>
    <col min="24" max="24" width="1.7109375" style="12" hidden="1" customWidth="1" outlineLevel="1"/>
    <col min="25" max="25" width="9" style="12" hidden="1" customWidth="1" outlineLevel="1"/>
    <col min="26" max="26" width="1.7109375" style="12" hidden="1" customWidth="1"/>
    <col min="27" max="27" width="11.140625" style="4" hidden="1" customWidth="1"/>
    <col min="28" max="28" width="5.85546875" style="5" hidden="1" customWidth="1"/>
    <col min="29" max="29" width="11.140625" style="4" hidden="1" customWidth="1"/>
    <col min="30" max="30" width="7.85546875" style="4" hidden="1" customWidth="1"/>
    <col min="31" max="31" width="1.7109375" style="12" customWidth="1"/>
    <col min="32" max="32" width="11.140625" style="4" bestFit="1" customWidth="1"/>
    <col min="33" max="33" width="5.85546875" style="5" hidden="1" customWidth="1"/>
    <col min="34" max="34" width="11.140625" style="4" hidden="1" customWidth="1"/>
    <col min="35" max="35" width="7.85546875" style="4" hidden="1" customWidth="1"/>
    <col min="36" max="36" width="5" style="4" hidden="1" customWidth="1"/>
    <col min="37" max="37" width="1.7109375" style="4" hidden="1" customWidth="1"/>
    <col min="38" max="38" width="56.28515625" style="4" hidden="1" customWidth="1"/>
    <col min="39" max="60" width="0" style="4" hidden="1" customWidth="1"/>
    <col min="61" max="62" width="9.140625" style="4"/>
    <col min="63" max="63" width="23.85546875" style="4" customWidth="1"/>
    <col min="64" max="64" width="10" style="4" bestFit="1" customWidth="1"/>
    <col min="65" max="65" width="9.85546875" style="4" bestFit="1" customWidth="1"/>
    <col min="66" max="66" width="11.28515625" style="4" customWidth="1"/>
    <col min="67" max="75" width="9.85546875" style="4" bestFit="1" customWidth="1"/>
    <col min="76" max="76" width="12" style="4" bestFit="1" customWidth="1"/>
    <col min="77" max="77" width="9.7109375" style="4" bestFit="1" customWidth="1"/>
    <col min="78" max="78" width="9.85546875" style="4" bestFit="1" customWidth="1"/>
    <col min="79" max="16384" width="9.140625" style="4"/>
  </cols>
  <sheetData>
    <row r="1" spans="1:79" ht="12.75">
      <c r="B1" s="224" t="s">
        <v>244</v>
      </c>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6"/>
    </row>
    <row r="2" spans="1:79" ht="12.75">
      <c r="B2" s="227" t="s">
        <v>350</v>
      </c>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9"/>
    </row>
    <row r="3" spans="1:79" ht="13.5" thickBot="1">
      <c r="B3" s="230" t="s">
        <v>379</v>
      </c>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2"/>
    </row>
    <row r="4" spans="1:79" ht="8.25" customHeight="1">
      <c r="B4" s="146"/>
      <c r="C4" s="147"/>
      <c r="D4" s="147"/>
      <c r="E4" s="147"/>
      <c r="O4" s="147"/>
    </row>
    <row r="5" spans="1:79" ht="15" customHeight="1" outlineLevel="1">
      <c r="B5" s="146"/>
      <c r="C5" s="147"/>
      <c r="D5" s="147"/>
      <c r="E5" s="4" t="s">
        <v>248</v>
      </c>
      <c r="F5" s="4" t="s">
        <v>248</v>
      </c>
      <c r="J5" s="4" t="s">
        <v>248</v>
      </c>
      <c r="K5" s="4" t="s">
        <v>248</v>
      </c>
      <c r="O5" s="4" t="s">
        <v>351</v>
      </c>
      <c r="P5" s="4" t="s">
        <v>351</v>
      </c>
      <c r="T5" s="4" t="s">
        <v>351</v>
      </c>
      <c r="U5" s="4" t="s">
        <v>351</v>
      </c>
      <c r="AA5" s="4" t="s">
        <v>249</v>
      </c>
      <c r="AC5" s="4" t="s">
        <v>249</v>
      </c>
      <c r="AF5" s="4" t="s">
        <v>249</v>
      </c>
      <c r="AH5" s="4" t="s">
        <v>249</v>
      </c>
      <c r="AR5" s="4" t="s">
        <v>249</v>
      </c>
      <c r="AS5" s="4" t="s">
        <v>249</v>
      </c>
    </row>
    <row r="6" spans="1:79" ht="15" customHeight="1" outlineLevel="1" thickBot="1">
      <c r="B6" s="146"/>
      <c r="C6" s="147"/>
      <c r="D6" s="147"/>
      <c r="E6" s="148">
        <v>4</v>
      </c>
      <c r="F6" s="4">
        <v>5</v>
      </c>
      <c r="J6" s="148">
        <v>8</v>
      </c>
      <c r="K6" s="148">
        <v>9</v>
      </c>
      <c r="O6" s="148">
        <v>4</v>
      </c>
      <c r="P6" s="4">
        <v>5</v>
      </c>
      <c r="T6" s="148">
        <v>8</v>
      </c>
      <c r="U6" s="148">
        <v>9</v>
      </c>
      <c r="AA6" s="148">
        <v>4</v>
      </c>
      <c r="AC6" s="148">
        <v>5</v>
      </c>
      <c r="AF6" s="148">
        <v>8</v>
      </c>
      <c r="AH6" s="148">
        <v>9</v>
      </c>
      <c r="AR6" s="148">
        <v>8</v>
      </c>
      <c r="AS6" s="148">
        <v>8</v>
      </c>
      <c r="BW6" s="237"/>
      <c r="BX6" s="237"/>
      <c r="BY6" s="236"/>
    </row>
    <row r="7" spans="1:79" ht="12.75" customHeight="1">
      <c r="B7" s="181"/>
      <c r="C7" s="182"/>
      <c r="D7" s="12"/>
      <c r="E7" s="326" t="s">
        <v>352</v>
      </c>
      <c r="F7" s="327"/>
      <c r="G7" s="327"/>
      <c r="H7" s="328"/>
      <c r="I7" s="12"/>
      <c r="J7" s="326" t="s">
        <v>353</v>
      </c>
      <c r="K7" s="327"/>
      <c r="L7" s="327"/>
      <c r="M7" s="328"/>
      <c r="N7" s="183"/>
      <c r="O7" s="326" t="s">
        <v>354</v>
      </c>
      <c r="P7" s="327"/>
      <c r="Q7" s="327"/>
      <c r="R7" s="328"/>
      <c r="S7" s="12"/>
      <c r="T7" s="326" t="s">
        <v>355</v>
      </c>
      <c r="U7" s="327"/>
      <c r="V7" s="327"/>
      <c r="W7" s="328"/>
      <c r="X7" s="183"/>
      <c r="Y7" s="184" t="s">
        <v>294</v>
      </c>
      <c r="Z7" s="183"/>
      <c r="AA7" s="326" t="s">
        <v>356</v>
      </c>
      <c r="AB7" s="327"/>
      <c r="AC7" s="327"/>
      <c r="AD7" s="328"/>
      <c r="AE7" s="183"/>
      <c r="AF7" s="326" t="s">
        <v>357</v>
      </c>
      <c r="AG7" s="327"/>
      <c r="AH7" s="327"/>
      <c r="AI7" s="327"/>
      <c r="AJ7" s="328"/>
      <c r="AL7" s="185" t="s">
        <v>358</v>
      </c>
      <c r="BL7" s="4">
        <v>1</v>
      </c>
      <c r="BM7" s="4">
        <v>2</v>
      </c>
      <c r="BN7" s="4">
        <v>3</v>
      </c>
      <c r="BO7" s="4">
        <v>4</v>
      </c>
      <c r="BP7" s="4">
        <v>5</v>
      </c>
      <c r="BQ7" s="4">
        <v>6</v>
      </c>
      <c r="BR7" s="4">
        <v>7</v>
      </c>
      <c r="BS7" s="4">
        <v>8</v>
      </c>
      <c r="BT7" s="4">
        <v>9</v>
      </c>
      <c r="BU7" s="4">
        <v>10</v>
      </c>
      <c r="BV7" s="4">
        <v>11</v>
      </c>
      <c r="BW7" s="4">
        <v>12</v>
      </c>
    </row>
    <row r="8" spans="1:79" ht="12" thickBot="1">
      <c r="B8" s="186" t="s">
        <v>17</v>
      </c>
      <c r="C8" s="187" t="s">
        <v>295</v>
      </c>
      <c r="D8" s="12"/>
      <c r="E8" s="188" t="s">
        <v>296</v>
      </c>
      <c r="F8" s="189" t="s">
        <v>245</v>
      </c>
      <c r="G8" s="189" t="s">
        <v>246</v>
      </c>
      <c r="H8" s="190" t="s">
        <v>202</v>
      </c>
      <c r="I8" s="183"/>
      <c r="J8" s="188" t="s">
        <v>296</v>
      </c>
      <c r="K8" s="189" t="s">
        <v>245</v>
      </c>
      <c r="L8" s="189" t="s">
        <v>246</v>
      </c>
      <c r="M8" s="190" t="s">
        <v>202</v>
      </c>
      <c r="N8" s="183"/>
      <c r="O8" s="188" t="s">
        <v>296</v>
      </c>
      <c r="P8" s="189" t="s">
        <v>245</v>
      </c>
      <c r="Q8" s="189" t="s">
        <v>246</v>
      </c>
      <c r="R8" s="190" t="s">
        <v>202</v>
      </c>
      <c r="S8" s="183"/>
      <c r="T8" s="188" t="s">
        <v>296</v>
      </c>
      <c r="U8" s="189" t="s">
        <v>245</v>
      </c>
      <c r="V8" s="189" t="s">
        <v>246</v>
      </c>
      <c r="W8" s="190" t="s">
        <v>202</v>
      </c>
      <c r="X8" s="183"/>
      <c r="Y8" s="191" t="s">
        <v>297</v>
      </c>
      <c r="Z8" s="183"/>
      <c r="AA8" s="188" t="s">
        <v>296</v>
      </c>
      <c r="AB8" s="189" t="s">
        <v>359</v>
      </c>
      <c r="AC8" s="189" t="s">
        <v>245</v>
      </c>
      <c r="AD8" s="190" t="s">
        <v>246</v>
      </c>
      <c r="AE8" s="183"/>
      <c r="AF8" s="188" t="s">
        <v>296</v>
      </c>
      <c r="AG8" s="189" t="s">
        <v>359</v>
      </c>
      <c r="AH8" s="189" t="s">
        <v>245</v>
      </c>
      <c r="AI8" s="189" t="s">
        <v>246</v>
      </c>
      <c r="AJ8" s="190" t="s">
        <v>202</v>
      </c>
      <c r="AL8" s="192"/>
      <c r="AR8" s="188" t="s">
        <v>296</v>
      </c>
      <c r="AS8" s="188" t="s">
        <v>296</v>
      </c>
    </row>
    <row r="9" spans="1:79" ht="7.5" customHeight="1">
      <c r="Y9" s="149"/>
      <c r="AJ9" s="12"/>
      <c r="AL9" s="142"/>
    </row>
    <row r="10" spans="1:79" ht="22.5">
      <c r="A10" s="4" t="s">
        <v>303</v>
      </c>
      <c r="B10" s="4" t="s">
        <v>360</v>
      </c>
      <c r="C10" s="3" t="s">
        <v>105</v>
      </c>
      <c r="E10" s="150">
        <v>238936.21</v>
      </c>
      <c r="F10" s="150">
        <v>261182</v>
      </c>
      <c r="G10" s="149">
        <f>E10-F10</f>
        <v>-22245.790000000008</v>
      </c>
      <c r="H10" s="151">
        <f t="shared" ref="H10:H67" si="0">IF(E10&gt;0,G10/E10,"")</f>
        <v>-9.3103468913313767E-2</v>
      </c>
      <c r="J10" s="150">
        <v>2802054.54</v>
      </c>
      <c r="K10" s="150">
        <v>3132301</v>
      </c>
      <c r="L10" s="149">
        <f>J10-K10</f>
        <v>-330246.45999999996</v>
      </c>
      <c r="M10" s="152">
        <f>IF(J10&gt;0,L10/J10,"")</f>
        <v>-0.11785868379278583</v>
      </c>
      <c r="N10" s="153"/>
      <c r="O10" s="150">
        <v>302403.63</v>
      </c>
      <c r="P10" s="150">
        <v>324649</v>
      </c>
      <c r="Q10" s="149">
        <f t="shared" ref="Q10:Q67" si="1">O10-P10</f>
        <v>-22245.369999999995</v>
      </c>
      <c r="R10" s="152">
        <f t="shared" ref="R10:R67" si="2">IF(O10&gt;0,Q10/O10,"")</f>
        <v>-7.3561848447388001E-2</v>
      </c>
      <c r="T10" s="150">
        <v>3514160.14</v>
      </c>
      <c r="U10" s="150">
        <v>3893910</v>
      </c>
      <c r="V10" s="149">
        <f t="shared" ref="V10:V67" si="3">T10-U10</f>
        <v>-379749.85999999987</v>
      </c>
      <c r="W10" s="152">
        <f>IF(T10&gt;0,V10/T10,"")</f>
        <v>-0.10806276460696519</v>
      </c>
      <c r="X10" s="153"/>
      <c r="Y10" s="149">
        <v>-49503</v>
      </c>
      <c r="Z10" s="149"/>
      <c r="AA10" s="150">
        <v>238519.21</v>
      </c>
      <c r="AB10" s="152">
        <f>AA10/O10</f>
        <v>0.78874453325841354</v>
      </c>
      <c r="AC10" s="150">
        <v>260762</v>
      </c>
      <c r="AD10" s="149">
        <f>AA10-AC10</f>
        <v>-22242.790000000008</v>
      </c>
      <c r="AE10" s="153"/>
      <c r="AF10" s="150">
        <v>2797331.59</v>
      </c>
      <c r="AG10" s="152">
        <f>AF10/T10</f>
        <v>0.79601710751861177</v>
      </c>
      <c r="AH10" s="150">
        <v>3127301</v>
      </c>
      <c r="AI10" s="149">
        <f>AF10-AH10</f>
        <v>-329969.41000000015</v>
      </c>
      <c r="AJ10" s="152">
        <f>IF(AF10&gt;0,AI10/AF10,"")</f>
        <v>-0.11795863285553507</v>
      </c>
      <c r="AL10" s="142" t="s">
        <v>380</v>
      </c>
      <c r="AM10" s="4">
        <v>1</v>
      </c>
      <c r="AN10" s="4" t="s">
        <v>298</v>
      </c>
      <c r="AO10" s="4" t="s">
        <v>256</v>
      </c>
      <c r="AR10" s="145">
        <f t="shared" ref="AR10:AR66" si="4">ROUND(10565.87*AF10/AF$70,2)</f>
        <v>277.05</v>
      </c>
      <c r="AS10" s="4">
        <v>277.05</v>
      </c>
      <c r="BK10" s="149">
        <v>-39300000</v>
      </c>
      <c r="BL10" s="149">
        <f>$AF10/12</f>
        <v>233110.96583333332</v>
      </c>
      <c r="BM10" s="149">
        <f>BL10</f>
        <v>233110.96583333332</v>
      </c>
      <c r="BN10" s="149">
        <f t="shared" ref="BN10:BW11" si="5">BM10</f>
        <v>233110.96583333332</v>
      </c>
      <c r="BO10" s="149">
        <f t="shared" si="5"/>
        <v>233110.96583333332</v>
      </c>
      <c r="BP10" s="149">
        <f t="shared" si="5"/>
        <v>233110.96583333332</v>
      </c>
      <c r="BQ10" s="149">
        <f t="shared" si="5"/>
        <v>233110.96583333332</v>
      </c>
      <c r="BR10" s="149">
        <f t="shared" si="5"/>
        <v>233110.96583333332</v>
      </c>
      <c r="BS10" s="149">
        <f t="shared" si="5"/>
        <v>233110.96583333332</v>
      </c>
      <c r="BT10" s="149">
        <f t="shared" si="5"/>
        <v>233110.96583333332</v>
      </c>
      <c r="BU10" s="149">
        <f t="shared" si="5"/>
        <v>233110.96583333332</v>
      </c>
      <c r="BV10" s="149">
        <f t="shared" si="5"/>
        <v>233110.96583333332</v>
      </c>
      <c r="BW10" s="149">
        <f>BV10+BZ10</f>
        <v>41733110.965833336</v>
      </c>
      <c r="BY10" s="91">
        <f>IRR(BK10:BW10)*12</f>
        <v>0.12404675541161324</v>
      </c>
      <c r="BZ10" s="162">
        <v>41500000</v>
      </c>
      <c r="CA10" s="237"/>
    </row>
    <row r="11" spans="1:79" ht="22.5">
      <c r="A11" s="4" t="s">
        <v>313</v>
      </c>
      <c r="B11" s="4" t="s">
        <v>361</v>
      </c>
      <c r="C11" s="3" t="s">
        <v>43</v>
      </c>
      <c r="E11" s="150">
        <v>50469.52</v>
      </c>
      <c r="F11" s="150">
        <v>49920</v>
      </c>
      <c r="G11" s="149">
        <f>E11-F11</f>
        <v>549.5199999999968</v>
      </c>
      <c r="H11" s="151">
        <f t="shared" si="0"/>
        <v>1.0888155861200916E-2</v>
      </c>
      <c r="J11" s="150">
        <v>597972.1</v>
      </c>
      <c r="K11" s="150">
        <v>590319</v>
      </c>
      <c r="L11" s="149">
        <f>J11-K11</f>
        <v>7653.0999999999767</v>
      </c>
      <c r="M11" s="152">
        <f>IF(J11&gt;0,L11/J11,"")</f>
        <v>1.2798423204025701E-2</v>
      </c>
      <c r="N11" s="153"/>
      <c r="O11" s="150">
        <v>54858.69</v>
      </c>
      <c r="P11" s="150">
        <v>54309</v>
      </c>
      <c r="Q11" s="149">
        <f>O11-P11</f>
        <v>549.69000000000233</v>
      </c>
      <c r="R11" s="152">
        <f>IF(O11&gt;0,Q11/O11,"")</f>
        <v>1.0020108026640853E-2</v>
      </c>
      <c r="T11" s="150">
        <v>648763.28</v>
      </c>
      <c r="U11" s="150">
        <v>642989</v>
      </c>
      <c r="V11" s="149">
        <f>T11-U11</f>
        <v>5774.2800000000279</v>
      </c>
      <c r="W11" s="152">
        <f>IF(T11&gt;0,V11/T11,"")</f>
        <v>8.9004420842067819E-3</v>
      </c>
      <c r="X11" s="153"/>
      <c r="Y11" s="149">
        <v>-5329</v>
      </c>
      <c r="Z11" s="153"/>
      <c r="AA11" s="150">
        <v>50344.52</v>
      </c>
      <c r="AB11" s="152">
        <f>AA11/O11</f>
        <v>0.91771276346555108</v>
      </c>
      <c r="AC11" s="150">
        <v>48669</v>
      </c>
      <c r="AD11" s="149">
        <f>AA11-AC11</f>
        <v>1675.5199999999968</v>
      </c>
      <c r="AE11" s="153"/>
      <c r="AF11" s="150">
        <v>592233.49</v>
      </c>
      <c r="AG11" s="152">
        <f>AF11/T11</f>
        <v>0.91286530581693826</v>
      </c>
      <c r="AH11" s="150">
        <v>575319</v>
      </c>
      <c r="AI11" s="193">
        <f>AF11-AH11</f>
        <v>16914.489999999991</v>
      </c>
      <c r="AJ11" s="152">
        <f t="shared" ref="AJ11:AJ70" si="6">IF(AF11&gt;0,AI11/AF11,"")</f>
        <v>2.8560509132977249E-2</v>
      </c>
      <c r="AL11" s="142" t="s">
        <v>381</v>
      </c>
      <c r="AM11" s="4">
        <v>2</v>
      </c>
      <c r="AN11" s="4" t="s">
        <v>299</v>
      </c>
      <c r="AO11" s="4" t="s">
        <v>258</v>
      </c>
      <c r="AR11" s="145">
        <f t="shared" si="4"/>
        <v>58.66</v>
      </c>
      <c r="AS11" s="4">
        <v>58.66</v>
      </c>
      <c r="BK11" s="149"/>
      <c r="BL11" s="149">
        <f>$AF11/12</f>
        <v>49352.790833333333</v>
      </c>
      <c r="BM11" s="149">
        <f>BL11</f>
        <v>49352.790833333333</v>
      </c>
      <c r="BN11" s="149">
        <f t="shared" si="5"/>
        <v>49352.790833333333</v>
      </c>
      <c r="BO11" s="149">
        <f t="shared" si="5"/>
        <v>49352.790833333333</v>
      </c>
      <c r="BP11" s="149">
        <f t="shared" si="5"/>
        <v>49352.790833333333</v>
      </c>
      <c r="BQ11" s="149">
        <f t="shared" si="5"/>
        <v>49352.790833333333</v>
      </c>
      <c r="BR11" s="149">
        <f t="shared" si="5"/>
        <v>49352.790833333333</v>
      </c>
      <c r="BS11" s="149">
        <f t="shared" si="5"/>
        <v>49352.790833333333</v>
      </c>
      <c r="BT11" s="149">
        <f t="shared" si="5"/>
        <v>49352.790833333333</v>
      </c>
      <c r="BU11" s="149">
        <f t="shared" si="5"/>
        <v>49352.790833333333</v>
      </c>
      <c r="BV11" s="149">
        <f t="shared" si="5"/>
        <v>49352.790833333333</v>
      </c>
      <c r="BW11" s="149">
        <f t="shared" si="5"/>
        <v>49352.790833333333</v>
      </c>
      <c r="BX11" s="162"/>
    </row>
    <row r="12" spans="1:79">
      <c r="A12" s="4" t="s">
        <v>315</v>
      </c>
      <c r="B12" s="4" t="s">
        <v>362</v>
      </c>
      <c r="C12" s="3" t="s">
        <v>43</v>
      </c>
      <c r="E12" s="150">
        <v>94362.98</v>
      </c>
      <c r="F12" s="150">
        <v>94363</v>
      </c>
      <c r="G12" s="149">
        <f t="shared" ref="G12:G67" si="7">E12-F12</f>
        <v>-2.0000000004074536E-2</v>
      </c>
      <c r="H12" s="151">
        <f t="shared" si="0"/>
        <v>-2.1194752437952402E-7</v>
      </c>
      <c r="J12" s="150">
        <v>1120652.77</v>
      </c>
      <c r="K12" s="150">
        <v>1120654</v>
      </c>
      <c r="L12" s="149">
        <f t="shared" ref="L12:L67" si="8">J12-K12</f>
        <v>-1.2299999999813735</v>
      </c>
      <c r="M12" s="152">
        <f t="shared" ref="M12:M67" si="9">IF(J12&gt;0,L12/J12,"")</f>
        <v>-1.0975745859097582E-6</v>
      </c>
      <c r="N12" s="153"/>
      <c r="O12" s="150">
        <v>99212.23</v>
      </c>
      <c r="P12" s="150">
        <v>99212</v>
      </c>
      <c r="Q12" s="149">
        <f t="shared" si="1"/>
        <v>0.22999999999592546</v>
      </c>
      <c r="R12" s="152">
        <f t="shared" si="2"/>
        <v>2.3182625770625805E-6</v>
      </c>
      <c r="T12" s="150">
        <v>1178843.77</v>
      </c>
      <c r="U12" s="150">
        <v>1178845</v>
      </c>
      <c r="V12" s="149">
        <f t="shared" si="3"/>
        <v>-1.2299999999813735</v>
      </c>
      <c r="W12" s="152">
        <f t="shared" ref="W12:W67" si="10">IF(T12&gt;0,V12/T12,"")</f>
        <v>-1.0433952583736974E-6</v>
      </c>
      <c r="X12" s="153"/>
      <c r="Y12" s="149">
        <v>-5918</v>
      </c>
      <c r="Z12" s="153"/>
      <c r="AA12" s="150">
        <v>91737.98</v>
      </c>
      <c r="AB12" s="152">
        <f t="shared" ref="AB12:AB67" si="11">AA12/O12</f>
        <v>0.92466402579601326</v>
      </c>
      <c r="AC12" s="150">
        <v>91058</v>
      </c>
      <c r="AD12" s="149">
        <f t="shared" ref="AD12:AD67" si="12">AA12-AC12</f>
        <v>679.97999999999593</v>
      </c>
      <c r="AE12" s="153"/>
      <c r="AF12" s="150">
        <v>1101499.8600000001</v>
      </c>
      <c r="AG12" s="152">
        <f t="shared" ref="AG12:AG67" si="13">AF12/T12</f>
        <v>0.93439002523633818</v>
      </c>
      <c r="AH12" s="150">
        <v>1081004</v>
      </c>
      <c r="AI12" s="193">
        <f t="shared" ref="AI12:AI67" si="14">AF12-AH12</f>
        <v>20495.860000000102</v>
      </c>
      <c r="AJ12" s="152">
        <f t="shared" si="6"/>
        <v>1.8607228874273393E-2</v>
      </c>
      <c r="AL12" s="163" t="s">
        <v>382</v>
      </c>
      <c r="AM12" s="4">
        <v>3</v>
      </c>
      <c r="AN12" s="4" t="s">
        <v>300</v>
      </c>
      <c r="AO12" s="4" t="s">
        <v>257</v>
      </c>
      <c r="AR12" s="145">
        <f t="shared" si="4"/>
        <v>109.09</v>
      </c>
      <c r="AS12" s="4">
        <v>109.09</v>
      </c>
      <c r="BK12" s="149"/>
      <c r="BL12" s="149"/>
      <c r="BM12" s="149"/>
      <c r="BN12" s="149"/>
      <c r="BO12" s="149"/>
      <c r="BP12" s="149"/>
      <c r="BQ12" s="149"/>
      <c r="BR12" s="149"/>
      <c r="BS12" s="149"/>
      <c r="BT12" s="149"/>
      <c r="BU12" s="149"/>
      <c r="BV12" s="149"/>
      <c r="BW12" s="149"/>
      <c r="BX12" s="162"/>
    </row>
    <row r="13" spans="1:79">
      <c r="A13" s="4" t="s">
        <v>327</v>
      </c>
      <c r="B13" s="4" t="s">
        <v>363</v>
      </c>
      <c r="C13" s="3" t="s">
        <v>43</v>
      </c>
      <c r="E13" s="150">
        <v>193001.15</v>
      </c>
      <c r="F13" s="150">
        <v>193001</v>
      </c>
      <c r="G13" s="149">
        <f t="shared" si="7"/>
        <v>0.14999999999417923</v>
      </c>
      <c r="H13" s="151">
        <f t="shared" si="0"/>
        <v>7.7719744153948945E-7</v>
      </c>
      <c r="J13" s="150">
        <v>2257890.2799999998</v>
      </c>
      <c r="K13" s="150">
        <v>2257887</v>
      </c>
      <c r="L13" s="149">
        <f t="shared" si="8"/>
        <v>3.279999999795109</v>
      </c>
      <c r="M13" s="152">
        <f t="shared" si="9"/>
        <v>1.4526835200314116E-6</v>
      </c>
      <c r="N13" s="153"/>
      <c r="O13" s="150">
        <v>232746.08</v>
      </c>
      <c r="P13" s="150">
        <v>232745</v>
      </c>
      <c r="Q13" s="149">
        <f t="shared" si="1"/>
        <v>1.0799999999871943</v>
      </c>
      <c r="R13" s="152">
        <f t="shared" si="2"/>
        <v>4.6402500097410637E-6</v>
      </c>
      <c r="T13" s="150">
        <v>2687866.48</v>
      </c>
      <c r="U13" s="150">
        <v>2734826</v>
      </c>
      <c r="V13" s="149">
        <f t="shared" si="3"/>
        <v>-46959.520000000019</v>
      </c>
      <c r="W13" s="152">
        <f t="shared" si="10"/>
        <v>-1.7470927350528222E-2</v>
      </c>
      <c r="X13" s="153"/>
      <c r="Y13" s="149">
        <v>-48054</v>
      </c>
      <c r="Z13" s="153"/>
      <c r="AA13" s="150">
        <v>170628.55</v>
      </c>
      <c r="AB13" s="152">
        <f t="shared" si="11"/>
        <v>0.73311030630462171</v>
      </c>
      <c r="AC13" s="150">
        <v>191012</v>
      </c>
      <c r="AD13" s="149">
        <f t="shared" si="12"/>
        <v>-20383.450000000012</v>
      </c>
      <c r="AE13" s="153"/>
      <c r="AF13" s="150">
        <v>2206301.42</v>
      </c>
      <c r="AG13" s="152">
        <f t="shared" si="13"/>
        <v>0.8208374323712686</v>
      </c>
      <c r="AH13" s="150">
        <v>2234038</v>
      </c>
      <c r="AI13" s="193">
        <f t="shared" si="14"/>
        <v>-27736.580000000075</v>
      </c>
      <c r="AJ13" s="152">
        <f t="shared" si="6"/>
        <v>-1.2571527964660456E-2</v>
      </c>
      <c r="AL13" s="142"/>
      <c r="AM13" s="4">
        <v>4</v>
      </c>
      <c r="AN13" s="4" t="s">
        <v>301</v>
      </c>
      <c r="AO13" s="4" t="s">
        <v>265</v>
      </c>
      <c r="AR13" s="145">
        <f t="shared" si="4"/>
        <v>218.52</v>
      </c>
      <c r="AS13" s="4">
        <v>218.52</v>
      </c>
      <c r="BK13" s="149"/>
      <c r="BL13" s="149"/>
      <c r="BM13" s="149"/>
      <c r="BN13" s="149"/>
      <c r="BO13" s="149"/>
      <c r="BP13" s="149"/>
      <c r="BQ13" s="149"/>
      <c r="BR13" s="149"/>
      <c r="BS13" s="149"/>
      <c r="BT13" s="149"/>
      <c r="BU13" s="149"/>
      <c r="BV13" s="149"/>
      <c r="BW13" s="149"/>
      <c r="BX13" s="162"/>
    </row>
    <row r="14" spans="1:79">
      <c r="A14" s="4" t="s">
        <v>334</v>
      </c>
      <c r="B14" s="4" t="s">
        <v>364</v>
      </c>
      <c r="C14" s="3" t="s">
        <v>43</v>
      </c>
      <c r="E14" s="150">
        <v>58819.86</v>
      </c>
      <c r="F14" s="150">
        <v>58819</v>
      </c>
      <c r="G14" s="149">
        <f t="shared" si="7"/>
        <v>0.86000000000058208</v>
      </c>
      <c r="H14" s="151">
        <f t="shared" si="0"/>
        <v>1.4620912052503731E-5</v>
      </c>
      <c r="J14" s="150">
        <v>705838.32</v>
      </c>
      <c r="K14" s="150">
        <v>705832</v>
      </c>
      <c r="L14" s="149">
        <f t="shared" si="8"/>
        <v>6.3199999999487773</v>
      </c>
      <c r="M14" s="152">
        <f t="shared" si="9"/>
        <v>8.9538918770360582E-6</v>
      </c>
      <c r="N14" s="153"/>
      <c r="O14" s="150">
        <v>69918.559999999998</v>
      </c>
      <c r="P14" s="150">
        <v>66057</v>
      </c>
      <c r="Q14" s="149">
        <f t="shared" si="1"/>
        <v>3861.5599999999977</v>
      </c>
      <c r="R14" s="152">
        <f t="shared" si="2"/>
        <v>5.5229398317127781E-2</v>
      </c>
      <c r="T14" s="150">
        <v>795192.31999999995</v>
      </c>
      <c r="U14" s="150">
        <v>792692</v>
      </c>
      <c r="V14" s="149">
        <f t="shared" si="3"/>
        <v>2500.3199999999488</v>
      </c>
      <c r="W14" s="152">
        <f t="shared" si="10"/>
        <v>3.1442959610072049E-3</v>
      </c>
      <c r="X14" s="153"/>
      <c r="Y14" s="149">
        <v>-3372</v>
      </c>
      <c r="Z14" s="153"/>
      <c r="AA14" s="150">
        <v>59034.63</v>
      </c>
      <c r="AB14" s="152">
        <f t="shared" si="11"/>
        <v>0.8443341796512972</v>
      </c>
      <c r="AC14" s="150">
        <v>58064</v>
      </c>
      <c r="AD14" s="149">
        <f t="shared" si="12"/>
        <v>970.62999999999738</v>
      </c>
      <c r="AE14" s="153"/>
      <c r="AF14" s="150">
        <v>695228.95</v>
      </c>
      <c r="AG14" s="152">
        <f t="shared" si="13"/>
        <v>0.87429032262283424</v>
      </c>
      <c r="AH14" s="150">
        <v>696774</v>
      </c>
      <c r="AI14" s="193">
        <f t="shared" si="14"/>
        <v>-1545.0500000000466</v>
      </c>
      <c r="AJ14" s="152">
        <f t="shared" si="6"/>
        <v>-2.2223614249666196E-3</v>
      </c>
      <c r="AL14" s="142"/>
      <c r="AM14" s="4">
        <v>5</v>
      </c>
      <c r="AN14" s="4" t="s">
        <v>302</v>
      </c>
      <c r="AO14" s="4" t="s">
        <v>259</v>
      </c>
      <c r="AR14" s="145">
        <f t="shared" si="4"/>
        <v>68.86</v>
      </c>
      <c r="AS14" s="4">
        <v>68.86</v>
      </c>
      <c r="BK14" s="149"/>
      <c r="BL14" s="149"/>
      <c r="BM14" s="149"/>
      <c r="BN14" s="149"/>
      <c r="BO14" s="149"/>
      <c r="BP14" s="149"/>
      <c r="BQ14" s="149"/>
      <c r="BR14" s="149"/>
      <c r="BS14" s="149"/>
      <c r="BT14" s="149"/>
      <c r="BU14" s="149"/>
      <c r="BV14" s="149"/>
      <c r="BW14" s="149"/>
      <c r="BX14" s="162"/>
    </row>
    <row r="15" spans="1:79" s="154" customFormat="1" ht="11.25" customHeight="1">
      <c r="A15" s="4" t="s">
        <v>329</v>
      </c>
      <c r="B15" s="4" t="s">
        <v>365</v>
      </c>
      <c r="C15" s="3" t="s">
        <v>43</v>
      </c>
      <c r="D15" s="4" t="s">
        <v>383</v>
      </c>
      <c r="E15" s="150">
        <v>146050.54999999999</v>
      </c>
      <c r="F15" s="150">
        <v>146051</v>
      </c>
      <c r="G15" s="149">
        <f t="shared" si="7"/>
        <v>-0.45000000001164153</v>
      </c>
      <c r="H15" s="151">
        <f t="shared" si="0"/>
        <v>-3.0811249941314263E-6</v>
      </c>
      <c r="I15" s="4"/>
      <c r="J15" s="150">
        <v>1737791.54</v>
      </c>
      <c r="K15" s="150">
        <v>1737792</v>
      </c>
      <c r="L15" s="149">
        <f t="shared" si="8"/>
        <v>-0.4599999999627471</v>
      </c>
      <c r="M15" s="152">
        <f t="shared" si="9"/>
        <v>-2.6470378602645692E-7</v>
      </c>
      <c r="N15" s="153"/>
      <c r="O15" s="150">
        <v>161609.96</v>
      </c>
      <c r="P15" s="150">
        <v>161611</v>
      </c>
      <c r="Q15" s="149">
        <f t="shared" si="1"/>
        <v>-1.0400000000081491</v>
      </c>
      <c r="R15" s="152">
        <f t="shared" si="2"/>
        <v>-6.4352469365634961E-6</v>
      </c>
      <c r="S15" s="4"/>
      <c r="T15" s="150">
        <v>1926379.56</v>
      </c>
      <c r="U15" s="150">
        <v>1924505</v>
      </c>
      <c r="V15" s="149">
        <f t="shared" si="3"/>
        <v>1874.5600000000559</v>
      </c>
      <c r="W15" s="152">
        <f t="shared" si="10"/>
        <v>9.7310002604058773E-4</v>
      </c>
      <c r="X15" s="153"/>
      <c r="Y15" s="149">
        <v>1875</v>
      </c>
      <c r="Z15" s="153"/>
      <c r="AA15" s="150">
        <v>123421.61</v>
      </c>
      <c r="AB15" s="152">
        <f t="shared" si="11"/>
        <v>0.76370051697308761</v>
      </c>
      <c r="AC15" s="150">
        <v>122998</v>
      </c>
      <c r="AD15" s="149">
        <f t="shared" si="12"/>
        <v>423.61000000000058</v>
      </c>
      <c r="AE15" s="153"/>
      <c r="AF15" s="150">
        <v>1433025.25</v>
      </c>
      <c r="AG15" s="152">
        <f t="shared" si="13"/>
        <v>0.74389558514626264</v>
      </c>
      <c r="AH15" s="150">
        <v>1463442</v>
      </c>
      <c r="AI15" s="193">
        <f t="shared" si="14"/>
        <v>-30416.75</v>
      </c>
      <c r="AJ15" s="152">
        <f t="shared" si="6"/>
        <v>-2.122555063143514E-2</v>
      </c>
      <c r="AL15" s="142"/>
      <c r="AM15" s="4">
        <v>6</v>
      </c>
      <c r="AN15" s="154" t="s">
        <v>303</v>
      </c>
      <c r="AO15" s="154" t="s">
        <v>250</v>
      </c>
      <c r="AR15" s="145">
        <f t="shared" si="4"/>
        <v>141.93</v>
      </c>
      <c r="AS15" s="154">
        <v>141.93</v>
      </c>
      <c r="BK15" s="193" t="s">
        <v>224</v>
      </c>
      <c r="BL15" s="242">
        <v>1492</v>
      </c>
      <c r="BM15" s="193"/>
      <c r="BN15" s="193" t="s">
        <v>228</v>
      </c>
      <c r="BO15" s="243">
        <f>BL16/(BL15+0.5*(BL18-BL19)-0.5*BL16)</f>
        <v>7.365414211003804E-2</v>
      </c>
      <c r="BP15" s="196"/>
      <c r="BQ15" s="241"/>
      <c r="BR15" s="196"/>
      <c r="BS15" s="196"/>
      <c r="BT15" s="196"/>
      <c r="BU15" s="196"/>
      <c r="BV15" s="196"/>
      <c r="BW15" s="196"/>
      <c r="BX15" s="233"/>
    </row>
    <row r="16" spans="1:79" s="154" customFormat="1">
      <c r="A16" s="4" t="s">
        <v>333</v>
      </c>
      <c r="B16" s="4" t="s">
        <v>366</v>
      </c>
      <c r="C16" s="3" t="s">
        <v>43</v>
      </c>
      <c r="D16" s="4" t="s">
        <v>383</v>
      </c>
      <c r="E16" s="150">
        <v>101763.78</v>
      </c>
      <c r="F16" s="150">
        <v>101763</v>
      </c>
      <c r="G16" s="149">
        <f t="shared" si="7"/>
        <v>0.77999999999883585</v>
      </c>
      <c r="H16" s="151">
        <f t="shared" si="0"/>
        <v>7.6648096208575959E-6</v>
      </c>
      <c r="I16" s="4"/>
      <c r="J16" s="150">
        <v>1208042.49</v>
      </c>
      <c r="K16" s="150">
        <v>1208043</v>
      </c>
      <c r="L16" s="149">
        <f t="shared" si="8"/>
        <v>-0.51000000000931323</v>
      </c>
      <c r="M16" s="152">
        <f t="shared" si="9"/>
        <v>-4.2217058111036576E-7</v>
      </c>
      <c r="N16" s="153"/>
      <c r="O16" s="150">
        <v>115437.77</v>
      </c>
      <c r="P16" s="150">
        <v>115437</v>
      </c>
      <c r="Q16" s="149">
        <f t="shared" si="1"/>
        <v>0.77000000000407454</v>
      </c>
      <c r="R16" s="152">
        <f t="shared" si="2"/>
        <v>6.670260522219673E-6</v>
      </c>
      <c r="S16" s="4"/>
      <c r="T16" s="150">
        <v>1372096.03</v>
      </c>
      <c r="U16" s="150">
        <v>1372131</v>
      </c>
      <c r="V16" s="149">
        <f t="shared" si="3"/>
        <v>-34.96999999997206</v>
      </c>
      <c r="W16" s="152">
        <f t="shared" si="10"/>
        <v>-2.5486554319359162E-5</v>
      </c>
      <c r="X16" s="153"/>
      <c r="Y16" s="149">
        <v>-34</v>
      </c>
      <c r="Z16" s="153"/>
      <c r="AA16" s="150">
        <v>94643.3</v>
      </c>
      <c r="AB16" s="152">
        <f t="shared" si="11"/>
        <v>0.81986424373928912</v>
      </c>
      <c r="AC16" s="150">
        <v>95141</v>
      </c>
      <c r="AD16" s="149">
        <f t="shared" si="12"/>
        <v>-497.69999999999709</v>
      </c>
      <c r="AE16" s="153"/>
      <c r="AF16" s="150">
        <v>1129658.31</v>
      </c>
      <c r="AG16" s="152">
        <f t="shared" si="13"/>
        <v>0.82330848956687097</v>
      </c>
      <c r="AH16" s="150">
        <v>1129418</v>
      </c>
      <c r="AI16" s="193">
        <f t="shared" si="14"/>
        <v>240.31000000005588</v>
      </c>
      <c r="AJ16" s="152">
        <f t="shared" si="6"/>
        <v>2.1272804163239049E-4</v>
      </c>
      <c r="AL16" s="142"/>
      <c r="AM16" s="4">
        <v>7</v>
      </c>
      <c r="AN16" s="154" t="s">
        <v>304</v>
      </c>
      <c r="AO16" s="154" t="s">
        <v>247</v>
      </c>
      <c r="AR16" s="145">
        <f t="shared" si="4"/>
        <v>111.88</v>
      </c>
      <c r="AS16" s="154">
        <v>111.88</v>
      </c>
      <c r="BK16" s="193" t="s">
        <v>226</v>
      </c>
      <c r="BL16" s="242">
        <v>106.68134639</v>
      </c>
      <c r="BM16" s="193"/>
      <c r="BN16" s="193" t="s">
        <v>229</v>
      </c>
      <c r="BO16" s="243">
        <f>((BL15-BL17)-BL18+BL19)/(BL15+0.5*(BL18-BL19)-0.5*BL16)</f>
        <v>7.9883495541434896E-2</v>
      </c>
      <c r="BP16" s="196"/>
      <c r="BQ16" s="196"/>
      <c r="BR16" s="196"/>
      <c r="BS16" s="196"/>
      <c r="BT16" s="196"/>
      <c r="BU16" s="196"/>
      <c r="BV16" s="196"/>
      <c r="BW16" s="196"/>
      <c r="BX16" s="233"/>
    </row>
    <row r="17" spans="1:76" s="154" customFormat="1">
      <c r="A17" s="4" t="s">
        <v>322</v>
      </c>
      <c r="B17" s="4" t="s">
        <v>367</v>
      </c>
      <c r="C17" s="3" t="s">
        <v>43</v>
      </c>
      <c r="D17" s="4" t="s">
        <v>383</v>
      </c>
      <c r="E17" s="150">
        <v>44795.57</v>
      </c>
      <c r="F17" s="150">
        <v>44795</v>
      </c>
      <c r="G17" s="149">
        <f t="shared" si="7"/>
        <v>0.56999999999970896</v>
      </c>
      <c r="H17" s="151">
        <f t="shared" si="0"/>
        <v>1.2724472531540708E-5</v>
      </c>
      <c r="I17" s="4"/>
      <c r="J17" s="150">
        <v>531879.93000000005</v>
      </c>
      <c r="K17" s="150">
        <v>531880</v>
      </c>
      <c r="L17" s="149">
        <f t="shared" si="8"/>
        <v>-6.9999999948777258E-2</v>
      </c>
      <c r="M17" s="152">
        <f t="shared" si="9"/>
        <v>-1.3160865075088894E-7</v>
      </c>
      <c r="N17" s="153"/>
      <c r="O17" s="150">
        <v>52623.08</v>
      </c>
      <c r="P17" s="150">
        <v>52622</v>
      </c>
      <c r="Q17" s="149">
        <f t="shared" si="1"/>
        <v>1.0800000000017462</v>
      </c>
      <c r="R17" s="152">
        <f t="shared" si="2"/>
        <v>2.052331410479482E-5</v>
      </c>
      <c r="S17" s="4"/>
      <c r="T17" s="150">
        <v>620188.09</v>
      </c>
      <c r="U17" s="150">
        <v>625810</v>
      </c>
      <c r="V17" s="149">
        <f t="shared" si="3"/>
        <v>-5621.9100000000326</v>
      </c>
      <c r="W17" s="152">
        <f t="shared" si="10"/>
        <v>-9.0648467628587203E-3</v>
      </c>
      <c r="X17" s="153"/>
      <c r="Y17" s="149">
        <v>-5622</v>
      </c>
      <c r="Z17" s="153"/>
      <c r="AA17" s="150">
        <v>40068.839999999997</v>
      </c>
      <c r="AB17" s="152">
        <f t="shared" si="11"/>
        <v>0.76143091586429368</v>
      </c>
      <c r="AC17" s="150">
        <v>39869</v>
      </c>
      <c r="AD17" s="149">
        <f t="shared" si="12"/>
        <v>199.83999999999651</v>
      </c>
      <c r="AE17" s="153"/>
      <c r="AF17" s="150">
        <v>471581.81</v>
      </c>
      <c r="AG17" s="152">
        <f t="shared" si="13"/>
        <v>0.76038514380371292</v>
      </c>
      <c r="AH17" s="150">
        <v>472757</v>
      </c>
      <c r="AI17" s="193">
        <f t="shared" si="14"/>
        <v>-1175.1900000000023</v>
      </c>
      <c r="AJ17" s="152">
        <f t="shared" si="6"/>
        <v>-2.4920172387480387E-3</v>
      </c>
      <c r="AL17" s="142"/>
      <c r="AM17" s="4">
        <v>8</v>
      </c>
      <c r="AN17" s="154" t="s">
        <v>305</v>
      </c>
      <c r="AO17" s="154" t="s">
        <v>260</v>
      </c>
      <c r="AR17" s="145">
        <f t="shared" si="4"/>
        <v>46.71</v>
      </c>
      <c r="AS17" s="154">
        <v>46.71</v>
      </c>
      <c r="BK17" s="193" t="s">
        <v>225</v>
      </c>
      <c r="BL17" s="242">
        <f>1318+38.796</f>
        <v>1356.796</v>
      </c>
      <c r="BM17" s="193"/>
      <c r="BN17" s="193" t="s">
        <v>230</v>
      </c>
      <c r="BO17" s="243">
        <f>((BL15-BL17)-BL18+BL19+BL16)/(BL15+0.5*(BL18-BL19)-0.5*BL16)</f>
        <v>0.15353763765147294</v>
      </c>
      <c r="BP17" s="196"/>
      <c r="BQ17" s="196"/>
      <c r="BR17" s="196"/>
      <c r="BS17" s="196"/>
      <c r="BT17" s="196"/>
      <c r="BU17" s="196"/>
      <c r="BV17" s="196"/>
      <c r="BW17" s="196"/>
      <c r="BX17" s="233"/>
    </row>
    <row r="18" spans="1:76" s="154" customFormat="1">
      <c r="A18" s="4" t="s">
        <v>325</v>
      </c>
      <c r="B18" s="4" t="s">
        <v>368</v>
      </c>
      <c r="C18" s="3" t="s">
        <v>43</v>
      </c>
      <c r="D18" s="4" t="s">
        <v>383</v>
      </c>
      <c r="E18" s="150">
        <v>169594.33</v>
      </c>
      <c r="F18" s="150">
        <v>169596</v>
      </c>
      <c r="G18" s="149">
        <f t="shared" si="7"/>
        <v>-1.6700000000128057</v>
      </c>
      <c r="H18" s="151">
        <f t="shared" si="0"/>
        <v>-9.847027315198603E-6</v>
      </c>
      <c r="I18" s="4"/>
      <c r="J18" s="150">
        <v>2006456.61</v>
      </c>
      <c r="K18" s="150">
        <v>2002046</v>
      </c>
      <c r="L18" s="149">
        <f t="shared" si="8"/>
        <v>4410.6100000001024</v>
      </c>
      <c r="M18" s="152">
        <f t="shared" si="9"/>
        <v>2.1982085124682073E-3</v>
      </c>
      <c r="N18" s="153"/>
      <c r="O18" s="150">
        <v>189095.96</v>
      </c>
      <c r="P18" s="150">
        <v>189098</v>
      </c>
      <c r="Q18" s="149">
        <f t="shared" si="1"/>
        <v>-2.0400000000081491</v>
      </c>
      <c r="R18" s="152">
        <f t="shared" si="2"/>
        <v>-1.0788173369796738E-5</v>
      </c>
      <c r="S18" s="4"/>
      <c r="T18" s="150">
        <v>2224187.2599999998</v>
      </c>
      <c r="U18" s="150">
        <v>2236066</v>
      </c>
      <c r="V18" s="149">
        <f t="shared" si="3"/>
        <v>-11878.740000000224</v>
      </c>
      <c r="W18" s="152">
        <f t="shared" si="10"/>
        <v>-5.3407103860491608E-3</v>
      </c>
      <c r="X18" s="153"/>
      <c r="Y18" s="149">
        <v>-16289</v>
      </c>
      <c r="Z18" s="153"/>
      <c r="AA18" s="150">
        <v>137834.51999999999</v>
      </c>
      <c r="AB18" s="152">
        <f t="shared" si="11"/>
        <v>0.72891308730234106</v>
      </c>
      <c r="AC18" s="150">
        <v>137583</v>
      </c>
      <c r="AD18" s="149">
        <f t="shared" si="12"/>
        <v>251.51999999998952</v>
      </c>
      <c r="AE18" s="153"/>
      <c r="AF18" s="150">
        <v>1629905.99</v>
      </c>
      <c r="AG18" s="152">
        <f t="shared" si="13"/>
        <v>0.73280969606848667</v>
      </c>
      <c r="AH18" s="150">
        <v>1624122</v>
      </c>
      <c r="AI18" s="193">
        <f t="shared" si="14"/>
        <v>5783.9899999999907</v>
      </c>
      <c r="AJ18" s="152">
        <f t="shared" si="6"/>
        <v>3.548664791396951E-3</v>
      </c>
      <c r="AL18" s="142"/>
      <c r="AM18" s="4">
        <v>9</v>
      </c>
      <c r="AN18" s="154" t="s">
        <v>306</v>
      </c>
      <c r="AO18" s="154" t="s">
        <v>251</v>
      </c>
      <c r="AR18" s="145">
        <f t="shared" si="4"/>
        <v>161.43</v>
      </c>
      <c r="AS18" s="154">
        <v>161.43</v>
      </c>
      <c r="BK18" s="193" t="s">
        <v>231</v>
      </c>
      <c r="BL18" s="242">
        <v>170</v>
      </c>
      <c r="BM18" s="193"/>
      <c r="BN18" s="193"/>
      <c r="BO18" s="193"/>
      <c r="BP18" s="196"/>
      <c r="BQ18" s="196"/>
      <c r="BR18" s="196"/>
      <c r="BS18" s="196"/>
      <c r="BT18" s="196"/>
      <c r="BU18" s="196"/>
      <c r="BV18" s="196"/>
      <c r="BW18" s="196"/>
      <c r="BX18" s="233"/>
    </row>
    <row r="19" spans="1:76">
      <c r="A19" s="4" t="s">
        <v>328</v>
      </c>
      <c r="B19" s="4" t="s">
        <v>369</v>
      </c>
      <c r="C19" s="3" t="s">
        <v>43</v>
      </c>
      <c r="E19" s="150">
        <v>158404.35999999999</v>
      </c>
      <c r="F19" s="150">
        <v>97657</v>
      </c>
      <c r="G19" s="149">
        <f t="shared" si="7"/>
        <v>60747.359999999986</v>
      </c>
      <c r="H19" s="151">
        <f t="shared" si="0"/>
        <v>0.38349550479544875</v>
      </c>
      <c r="J19" s="150">
        <v>1343465.61</v>
      </c>
      <c r="K19" s="150">
        <v>1159258</v>
      </c>
      <c r="L19" s="149">
        <f t="shared" si="8"/>
        <v>184207.6100000001</v>
      </c>
      <c r="M19" s="152">
        <f t="shared" si="9"/>
        <v>0.13711375165010745</v>
      </c>
      <c r="N19" s="153"/>
      <c r="O19" s="150">
        <v>173036.35</v>
      </c>
      <c r="P19" s="150">
        <v>112289</v>
      </c>
      <c r="Q19" s="149">
        <f t="shared" si="1"/>
        <v>60747.350000000006</v>
      </c>
      <c r="R19" s="152">
        <f t="shared" si="2"/>
        <v>0.35106698679208159</v>
      </c>
      <c r="T19" s="150">
        <v>1521436.61</v>
      </c>
      <c r="U19" s="150">
        <v>1334842</v>
      </c>
      <c r="V19" s="149">
        <f t="shared" si="3"/>
        <v>186594.6100000001</v>
      </c>
      <c r="W19" s="152">
        <f t="shared" si="10"/>
        <v>0.12264369660461903</v>
      </c>
      <c r="X19" s="153"/>
      <c r="Y19" s="149">
        <v>2387</v>
      </c>
      <c r="Z19" s="153"/>
      <c r="AA19" s="150">
        <v>154085.60999999999</v>
      </c>
      <c r="AB19" s="152">
        <f t="shared" si="11"/>
        <v>0.89048116190615434</v>
      </c>
      <c r="AC19" s="150">
        <v>92924</v>
      </c>
      <c r="AD19" s="149">
        <f t="shared" si="12"/>
        <v>61161.609999999986</v>
      </c>
      <c r="AE19" s="153"/>
      <c r="AF19" s="150">
        <v>1288433.47</v>
      </c>
      <c r="AG19" s="152">
        <f t="shared" si="13"/>
        <v>0.84685320540564613</v>
      </c>
      <c r="AH19" s="150">
        <v>1102433</v>
      </c>
      <c r="AI19" s="193">
        <f t="shared" si="14"/>
        <v>186000.46999999997</v>
      </c>
      <c r="AJ19" s="152">
        <f t="shared" si="6"/>
        <v>0.14436171857596961</v>
      </c>
      <c r="AL19" s="142"/>
      <c r="AM19" s="4">
        <v>10</v>
      </c>
      <c r="AN19" s="4" t="s">
        <v>307</v>
      </c>
      <c r="AO19" s="4" t="s">
        <v>252</v>
      </c>
      <c r="AR19" s="145">
        <f t="shared" si="4"/>
        <v>127.61</v>
      </c>
      <c r="AS19" s="4">
        <v>127.61</v>
      </c>
      <c r="BK19" s="193" t="s">
        <v>227</v>
      </c>
      <c r="BL19" s="242">
        <v>150.5</v>
      </c>
      <c r="BM19" s="193"/>
      <c r="BN19" s="193"/>
      <c r="BO19" s="193"/>
      <c r="BP19" s="149"/>
      <c r="BQ19" s="149"/>
      <c r="BR19" s="149"/>
      <c r="BS19" s="149"/>
      <c r="BT19" s="149"/>
      <c r="BU19" s="149"/>
      <c r="BV19" s="149"/>
      <c r="BW19" s="149"/>
      <c r="BX19" s="162"/>
    </row>
    <row r="20" spans="1:76" ht="13.5" customHeight="1">
      <c r="A20" s="4" t="s">
        <v>317</v>
      </c>
      <c r="B20" s="4" t="s">
        <v>370</v>
      </c>
      <c r="C20" s="3" t="s">
        <v>43</v>
      </c>
      <c r="E20" s="150">
        <v>140582</v>
      </c>
      <c r="F20" s="150">
        <v>127830</v>
      </c>
      <c r="G20" s="149">
        <f t="shared" si="7"/>
        <v>12752</v>
      </c>
      <c r="H20" s="151">
        <f t="shared" si="0"/>
        <v>9.0708625570841223E-2</v>
      </c>
      <c r="J20" s="150">
        <v>1647582.48</v>
      </c>
      <c r="K20" s="150">
        <v>1494986</v>
      </c>
      <c r="L20" s="149">
        <f t="shared" si="8"/>
        <v>152596.47999999998</v>
      </c>
      <c r="M20" s="152">
        <f t="shared" si="9"/>
        <v>9.2618416287116617E-2</v>
      </c>
      <c r="N20" s="153"/>
      <c r="O20" s="150">
        <v>149781.07999999999</v>
      </c>
      <c r="P20" s="150">
        <v>137029</v>
      </c>
      <c r="Q20" s="149">
        <f t="shared" si="1"/>
        <v>12752.079999999987</v>
      </c>
      <c r="R20" s="152">
        <f t="shared" si="2"/>
        <v>8.513812291912963E-2</v>
      </c>
      <c r="T20" s="150">
        <v>1757971.44</v>
      </c>
      <c r="U20" s="150">
        <v>1605375</v>
      </c>
      <c r="V20" s="149">
        <f t="shared" si="3"/>
        <v>152596.43999999994</v>
      </c>
      <c r="W20" s="152">
        <f t="shared" si="10"/>
        <v>8.6802570581010097E-2</v>
      </c>
      <c r="X20" s="153"/>
      <c r="Y20" s="149">
        <v>-6844</v>
      </c>
      <c r="Z20" s="153"/>
      <c r="AA20" s="150">
        <v>138082</v>
      </c>
      <c r="AB20" s="152">
        <f t="shared" si="11"/>
        <v>0.92189213751162702</v>
      </c>
      <c r="AC20" s="150">
        <v>124705</v>
      </c>
      <c r="AD20" s="149">
        <f t="shared" si="12"/>
        <v>13377</v>
      </c>
      <c r="AE20" s="153"/>
      <c r="AF20" s="150">
        <v>1637090.3</v>
      </c>
      <c r="AG20" s="152">
        <f t="shared" si="13"/>
        <v>0.93123827995749475</v>
      </c>
      <c r="AH20" s="150">
        <v>1457478</v>
      </c>
      <c r="AI20" s="193">
        <f t="shared" si="14"/>
        <v>179612.30000000005</v>
      </c>
      <c r="AJ20" s="152">
        <f t="shared" si="6"/>
        <v>0.10971435112650783</v>
      </c>
      <c r="AL20" s="142" t="s">
        <v>384</v>
      </c>
      <c r="AM20" s="4">
        <v>11</v>
      </c>
      <c r="AN20" s="4" t="s">
        <v>308</v>
      </c>
      <c r="AO20" s="4" t="s">
        <v>261</v>
      </c>
      <c r="AR20" s="145">
        <f t="shared" si="4"/>
        <v>162.13999999999999</v>
      </c>
      <c r="AS20" s="4">
        <v>162.13999999999999</v>
      </c>
      <c r="BK20" s="149"/>
      <c r="BL20" s="149"/>
      <c r="BM20" s="149"/>
      <c r="BN20" s="149"/>
      <c r="BO20" s="149"/>
      <c r="BP20" s="149"/>
      <c r="BQ20" s="149"/>
      <c r="BR20" s="149"/>
      <c r="BS20" s="149"/>
      <c r="BT20" s="149"/>
      <c r="BU20" s="149"/>
      <c r="BV20" s="149"/>
      <c r="BW20" s="149"/>
      <c r="BX20" s="162"/>
    </row>
    <row r="21" spans="1:76">
      <c r="A21" s="4" t="s">
        <v>309</v>
      </c>
      <c r="B21" s="4" t="s">
        <v>371</v>
      </c>
      <c r="C21" s="3" t="s">
        <v>43</v>
      </c>
      <c r="E21" s="150">
        <v>279811.48</v>
      </c>
      <c r="F21" s="150">
        <v>279812</v>
      </c>
      <c r="G21" s="149">
        <f t="shared" si="7"/>
        <v>-0.52000000001862645</v>
      </c>
      <c r="H21" s="151">
        <f t="shared" si="0"/>
        <v>-1.8583940873999396E-6</v>
      </c>
      <c r="J21" s="150">
        <v>3300951.7</v>
      </c>
      <c r="K21" s="150">
        <v>3300954</v>
      </c>
      <c r="L21" s="149">
        <f t="shared" si="8"/>
        <v>-2.2999999998137355</v>
      </c>
      <c r="M21" s="152">
        <f t="shared" si="9"/>
        <v>-6.9676875302772084E-7</v>
      </c>
      <c r="N21" s="153"/>
      <c r="O21" s="150">
        <v>343880.73</v>
      </c>
      <c r="P21" s="150">
        <v>343881</v>
      </c>
      <c r="Q21" s="149">
        <f t="shared" si="1"/>
        <v>-0.27000000001862645</v>
      </c>
      <c r="R21" s="152">
        <f t="shared" si="2"/>
        <v>-7.8515594641963937E-7</v>
      </c>
      <c r="T21" s="150">
        <v>4070873.67</v>
      </c>
      <c r="U21" s="150">
        <v>4069785</v>
      </c>
      <c r="V21" s="149">
        <f t="shared" si="3"/>
        <v>1088.6699999999255</v>
      </c>
      <c r="W21" s="152">
        <f t="shared" si="10"/>
        <v>2.674290799104865E-4</v>
      </c>
      <c r="X21" s="153"/>
      <c r="Y21" s="149">
        <v>1091</v>
      </c>
      <c r="Z21" s="153"/>
      <c r="AA21" s="150">
        <v>280488.84000000003</v>
      </c>
      <c r="AB21" s="152">
        <f t="shared" si="11"/>
        <v>0.81565733561168152</v>
      </c>
      <c r="AC21" s="150">
        <v>276110</v>
      </c>
      <c r="AD21" s="149">
        <f t="shared" si="12"/>
        <v>4378.8400000000256</v>
      </c>
      <c r="AE21" s="153"/>
      <c r="AF21" s="150">
        <v>3256204.35</v>
      </c>
      <c r="AG21" s="152">
        <f t="shared" si="13"/>
        <v>0.7998785061782574</v>
      </c>
      <c r="AH21" s="150">
        <v>3256558</v>
      </c>
      <c r="AI21" s="193">
        <f t="shared" si="14"/>
        <v>-353.64999999990687</v>
      </c>
      <c r="AJ21" s="152">
        <f t="shared" si="6"/>
        <v>-1.0860804850896623E-4</v>
      </c>
      <c r="AL21" s="142"/>
      <c r="AM21" s="4">
        <v>12</v>
      </c>
      <c r="AN21" s="4" t="s">
        <v>309</v>
      </c>
      <c r="AO21" s="4" t="s">
        <v>253</v>
      </c>
      <c r="AR21" s="145">
        <f t="shared" si="4"/>
        <v>322.5</v>
      </c>
      <c r="AS21" s="4">
        <v>322.5</v>
      </c>
      <c r="BK21" s="149"/>
      <c r="BL21" s="149"/>
      <c r="BM21" s="149"/>
      <c r="BN21" s="149"/>
      <c r="BO21" s="149"/>
      <c r="BP21" s="149"/>
      <c r="BQ21" s="149"/>
      <c r="BR21" s="149"/>
      <c r="BS21" s="149"/>
      <c r="BT21" s="149"/>
      <c r="BU21" s="149"/>
      <c r="BV21" s="149"/>
      <c r="BW21" s="149"/>
      <c r="BX21" s="162"/>
    </row>
    <row r="22" spans="1:76" s="154" customFormat="1" ht="22.5">
      <c r="A22" s="4" t="s">
        <v>326</v>
      </c>
      <c r="B22" s="4" t="s">
        <v>372</v>
      </c>
      <c r="C22" s="3" t="s">
        <v>43</v>
      </c>
      <c r="D22" s="4"/>
      <c r="E22" s="150">
        <v>461730.27</v>
      </c>
      <c r="F22" s="150">
        <v>460443</v>
      </c>
      <c r="G22" s="149">
        <f t="shared" si="7"/>
        <v>1287.2700000000186</v>
      </c>
      <c r="H22" s="151">
        <f t="shared" si="0"/>
        <v>2.7879263796155677E-3</v>
      </c>
      <c r="I22" s="4"/>
      <c r="J22" s="150">
        <v>5483817.79</v>
      </c>
      <c r="K22" s="150">
        <v>5468371</v>
      </c>
      <c r="L22" s="149">
        <f t="shared" si="8"/>
        <v>15446.790000000037</v>
      </c>
      <c r="M22" s="152">
        <f t="shared" si="9"/>
        <v>2.816794903026863E-3</v>
      </c>
      <c r="N22" s="153"/>
      <c r="O22" s="150">
        <v>520717.72</v>
      </c>
      <c r="P22" s="150">
        <v>508904</v>
      </c>
      <c r="Q22" s="149">
        <f t="shared" si="1"/>
        <v>11813.719999999972</v>
      </c>
      <c r="R22" s="152">
        <f t="shared" si="2"/>
        <v>2.2687378489827412E-2</v>
      </c>
      <c r="S22" s="4"/>
      <c r="T22" s="150">
        <v>6116683.1299999999</v>
      </c>
      <c r="U22" s="150">
        <v>6049903</v>
      </c>
      <c r="V22" s="149">
        <f t="shared" si="3"/>
        <v>66780.129999999888</v>
      </c>
      <c r="W22" s="152">
        <f t="shared" si="10"/>
        <v>1.0917703039490275E-2</v>
      </c>
      <c r="X22" s="153"/>
      <c r="Y22" s="150">
        <v>0</v>
      </c>
      <c r="Z22" s="153"/>
      <c r="AA22" s="150">
        <v>452968.83</v>
      </c>
      <c r="AB22" s="152">
        <f t="shared" si="11"/>
        <v>0.86989325041598364</v>
      </c>
      <c r="AC22" s="150">
        <v>446516</v>
      </c>
      <c r="AD22" s="149">
        <f t="shared" si="12"/>
        <v>6452.8300000000163</v>
      </c>
      <c r="AE22" s="153"/>
      <c r="AF22" s="150">
        <v>5386747.9900000002</v>
      </c>
      <c r="AG22" s="152">
        <f t="shared" si="13"/>
        <v>0.88066487596521947</v>
      </c>
      <c r="AH22" s="150">
        <v>5301211</v>
      </c>
      <c r="AI22" s="193">
        <f t="shared" si="14"/>
        <v>85536.990000000224</v>
      </c>
      <c r="AJ22" s="152">
        <f t="shared" si="6"/>
        <v>1.5879151977926522E-2</v>
      </c>
      <c r="AL22" s="142" t="s">
        <v>385</v>
      </c>
      <c r="AM22" s="4">
        <v>13</v>
      </c>
      <c r="AN22" s="154" t="s">
        <v>310</v>
      </c>
      <c r="AO22" s="154" t="s">
        <v>255</v>
      </c>
      <c r="AR22" s="145">
        <f t="shared" si="4"/>
        <v>533.51</v>
      </c>
      <c r="AS22" s="154">
        <v>533.51</v>
      </c>
      <c r="BK22" s="196"/>
      <c r="BL22" s="196"/>
      <c r="BM22" s="196"/>
      <c r="BN22" s="196"/>
      <c r="BO22" s="196"/>
      <c r="BP22" s="196"/>
      <c r="BQ22" s="196"/>
      <c r="BR22" s="196"/>
      <c r="BS22" s="196"/>
      <c r="BT22" s="196"/>
      <c r="BU22" s="196"/>
      <c r="BV22" s="196"/>
      <c r="BW22" s="196"/>
      <c r="BX22" s="233"/>
    </row>
    <row r="23" spans="1:76" ht="11.25" customHeight="1">
      <c r="A23" s="4" t="s">
        <v>304</v>
      </c>
      <c r="B23" s="4" t="s">
        <v>373</v>
      </c>
      <c r="C23" s="3" t="s">
        <v>43</v>
      </c>
      <c r="E23" s="150">
        <v>411470.97</v>
      </c>
      <c r="F23" s="150">
        <v>411963</v>
      </c>
      <c r="G23" s="149">
        <f t="shared" si="7"/>
        <v>-492.03000000002794</v>
      </c>
      <c r="H23" s="151">
        <f t="shared" si="0"/>
        <v>-1.1957830220684293E-3</v>
      </c>
      <c r="J23" s="150">
        <v>4894727.04</v>
      </c>
      <c r="K23" s="150">
        <v>4899160</v>
      </c>
      <c r="L23" s="149">
        <f t="shared" si="8"/>
        <v>-4432.9599999999627</v>
      </c>
      <c r="M23" s="152">
        <f t="shared" si="9"/>
        <v>-9.0566030828145275E-4</v>
      </c>
      <c r="N23" s="153"/>
      <c r="O23" s="150">
        <v>503557.13</v>
      </c>
      <c r="P23" s="150">
        <v>500953</v>
      </c>
      <c r="Q23" s="149">
        <f t="shared" si="1"/>
        <v>2604.1300000000047</v>
      </c>
      <c r="R23" s="152">
        <f t="shared" si="2"/>
        <v>5.1714688261886091E-3</v>
      </c>
      <c r="T23" s="150">
        <v>5999760.96</v>
      </c>
      <c r="U23" s="150">
        <v>5967046</v>
      </c>
      <c r="V23" s="149">
        <f t="shared" si="3"/>
        <v>32714.959999999963</v>
      </c>
      <c r="W23" s="152">
        <f t="shared" si="10"/>
        <v>5.452710569322409E-3</v>
      </c>
      <c r="X23" s="153"/>
      <c r="Y23" s="149">
        <v>-76751</v>
      </c>
      <c r="Z23" s="153"/>
      <c r="AA23" s="150">
        <v>411053.97</v>
      </c>
      <c r="AB23" s="152">
        <f t="shared" si="11"/>
        <v>0.81630056553861119</v>
      </c>
      <c r="AC23" s="150">
        <v>411548</v>
      </c>
      <c r="AD23" s="149">
        <f t="shared" si="12"/>
        <v>-494.03000000002794</v>
      </c>
      <c r="AE23" s="153"/>
      <c r="AF23" s="150">
        <v>4890211.37</v>
      </c>
      <c r="AG23" s="152">
        <f t="shared" si="13"/>
        <v>0.81506770063052647</v>
      </c>
      <c r="AH23" s="150">
        <v>4894160</v>
      </c>
      <c r="AI23" s="193">
        <f t="shared" si="14"/>
        <v>-3948.6299999998882</v>
      </c>
      <c r="AJ23" s="152">
        <f t="shared" si="6"/>
        <v>-8.0745589530619572E-4</v>
      </c>
      <c r="AL23" s="142"/>
      <c r="AM23" s="4">
        <v>14</v>
      </c>
      <c r="AN23" s="4" t="s">
        <v>311</v>
      </c>
      <c r="AO23" s="4" t="s">
        <v>254</v>
      </c>
      <c r="AR23" s="145">
        <f t="shared" si="4"/>
        <v>484.33</v>
      </c>
      <c r="AS23" s="4">
        <v>484.33</v>
      </c>
      <c r="BK23" s="149"/>
      <c r="BL23" s="149"/>
      <c r="BM23" s="149"/>
      <c r="BN23" s="149"/>
      <c r="BO23" s="149"/>
      <c r="BP23" s="149"/>
      <c r="BQ23" s="149"/>
      <c r="BR23" s="149"/>
      <c r="BS23" s="149"/>
      <c r="BT23" s="149"/>
      <c r="BU23" s="149"/>
      <c r="BV23" s="149"/>
      <c r="BW23" s="149"/>
      <c r="BX23" s="162"/>
    </row>
    <row r="24" spans="1:76" ht="11.25" customHeight="1">
      <c r="A24" s="4" t="s">
        <v>302</v>
      </c>
      <c r="B24" s="4" t="s">
        <v>374</v>
      </c>
      <c r="C24" s="3" t="s">
        <v>43</v>
      </c>
      <c r="E24" s="150">
        <v>162330.32999999999</v>
      </c>
      <c r="F24" s="150">
        <v>162330</v>
      </c>
      <c r="G24" s="149">
        <f t="shared" si="7"/>
        <v>0.32999999998719431</v>
      </c>
      <c r="H24" s="151">
        <f t="shared" si="0"/>
        <v>2.0328918199525272E-6</v>
      </c>
      <c r="J24" s="150">
        <v>1930470.1</v>
      </c>
      <c r="K24" s="150">
        <v>1930467</v>
      </c>
      <c r="L24" s="149">
        <f t="shared" si="8"/>
        <v>3.1000000000931323</v>
      </c>
      <c r="M24" s="152">
        <f t="shared" si="9"/>
        <v>1.6058264772363645E-6</v>
      </c>
      <c r="N24" s="153"/>
      <c r="O24" s="150">
        <v>178481.75</v>
      </c>
      <c r="P24" s="150">
        <v>178482</v>
      </c>
      <c r="Q24" s="149">
        <f t="shared" si="1"/>
        <v>-0.25</v>
      </c>
      <c r="R24" s="152">
        <f t="shared" si="2"/>
        <v>-1.4007034332641852E-6</v>
      </c>
      <c r="T24" s="150">
        <v>2116441.2999999998</v>
      </c>
      <c r="U24" s="150">
        <v>2124284</v>
      </c>
      <c r="V24" s="149">
        <f t="shared" si="3"/>
        <v>-7842.7000000001863</v>
      </c>
      <c r="W24" s="152">
        <f t="shared" si="10"/>
        <v>-3.7056071434630323E-3</v>
      </c>
      <c r="X24" s="153"/>
      <c r="Y24" s="149">
        <v>-7846</v>
      </c>
      <c r="Z24" s="153"/>
      <c r="AA24" s="150">
        <v>161538.32999999999</v>
      </c>
      <c r="AB24" s="152">
        <f t="shared" si="11"/>
        <v>0.90506917373905171</v>
      </c>
      <c r="AC24" s="150">
        <v>161541</v>
      </c>
      <c r="AD24" s="149">
        <f t="shared" si="12"/>
        <v>-2.6700000000128057</v>
      </c>
      <c r="AE24" s="153"/>
      <c r="AF24" s="150">
        <v>1919526.21</v>
      </c>
      <c r="AG24" s="152">
        <f t="shared" si="13"/>
        <v>0.90695934255299215</v>
      </c>
      <c r="AH24" s="150">
        <v>1920967</v>
      </c>
      <c r="AI24" s="193">
        <f t="shared" si="14"/>
        <v>-1440.7900000000373</v>
      </c>
      <c r="AJ24" s="152">
        <f t="shared" si="6"/>
        <v>-7.5059667979216458E-4</v>
      </c>
      <c r="AL24" s="142"/>
      <c r="AM24" s="4">
        <v>15</v>
      </c>
      <c r="AN24" s="4" t="s">
        <v>312</v>
      </c>
      <c r="AO24" s="4" t="s">
        <v>266</v>
      </c>
      <c r="AR24" s="145">
        <f t="shared" si="4"/>
        <v>190.11</v>
      </c>
      <c r="AS24" s="4">
        <v>190.11</v>
      </c>
      <c r="BK24" s="149"/>
      <c r="BL24" s="149"/>
      <c r="BM24" s="149"/>
      <c r="BN24" s="149"/>
      <c r="BO24" s="149"/>
      <c r="BP24" s="149"/>
      <c r="BQ24" s="149"/>
      <c r="BR24" s="149"/>
      <c r="BS24" s="149"/>
      <c r="BT24" s="149"/>
      <c r="BU24" s="149"/>
      <c r="BV24" s="149"/>
      <c r="BW24" s="149"/>
      <c r="BX24" s="162"/>
    </row>
    <row r="25" spans="1:76" ht="11.25" customHeight="1">
      <c r="A25" s="4" t="s">
        <v>308</v>
      </c>
      <c r="B25" s="4" t="s">
        <v>375</v>
      </c>
      <c r="C25" s="3" t="s">
        <v>43</v>
      </c>
      <c r="E25" s="150">
        <v>107517.17</v>
      </c>
      <c r="F25" s="150">
        <v>107517</v>
      </c>
      <c r="G25" s="149">
        <f t="shared" si="7"/>
        <v>0.16999999999825377</v>
      </c>
      <c r="H25" s="151">
        <f t="shared" si="0"/>
        <v>1.5811428072209654E-6</v>
      </c>
      <c r="J25" s="150">
        <v>1273434.22</v>
      </c>
      <c r="K25" s="150">
        <v>1273430</v>
      </c>
      <c r="L25" s="149">
        <f t="shared" si="8"/>
        <v>4.2199999999720603</v>
      </c>
      <c r="M25" s="152">
        <f t="shared" si="9"/>
        <v>3.3138735662153482E-6</v>
      </c>
      <c r="N25" s="153"/>
      <c r="O25" s="150">
        <v>119785.59</v>
      </c>
      <c r="P25" s="150">
        <v>119785</v>
      </c>
      <c r="Q25" s="149">
        <f t="shared" si="1"/>
        <v>0.58999999999650754</v>
      </c>
      <c r="R25" s="152">
        <f t="shared" si="2"/>
        <v>4.9254672452379919E-6</v>
      </c>
      <c r="T25" s="150">
        <v>1413481.61</v>
      </c>
      <c r="U25" s="150">
        <v>1420651</v>
      </c>
      <c r="V25" s="149">
        <f t="shared" si="3"/>
        <v>-7169.3899999998976</v>
      </c>
      <c r="W25" s="152">
        <f t="shared" si="10"/>
        <v>-5.0721494706959056E-3</v>
      </c>
      <c r="X25" s="153"/>
      <c r="Y25" s="149">
        <v>-7174</v>
      </c>
      <c r="Z25" s="153"/>
      <c r="AA25" s="150">
        <v>107100.17</v>
      </c>
      <c r="AB25" s="152">
        <f t="shared" si="11"/>
        <v>0.89409894796193767</v>
      </c>
      <c r="AC25" s="150">
        <v>107100</v>
      </c>
      <c r="AD25" s="149">
        <f t="shared" si="12"/>
        <v>0.16999999999825377</v>
      </c>
      <c r="AE25" s="153"/>
      <c r="AF25" s="150">
        <v>1267100.72</v>
      </c>
      <c r="AG25" s="152">
        <f t="shared" si="13"/>
        <v>0.89643948038347654</v>
      </c>
      <c r="AH25" s="150">
        <v>1268430</v>
      </c>
      <c r="AI25" s="193">
        <f t="shared" si="14"/>
        <v>-1329.2800000000279</v>
      </c>
      <c r="AJ25" s="152">
        <f t="shared" si="6"/>
        <v>-1.0490720895494621E-3</v>
      </c>
      <c r="AL25" s="142"/>
      <c r="AM25" s="4">
        <v>16</v>
      </c>
      <c r="AN25" s="4" t="s">
        <v>313</v>
      </c>
      <c r="AO25" s="4" t="s">
        <v>270</v>
      </c>
      <c r="AR25" s="145">
        <f t="shared" si="4"/>
        <v>125.5</v>
      </c>
      <c r="AS25" s="4">
        <v>125.5</v>
      </c>
      <c r="BK25" s="149"/>
      <c r="BL25" s="149"/>
      <c r="BM25" s="149"/>
      <c r="BN25" s="149"/>
      <c r="BO25" s="149"/>
      <c r="BP25" s="149"/>
      <c r="BQ25" s="149"/>
      <c r="BR25" s="149"/>
      <c r="BS25" s="149"/>
      <c r="BT25" s="149"/>
      <c r="BU25" s="149"/>
      <c r="BV25" s="149"/>
      <c r="BW25" s="149"/>
      <c r="BX25" s="162"/>
    </row>
    <row r="26" spans="1:76" s="154" customFormat="1" ht="11.25" customHeight="1">
      <c r="A26" s="4" t="s">
        <v>335</v>
      </c>
      <c r="B26" s="4" t="s">
        <v>376</v>
      </c>
      <c r="C26" s="3" t="s">
        <v>43</v>
      </c>
      <c r="D26" s="4"/>
      <c r="E26" s="150">
        <v>55806.48</v>
      </c>
      <c r="F26" s="150">
        <v>55807</v>
      </c>
      <c r="G26" s="149">
        <f t="shared" si="7"/>
        <v>-0.51999999999679858</v>
      </c>
      <c r="H26" s="151">
        <f t="shared" si="0"/>
        <v>-9.31791433533881E-6</v>
      </c>
      <c r="I26" s="4"/>
      <c r="J26" s="150">
        <v>658887.56000000006</v>
      </c>
      <c r="K26" s="150">
        <v>658826</v>
      </c>
      <c r="L26" s="149">
        <f t="shared" si="8"/>
        <v>61.560000000055879</v>
      </c>
      <c r="M26" s="152">
        <f t="shared" si="9"/>
        <v>9.3430205299453332E-5</v>
      </c>
      <c r="N26" s="153"/>
      <c r="O26" s="150">
        <v>63459.48</v>
      </c>
      <c r="P26" s="150">
        <v>64521</v>
      </c>
      <c r="Q26" s="149">
        <f t="shared" si="1"/>
        <v>-1061.5199999999968</v>
      </c>
      <c r="R26" s="152">
        <f t="shared" si="2"/>
        <v>-1.6727524398245885E-2</v>
      </c>
      <c r="S26" s="4"/>
      <c r="T26" s="150">
        <v>750723.56</v>
      </c>
      <c r="U26" s="150">
        <v>763396</v>
      </c>
      <c r="V26" s="149">
        <f t="shared" si="3"/>
        <v>-12672.439999999944</v>
      </c>
      <c r="W26" s="152">
        <f t="shared" si="10"/>
        <v>-1.6880301452108341E-2</v>
      </c>
      <c r="X26" s="153"/>
      <c r="Y26" s="149">
        <v>-6425</v>
      </c>
      <c r="Z26" s="153"/>
      <c r="AA26" s="150">
        <v>55806.48</v>
      </c>
      <c r="AB26" s="152">
        <f t="shared" si="11"/>
        <v>0.87940336101083716</v>
      </c>
      <c r="AC26" s="150">
        <v>55557</v>
      </c>
      <c r="AD26" s="149">
        <f t="shared" si="12"/>
        <v>249.4800000000032</v>
      </c>
      <c r="AE26" s="153"/>
      <c r="AF26" s="150">
        <v>655127.87</v>
      </c>
      <c r="AG26" s="152">
        <f t="shared" si="13"/>
        <v>0.87266192897955663</v>
      </c>
      <c r="AH26" s="150">
        <v>655826</v>
      </c>
      <c r="AI26" s="193">
        <f t="shared" si="14"/>
        <v>-698.13000000000466</v>
      </c>
      <c r="AJ26" s="152">
        <f t="shared" si="6"/>
        <v>-1.0656392926773283E-3</v>
      </c>
      <c r="AL26" s="142"/>
      <c r="AM26" s="4">
        <v>17</v>
      </c>
      <c r="AN26" s="154" t="s">
        <v>314</v>
      </c>
      <c r="AO26" s="154" t="s">
        <v>267</v>
      </c>
      <c r="AR26" s="145">
        <f t="shared" si="4"/>
        <v>64.88</v>
      </c>
      <c r="AS26" s="154">
        <v>64.88</v>
      </c>
      <c r="BK26" s="196"/>
      <c r="BL26" s="196"/>
      <c r="BM26" s="196"/>
      <c r="BN26" s="196"/>
      <c r="BO26" s="196"/>
      <c r="BP26" s="196"/>
      <c r="BQ26" s="196"/>
      <c r="BR26" s="196"/>
      <c r="BS26" s="196"/>
      <c r="BT26" s="196"/>
      <c r="BU26" s="196"/>
      <c r="BV26" s="196"/>
      <c r="BW26" s="196"/>
      <c r="BX26" s="233"/>
    </row>
    <row r="27" spans="1:76" ht="11.25" customHeight="1">
      <c r="A27" s="4" t="s">
        <v>300</v>
      </c>
      <c r="B27" s="4" t="s">
        <v>377</v>
      </c>
      <c r="C27" s="3" t="s">
        <v>43</v>
      </c>
      <c r="E27" s="150">
        <v>261972.52</v>
      </c>
      <c r="F27" s="150">
        <v>261973</v>
      </c>
      <c r="G27" s="149">
        <f t="shared" si="7"/>
        <v>-0.48000000001047738</v>
      </c>
      <c r="H27" s="151">
        <f t="shared" si="0"/>
        <v>-1.8322532455330712E-6</v>
      </c>
      <c r="J27" s="150">
        <v>3132497.34</v>
      </c>
      <c r="K27" s="150">
        <v>3132499</v>
      </c>
      <c r="L27" s="149">
        <f t="shared" si="8"/>
        <v>-1.6600000001490116</v>
      </c>
      <c r="M27" s="152">
        <f t="shared" si="9"/>
        <v>-5.2992862242909732E-7</v>
      </c>
      <c r="N27" s="153"/>
      <c r="O27" s="150">
        <v>290181.44</v>
      </c>
      <c r="P27" s="150">
        <v>290182</v>
      </c>
      <c r="Q27" s="149">
        <f t="shared" si="1"/>
        <v>-0.55999999999767169</v>
      </c>
      <c r="R27" s="152">
        <f t="shared" si="2"/>
        <v>-1.9298270764583415E-6</v>
      </c>
      <c r="T27" s="150">
        <v>3509462.95</v>
      </c>
      <c r="U27" s="150">
        <v>3471006</v>
      </c>
      <c r="V27" s="149">
        <f t="shared" si="3"/>
        <v>38456.950000000186</v>
      </c>
      <c r="W27" s="152">
        <f t="shared" si="10"/>
        <v>1.0958072658952043E-2</v>
      </c>
      <c r="X27" s="153"/>
      <c r="Y27" s="149">
        <v>38459</v>
      </c>
      <c r="Z27" s="153"/>
      <c r="AA27" s="150">
        <v>259112.27</v>
      </c>
      <c r="AB27" s="152">
        <f t="shared" si="11"/>
        <v>0.89293191873332767</v>
      </c>
      <c r="AC27" s="150">
        <v>260806</v>
      </c>
      <c r="AD27" s="149">
        <f t="shared" si="12"/>
        <v>-1693.7300000000105</v>
      </c>
      <c r="AE27" s="153"/>
      <c r="AF27" s="150">
        <v>3115794.14</v>
      </c>
      <c r="AG27" s="152">
        <f t="shared" si="13"/>
        <v>0.88782648068702363</v>
      </c>
      <c r="AH27" s="150">
        <v>3118499</v>
      </c>
      <c r="AI27" s="193">
        <f t="shared" si="14"/>
        <v>-2704.8599999998696</v>
      </c>
      <c r="AJ27" s="152">
        <f t="shared" si="6"/>
        <v>-8.6811255123545148E-4</v>
      </c>
      <c r="AL27" s="142"/>
      <c r="AM27" s="4">
        <v>18</v>
      </c>
      <c r="AN27" s="4" t="s">
        <v>315</v>
      </c>
      <c r="AO27" s="4" t="s">
        <v>269</v>
      </c>
      <c r="AR27" s="145">
        <f t="shared" si="4"/>
        <v>308.58999999999997</v>
      </c>
      <c r="AS27" s="4">
        <v>308.58999999999997</v>
      </c>
      <c r="BK27" s="149"/>
      <c r="BL27" s="149"/>
      <c r="BM27" s="149"/>
      <c r="BN27" s="149"/>
      <c r="BO27" s="149"/>
      <c r="BP27" s="149"/>
      <c r="BQ27" s="149"/>
      <c r="BR27" s="149"/>
      <c r="BS27" s="149"/>
      <c r="BT27" s="149"/>
      <c r="BU27" s="149"/>
      <c r="BV27" s="149"/>
      <c r="BW27" s="149"/>
      <c r="BX27" s="162"/>
    </row>
    <row r="28" spans="1:76" ht="11.25" customHeight="1">
      <c r="A28" s="4" t="s">
        <v>306</v>
      </c>
      <c r="B28" s="4" t="s">
        <v>438</v>
      </c>
      <c r="C28" s="3" t="s">
        <v>43</v>
      </c>
      <c r="E28" s="150">
        <v>453723.03</v>
      </c>
      <c r="F28" s="150">
        <v>453724</v>
      </c>
      <c r="G28" s="149">
        <f t="shared" si="7"/>
        <v>-0.96999999997206032</v>
      </c>
      <c r="H28" s="151">
        <f t="shared" si="0"/>
        <v>-2.1378681174108802E-6</v>
      </c>
      <c r="J28" s="150">
        <v>5280487.62</v>
      </c>
      <c r="K28" s="150">
        <v>5286662</v>
      </c>
      <c r="L28" s="149">
        <f t="shared" si="8"/>
        <v>-6174.3799999998882</v>
      </c>
      <c r="M28" s="152">
        <f t="shared" si="9"/>
        <v>-1.169282165649673E-3</v>
      </c>
      <c r="N28" s="153"/>
      <c r="O28" s="150">
        <v>508329.61</v>
      </c>
      <c r="P28" s="150">
        <v>508330</v>
      </c>
      <c r="Q28" s="149">
        <f t="shared" si="1"/>
        <v>-0.39000000001396984</v>
      </c>
      <c r="R28" s="152">
        <f t="shared" si="2"/>
        <v>-7.6721873434437524E-7</v>
      </c>
      <c r="T28" s="150">
        <v>5942630.3700000001</v>
      </c>
      <c r="U28" s="150">
        <v>5941941</v>
      </c>
      <c r="V28" s="149">
        <f t="shared" si="3"/>
        <v>689.37000000011176</v>
      </c>
      <c r="W28" s="152">
        <f t="shared" si="10"/>
        <v>1.1600418620687522E-4</v>
      </c>
      <c r="X28" s="153"/>
      <c r="Y28" s="149">
        <v>6864</v>
      </c>
      <c r="Z28" s="153"/>
      <c r="AA28" s="150">
        <v>447748.03</v>
      </c>
      <c r="AB28" s="152">
        <f t="shared" si="11"/>
        <v>0.88082224838328826</v>
      </c>
      <c r="AC28" s="150">
        <v>447747</v>
      </c>
      <c r="AD28" s="149">
        <f t="shared" si="12"/>
        <v>1.0300000000279397</v>
      </c>
      <c r="AE28" s="153"/>
      <c r="AF28" s="150">
        <v>5212840.51</v>
      </c>
      <c r="AG28" s="152">
        <f t="shared" si="13"/>
        <v>0.87719413549862091</v>
      </c>
      <c r="AH28" s="150">
        <v>5214962</v>
      </c>
      <c r="AI28" s="193">
        <f t="shared" si="14"/>
        <v>-2121.4900000002235</v>
      </c>
      <c r="AJ28" s="152">
        <f t="shared" si="6"/>
        <v>-4.0697389377835074E-4</v>
      </c>
      <c r="AL28" s="142"/>
      <c r="AM28" s="4">
        <v>19</v>
      </c>
      <c r="AN28" s="4" t="s">
        <v>316</v>
      </c>
      <c r="AO28" s="4" t="s">
        <v>82</v>
      </c>
      <c r="AR28" s="145">
        <f t="shared" si="4"/>
        <v>516.29</v>
      </c>
      <c r="AS28" s="4">
        <v>516.29</v>
      </c>
      <c r="BK28" s="149"/>
      <c r="BL28" s="149"/>
      <c r="BM28" s="149"/>
      <c r="BN28" s="149"/>
      <c r="BO28" s="149"/>
      <c r="BP28" s="149"/>
      <c r="BQ28" s="149"/>
      <c r="BR28" s="149"/>
      <c r="BS28" s="149"/>
      <c r="BT28" s="149"/>
      <c r="BU28" s="149"/>
      <c r="BV28" s="149"/>
      <c r="BW28" s="149"/>
      <c r="BX28" s="162"/>
    </row>
    <row r="29" spans="1:76">
      <c r="A29" s="4" t="s">
        <v>311</v>
      </c>
      <c r="B29" s="4" t="s">
        <v>439</v>
      </c>
      <c r="C29" s="3" t="s">
        <v>43</v>
      </c>
      <c r="E29" s="150">
        <v>347280.48</v>
      </c>
      <c r="F29" s="150">
        <v>348192</v>
      </c>
      <c r="G29" s="149">
        <f t="shared" si="7"/>
        <v>-911.52000000001863</v>
      </c>
      <c r="H29" s="151">
        <f t="shared" si="0"/>
        <v>-2.6247372152907031E-3</v>
      </c>
      <c r="J29" s="150">
        <v>4099618.16</v>
      </c>
      <c r="K29" s="150">
        <v>4106391</v>
      </c>
      <c r="L29" s="149">
        <f t="shared" si="8"/>
        <v>-6772.839999999851</v>
      </c>
      <c r="M29" s="152">
        <f t="shared" si="9"/>
        <v>-1.6520660548542041E-3</v>
      </c>
      <c r="N29" s="153"/>
      <c r="O29" s="150">
        <v>411150.66</v>
      </c>
      <c r="P29" s="150">
        <v>412067</v>
      </c>
      <c r="Q29" s="149">
        <f t="shared" si="1"/>
        <v>-916.34000000002561</v>
      </c>
      <c r="R29" s="152">
        <f t="shared" si="2"/>
        <v>-2.2287207322007597E-3</v>
      </c>
      <c r="T29" s="150">
        <v>4836859.53</v>
      </c>
      <c r="U29" s="150">
        <v>4872887</v>
      </c>
      <c r="V29" s="149">
        <f t="shared" si="3"/>
        <v>-36027.469999999739</v>
      </c>
      <c r="W29" s="152">
        <f t="shared" si="10"/>
        <v>-7.4485251797253944E-3</v>
      </c>
      <c r="X29" s="153"/>
      <c r="Y29" s="149">
        <v>-29578</v>
      </c>
      <c r="Z29" s="153"/>
      <c r="AA29" s="150">
        <v>339830.48</v>
      </c>
      <c r="AB29" s="152">
        <f t="shared" si="11"/>
        <v>0.82653516839788121</v>
      </c>
      <c r="AC29" s="150">
        <v>344475</v>
      </c>
      <c r="AD29" s="149">
        <f t="shared" si="12"/>
        <v>-4644.5200000000186</v>
      </c>
      <c r="AE29" s="153"/>
      <c r="AF29" s="150">
        <v>4050715.01</v>
      </c>
      <c r="AG29" s="152">
        <f t="shared" si="13"/>
        <v>0.83746798617490548</v>
      </c>
      <c r="AH29" s="150">
        <v>4061745</v>
      </c>
      <c r="AI29" s="193">
        <f t="shared" si="14"/>
        <v>-11029.990000000224</v>
      </c>
      <c r="AJ29" s="152">
        <f t="shared" si="6"/>
        <v>-2.7229735917660186E-3</v>
      </c>
      <c r="AL29" s="142" t="s">
        <v>386</v>
      </c>
      <c r="AM29" s="4">
        <v>20</v>
      </c>
      <c r="AN29" s="4" t="s">
        <v>317</v>
      </c>
      <c r="AO29" s="4" t="s">
        <v>268</v>
      </c>
      <c r="AR29" s="145">
        <f t="shared" si="4"/>
        <v>401.19</v>
      </c>
      <c r="AS29" s="4">
        <v>401.19</v>
      </c>
      <c r="BK29" s="149"/>
      <c r="BL29" s="149"/>
      <c r="BM29" s="149"/>
      <c r="BN29" s="149"/>
      <c r="BO29" s="149"/>
      <c r="BP29" s="149"/>
      <c r="BQ29" s="149"/>
      <c r="BR29" s="149"/>
      <c r="BS29" s="149"/>
      <c r="BT29" s="149"/>
      <c r="BU29" s="149"/>
      <c r="BV29" s="149"/>
      <c r="BW29" s="149"/>
      <c r="BX29" s="162"/>
    </row>
    <row r="30" spans="1:76" ht="22.5">
      <c r="A30" s="4" t="s">
        <v>307</v>
      </c>
      <c r="B30" s="4" t="s">
        <v>440</v>
      </c>
      <c r="C30" s="3" t="s">
        <v>43</v>
      </c>
      <c r="E30" s="150">
        <v>307744.62</v>
      </c>
      <c r="F30" s="150">
        <v>305308</v>
      </c>
      <c r="G30" s="149">
        <f t="shared" si="7"/>
        <v>2436.6199999999953</v>
      </c>
      <c r="H30" s="151">
        <f t="shared" si="0"/>
        <v>7.9176688775257718E-3</v>
      </c>
      <c r="J30" s="150">
        <v>3615483.84</v>
      </c>
      <c r="K30" s="150">
        <v>3578595</v>
      </c>
      <c r="L30" s="149">
        <f t="shared" si="8"/>
        <v>36888.839999999851</v>
      </c>
      <c r="M30" s="152">
        <f t="shared" si="9"/>
        <v>1.0203016147349133E-2</v>
      </c>
      <c r="N30" s="153"/>
      <c r="O30" s="150">
        <v>381518.15</v>
      </c>
      <c r="P30" s="150">
        <v>377846</v>
      </c>
      <c r="Q30" s="149">
        <f t="shared" si="1"/>
        <v>3672.1500000000233</v>
      </c>
      <c r="R30" s="152">
        <f t="shared" si="2"/>
        <v>9.6250990942371231E-3</v>
      </c>
      <c r="T30" s="150">
        <v>4354663.95</v>
      </c>
      <c r="U30" s="150">
        <v>4449055</v>
      </c>
      <c r="V30" s="149">
        <f t="shared" si="3"/>
        <v>-94391.049999999814</v>
      </c>
      <c r="W30" s="152">
        <f t="shared" si="10"/>
        <v>-2.1675851703780682E-2</v>
      </c>
      <c r="X30" s="153"/>
      <c r="Y30" s="194">
        <v>-29737</v>
      </c>
      <c r="Z30" s="153"/>
      <c r="AA30" s="150">
        <v>307744.62</v>
      </c>
      <c r="AB30" s="152">
        <f t="shared" si="11"/>
        <v>0.80663166352636162</v>
      </c>
      <c r="AC30" s="150">
        <v>299913</v>
      </c>
      <c r="AD30" s="149">
        <f t="shared" si="12"/>
        <v>7831.6199999999953</v>
      </c>
      <c r="AE30" s="153"/>
      <c r="AF30" s="150">
        <v>3574927.54</v>
      </c>
      <c r="AG30" s="152">
        <f t="shared" si="13"/>
        <v>0.82094223137470801</v>
      </c>
      <c r="AH30" s="150">
        <v>3513854</v>
      </c>
      <c r="AI30" s="193">
        <f t="shared" si="14"/>
        <v>61073.540000000037</v>
      </c>
      <c r="AJ30" s="152">
        <f t="shared" si="6"/>
        <v>1.7083853956939232E-2</v>
      </c>
      <c r="AL30" s="142" t="s">
        <v>387</v>
      </c>
      <c r="AM30" s="4">
        <v>21</v>
      </c>
      <c r="AN30" s="4" t="s">
        <v>318</v>
      </c>
      <c r="AO30" s="4" t="s">
        <v>290</v>
      </c>
      <c r="AR30" s="145">
        <f t="shared" si="4"/>
        <v>354.07</v>
      </c>
      <c r="AS30" s="4">
        <v>354.07</v>
      </c>
      <c r="BK30" s="149"/>
      <c r="BL30" s="149"/>
      <c r="BM30" s="149"/>
      <c r="BN30" s="149"/>
      <c r="BO30" s="149"/>
      <c r="BP30" s="149"/>
      <c r="BQ30" s="149"/>
      <c r="BR30" s="149"/>
      <c r="BS30" s="149"/>
      <c r="BT30" s="149"/>
      <c r="BU30" s="149"/>
      <c r="BV30" s="149"/>
      <c r="BW30" s="149"/>
      <c r="BX30" s="162"/>
    </row>
    <row r="31" spans="1:76">
      <c r="A31" s="4" t="s">
        <v>298</v>
      </c>
      <c r="B31" s="4" t="s">
        <v>441</v>
      </c>
      <c r="C31" s="3" t="s">
        <v>43</v>
      </c>
      <c r="E31" s="150">
        <v>71542.240000000005</v>
      </c>
      <c r="F31" s="150">
        <v>71542</v>
      </c>
      <c r="G31" s="149">
        <f t="shared" si="7"/>
        <v>0.24000000000523869</v>
      </c>
      <c r="H31" s="151">
        <f t="shared" si="0"/>
        <v>3.3546615259074733E-6</v>
      </c>
      <c r="J31" s="150">
        <v>848829.68</v>
      </c>
      <c r="K31" s="150">
        <v>848828</v>
      </c>
      <c r="L31" s="149">
        <f t="shared" si="8"/>
        <v>1.6800000000512227</v>
      </c>
      <c r="M31" s="152">
        <f t="shared" si="9"/>
        <v>1.9791956379885571E-6</v>
      </c>
      <c r="N31" s="153"/>
      <c r="O31" s="150">
        <v>81502.990000000005</v>
      </c>
      <c r="P31" s="150">
        <v>81503</v>
      </c>
      <c r="Q31" s="149">
        <f t="shared" si="1"/>
        <v>-9.9999999947613105E-3</v>
      </c>
      <c r="R31" s="152">
        <f t="shared" si="2"/>
        <v>-1.2269488511723691E-7</v>
      </c>
      <c r="T31" s="150">
        <v>968358.68</v>
      </c>
      <c r="U31" s="150">
        <v>968357</v>
      </c>
      <c r="V31" s="149">
        <f t="shared" si="3"/>
        <v>1.6800000000512227</v>
      </c>
      <c r="W31" s="152">
        <f t="shared" si="10"/>
        <v>1.7348943472590369E-6</v>
      </c>
      <c r="X31" s="153"/>
      <c r="Y31" s="149">
        <v>-6950</v>
      </c>
      <c r="Z31" s="153"/>
      <c r="AA31" s="150">
        <v>70209.740000000005</v>
      </c>
      <c r="AB31" s="152">
        <f t="shared" si="11"/>
        <v>0.8614375987923879</v>
      </c>
      <c r="AC31" s="150">
        <v>71040</v>
      </c>
      <c r="AD31" s="149">
        <f t="shared" si="12"/>
        <v>-830.25999999999476</v>
      </c>
      <c r="AE31" s="153"/>
      <c r="AF31" s="150">
        <v>833333.71</v>
      </c>
      <c r="AG31" s="152">
        <f t="shared" si="13"/>
        <v>0.86056306119959591</v>
      </c>
      <c r="AH31" s="150">
        <v>842828</v>
      </c>
      <c r="AI31" s="193">
        <f t="shared" si="14"/>
        <v>-9494.2900000000373</v>
      </c>
      <c r="AJ31" s="152">
        <f t="shared" si="6"/>
        <v>-1.1393142850299477E-2</v>
      </c>
      <c r="AL31" s="142"/>
      <c r="AM31" s="4">
        <v>22</v>
      </c>
      <c r="AN31" s="4" t="s">
        <v>319</v>
      </c>
      <c r="AO31" s="4" t="s">
        <v>291</v>
      </c>
      <c r="AR31" s="145">
        <f t="shared" si="4"/>
        <v>82.53</v>
      </c>
      <c r="AS31" s="4">
        <v>82.53</v>
      </c>
      <c r="BK31" s="149"/>
      <c r="BL31" s="149"/>
      <c r="BM31" s="149"/>
      <c r="BN31" s="149"/>
      <c r="BO31" s="149"/>
      <c r="BP31" s="149"/>
      <c r="BQ31" s="149"/>
      <c r="BR31" s="149"/>
      <c r="BS31" s="149"/>
      <c r="BT31" s="149"/>
      <c r="BU31" s="149"/>
      <c r="BV31" s="149"/>
      <c r="BW31" s="149"/>
      <c r="BX31" s="162"/>
    </row>
    <row r="32" spans="1:76" s="154" customFormat="1" ht="22.5">
      <c r="A32" s="4" t="s">
        <v>314</v>
      </c>
      <c r="B32" s="4" t="s">
        <v>442</v>
      </c>
      <c r="C32" s="3" t="s">
        <v>43</v>
      </c>
      <c r="D32" s="4"/>
      <c r="E32" s="150">
        <v>115567.83</v>
      </c>
      <c r="F32" s="150">
        <v>115490</v>
      </c>
      <c r="G32" s="149">
        <f t="shared" si="7"/>
        <v>77.830000000001746</v>
      </c>
      <c r="H32" s="151">
        <f t="shared" si="0"/>
        <v>6.7345731074124819E-4</v>
      </c>
      <c r="I32" s="4"/>
      <c r="J32" s="150">
        <v>1353042.85</v>
      </c>
      <c r="K32" s="150">
        <v>1360812</v>
      </c>
      <c r="L32" s="149">
        <f t="shared" si="8"/>
        <v>-7769.1499999999069</v>
      </c>
      <c r="M32" s="152">
        <f t="shared" si="9"/>
        <v>-5.7419837073156305E-3</v>
      </c>
      <c r="N32" s="153"/>
      <c r="O32" s="150">
        <v>127622</v>
      </c>
      <c r="P32" s="150">
        <v>127544</v>
      </c>
      <c r="Q32" s="149">
        <f t="shared" si="1"/>
        <v>78</v>
      </c>
      <c r="R32" s="152">
        <f t="shared" si="2"/>
        <v>6.1117989061447084E-4</v>
      </c>
      <c r="S32" s="4"/>
      <c r="T32" s="150">
        <v>1484988.58</v>
      </c>
      <c r="U32" s="150">
        <v>1505462</v>
      </c>
      <c r="V32" s="149">
        <f t="shared" si="3"/>
        <v>-20473.419999999925</v>
      </c>
      <c r="W32" s="152">
        <f t="shared" si="10"/>
        <v>-1.3786920839485461E-2</v>
      </c>
      <c r="X32" s="153"/>
      <c r="Y32" s="149">
        <v>-12704</v>
      </c>
      <c r="Z32" s="153"/>
      <c r="AA32" s="150">
        <v>113682.35</v>
      </c>
      <c r="AB32" s="152">
        <f t="shared" si="11"/>
        <v>0.8907739261255897</v>
      </c>
      <c r="AC32" s="150">
        <v>112823</v>
      </c>
      <c r="AD32" s="149">
        <f t="shared" si="12"/>
        <v>859.35000000000582</v>
      </c>
      <c r="AE32" s="153"/>
      <c r="AF32" s="150">
        <v>1339894.6399999999</v>
      </c>
      <c r="AG32" s="152">
        <f t="shared" si="13"/>
        <v>0.90229289170695159</v>
      </c>
      <c r="AH32" s="150">
        <v>1328812</v>
      </c>
      <c r="AI32" s="193">
        <f t="shared" si="14"/>
        <v>11082.639999999898</v>
      </c>
      <c r="AJ32" s="152">
        <f t="shared" si="6"/>
        <v>8.2712772102737104E-3</v>
      </c>
      <c r="AL32" s="163" t="s">
        <v>388</v>
      </c>
      <c r="AM32" s="4">
        <v>23</v>
      </c>
      <c r="AN32" s="154" t="s">
        <v>320</v>
      </c>
      <c r="AO32" s="154" t="s">
        <v>274</v>
      </c>
      <c r="AR32" s="145">
        <f t="shared" si="4"/>
        <v>132.71</v>
      </c>
      <c r="AS32" s="154">
        <v>132.71</v>
      </c>
      <c r="BK32" s="196"/>
      <c r="BL32" s="196"/>
      <c r="BM32" s="196"/>
      <c r="BN32" s="196"/>
      <c r="BO32" s="196"/>
      <c r="BP32" s="196"/>
      <c r="BQ32" s="196"/>
      <c r="BR32" s="196"/>
      <c r="BS32" s="196"/>
      <c r="BT32" s="196"/>
      <c r="BU32" s="196"/>
      <c r="BV32" s="196"/>
      <c r="BW32" s="196"/>
      <c r="BX32" s="233"/>
    </row>
    <row r="33" spans="1:76">
      <c r="A33" s="4" t="s">
        <v>323</v>
      </c>
      <c r="B33" s="4" t="s">
        <v>443</v>
      </c>
      <c r="C33" s="3" t="s">
        <v>43</v>
      </c>
      <c r="E33" s="150">
        <v>85705.1</v>
      </c>
      <c r="F33" s="150">
        <v>85705</v>
      </c>
      <c r="G33" s="149">
        <f t="shared" si="7"/>
        <v>0.10000000000582077</v>
      </c>
      <c r="H33" s="151">
        <f t="shared" si="0"/>
        <v>1.1667917079126067E-6</v>
      </c>
      <c r="J33" s="150">
        <v>1008732.69</v>
      </c>
      <c r="K33" s="150">
        <v>1008737</v>
      </c>
      <c r="L33" s="149">
        <f t="shared" si="8"/>
        <v>-4.3100000000558794</v>
      </c>
      <c r="M33" s="152">
        <f t="shared" si="9"/>
        <v>-4.2726879408021161E-6</v>
      </c>
      <c r="N33" s="153"/>
      <c r="O33" s="150">
        <v>100760.84</v>
      </c>
      <c r="P33" s="150">
        <v>100760</v>
      </c>
      <c r="Q33" s="149">
        <f t="shared" si="1"/>
        <v>0.83999999999650754</v>
      </c>
      <c r="R33" s="152">
        <f t="shared" si="2"/>
        <v>8.3365720253672705E-6</v>
      </c>
      <c r="T33" s="150">
        <v>1189401.57</v>
      </c>
      <c r="U33" s="150">
        <v>1189406</v>
      </c>
      <c r="V33" s="149">
        <f t="shared" si="3"/>
        <v>-4.4299999999348074</v>
      </c>
      <c r="W33" s="152">
        <f t="shared" si="10"/>
        <v>-3.724562092124031E-6</v>
      </c>
      <c r="X33" s="153"/>
      <c r="Y33" s="150">
        <v>0</v>
      </c>
      <c r="Z33" s="153"/>
      <c r="AA33" s="150">
        <v>81364.679999999993</v>
      </c>
      <c r="AB33" s="152">
        <f t="shared" si="11"/>
        <v>0.8075029942187858</v>
      </c>
      <c r="AC33" s="150">
        <v>81111</v>
      </c>
      <c r="AD33" s="149">
        <f t="shared" si="12"/>
        <v>253.67999999999302</v>
      </c>
      <c r="AE33" s="153"/>
      <c r="AF33" s="150">
        <v>952461.24</v>
      </c>
      <c r="AG33" s="152">
        <f t="shared" si="13"/>
        <v>0.80079029994890616</v>
      </c>
      <c r="AH33" s="150">
        <v>953652</v>
      </c>
      <c r="AI33" s="193">
        <f t="shared" si="14"/>
        <v>-1190.7600000000093</v>
      </c>
      <c r="AJ33" s="152">
        <f t="shared" si="6"/>
        <v>-1.2501926062629166E-3</v>
      </c>
      <c r="AL33" s="142"/>
      <c r="AM33" s="4">
        <v>24</v>
      </c>
      <c r="AN33" s="4" t="s">
        <v>321</v>
      </c>
      <c r="AO33" s="4" t="s">
        <v>281</v>
      </c>
      <c r="AR33" s="145">
        <f t="shared" si="4"/>
        <v>94.33</v>
      </c>
      <c r="AS33" s="4">
        <v>94.33</v>
      </c>
      <c r="BK33" s="149"/>
      <c r="BL33" s="149"/>
      <c r="BM33" s="149"/>
      <c r="BN33" s="149"/>
      <c r="BO33" s="149"/>
      <c r="BP33" s="149"/>
      <c r="BQ33" s="149"/>
      <c r="BR33" s="149"/>
      <c r="BS33" s="149"/>
      <c r="BT33" s="149"/>
      <c r="BU33" s="149"/>
      <c r="BV33" s="149"/>
      <c r="BW33" s="149"/>
      <c r="BX33" s="162"/>
    </row>
    <row r="34" spans="1:76" s="154" customFormat="1">
      <c r="A34" s="4" t="s">
        <v>319</v>
      </c>
      <c r="B34" s="4" t="s">
        <v>444</v>
      </c>
      <c r="C34" s="3" t="s">
        <v>43</v>
      </c>
      <c r="D34" s="4" t="s">
        <v>383</v>
      </c>
      <c r="E34" s="150">
        <v>60758.75</v>
      </c>
      <c r="F34" s="150">
        <v>60758</v>
      </c>
      <c r="G34" s="149">
        <f t="shared" si="7"/>
        <v>0.75</v>
      </c>
      <c r="H34" s="151">
        <f t="shared" si="0"/>
        <v>1.2343901084205978E-5</v>
      </c>
      <c r="I34" s="4"/>
      <c r="J34" s="150">
        <v>620607.23</v>
      </c>
      <c r="K34" s="150">
        <v>607588</v>
      </c>
      <c r="L34" s="149">
        <f t="shared" si="8"/>
        <v>13019.229999999981</v>
      </c>
      <c r="M34" s="152">
        <f t="shared" si="9"/>
        <v>2.0978211936074256E-2</v>
      </c>
      <c r="N34" s="153"/>
      <c r="O34" s="150">
        <v>78132.12</v>
      </c>
      <c r="P34" s="150">
        <v>60758</v>
      </c>
      <c r="Q34" s="149">
        <f t="shared" si="1"/>
        <v>17374.119999999995</v>
      </c>
      <c r="R34" s="152">
        <f t="shared" si="2"/>
        <v>0.22236847022709733</v>
      </c>
      <c r="S34" s="4"/>
      <c r="T34" s="150">
        <v>783554.68</v>
      </c>
      <c r="U34" s="150">
        <v>607588</v>
      </c>
      <c r="V34" s="149">
        <f t="shared" si="3"/>
        <v>175966.68000000005</v>
      </c>
      <c r="W34" s="152">
        <f t="shared" si="10"/>
        <v>0.22457485672856939</v>
      </c>
      <c r="X34" s="153"/>
      <c r="Y34" s="150">
        <v>0</v>
      </c>
      <c r="Z34" s="153"/>
      <c r="AA34" s="150">
        <v>51399</v>
      </c>
      <c r="AB34" s="152">
        <f t="shared" si="11"/>
        <v>0.65784724643334913</v>
      </c>
      <c r="AC34" s="150">
        <v>50357</v>
      </c>
      <c r="AD34" s="149">
        <f t="shared" si="12"/>
        <v>1042</v>
      </c>
      <c r="AE34" s="153"/>
      <c r="AF34" s="150">
        <v>510486.4</v>
      </c>
      <c r="AG34" s="152">
        <f t="shared" si="13"/>
        <v>0.65150067127414768</v>
      </c>
      <c r="AH34" s="150">
        <v>503585</v>
      </c>
      <c r="AI34" s="193">
        <f t="shared" si="14"/>
        <v>6901.4000000000233</v>
      </c>
      <c r="AJ34" s="152">
        <f t="shared" si="6"/>
        <v>1.351926319682566E-2</v>
      </c>
      <c r="AL34" s="142" t="s">
        <v>389</v>
      </c>
      <c r="AM34" s="4">
        <v>25</v>
      </c>
      <c r="AN34" s="154" t="s">
        <v>322</v>
      </c>
      <c r="AO34" s="154" t="s">
        <v>282</v>
      </c>
      <c r="AR34" s="145">
        <f t="shared" si="4"/>
        <v>50.56</v>
      </c>
      <c r="AS34" s="154">
        <v>50.56</v>
      </c>
      <c r="BK34" s="196"/>
      <c r="BL34" s="196"/>
      <c r="BM34" s="196"/>
      <c r="BN34" s="196"/>
      <c r="BO34" s="196"/>
      <c r="BP34" s="196"/>
      <c r="BQ34" s="196"/>
      <c r="BR34" s="196"/>
      <c r="BS34" s="196"/>
      <c r="BT34" s="196"/>
      <c r="BU34" s="196"/>
      <c r="BV34" s="196"/>
      <c r="BW34" s="196"/>
      <c r="BX34" s="233"/>
    </row>
    <row r="35" spans="1:76" ht="22.5">
      <c r="A35" s="4" t="s">
        <v>318</v>
      </c>
      <c r="B35" s="4" t="s">
        <v>445</v>
      </c>
      <c r="C35" s="3" t="s">
        <v>43</v>
      </c>
      <c r="D35" s="4" t="s">
        <v>383</v>
      </c>
      <c r="E35" s="150">
        <v>90343.75</v>
      </c>
      <c r="F35" s="150">
        <v>90344</v>
      </c>
      <c r="G35" s="149">
        <f t="shared" si="7"/>
        <v>-0.25</v>
      </c>
      <c r="H35" s="151">
        <f t="shared" si="0"/>
        <v>-2.7672085783465927E-6</v>
      </c>
      <c r="J35" s="150">
        <v>1057246.98</v>
      </c>
      <c r="K35" s="150">
        <v>1057247</v>
      </c>
      <c r="L35" s="149">
        <f t="shared" si="8"/>
        <v>-2.0000000018626451E-2</v>
      </c>
      <c r="M35" s="152">
        <f t="shared" si="9"/>
        <v>-1.8917055708805572E-8</v>
      </c>
      <c r="N35" s="153"/>
      <c r="O35" s="150">
        <v>114568.38</v>
      </c>
      <c r="P35" s="150">
        <v>108201</v>
      </c>
      <c r="Q35" s="149">
        <f t="shared" si="1"/>
        <v>6367.3800000000047</v>
      </c>
      <c r="R35" s="152">
        <f t="shared" si="2"/>
        <v>5.5577114732703777E-2</v>
      </c>
      <c r="T35" s="150">
        <v>1335137.6399999999</v>
      </c>
      <c r="U35" s="150">
        <v>1271528</v>
      </c>
      <c r="V35" s="149">
        <f t="shared" si="3"/>
        <v>63609.639999999898</v>
      </c>
      <c r="W35" s="152">
        <f t="shared" si="10"/>
        <v>4.7642758390063739E-2</v>
      </c>
      <c r="X35" s="153"/>
      <c r="Y35" s="149">
        <v>-7110</v>
      </c>
      <c r="Z35" s="153"/>
      <c r="AA35" s="150">
        <v>71537.22</v>
      </c>
      <c r="AB35" s="152">
        <f t="shared" si="11"/>
        <v>0.62440631525033341</v>
      </c>
      <c r="AC35" s="150">
        <v>70046</v>
      </c>
      <c r="AD35" s="149">
        <f t="shared" si="12"/>
        <v>1491.2200000000012</v>
      </c>
      <c r="AE35" s="153"/>
      <c r="AF35" s="150">
        <v>818142.81</v>
      </c>
      <c r="AG35" s="152">
        <f t="shared" si="13"/>
        <v>0.61277787809202966</v>
      </c>
      <c r="AH35" s="150">
        <v>819687</v>
      </c>
      <c r="AI35" s="193">
        <f t="shared" si="14"/>
        <v>-1544.1899999999441</v>
      </c>
      <c r="AJ35" s="152">
        <f t="shared" si="6"/>
        <v>-1.8874333198625115E-3</v>
      </c>
      <c r="AL35" s="142" t="s">
        <v>390</v>
      </c>
      <c r="AM35" s="4">
        <v>26</v>
      </c>
      <c r="AN35" s="4" t="s">
        <v>323</v>
      </c>
      <c r="AO35" s="4" t="s">
        <v>283</v>
      </c>
      <c r="AR35" s="145">
        <f t="shared" si="4"/>
        <v>81.03</v>
      </c>
      <c r="AS35" s="4">
        <v>81.03</v>
      </c>
      <c r="BK35" s="149"/>
      <c r="BL35" s="149"/>
      <c r="BM35" s="149"/>
      <c r="BN35" s="149"/>
      <c r="BO35" s="149"/>
      <c r="BP35" s="149"/>
      <c r="BQ35" s="149"/>
      <c r="BR35" s="149"/>
      <c r="BS35" s="149"/>
      <c r="BT35" s="149"/>
      <c r="BU35" s="149"/>
      <c r="BV35" s="149"/>
      <c r="BW35" s="149"/>
      <c r="BX35" s="162"/>
    </row>
    <row r="36" spans="1:76" s="154" customFormat="1">
      <c r="A36" s="4" t="s">
        <v>332</v>
      </c>
      <c r="B36" s="4" t="s">
        <v>446</v>
      </c>
      <c r="C36" s="3" t="s">
        <v>43</v>
      </c>
      <c r="D36" s="4"/>
      <c r="E36" s="150">
        <v>171154.84</v>
      </c>
      <c r="F36" s="150">
        <v>171154</v>
      </c>
      <c r="G36" s="149">
        <f t="shared" si="7"/>
        <v>0.83999999999650754</v>
      </c>
      <c r="H36" s="151">
        <f t="shared" si="0"/>
        <v>4.907836669979695E-6</v>
      </c>
      <c r="I36" s="4"/>
      <c r="J36" s="150">
        <v>2012247.64</v>
      </c>
      <c r="K36" s="150">
        <v>2012378</v>
      </c>
      <c r="L36" s="149">
        <f t="shared" si="8"/>
        <v>-130.36000000010245</v>
      </c>
      <c r="M36" s="152">
        <f t="shared" si="9"/>
        <v>-6.4783278861294848E-5</v>
      </c>
      <c r="N36" s="153"/>
      <c r="O36" s="150">
        <v>207945.09</v>
      </c>
      <c r="P36" s="150">
        <v>194236</v>
      </c>
      <c r="Q36" s="149">
        <f t="shared" si="1"/>
        <v>13709.089999999997</v>
      </c>
      <c r="R36" s="152">
        <f t="shared" si="2"/>
        <v>6.5926490498044443E-2</v>
      </c>
      <c r="S36" s="4"/>
      <c r="T36" s="150">
        <v>2366104.0699999998</v>
      </c>
      <c r="U36" s="150">
        <v>2289360</v>
      </c>
      <c r="V36" s="149">
        <f t="shared" si="3"/>
        <v>76744.069999999832</v>
      </c>
      <c r="W36" s="152">
        <f t="shared" si="10"/>
        <v>3.243478212689091E-2</v>
      </c>
      <c r="X36" s="153"/>
      <c r="Y36" s="150">
        <v>0</v>
      </c>
      <c r="Z36" s="153"/>
      <c r="AA36" s="150">
        <v>138164.13</v>
      </c>
      <c r="AB36" s="152">
        <f t="shared" si="11"/>
        <v>0.66442602708243803</v>
      </c>
      <c r="AC36" s="150">
        <v>137717</v>
      </c>
      <c r="AD36" s="149">
        <f t="shared" si="12"/>
        <v>447.13000000000466</v>
      </c>
      <c r="AE36" s="153"/>
      <c r="AF36" s="150">
        <v>1546976.67</v>
      </c>
      <c r="AG36" s="152">
        <f t="shared" si="13"/>
        <v>0.65380753518588897</v>
      </c>
      <c r="AH36" s="150">
        <v>1611098</v>
      </c>
      <c r="AI36" s="193">
        <f t="shared" si="14"/>
        <v>-64121.330000000075</v>
      </c>
      <c r="AJ36" s="152">
        <f t="shared" si="6"/>
        <v>-4.1449448620320871E-2</v>
      </c>
      <c r="AL36" s="142" t="s">
        <v>391</v>
      </c>
      <c r="AM36" s="4">
        <v>27</v>
      </c>
      <c r="AN36" s="154" t="s">
        <v>324</v>
      </c>
      <c r="AO36" s="154" t="s">
        <v>275</v>
      </c>
      <c r="AR36" s="145">
        <f t="shared" si="4"/>
        <v>153.21</v>
      </c>
      <c r="AS36" s="154">
        <v>153.21</v>
      </c>
      <c r="BK36" s="196"/>
      <c r="BL36" s="196"/>
      <c r="BM36" s="196"/>
      <c r="BN36" s="196"/>
      <c r="BO36" s="196"/>
      <c r="BP36" s="196"/>
      <c r="BQ36" s="196"/>
      <c r="BR36" s="196"/>
      <c r="BS36" s="196"/>
      <c r="BT36" s="196"/>
      <c r="BU36" s="196"/>
      <c r="BV36" s="196"/>
      <c r="BW36" s="196"/>
      <c r="BX36" s="233"/>
    </row>
    <row r="37" spans="1:76" s="154" customFormat="1" ht="37.5" customHeight="1">
      <c r="A37" s="4" t="s">
        <v>316</v>
      </c>
      <c r="B37" s="4" t="s">
        <v>447</v>
      </c>
      <c r="C37" s="3" t="s">
        <v>43</v>
      </c>
      <c r="D37" s="4" t="s">
        <v>383</v>
      </c>
      <c r="E37" s="150">
        <v>104992.73</v>
      </c>
      <c r="F37" s="150">
        <v>103737</v>
      </c>
      <c r="G37" s="149">
        <f t="shared" si="7"/>
        <v>1255.7299999999959</v>
      </c>
      <c r="H37" s="151">
        <f t="shared" si="0"/>
        <v>1.1960161432129596E-2</v>
      </c>
      <c r="I37" s="4"/>
      <c r="J37" s="150">
        <v>1478405.28</v>
      </c>
      <c r="K37" s="150">
        <v>1141097</v>
      </c>
      <c r="L37" s="149">
        <f t="shared" si="8"/>
        <v>337308.28</v>
      </c>
      <c r="M37" s="152">
        <f t="shared" si="9"/>
        <v>0.22815684208054238</v>
      </c>
      <c r="N37" s="153"/>
      <c r="O37" s="150">
        <v>121760.33</v>
      </c>
      <c r="P37" s="150">
        <v>103737</v>
      </c>
      <c r="Q37" s="149">
        <f t="shared" si="1"/>
        <v>18023.330000000002</v>
      </c>
      <c r="R37" s="152">
        <f t="shared" si="2"/>
        <v>0.14802300552240621</v>
      </c>
      <c r="S37" s="4"/>
      <c r="T37" s="150">
        <v>1655519.97</v>
      </c>
      <c r="U37" s="150">
        <v>1141097</v>
      </c>
      <c r="V37" s="149">
        <f t="shared" si="3"/>
        <v>514422.97</v>
      </c>
      <c r="W37" s="152">
        <f t="shared" si="10"/>
        <v>0.31073196296146155</v>
      </c>
      <c r="X37" s="153"/>
      <c r="Y37" s="150">
        <v>0</v>
      </c>
      <c r="Z37" s="153"/>
      <c r="AA37" s="150">
        <v>-129923.54</v>
      </c>
      <c r="AB37" s="152">
        <f t="shared" si="11"/>
        <v>-1.0670432644195362</v>
      </c>
      <c r="AC37" s="150">
        <v>77337</v>
      </c>
      <c r="AD37" s="149">
        <f t="shared" si="12"/>
        <v>-207260.53999999998</v>
      </c>
      <c r="AE37" s="153"/>
      <c r="AF37" s="150">
        <v>943203.16</v>
      </c>
      <c r="AG37" s="152">
        <f t="shared" si="13"/>
        <v>0.56973227571516405</v>
      </c>
      <c r="AH37" s="150">
        <v>858090</v>
      </c>
      <c r="AI37" s="193">
        <f t="shared" si="14"/>
        <v>85113.160000000033</v>
      </c>
      <c r="AJ37" s="152">
        <f t="shared" si="6"/>
        <v>9.0238416928119736E-2</v>
      </c>
      <c r="AL37" s="142" t="s">
        <v>392</v>
      </c>
      <c r="AM37" s="4">
        <v>28</v>
      </c>
      <c r="AN37" s="154" t="s">
        <v>325</v>
      </c>
      <c r="AO37" s="154" t="s">
        <v>284</v>
      </c>
      <c r="AR37" s="145">
        <f t="shared" si="4"/>
        <v>93.42</v>
      </c>
      <c r="AS37" s="154">
        <v>93.42</v>
      </c>
      <c r="BK37" s="196"/>
      <c r="BL37" s="196"/>
      <c r="BM37" s="196"/>
      <c r="BN37" s="196"/>
      <c r="BO37" s="196"/>
      <c r="BP37" s="196"/>
      <c r="BQ37" s="196"/>
      <c r="BR37" s="196"/>
      <c r="BS37" s="196"/>
      <c r="BT37" s="196"/>
      <c r="BU37" s="196"/>
      <c r="BV37" s="196"/>
      <c r="BW37" s="196"/>
      <c r="BX37" s="233"/>
    </row>
    <row r="38" spans="1:76">
      <c r="A38" s="4" t="s">
        <v>331</v>
      </c>
      <c r="B38" s="4" t="s">
        <v>448</v>
      </c>
      <c r="C38" s="3" t="s">
        <v>43</v>
      </c>
      <c r="E38" s="150">
        <v>59934.21</v>
      </c>
      <c r="F38" s="150">
        <v>59935</v>
      </c>
      <c r="G38" s="149">
        <f t="shared" si="7"/>
        <v>-0.79000000000087311</v>
      </c>
      <c r="H38" s="151">
        <f t="shared" si="0"/>
        <v>-1.3181119764502997E-5</v>
      </c>
      <c r="J38" s="150">
        <v>702050.62</v>
      </c>
      <c r="K38" s="150">
        <v>702050</v>
      </c>
      <c r="L38" s="149">
        <f t="shared" si="8"/>
        <v>0.61999999999534339</v>
      </c>
      <c r="M38" s="152">
        <f t="shared" si="9"/>
        <v>8.8312720241646308E-7</v>
      </c>
      <c r="N38" s="153"/>
      <c r="O38" s="150">
        <v>69261.63</v>
      </c>
      <c r="P38" s="150">
        <v>69263</v>
      </c>
      <c r="Q38" s="149">
        <f t="shared" si="1"/>
        <v>-1.3699999999953434</v>
      </c>
      <c r="R38" s="152">
        <f t="shared" si="2"/>
        <v>-1.9780071592241525E-5</v>
      </c>
      <c r="T38" s="150">
        <v>813979.66</v>
      </c>
      <c r="U38" s="150">
        <v>813979</v>
      </c>
      <c r="V38" s="149">
        <f t="shared" si="3"/>
        <v>0.66000000003259629</v>
      </c>
      <c r="W38" s="152">
        <f t="shared" si="10"/>
        <v>8.1083107166657733E-7</v>
      </c>
      <c r="X38" s="153"/>
      <c r="Y38" s="150">
        <v>0</v>
      </c>
      <c r="Z38" s="153"/>
      <c r="AA38" s="150">
        <v>56169.96</v>
      </c>
      <c r="AB38" s="152">
        <f t="shared" si="11"/>
        <v>0.81098235776432048</v>
      </c>
      <c r="AC38" s="150">
        <v>54665</v>
      </c>
      <c r="AD38" s="149">
        <f t="shared" si="12"/>
        <v>1504.9599999999991</v>
      </c>
      <c r="AE38" s="153"/>
      <c r="AF38" s="150">
        <v>652664.26</v>
      </c>
      <c r="AG38" s="152">
        <f t="shared" si="13"/>
        <v>0.80181888083051112</v>
      </c>
      <c r="AH38" s="150">
        <v>653577</v>
      </c>
      <c r="AI38" s="193">
        <f t="shared" si="14"/>
        <v>-912.73999999999069</v>
      </c>
      <c r="AJ38" s="152">
        <f t="shared" si="6"/>
        <v>-1.398483195632607E-3</v>
      </c>
      <c r="AL38" s="142"/>
      <c r="AM38" s="4">
        <v>29</v>
      </c>
      <c r="AN38" s="4" t="s">
        <v>326</v>
      </c>
      <c r="AO38" s="4" t="s">
        <v>276</v>
      </c>
      <c r="AR38" s="145">
        <f t="shared" si="4"/>
        <v>64.64</v>
      </c>
      <c r="AS38" s="4">
        <v>64.64</v>
      </c>
      <c r="BK38" s="149"/>
      <c r="BL38" s="149"/>
      <c r="BM38" s="149"/>
      <c r="BN38" s="149"/>
      <c r="BO38" s="149"/>
      <c r="BP38" s="149"/>
      <c r="BQ38" s="149"/>
      <c r="BR38" s="149"/>
      <c r="BS38" s="149"/>
      <c r="BT38" s="149"/>
      <c r="BU38" s="149"/>
      <c r="BV38" s="149"/>
      <c r="BW38" s="149"/>
      <c r="BX38" s="162"/>
    </row>
    <row r="39" spans="1:76">
      <c r="A39" s="4" t="s">
        <v>299</v>
      </c>
      <c r="B39" s="4" t="s">
        <v>449</v>
      </c>
      <c r="C39" s="3" t="s">
        <v>43</v>
      </c>
      <c r="E39" s="150">
        <v>161848.34</v>
      </c>
      <c r="F39" s="150">
        <v>161847</v>
      </c>
      <c r="G39" s="149">
        <f t="shared" si="7"/>
        <v>1.3399999999965075</v>
      </c>
      <c r="H39" s="151">
        <f t="shared" si="0"/>
        <v>8.2793558463219793E-6</v>
      </c>
      <c r="J39" s="150">
        <v>1942180.08</v>
      </c>
      <c r="K39" s="150">
        <v>1942171</v>
      </c>
      <c r="L39" s="149">
        <f t="shared" si="8"/>
        <v>9.0800000000745058</v>
      </c>
      <c r="M39" s="152">
        <f t="shared" si="9"/>
        <v>4.67515864959057E-6</v>
      </c>
      <c r="N39" s="153"/>
      <c r="O39" s="150">
        <v>182801.59</v>
      </c>
      <c r="P39" s="150">
        <v>182801</v>
      </c>
      <c r="Q39" s="149">
        <f t="shared" si="1"/>
        <v>0.58999999999650754</v>
      </c>
      <c r="R39" s="152">
        <f t="shared" si="2"/>
        <v>3.2275430426863767E-6</v>
      </c>
      <c r="T39" s="150">
        <v>2193619.08</v>
      </c>
      <c r="U39" s="150">
        <v>2193610</v>
      </c>
      <c r="V39" s="149">
        <f t="shared" si="3"/>
        <v>9.0800000000745058</v>
      </c>
      <c r="W39" s="152">
        <f t="shared" si="10"/>
        <v>4.1392783655376056E-6</v>
      </c>
      <c r="X39" s="153"/>
      <c r="Y39" s="150">
        <v>0</v>
      </c>
      <c r="Z39" s="153"/>
      <c r="AA39" s="150">
        <v>161431.34</v>
      </c>
      <c r="AB39" s="152">
        <f t="shared" si="11"/>
        <v>0.88309592930783587</v>
      </c>
      <c r="AC39" s="150">
        <v>161430</v>
      </c>
      <c r="AD39" s="149">
        <f t="shared" si="12"/>
        <v>1.3399999999965075</v>
      </c>
      <c r="AE39" s="153"/>
      <c r="AF39" s="150">
        <v>1937367.96</v>
      </c>
      <c r="AG39" s="152">
        <f t="shared" si="13"/>
        <v>0.88318340119470506</v>
      </c>
      <c r="AH39" s="150">
        <v>1937171</v>
      </c>
      <c r="AI39" s="193">
        <f t="shared" si="14"/>
        <v>196.95999999996275</v>
      </c>
      <c r="AJ39" s="152">
        <f t="shared" si="6"/>
        <v>1.0166370254206266E-4</v>
      </c>
      <c r="AL39" s="142"/>
      <c r="AM39" s="4">
        <v>30</v>
      </c>
      <c r="AN39" s="4" t="s">
        <v>327</v>
      </c>
      <c r="AO39" s="4" t="s">
        <v>285</v>
      </c>
      <c r="AR39" s="145">
        <f t="shared" si="4"/>
        <v>191.88</v>
      </c>
      <c r="AS39" s="4">
        <v>191.88</v>
      </c>
      <c r="BK39" s="149"/>
      <c r="BL39" s="149"/>
      <c r="BM39" s="149"/>
      <c r="BN39" s="149"/>
      <c r="BO39" s="149"/>
      <c r="BP39" s="149"/>
      <c r="BQ39" s="149"/>
      <c r="BR39" s="149"/>
      <c r="BS39" s="149"/>
      <c r="BT39" s="149"/>
      <c r="BU39" s="149"/>
      <c r="BV39" s="149"/>
      <c r="BW39" s="149"/>
      <c r="BX39" s="162"/>
    </row>
    <row r="40" spans="1:76">
      <c r="A40" s="4" t="s">
        <v>324</v>
      </c>
      <c r="B40" s="4" t="s">
        <v>450</v>
      </c>
      <c r="C40" s="3" t="s">
        <v>43</v>
      </c>
      <c r="E40" s="150">
        <v>96865.17</v>
      </c>
      <c r="F40" s="150">
        <v>96865</v>
      </c>
      <c r="G40" s="149">
        <f t="shared" si="7"/>
        <v>0.16999999999825377</v>
      </c>
      <c r="H40" s="151">
        <f t="shared" si="0"/>
        <v>1.7550167929117739E-6</v>
      </c>
      <c r="J40" s="150">
        <v>1142837.45</v>
      </c>
      <c r="K40" s="150">
        <v>1142837</v>
      </c>
      <c r="L40" s="149">
        <f t="shared" si="8"/>
        <v>0.44999999995343387</v>
      </c>
      <c r="M40" s="152">
        <f t="shared" si="9"/>
        <v>3.9375678488085411E-7</v>
      </c>
      <c r="N40" s="153"/>
      <c r="O40" s="150">
        <v>114741.1</v>
      </c>
      <c r="P40" s="150">
        <v>114740</v>
      </c>
      <c r="Q40" s="149">
        <f t="shared" si="1"/>
        <v>1.1000000000058208</v>
      </c>
      <c r="R40" s="152">
        <f t="shared" si="2"/>
        <v>9.5868001963186755E-6</v>
      </c>
      <c r="T40" s="150">
        <v>1357348.61</v>
      </c>
      <c r="U40" s="150">
        <v>1357348</v>
      </c>
      <c r="V40" s="149">
        <f t="shared" si="3"/>
        <v>0.61000000010244548</v>
      </c>
      <c r="W40" s="152">
        <f t="shared" si="10"/>
        <v>4.4940555109305738E-7</v>
      </c>
      <c r="X40" s="153"/>
      <c r="Y40" s="150">
        <v>0</v>
      </c>
      <c r="Z40" s="153"/>
      <c r="AA40" s="150">
        <v>92601.67</v>
      </c>
      <c r="AB40" s="152">
        <f t="shared" si="11"/>
        <v>0.80704882557339952</v>
      </c>
      <c r="AC40" s="150">
        <v>92347</v>
      </c>
      <c r="AD40" s="149">
        <f t="shared" si="12"/>
        <v>254.66999999999825</v>
      </c>
      <c r="AE40" s="153"/>
      <c r="AF40" s="150">
        <v>1087503.6599999999</v>
      </c>
      <c r="AG40" s="152">
        <f t="shared" si="13"/>
        <v>0.8011970189441604</v>
      </c>
      <c r="AH40" s="150">
        <v>1088674</v>
      </c>
      <c r="AI40" s="193">
        <f t="shared" si="14"/>
        <v>-1170.3400000000838</v>
      </c>
      <c r="AJ40" s="152">
        <f t="shared" si="6"/>
        <v>-1.0761710907713946E-3</v>
      </c>
      <c r="AL40" s="142"/>
      <c r="AM40" s="4">
        <v>31</v>
      </c>
      <c r="AN40" s="4" t="s">
        <v>328</v>
      </c>
      <c r="AO40" s="4" t="s">
        <v>277</v>
      </c>
      <c r="AR40" s="145">
        <f t="shared" si="4"/>
        <v>107.71</v>
      </c>
      <c r="AS40" s="4">
        <v>107.71</v>
      </c>
      <c r="BK40" s="149"/>
      <c r="BL40" s="149"/>
      <c r="BM40" s="149"/>
      <c r="BN40" s="149"/>
      <c r="BO40" s="149"/>
      <c r="BP40" s="149"/>
      <c r="BQ40" s="149"/>
      <c r="BR40" s="149"/>
      <c r="BS40" s="149"/>
      <c r="BT40" s="149"/>
      <c r="BU40" s="149"/>
      <c r="BV40" s="149"/>
      <c r="BW40" s="149"/>
      <c r="BX40" s="162"/>
    </row>
    <row r="41" spans="1:76">
      <c r="A41" s="4" t="s">
        <v>321</v>
      </c>
      <c r="B41" s="4" t="s">
        <v>451</v>
      </c>
      <c r="C41" s="3" t="s">
        <v>43</v>
      </c>
      <c r="E41" s="150">
        <v>80572.09</v>
      </c>
      <c r="F41" s="150">
        <v>80683</v>
      </c>
      <c r="G41" s="149">
        <f t="shared" si="7"/>
        <v>-110.91000000000349</v>
      </c>
      <c r="H41" s="151">
        <f t="shared" si="0"/>
        <v>-1.3765312529438356E-3</v>
      </c>
      <c r="J41" s="150">
        <v>955447.4</v>
      </c>
      <c r="K41" s="150">
        <v>955823</v>
      </c>
      <c r="L41" s="149">
        <f t="shared" si="8"/>
        <v>-375.59999999997672</v>
      </c>
      <c r="M41" s="152">
        <f t="shared" si="9"/>
        <v>-3.9311426249103479E-4</v>
      </c>
      <c r="N41" s="153"/>
      <c r="O41" s="150">
        <v>95461.9</v>
      </c>
      <c r="P41" s="150">
        <v>95573</v>
      </c>
      <c r="Q41" s="149">
        <f t="shared" si="1"/>
        <v>-111.10000000000582</v>
      </c>
      <c r="R41" s="152">
        <f t="shared" si="2"/>
        <v>-1.1638150927229169E-3</v>
      </c>
      <c r="T41" s="150">
        <v>1134125.1200000001</v>
      </c>
      <c r="U41" s="150">
        <v>1134501</v>
      </c>
      <c r="V41" s="149">
        <f t="shared" si="3"/>
        <v>-375.87999999988824</v>
      </c>
      <c r="W41" s="152">
        <f t="shared" si="10"/>
        <v>-3.3142727673635179E-4</v>
      </c>
      <c r="X41" s="153"/>
      <c r="Y41" s="150">
        <v>0</v>
      </c>
      <c r="Z41" s="153"/>
      <c r="AA41" s="150">
        <v>78193.84</v>
      </c>
      <c r="AB41" s="152">
        <f t="shared" si="11"/>
        <v>0.81911045139474492</v>
      </c>
      <c r="AC41" s="150">
        <v>76966</v>
      </c>
      <c r="AD41" s="149">
        <f t="shared" si="12"/>
        <v>1227.8399999999965</v>
      </c>
      <c r="AE41" s="153"/>
      <c r="AF41" s="150">
        <v>903878.67</v>
      </c>
      <c r="AG41" s="152">
        <f t="shared" si="13"/>
        <v>0.79698320234719777</v>
      </c>
      <c r="AH41" s="150">
        <v>926084</v>
      </c>
      <c r="AI41" s="193">
        <f t="shared" si="14"/>
        <v>-22205.329999999958</v>
      </c>
      <c r="AJ41" s="152">
        <f t="shared" si="6"/>
        <v>-2.4566715353510838E-2</v>
      </c>
      <c r="AL41" s="142" t="s">
        <v>393</v>
      </c>
      <c r="AM41" s="4">
        <v>32</v>
      </c>
      <c r="AN41" s="4" t="s">
        <v>329</v>
      </c>
      <c r="AO41" s="4" t="s">
        <v>286</v>
      </c>
      <c r="AR41" s="145">
        <f t="shared" si="4"/>
        <v>89.52</v>
      </c>
      <c r="AS41" s="4">
        <v>89.52</v>
      </c>
      <c r="BK41" s="149"/>
      <c r="BL41" s="149"/>
      <c r="BM41" s="149"/>
      <c r="BN41" s="149"/>
      <c r="BO41" s="149"/>
      <c r="BP41" s="149"/>
      <c r="BQ41" s="149"/>
      <c r="BR41" s="149"/>
      <c r="BS41" s="149"/>
      <c r="BT41" s="149"/>
      <c r="BU41" s="149"/>
      <c r="BV41" s="149"/>
      <c r="BW41" s="149"/>
      <c r="BX41" s="162"/>
    </row>
    <row r="42" spans="1:76" s="154" customFormat="1">
      <c r="A42" s="4" t="s">
        <v>320</v>
      </c>
      <c r="B42" s="4" t="s">
        <v>452</v>
      </c>
      <c r="C42" s="3" t="s">
        <v>43</v>
      </c>
      <c r="D42" s="4"/>
      <c r="E42" s="150">
        <v>85653.08</v>
      </c>
      <c r="F42" s="150">
        <v>85653</v>
      </c>
      <c r="G42" s="149">
        <f t="shared" si="7"/>
        <v>8.000000000174623E-2</v>
      </c>
      <c r="H42" s="151">
        <f t="shared" si="0"/>
        <v>9.3400027181446633E-7</v>
      </c>
      <c r="I42" s="4"/>
      <c r="J42" s="150">
        <v>1027836.96</v>
      </c>
      <c r="K42" s="150">
        <v>1027837</v>
      </c>
      <c r="L42" s="149">
        <f t="shared" si="8"/>
        <v>-4.0000000037252903E-2</v>
      </c>
      <c r="M42" s="152">
        <f t="shared" si="9"/>
        <v>-3.8916678027663944E-8</v>
      </c>
      <c r="N42" s="153"/>
      <c r="O42" s="150">
        <v>100105.21</v>
      </c>
      <c r="P42" s="150">
        <v>100105</v>
      </c>
      <c r="Q42" s="149">
        <f t="shared" si="1"/>
        <v>0.21000000000640284</v>
      </c>
      <c r="R42" s="152">
        <f t="shared" si="2"/>
        <v>2.0977929121411646E-6</v>
      </c>
      <c r="S42" s="4"/>
      <c r="T42" s="150">
        <v>1194994.3999999999</v>
      </c>
      <c r="U42" s="150">
        <v>1201263</v>
      </c>
      <c r="V42" s="149">
        <f t="shared" si="3"/>
        <v>-6268.6000000000931</v>
      </c>
      <c r="W42" s="152">
        <f t="shared" si="10"/>
        <v>-5.2457149589990497E-3</v>
      </c>
      <c r="X42" s="153"/>
      <c r="Y42" s="150">
        <v>0</v>
      </c>
      <c r="Z42" s="153"/>
      <c r="AA42" s="150">
        <v>81295.83</v>
      </c>
      <c r="AB42" s="152">
        <f t="shared" si="11"/>
        <v>0.81210388550206325</v>
      </c>
      <c r="AC42" s="150">
        <v>81085</v>
      </c>
      <c r="AD42" s="149">
        <f t="shared" si="12"/>
        <v>210.83000000000175</v>
      </c>
      <c r="AE42" s="153"/>
      <c r="AF42" s="150">
        <v>971366.92</v>
      </c>
      <c r="AG42" s="152">
        <f t="shared" si="13"/>
        <v>0.81286315651353691</v>
      </c>
      <c r="AH42" s="150">
        <v>973050</v>
      </c>
      <c r="AI42" s="193">
        <f t="shared" si="14"/>
        <v>-1683.0799999999581</v>
      </c>
      <c r="AJ42" s="152">
        <f t="shared" si="6"/>
        <v>-1.7326923177494638E-3</v>
      </c>
      <c r="AL42" s="142"/>
      <c r="AM42" s="4">
        <v>33</v>
      </c>
      <c r="AN42" s="154" t="s">
        <v>330</v>
      </c>
      <c r="AO42" s="154" t="s">
        <v>199</v>
      </c>
      <c r="AR42" s="145">
        <f t="shared" si="4"/>
        <v>96.21</v>
      </c>
      <c r="AS42" s="154">
        <v>96.21</v>
      </c>
      <c r="BK42" s="196"/>
      <c r="BL42" s="196"/>
      <c r="BM42" s="196"/>
      <c r="BN42" s="196"/>
      <c r="BO42" s="196"/>
      <c r="BP42" s="196"/>
      <c r="BQ42" s="196"/>
      <c r="BR42" s="196"/>
      <c r="BS42" s="196"/>
      <c r="BT42" s="196"/>
      <c r="BU42" s="196"/>
      <c r="BV42" s="196"/>
      <c r="BW42" s="196"/>
      <c r="BX42" s="233"/>
    </row>
    <row r="43" spans="1:76" s="154" customFormat="1">
      <c r="A43" s="4" t="s">
        <v>305</v>
      </c>
      <c r="B43" s="4" t="s">
        <v>453</v>
      </c>
      <c r="C43" s="3" t="s">
        <v>43</v>
      </c>
      <c r="D43" s="4"/>
      <c r="E43" s="150">
        <v>199368.1</v>
      </c>
      <c r="F43" s="150">
        <v>201181</v>
      </c>
      <c r="G43" s="149">
        <f t="shared" si="7"/>
        <v>-1812.8999999999942</v>
      </c>
      <c r="H43" s="151">
        <f t="shared" si="0"/>
        <v>-9.0932300603757277E-3</v>
      </c>
      <c r="I43" s="4"/>
      <c r="J43" s="150">
        <v>2335525.2000000002</v>
      </c>
      <c r="K43" s="150">
        <v>2347373</v>
      </c>
      <c r="L43" s="149">
        <f t="shared" si="8"/>
        <v>-11847.799999999814</v>
      </c>
      <c r="M43" s="152">
        <f t="shared" si="9"/>
        <v>-5.0728632686129066E-3</v>
      </c>
      <c r="N43" s="153"/>
      <c r="O43" s="150">
        <v>226341.75</v>
      </c>
      <c r="P43" s="150">
        <v>228155</v>
      </c>
      <c r="Q43" s="149">
        <f t="shared" si="1"/>
        <v>-1813.25</v>
      </c>
      <c r="R43" s="152">
        <f t="shared" si="2"/>
        <v>-8.0111159342012694E-3</v>
      </c>
      <c r="S43" s="4"/>
      <c r="T43" s="150">
        <v>2659209.0099999998</v>
      </c>
      <c r="U43" s="150">
        <v>2671051</v>
      </c>
      <c r="V43" s="149">
        <f t="shared" si="3"/>
        <v>-11841.990000000224</v>
      </c>
      <c r="W43" s="152">
        <f t="shared" si="10"/>
        <v>-4.4532001642098168E-3</v>
      </c>
      <c r="X43" s="153"/>
      <c r="Y43" s="150">
        <v>0</v>
      </c>
      <c r="Z43" s="153"/>
      <c r="AA43" s="150">
        <v>199368.1</v>
      </c>
      <c r="AB43" s="152">
        <f t="shared" si="11"/>
        <v>0.88082777481397045</v>
      </c>
      <c r="AC43" s="150">
        <v>200765</v>
      </c>
      <c r="AD43" s="149">
        <f t="shared" si="12"/>
        <v>-1396.8999999999942</v>
      </c>
      <c r="AE43" s="153"/>
      <c r="AF43" s="150">
        <v>2331226.09</v>
      </c>
      <c r="AG43" s="152">
        <f t="shared" si="13"/>
        <v>0.87666147385684434</v>
      </c>
      <c r="AH43" s="150">
        <v>2342373</v>
      </c>
      <c r="AI43" s="193">
        <f t="shared" si="14"/>
        <v>-11146.910000000149</v>
      </c>
      <c r="AJ43" s="152">
        <f t="shared" si="6"/>
        <v>-4.7815653950579072E-3</v>
      </c>
      <c r="AL43" s="142" t="s">
        <v>394</v>
      </c>
      <c r="AM43" s="4">
        <v>34</v>
      </c>
      <c r="AN43" s="154" t="s">
        <v>331</v>
      </c>
      <c r="AO43" s="154" t="s">
        <v>278</v>
      </c>
      <c r="AR43" s="145">
        <f t="shared" si="4"/>
        <v>230.89</v>
      </c>
      <c r="AS43" s="154">
        <v>230.89</v>
      </c>
      <c r="BK43" s="196"/>
      <c r="BL43" s="196"/>
      <c r="BM43" s="196"/>
      <c r="BN43" s="196"/>
      <c r="BO43" s="196"/>
      <c r="BP43" s="196"/>
      <c r="BQ43" s="196"/>
      <c r="BR43" s="196"/>
      <c r="BS43" s="196"/>
      <c r="BT43" s="196"/>
      <c r="BU43" s="196"/>
      <c r="BV43" s="196"/>
      <c r="BW43" s="196"/>
      <c r="BX43" s="233"/>
    </row>
    <row r="44" spans="1:76" s="154" customFormat="1" ht="22.5">
      <c r="A44" s="4" t="s">
        <v>330</v>
      </c>
      <c r="B44" s="4" t="s">
        <v>454</v>
      </c>
      <c r="C44" s="3" t="s">
        <v>43</v>
      </c>
      <c r="D44" s="4"/>
      <c r="E44" s="150">
        <v>79740.08</v>
      </c>
      <c r="F44" s="150">
        <v>79939</v>
      </c>
      <c r="G44" s="149">
        <f t="shared" si="7"/>
        <v>-198.91999999999825</v>
      </c>
      <c r="H44" s="151">
        <f t="shared" si="0"/>
        <v>-2.4946049715525525E-3</v>
      </c>
      <c r="I44" s="4"/>
      <c r="J44" s="150">
        <v>741255.03</v>
      </c>
      <c r="K44" s="150">
        <v>799383</v>
      </c>
      <c r="L44" s="149">
        <f t="shared" si="8"/>
        <v>-58127.969999999972</v>
      </c>
      <c r="M44" s="152">
        <f t="shared" si="9"/>
        <v>-7.8418314409279585E-2</v>
      </c>
      <c r="N44" s="153"/>
      <c r="O44" s="150">
        <v>91541.83</v>
      </c>
      <c r="P44" s="150">
        <v>90905</v>
      </c>
      <c r="Q44" s="149">
        <f t="shared" si="1"/>
        <v>636.83000000000175</v>
      </c>
      <c r="R44" s="152">
        <f t="shared" si="2"/>
        <v>6.9567103913041909E-3</v>
      </c>
      <c r="S44" s="4"/>
      <c r="T44" s="150">
        <v>847470.78</v>
      </c>
      <c r="U44" s="150">
        <v>909039</v>
      </c>
      <c r="V44" s="149">
        <f t="shared" si="3"/>
        <v>-61568.219999999972</v>
      </c>
      <c r="W44" s="152">
        <f t="shared" si="10"/>
        <v>-7.2649372052685957E-2</v>
      </c>
      <c r="X44" s="153"/>
      <c r="Y44" s="150">
        <v>0</v>
      </c>
      <c r="Z44" s="153"/>
      <c r="AA44" s="150">
        <v>75708.83</v>
      </c>
      <c r="AB44" s="152">
        <f t="shared" si="11"/>
        <v>0.82704081838870824</v>
      </c>
      <c r="AC44" s="150">
        <v>75611</v>
      </c>
      <c r="AD44" s="149">
        <f t="shared" si="12"/>
        <v>97.830000000001746</v>
      </c>
      <c r="AE44" s="153"/>
      <c r="AF44" s="150">
        <v>701011.71</v>
      </c>
      <c r="AG44" s="152">
        <f t="shared" si="13"/>
        <v>0.82718097962032378</v>
      </c>
      <c r="AH44" s="150">
        <v>756571</v>
      </c>
      <c r="AI44" s="193">
        <f t="shared" si="14"/>
        <v>-55559.290000000037</v>
      </c>
      <c r="AJ44" s="152">
        <f t="shared" si="6"/>
        <v>-7.9255865782898324E-2</v>
      </c>
      <c r="AL44" s="142" t="s">
        <v>395</v>
      </c>
      <c r="AM44" s="4">
        <v>35</v>
      </c>
      <c r="AN44" s="154" t="s">
        <v>332</v>
      </c>
      <c r="AO44" s="154" t="s">
        <v>201</v>
      </c>
      <c r="AR44" s="145">
        <f t="shared" si="4"/>
        <v>69.430000000000007</v>
      </c>
      <c r="AS44" s="154">
        <v>69.430000000000007</v>
      </c>
      <c r="BK44" s="196"/>
      <c r="BL44" s="196"/>
      <c r="BM44" s="196"/>
      <c r="BN44" s="196"/>
      <c r="BO44" s="196"/>
      <c r="BP44" s="196"/>
      <c r="BQ44" s="196"/>
      <c r="BR44" s="196"/>
      <c r="BS44" s="196"/>
      <c r="BT44" s="196"/>
      <c r="BU44" s="196"/>
      <c r="BV44" s="196"/>
      <c r="BW44" s="196"/>
      <c r="BX44" s="233"/>
    </row>
    <row r="45" spans="1:76" ht="22.5">
      <c r="A45" s="4" t="s">
        <v>312</v>
      </c>
      <c r="B45" s="4" t="s">
        <v>455</v>
      </c>
      <c r="C45" s="3" t="s">
        <v>43</v>
      </c>
      <c r="E45" s="150">
        <v>89033.37</v>
      </c>
      <c r="F45" s="150">
        <v>89034</v>
      </c>
      <c r="G45" s="149">
        <f t="shared" si="7"/>
        <v>-0.63000000000465661</v>
      </c>
      <c r="H45" s="151">
        <f t="shared" si="0"/>
        <v>-7.0759985835047767E-6</v>
      </c>
      <c r="J45" s="150">
        <v>1070818.6000000001</v>
      </c>
      <c r="K45" s="150">
        <v>1068407</v>
      </c>
      <c r="L45" s="149">
        <f t="shared" si="8"/>
        <v>2411.6000000000931</v>
      </c>
      <c r="M45" s="152">
        <f t="shared" si="9"/>
        <v>2.252108807224765E-3</v>
      </c>
      <c r="N45" s="153"/>
      <c r="O45" s="150">
        <v>98206.29</v>
      </c>
      <c r="P45" s="150">
        <v>98207</v>
      </c>
      <c r="Q45" s="149">
        <f t="shared" si="1"/>
        <v>-0.71000000000640284</v>
      </c>
      <c r="R45" s="152">
        <f t="shared" si="2"/>
        <v>-7.2296794839353249E-6</v>
      </c>
      <c r="T45" s="150">
        <v>1178712.9099999999</v>
      </c>
      <c r="U45" s="150">
        <v>1178482</v>
      </c>
      <c r="V45" s="149">
        <f t="shared" si="3"/>
        <v>230.90999999991618</v>
      </c>
      <c r="W45" s="152">
        <f t="shared" si="10"/>
        <v>1.9590011956339412E-4</v>
      </c>
      <c r="X45" s="153"/>
      <c r="Y45" s="149">
        <v>-6594</v>
      </c>
      <c r="Z45" s="153"/>
      <c r="AA45" s="150">
        <v>87083.34</v>
      </c>
      <c r="AB45" s="152">
        <f t="shared" si="11"/>
        <v>0.8867389247674462</v>
      </c>
      <c r="AC45" s="150">
        <v>86292</v>
      </c>
      <c r="AD45" s="149">
        <f t="shared" si="12"/>
        <v>791.33999999999651</v>
      </c>
      <c r="AE45" s="153"/>
      <c r="AF45" s="150">
        <v>1054273.54</v>
      </c>
      <c r="AG45" s="152">
        <f t="shared" si="13"/>
        <v>0.89442775340434688</v>
      </c>
      <c r="AH45" s="150">
        <v>1035507</v>
      </c>
      <c r="AI45" s="193">
        <f t="shared" si="14"/>
        <v>18766.540000000037</v>
      </c>
      <c r="AJ45" s="152">
        <f t="shared" si="6"/>
        <v>1.7800446741744119E-2</v>
      </c>
      <c r="AL45" s="163" t="s">
        <v>396</v>
      </c>
      <c r="AM45" s="4">
        <v>36</v>
      </c>
      <c r="AN45" s="4" t="s">
        <v>333</v>
      </c>
      <c r="AO45" s="4" t="s">
        <v>287</v>
      </c>
      <c r="AR45" s="145">
        <f t="shared" si="4"/>
        <v>104.42</v>
      </c>
      <c r="AS45" s="4">
        <v>104.42</v>
      </c>
      <c r="BK45" s="149"/>
      <c r="BL45" s="149"/>
      <c r="BM45" s="149"/>
      <c r="BN45" s="149"/>
      <c r="BO45" s="149"/>
      <c r="BP45" s="149"/>
      <c r="BQ45" s="149"/>
      <c r="BR45" s="149"/>
      <c r="BS45" s="149"/>
      <c r="BT45" s="149"/>
      <c r="BU45" s="149"/>
      <c r="BV45" s="149"/>
      <c r="BW45" s="149"/>
      <c r="BX45" s="162"/>
    </row>
    <row r="46" spans="1:76">
      <c r="A46" s="4" t="s">
        <v>310</v>
      </c>
      <c r="B46" s="4" t="s">
        <v>456</v>
      </c>
      <c r="C46" s="3" t="s">
        <v>43</v>
      </c>
      <c r="E46" s="150">
        <v>324923.19</v>
      </c>
      <c r="F46" s="150">
        <v>320937</v>
      </c>
      <c r="G46" s="149">
        <f t="shared" si="7"/>
        <v>3986.1900000000023</v>
      </c>
      <c r="H46" s="151">
        <f t="shared" si="0"/>
        <v>1.2268099423743815E-2</v>
      </c>
      <c r="J46" s="150">
        <v>3840807.82</v>
      </c>
      <c r="K46" s="150">
        <v>3840632</v>
      </c>
      <c r="L46" s="149">
        <f t="shared" si="8"/>
        <v>175.81999999983236</v>
      </c>
      <c r="M46" s="152">
        <f t="shared" si="9"/>
        <v>4.577682827146305E-5</v>
      </c>
      <c r="N46" s="153"/>
      <c r="O46" s="150">
        <v>419708.47</v>
      </c>
      <c r="P46" s="150">
        <v>396225</v>
      </c>
      <c r="Q46" s="149">
        <f t="shared" si="1"/>
        <v>23483.469999999972</v>
      </c>
      <c r="R46" s="152">
        <f t="shared" si="2"/>
        <v>5.5951861062036638E-2</v>
      </c>
      <c r="T46" s="150">
        <v>4977800.66</v>
      </c>
      <c r="U46" s="150">
        <v>4744091</v>
      </c>
      <c r="V46" s="149">
        <f t="shared" si="3"/>
        <v>233709.66000000015</v>
      </c>
      <c r="W46" s="152">
        <f t="shared" si="10"/>
        <v>4.6950385514232335E-2</v>
      </c>
      <c r="X46" s="153"/>
      <c r="Y46" s="150">
        <v>0</v>
      </c>
      <c r="Z46" s="153"/>
      <c r="AA46" s="150">
        <v>334564.09999999998</v>
      </c>
      <c r="AB46" s="152">
        <f t="shared" si="11"/>
        <v>0.79713449671387382</v>
      </c>
      <c r="AC46" s="150">
        <v>318431</v>
      </c>
      <c r="AD46" s="149">
        <f t="shared" si="12"/>
        <v>16133.099999999977</v>
      </c>
      <c r="AE46" s="153"/>
      <c r="AF46" s="150">
        <v>3836462.79</v>
      </c>
      <c r="AG46" s="152">
        <f t="shared" si="13"/>
        <v>0.77071442832746939</v>
      </c>
      <c r="AH46" s="150">
        <v>3810558</v>
      </c>
      <c r="AI46" s="193">
        <f t="shared" si="14"/>
        <v>25904.790000000037</v>
      </c>
      <c r="AJ46" s="152">
        <f t="shared" si="6"/>
        <v>6.7522588952309472E-3</v>
      </c>
      <c r="AL46" s="142"/>
      <c r="AM46" s="4">
        <v>37</v>
      </c>
      <c r="AN46" s="4" t="s">
        <v>334</v>
      </c>
      <c r="AO46" s="4" t="s">
        <v>292</v>
      </c>
      <c r="AR46" s="145">
        <f t="shared" si="4"/>
        <v>379.97</v>
      </c>
      <c r="AS46" s="4">
        <v>379.97</v>
      </c>
      <c r="BK46" s="149"/>
      <c r="BL46" s="149"/>
      <c r="BM46" s="149"/>
      <c r="BN46" s="149"/>
      <c r="BO46" s="149"/>
      <c r="BP46" s="149"/>
      <c r="BQ46" s="149"/>
      <c r="BR46" s="149"/>
      <c r="BS46" s="149"/>
      <c r="BT46" s="149"/>
      <c r="BU46" s="149"/>
      <c r="BV46" s="149"/>
      <c r="BW46" s="149"/>
      <c r="BX46" s="162"/>
    </row>
    <row r="47" spans="1:76" s="154" customFormat="1" ht="22.5">
      <c r="A47" s="4" t="s">
        <v>301</v>
      </c>
      <c r="B47" s="4" t="s">
        <v>457</v>
      </c>
      <c r="C47" s="3" t="s">
        <v>43</v>
      </c>
      <c r="D47" s="4"/>
      <c r="E47" s="150">
        <v>412744.82</v>
      </c>
      <c r="F47" s="150">
        <v>398714</v>
      </c>
      <c r="G47" s="149">
        <f t="shared" si="7"/>
        <v>14030.820000000007</v>
      </c>
      <c r="H47" s="151">
        <f t="shared" si="0"/>
        <v>3.3993933588312521E-2</v>
      </c>
      <c r="I47" s="4"/>
      <c r="J47" s="150">
        <v>4933233.12</v>
      </c>
      <c r="K47" s="150">
        <v>4941304</v>
      </c>
      <c r="L47" s="149">
        <f t="shared" si="8"/>
        <v>-8070.8799999998882</v>
      </c>
      <c r="M47" s="152">
        <f t="shared" si="9"/>
        <v>-1.6360224225527554E-3</v>
      </c>
      <c r="N47" s="153"/>
      <c r="O47" s="150">
        <v>447311.29</v>
      </c>
      <c r="P47" s="150">
        <v>438022</v>
      </c>
      <c r="Q47" s="149">
        <f t="shared" si="1"/>
        <v>9289.289999999979</v>
      </c>
      <c r="R47" s="152">
        <f t="shared" si="2"/>
        <v>2.0766947331018585E-2</v>
      </c>
      <c r="S47" s="4"/>
      <c r="T47" s="150">
        <v>5262504.66</v>
      </c>
      <c r="U47" s="150">
        <v>5256257</v>
      </c>
      <c r="V47" s="149">
        <f t="shared" si="3"/>
        <v>6247.660000000149</v>
      </c>
      <c r="W47" s="152">
        <f t="shared" si="10"/>
        <v>1.1872027491943635E-3</v>
      </c>
      <c r="X47" s="153"/>
      <c r="Y47" s="150">
        <v>0</v>
      </c>
      <c r="Z47" s="153"/>
      <c r="AA47" s="150">
        <v>379226.23</v>
      </c>
      <c r="AB47" s="152">
        <f t="shared" si="11"/>
        <v>0.84779042800372872</v>
      </c>
      <c r="AC47" s="150">
        <v>342814</v>
      </c>
      <c r="AD47" s="149">
        <f t="shared" si="12"/>
        <v>36412.229999999981</v>
      </c>
      <c r="AE47" s="153"/>
      <c r="AF47" s="150">
        <v>4585394.6399999997</v>
      </c>
      <c r="AG47" s="152">
        <f t="shared" si="13"/>
        <v>0.87133312676249475</v>
      </c>
      <c r="AH47" s="150">
        <v>4113749</v>
      </c>
      <c r="AI47" s="193">
        <f t="shared" si="14"/>
        <v>471645.63999999966</v>
      </c>
      <c r="AJ47" s="152">
        <f t="shared" si="6"/>
        <v>0.10285824384354401</v>
      </c>
      <c r="AL47" s="142" t="s">
        <v>397</v>
      </c>
      <c r="AM47" s="4">
        <v>38</v>
      </c>
      <c r="AN47" s="154" t="s">
        <v>335</v>
      </c>
      <c r="AO47" s="154" t="s">
        <v>293</v>
      </c>
      <c r="AR47" s="145">
        <f t="shared" si="4"/>
        <v>454.14</v>
      </c>
      <c r="AS47" s="154">
        <v>454.14</v>
      </c>
      <c r="BK47" s="196"/>
      <c r="BL47" s="196"/>
      <c r="BM47" s="196"/>
      <c r="BN47" s="196"/>
      <c r="BO47" s="196"/>
      <c r="BP47" s="196"/>
      <c r="BQ47" s="196"/>
      <c r="BR47" s="196"/>
      <c r="BS47" s="196"/>
      <c r="BT47" s="196"/>
      <c r="BU47" s="196"/>
      <c r="BV47" s="196"/>
      <c r="BW47" s="196"/>
      <c r="BX47" s="233"/>
    </row>
    <row r="48" spans="1:76">
      <c r="A48" s="4" t="s">
        <v>458</v>
      </c>
      <c r="B48" s="12" t="s">
        <v>459</v>
      </c>
      <c r="C48" s="3" t="s">
        <v>43</v>
      </c>
      <c r="E48" s="150">
        <v>62261.78</v>
      </c>
      <c r="F48" s="150">
        <v>0</v>
      </c>
      <c r="G48" s="149">
        <f t="shared" si="7"/>
        <v>62261.78</v>
      </c>
      <c r="H48" s="155">
        <f t="shared" si="0"/>
        <v>1</v>
      </c>
      <c r="J48" s="150">
        <v>379796.86</v>
      </c>
      <c r="K48" s="150">
        <v>0</v>
      </c>
      <c r="L48" s="149">
        <f t="shared" si="8"/>
        <v>379796.86</v>
      </c>
      <c r="M48" s="152">
        <f t="shared" si="9"/>
        <v>1</v>
      </c>
      <c r="N48" s="153"/>
      <c r="O48" s="150">
        <v>70996.22</v>
      </c>
      <c r="P48" s="150">
        <v>0</v>
      </c>
      <c r="Q48" s="149">
        <f t="shared" si="1"/>
        <v>70996.22</v>
      </c>
      <c r="R48" s="152">
        <f t="shared" si="2"/>
        <v>1</v>
      </c>
      <c r="T48" s="150">
        <v>433076.94</v>
      </c>
      <c r="U48" s="150">
        <v>0</v>
      </c>
      <c r="V48" s="149">
        <f t="shared" si="3"/>
        <v>433076.94</v>
      </c>
      <c r="W48" s="152">
        <f t="shared" si="10"/>
        <v>1</v>
      </c>
      <c r="X48" s="153"/>
      <c r="Y48" s="195">
        <v>0</v>
      </c>
      <c r="Z48" s="153"/>
      <c r="AA48" s="150">
        <v>60121.78</v>
      </c>
      <c r="AB48" s="152">
        <f t="shared" si="11"/>
        <v>0.84683071859318704</v>
      </c>
      <c r="AC48" s="150">
        <v>0</v>
      </c>
      <c r="AD48" s="149">
        <f t="shared" si="12"/>
        <v>60121.78</v>
      </c>
      <c r="AE48" s="153"/>
      <c r="AF48" s="150">
        <v>377694.27</v>
      </c>
      <c r="AG48" s="152">
        <f t="shared" si="13"/>
        <v>0.87211817373605716</v>
      </c>
      <c r="AH48" s="150">
        <v>0</v>
      </c>
      <c r="AI48" s="193">
        <f t="shared" si="14"/>
        <v>377694.27</v>
      </c>
      <c r="AJ48" s="152">
        <f t="shared" si="6"/>
        <v>1</v>
      </c>
      <c r="AL48" s="142" t="s">
        <v>398</v>
      </c>
      <c r="AM48" s="4">
        <v>39</v>
      </c>
      <c r="AN48" s="4" t="s">
        <v>399</v>
      </c>
      <c r="AO48" s="4" t="s">
        <v>400</v>
      </c>
      <c r="AR48" s="145">
        <f t="shared" si="4"/>
        <v>37.409999999999997</v>
      </c>
      <c r="AS48" s="4">
        <v>37.409999999999997</v>
      </c>
      <c r="BK48" s="149"/>
      <c r="BL48" s="149"/>
      <c r="BM48" s="149"/>
      <c r="BN48" s="149"/>
      <c r="BO48" s="149"/>
      <c r="BP48" s="149"/>
      <c r="BQ48" s="149"/>
      <c r="BR48" s="149"/>
      <c r="BS48" s="149"/>
      <c r="BT48" s="149"/>
      <c r="BU48" s="149"/>
      <c r="BV48" s="149"/>
      <c r="BW48" s="149"/>
      <c r="BX48" s="162"/>
    </row>
    <row r="49" spans="1:76">
      <c r="A49" s="4" t="s">
        <v>476</v>
      </c>
      <c r="B49" s="12" t="s">
        <v>0</v>
      </c>
      <c r="C49" s="3" t="s">
        <v>43</v>
      </c>
      <c r="D49" s="4" t="s">
        <v>383</v>
      </c>
      <c r="E49" s="150">
        <v>130670</v>
      </c>
      <c r="F49" s="150">
        <v>0</v>
      </c>
      <c r="G49" s="149">
        <f t="shared" si="7"/>
        <v>130670</v>
      </c>
      <c r="H49" s="155">
        <f t="shared" si="0"/>
        <v>1</v>
      </c>
      <c r="J49" s="150">
        <v>611198.39</v>
      </c>
      <c r="K49" s="150">
        <v>0</v>
      </c>
      <c r="L49" s="149">
        <f t="shared" si="8"/>
        <v>611198.39</v>
      </c>
      <c r="M49" s="152">
        <f t="shared" si="9"/>
        <v>1</v>
      </c>
      <c r="N49" s="153"/>
      <c r="O49" s="150">
        <v>146000</v>
      </c>
      <c r="P49" s="150">
        <v>0</v>
      </c>
      <c r="Q49" s="149">
        <f t="shared" si="1"/>
        <v>146000</v>
      </c>
      <c r="R49" s="152">
        <f t="shared" si="2"/>
        <v>1</v>
      </c>
      <c r="T49" s="150">
        <v>682903.23</v>
      </c>
      <c r="U49" s="150">
        <v>0</v>
      </c>
      <c r="V49" s="149">
        <f t="shared" si="3"/>
        <v>682903.23</v>
      </c>
      <c r="W49" s="152">
        <f t="shared" si="10"/>
        <v>1</v>
      </c>
      <c r="X49" s="153"/>
      <c r="Y49" s="195">
        <v>0</v>
      </c>
      <c r="Z49" s="153"/>
      <c r="AA49" s="150">
        <v>110525.02</v>
      </c>
      <c r="AB49" s="152">
        <f t="shared" si="11"/>
        <v>0.75702068493150687</v>
      </c>
      <c r="AC49" s="150">
        <v>0</v>
      </c>
      <c r="AD49" s="149">
        <f t="shared" si="12"/>
        <v>110525.02</v>
      </c>
      <c r="AE49" s="153"/>
      <c r="AF49" s="150">
        <v>488236.87</v>
      </c>
      <c r="AG49" s="152">
        <f t="shared" si="13"/>
        <v>0.71494297954924013</v>
      </c>
      <c r="AH49" s="150">
        <v>0</v>
      </c>
      <c r="AI49" s="193">
        <f t="shared" si="14"/>
        <v>488236.87</v>
      </c>
      <c r="AJ49" s="152">
        <f t="shared" si="6"/>
        <v>1</v>
      </c>
      <c r="AL49" s="142" t="s">
        <v>398</v>
      </c>
      <c r="AM49" s="4">
        <v>40</v>
      </c>
      <c r="AN49" s="4" t="s">
        <v>336</v>
      </c>
      <c r="AO49" s="4" t="s">
        <v>262</v>
      </c>
      <c r="AR49" s="145">
        <f t="shared" si="4"/>
        <v>48.36</v>
      </c>
      <c r="AS49" s="4">
        <v>48.36</v>
      </c>
      <c r="BK49" s="149"/>
      <c r="BL49" s="149"/>
      <c r="BM49" s="149"/>
      <c r="BN49" s="149"/>
      <c r="BO49" s="149"/>
      <c r="BP49" s="149"/>
      <c r="BQ49" s="149"/>
      <c r="BR49" s="149"/>
      <c r="BS49" s="149"/>
      <c r="BT49" s="149"/>
      <c r="BU49" s="149"/>
      <c r="BV49" s="149"/>
      <c r="BW49" s="149"/>
      <c r="BX49" s="162"/>
    </row>
    <row r="50" spans="1:76">
      <c r="A50" s="4" t="s">
        <v>13</v>
      </c>
      <c r="B50" s="12" t="s">
        <v>4</v>
      </c>
      <c r="C50" s="3" t="s">
        <v>43</v>
      </c>
      <c r="E50" s="150">
        <v>135575.35</v>
      </c>
      <c r="F50" s="150">
        <v>0</v>
      </c>
      <c r="G50" s="149">
        <f t="shared" si="7"/>
        <v>135575.35</v>
      </c>
      <c r="H50" s="155">
        <f t="shared" si="0"/>
        <v>1</v>
      </c>
      <c r="J50" s="150">
        <v>658452.62</v>
      </c>
      <c r="K50" s="150">
        <v>0</v>
      </c>
      <c r="L50" s="149">
        <f t="shared" si="8"/>
        <v>658452.62</v>
      </c>
      <c r="M50" s="152">
        <f t="shared" si="9"/>
        <v>1</v>
      </c>
      <c r="N50" s="153"/>
      <c r="O50" s="150">
        <v>141913.76</v>
      </c>
      <c r="P50" s="150">
        <v>0</v>
      </c>
      <c r="Q50" s="149">
        <f t="shared" si="1"/>
        <v>141913.76</v>
      </c>
      <c r="R50" s="152">
        <f t="shared" si="2"/>
        <v>1</v>
      </c>
      <c r="T50" s="150">
        <v>688304.49</v>
      </c>
      <c r="U50" s="150">
        <v>0</v>
      </c>
      <c r="V50" s="149">
        <f t="shared" si="3"/>
        <v>688304.49</v>
      </c>
      <c r="W50" s="152">
        <f t="shared" si="10"/>
        <v>1</v>
      </c>
      <c r="X50" s="153"/>
      <c r="Y50" s="195">
        <v>0</v>
      </c>
      <c r="Z50" s="153"/>
      <c r="AA50" s="150">
        <v>133435.35</v>
      </c>
      <c r="AB50" s="152">
        <f t="shared" si="11"/>
        <v>0.94025660372891251</v>
      </c>
      <c r="AC50" s="150">
        <v>0</v>
      </c>
      <c r="AD50" s="149">
        <f t="shared" si="12"/>
        <v>133435.35</v>
      </c>
      <c r="AE50" s="153"/>
      <c r="AF50" s="150">
        <v>656377.63</v>
      </c>
      <c r="AG50" s="152">
        <f t="shared" si="13"/>
        <v>0.95361520887361928</v>
      </c>
      <c r="AH50" s="150">
        <v>0</v>
      </c>
      <c r="AI50" s="193">
        <f t="shared" si="14"/>
        <v>656377.63</v>
      </c>
      <c r="AJ50" s="152">
        <f t="shared" si="6"/>
        <v>1</v>
      </c>
      <c r="AL50" s="142" t="s">
        <v>398</v>
      </c>
      <c r="AM50" s="4">
        <v>41</v>
      </c>
      <c r="AN50" s="4" t="s">
        <v>337</v>
      </c>
      <c r="AO50" s="4" t="s">
        <v>401</v>
      </c>
      <c r="AR50" s="145">
        <f t="shared" si="4"/>
        <v>65.010000000000005</v>
      </c>
      <c r="AS50" s="4">
        <v>65.010000000000005</v>
      </c>
      <c r="BK50" s="149"/>
      <c r="BL50" s="149"/>
      <c r="BM50" s="149"/>
      <c r="BN50" s="149"/>
      <c r="BO50" s="149"/>
      <c r="BP50" s="149"/>
      <c r="BQ50" s="149"/>
      <c r="BR50" s="149"/>
      <c r="BS50" s="149"/>
      <c r="BT50" s="149"/>
      <c r="BU50" s="149"/>
      <c r="BV50" s="149"/>
      <c r="BW50" s="149"/>
      <c r="BX50" s="162"/>
    </row>
    <row r="51" spans="1:76">
      <c r="A51" s="4" t="s">
        <v>1</v>
      </c>
      <c r="B51" s="12" t="s">
        <v>2</v>
      </c>
      <c r="C51" s="3" t="s">
        <v>43</v>
      </c>
      <c r="E51" s="150">
        <v>105756.67</v>
      </c>
      <c r="F51" s="150">
        <v>0</v>
      </c>
      <c r="G51" s="149">
        <f t="shared" si="7"/>
        <v>105756.67</v>
      </c>
      <c r="H51" s="155">
        <f t="shared" si="0"/>
        <v>1</v>
      </c>
      <c r="J51" s="150">
        <v>313858.5</v>
      </c>
      <c r="K51" s="150">
        <v>0</v>
      </c>
      <c r="L51" s="149">
        <f t="shared" si="8"/>
        <v>313858.5</v>
      </c>
      <c r="M51" s="152">
        <f t="shared" si="9"/>
        <v>1</v>
      </c>
      <c r="N51" s="153"/>
      <c r="O51" s="150">
        <v>117026.34</v>
      </c>
      <c r="P51" s="150">
        <v>0</v>
      </c>
      <c r="Q51" s="149">
        <f t="shared" si="1"/>
        <v>117026.34</v>
      </c>
      <c r="R51" s="152">
        <f t="shared" si="2"/>
        <v>1</v>
      </c>
      <c r="T51" s="150">
        <v>347303.97</v>
      </c>
      <c r="U51" s="150">
        <v>0</v>
      </c>
      <c r="V51" s="149">
        <f t="shared" si="3"/>
        <v>347303.97</v>
      </c>
      <c r="W51" s="152">
        <f t="shared" si="10"/>
        <v>1</v>
      </c>
      <c r="X51" s="153"/>
      <c r="Y51" s="195">
        <v>0</v>
      </c>
      <c r="Z51" s="153"/>
      <c r="AA51" s="150">
        <v>103616.67</v>
      </c>
      <c r="AB51" s="152">
        <f t="shared" si="11"/>
        <v>0.8854132326107097</v>
      </c>
      <c r="AC51" s="150">
        <v>0</v>
      </c>
      <c r="AD51" s="149">
        <f t="shared" si="12"/>
        <v>103616.67</v>
      </c>
      <c r="AE51" s="153"/>
      <c r="AF51" s="150">
        <v>311749.38</v>
      </c>
      <c r="AG51" s="152">
        <f t="shared" si="13"/>
        <v>0.89762688287150882</v>
      </c>
      <c r="AH51" s="150">
        <v>0</v>
      </c>
      <c r="AI51" s="193">
        <f t="shared" si="14"/>
        <v>311749.38</v>
      </c>
      <c r="AJ51" s="152">
        <f>IF(AF51&gt;0,AI51/AF51,"")</f>
        <v>1</v>
      </c>
      <c r="AL51" s="142" t="s">
        <v>402</v>
      </c>
      <c r="AM51" s="4">
        <v>42</v>
      </c>
      <c r="AN51" s="4" t="s">
        <v>338</v>
      </c>
      <c r="AO51" s="4" t="s">
        <v>263</v>
      </c>
      <c r="AR51" s="145">
        <f t="shared" si="4"/>
        <v>30.88</v>
      </c>
      <c r="AS51" s="4">
        <v>30.88</v>
      </c>
      <c r="BK51" s="149"/>
      <c r="BL51" s="149"/>
      <c r="BM51" s="149"/>
      <c r="BN51" s="149"/>
      <c r="BO51" s="149"/>
      <c r="BP51" s="149"/>
      <c r="BQ51" s="149"/>
      <c r="BR51" s="149"/>
      <c r="BS51" s="149"/>
      <c r="BT51" s="149"/>
      <c r="BU51" s="149"/>
      <c r="BV51" s="149"/>
      <c r="BW51" s="149"/>
      <c r="BX51" s="162"/>
    </row>
    <row r="52" spans="1:76">
      <c r="A52" s="4" t="s">
        <v>403</v>
      </c>
      <c r="B52" s="4" t="s">
        <v>404</v>
      </c>
      <c r="C52" s="3" t="s">
        <v>43</v>
      </c>
      <c r="E52" s="150">
        <v>81287.42</v>
      </c>
      <c r="F52" s="150">
        <v>0</v>
      </c>
      <c r="G52" s="149">
        <f t="shared" si="7"/>
        <v>81287.42</v>
      </c>
      <c r="H52" s="155">
        <f t="shared" si="0"/>
        <v>1</v>
      </c>
      <c r="J52" s="150">
        <v>81287.42</v>
      </c>
      <c r="K52" s="150">
        <v>0</v>
      </c>
      <c r="L52" s="149">
        <f t="shared" si="8"/>
        <v>81287.42</v>
      </c>
      <c r="M52" s="152">
        <f t="shared" si="9"/>
        <v>1</v>
      </c>
      <c r="N52" s="153"/>
      <c r="O52" s="150">
        <v>88377.59</v>
      </c>
      <c r="P52" s="150">
        <v>0</v>
      </c>
      <c r="Q52" s="149">
        <f t="shared" si="1"/>
        <v>88377.59</v>
      </c>
      <c r="R52" s="152">
        <f t="shared" si="2"/>
        <v>1</v>
      </c>
      <c r="T52" s="150">
        <v>88377.59</v>
      </c>
      <c r="U52" s="150">
        <v>0</v>
      </c>
      <c r="V52" s="149">
        <f t="shared" si="3"/>
        <v>88377.59</v>
      </c>
      <c r="W52" s="152">
        <f t="shared" si="10"/>
        <v>1</v>
      </c>
      <c r="X52" s="153"/>
      <c r="Y52" s="195">
        <v>0</v>
      </c>
      <c r="Z52" s="153"/>
      <c r="AA52" s="150">
        <v>81287.42</v>
      </c>
      <c r="AB52" s="152">
        <f t="shared" si="11"/>
        <v>0.91977411920827445</v>
      </c>
      <c r="AC52" s="150">
        <v>0</v>
      </c>
      <c r="AD52" s="149">
        <f t="shared" si="12"/>
        <v>81287.42</v>
      </c>
      <c r="AE52" s="153"/>
      <c r="AF52" s="150">
        <v>81295.47</v>
      </c>
      <c r="AG52" s="152">
        <f t="shared" si="13"/>
        <v>0.91986520564772134</v>
      </c>
      <c r="AH52" s="150">
        <v>0</v>
      </c>
      <c r="AI52" s="193">
        <f t="shared" si="14"/>
        <v>81295.47</v>
      </c>
      <c r="AJ52" s="152">
        <f>IF(AF52&gt;0,AI52/AF52,"")</f>
        <v>1</v>
      </c>
      <c r="AL52" s="142"/>
      <c r="AR52" s="145">
        <f t="shared" si="4"/>
        <v>8.0500000000000007</v>
      </c>
      <c r="AS52" s="4">
        <v>8.0500000000000007</v>
      </c>
      <c r="BK52" s="149"/>
      <c r="BL52" s="149"/>
      <c r="BM52" s="149"/>
      <c r="BN52" s="149"/>
      <c r="BO52" s="149"/>
      <c r="BP52" s="149"/>
      <c r="BQ52" s="149"/>
      <c r="BR52" s="149"/>
      <c r="BS52" s="149"/>
      <c r="BT52" s="149"/>
      <c r="BU52" s="149"/>
      <c r="BV52" s="149"/>
      <c r="BW52" s="149"/>
      <c r="BX52" s="162"/>
    </row>
    <row r="53" spans="1:76">
      <c r="A53" s="4" t="s">
        <v>405</v>
      </c>
      <c r="B53" s="4" t="s">
        <v>406</v>
      </c>
      <c r="C53" s="3" t="s">
        <v>43</v>
      </c>
      <c r="E53" s="150">
        <v>0</v>
      </c>
      <c r="F53" s="150">
        <v>0</v>
      </c>
      <c r="G53" s="149">
        <f t="shared" si="7"/>
        <v>0</v>
      </c>
      <c r="H53" s="155" t="str">
        <f t="shared" si="0"/>
        <v/>
      </c>
      <c r="J53" s="150">
        <v>0</v>
      </c>
      <c r="K53" s="150">
        <v>0</v>
      </c>
      <c r="L53" s="149">
        <f t="shared" si="8"/>
        <v>0</v>
      </c>
      <c r="M53" s="152" t="str">
        <f t="shared" si="9"/>
        <v/>
      </c>
      <c r="N53" s="153"/>
      <c r="O53" s="150">
        <v>2740.46</v>
      </c>
      <c r="P53" s="150">
        <v>0</v>
      </c>
      <c r="Q53" s="149">
        <f t="shared" si="1"/>
        <v>2740.46</v>
      </c>
      <c r="R53" s="152">
        <f t="shared" si="2"/>
        <v>1</v>
      </c>
      <c r="T53" s="150">
        <v>2740.46</v>
      </c>
      <c r="U53" s="150">
        <v>0</v>
      </c>
      <c r="V53" s="149">
        <f t="shared" si="3"/>
        <v>2740.46</v>
      </c>
      <c r="W53" s="152">
        <f t="shared" si="10"/>
        <v>1</v>
      </c>
      <c r="X53" s="153"/>
      <c r="Y53" s="195">
        <v>0</v>
      </c>
      <c r="Z53" s="153"/>
      <c r="AA53" s="150">
        <v>0</v>
      </c>
      <c r="AB53" s="152">
        <f t="shared" si="11"/>
        <v>0</v>
      </c>
      <c r="AC53" s="150">
        <v>0</v>
      </c>
      <c r="AD53" s="149">
        <f t="shared" si="12"/>
        <v>0</v>
      </c>
      <c r="AE53" s="153"/>
      <c r="AF53" s="150">
        <v>0</v>
      </c>
      <c r="AG53" s="152">
        <f t="shared" si="13"/>
        <v>0</v>
      </c>
      <c r="AH53" s="150">
        <v>0</v>
      </c>
      <c r="AI53" s="193">
        <f t="shared" si="14"/>
        <v>0</v>
      </c>
      <c r="AJ53" s="152" t="str">
        <f>IF(AF53&gt;0,AI53/AF53,"")</f>
        <v/>
      </c>
      <c r="AL53" s="142"/>
      <c r="AR53" s="145">
        <f t="shared" si="4"/>
        <v>0</v>
      </c>
      <c r="AS53" s="4">
        <v>0</v>
      </c>
      <c r="BK53" s="149"/>
      <c r="BL53" s="149"/>
      <c r="BM53" s="149"/>
      <c r="BN53" s="149"/>
      <c r="BO53" s="149"/>
      <c r="BP53" s="149"/>
      <c r="BQ53" s="149"/>
      <c r="BR53" s="149"/>
      <c r="BS53" s="149"/>
      <c r="BT53" s="149"/>
      <c r="BU53" s="149"/>
      <c r="BV53" s="149"/>
      <c r="BW53" s="149"/>
      <c r="BX53" s="162"/>
    </row>
    <row r="54" spans="1:76" outlineLevel="1">
      <c r="A54" s="4" t="s">
        <v>407</v>
      </c>
      <c r="B54" s="4" t="s">
        <v>415</v>
      </c>
      <c r="C54" s="3" t="s">
        <v>43</v>
      </c>
      <c r="E54" s="150"/>
      <c r="F54" s="150"/>
      <c r="G54" s="149"/>
      <c r="H54" s="155"/>
      <c r="J54" s="150"/>
      <c r="K54" s="150"/>
      <c r="L54" s="149"/>
      <c r="M54" s="152"/>
      <c r="N54" s="153"/>
      <c r="O54" s="150"/>
      <c r="P54" s="150"/>
      <c r="Q54" s="149"/>
      <c r="R54" s="152"/>
      <c r="T54" s="150"/>
      <c r="U54" s="150"/>
      <c r="V54" s="149"/>
      <c r="W54" s="152"/>
      <c r="X54" s="153"/>
      <c r="Y54" s="195"/>
      <c r="Z54" s="153"/>
      <c r="AA54" s="150"/>
      <c r="AB54" s="152"/>
      <c r="AC54" s="150"/>
      <c r="AD54" s="149"/>
      <c r="AE54" s="153"/>
      <c r="AF54" s="150">
        <v>0</v>
      </c>
      <c r="AG54" s="152"/>
      <c r="AH54" s="150"/>
      <c r="AI54" s="193"/>
      <c r="AJ54" s="152"/>
      <c r="AL54" s="142"/>
      <c r="AR54" s="145">
        <f t="shared" si="4"/>
        <v>0</v>
      </c>
      <c r="AS54" s="4">
        <v>0</v>
      </c>
      <c r="BK54" s="149"/>
      <c r="BL54" s="149"/>
      <c r="BM54" s="149"/>
      <c r="BN54" s="149"/>
      <c r="BO54" s="149"/>
      <c r="BP54" s="149"/>
      <c r="BQ54" s="149"/>
      <c r="BR54" s="149"/>
      <c r="BS54" s="149"/>
      <c r="BT54" s="149"/>
      <c r="BU54" s="149"/>
      <c r="BV54" s="149"/>
      <c r="BW54" s="149"/>
      <c r="BX54" s="162"/>
    </row>
    <row r="55" spans="1:76">
      <c r="A55" s="4" t="s">
        <v>337</v>
      </c>
      <c r="B55" s="4" t="s">
        <v>461</v>
      </c>
      <c r="C55" s="3" t="s">
        <v>462</v>
      </c>
      <c r="E55" s="150">
        <v>258314.43</v>
      </c>
      <c r="F55" s="150">
        <v>259233</v>
      </c>
      <c r="G55" s="149">
        <f t="shared" si="7"/>
        <v>-918.57000000000698</v>
      </c>
      <c r="H55" s="151">
        <f t="shared" si="0"/>
        <v>-3.5560150472430324E-3</v>
      </c>
      <c r="J55" s="150">
        <v>3069983</v>
      </c>
      <c r="K55" s="150">
        <v>3069400</v>
      </c>
      <c r="L55" s="149">
        <f t="shared" si="8"/>
        <v>583</v>
      </c>
      <c r="M55" s="152">
        <f t="shared" si="9"/>
        <v>1.8990333171226031E-4</v>
      </c>
      <c r="N55" s="153"/>
      <c r="O55" s="150">
        <v>305861.84999999998</v>
      </c>
      <c r="P55" s="150">
        <v>306781</v>
      </c>
      <c r="Q55" s="149">
        <f t="shared" si="1"/>
        <v>-919.15000000002328</v>
      </c>
      <c r="R55" s="152">
        <f t="shared" si="2"/>
        <v>-3.0051148909222363E-3</v>
      </c>
      <c r="T55" s="150">
        <v>3673277.28</v>
      </c>
      <c r="U55" s="150">
        <v>3639969</v>
      </c>
      <c r="V55" s="149">
        <f t="shared" si="3"/>
        <v>33308.279999999795</v>
      </c>
      <c r="W55" s="152">
        <f t="shared" si="10"/>
        <v>9.0677282059142012E-3</v>
      </c>
      <c r="X55" s="153"/>
      <c r="Y55" s="149">
        <v>32725</v>
      </c>
      <c r="Z55" s="153"/>
      <c r="AA55" s="150">
        <v>248274.88</v>
      </c>
      <c r="AB55" s="152">
        <f t="shared" si="11"/>
        <v>0.81172228573128691</v>
      </c>
      <c r="AC55" s="150">
        <v>256105</v>
      </c>
      <c r="AD55" s="149">
        <f t="shared" si="12"/>
        <v>-7830.1199999999953</v>
      </c>
      <c r="AE55" s="153"/>
      <c r="AF55" s="150">
        <v>3028937.5</v>
      </c>
      <c r="AG55" s="152">
        <f t="shared" si="13"/>
        <v>0.82458721983547079</v>
      </c>
      <c r="AH55" s="150">
        <v>3031900</v>
      </c>
      <c r="AI55" s="193">
        <f t="shared" si="14"/>
        <v>-2962.5</v>
      </c>
      <c r="AJ55" s="152">
        <f t="shared" si="6"/>
        <v>-9.7806574087448152E-4</v>
      </c>
      <c r="AL55" s="142"/>
      <c r="AM55" s="4">
        <v>43</v>
      </c>
      <c r="AN55" s="4" t="s">
        <v>339</v>
      </c>
      <c r="AO55" s="4" t="s">
        <v>289</v>
      </c>
      <c r="AR55" s="145">
        <f t="shared" si="4"/>
        <v>299.99</v>
      </c>
      <c r="AS55" s="4">
        <v>299.99</v>
      </c>
      <c r="BK55" s="149"/>
      <c r="BL55" s="149"/>
      <c r="BM55" s="149"/>
      <c r="BN55" s="149"/>
      <c r="BO55" s="149"/>
      <c r="BP55" s="149"/>
      <c r="BQ55" s="149"/>
      <c r="BR55" s="149"/>
      <c r="BS55" s="149"/>
      <c r="BT55" s="149"/>
      <c r="BU55" s="149"/>
      <c r="BV55" s="149"/>
      <c r="BW55" s="149"/>
      <c r="BX55" s="162"/>
    </row>
    <row r="56" spans="1:76" s="154" customFormat="1">
      <c r="A56" s="4" t="s">
        <v>336</v>
      </c>
      <c r="B56" s="4" t="s">
        <v>463</v>
      </c>
      <c r="C56" s="3" t="s">
        <v>462</v>
      </c>
      <c r="D56" s="4"/>
      <c r="E56" s="150">
        <v>240128.9</v>
      </c>
      <c r="F56" s="150">
        <v>240128</v>
      </c>
      <c r="G56" s="149">
        <f t="shared" si="7"/>
        <v>0.89999999999417923</v>
      </c>
      <c r="H56" s="151">
        <f t="shared" si="0"/>
        <v>3.7479870186144992E-6</v>
      </c>
      <c r="I56" s="4"/>
      <c r="J56" s="150">
        <v>2818600.35</v>
      </c>
      <c r="K56" s="150">
        <v>2818601</v>
      </c>
      <c r="L56" s="149">
        <f t="shared" si="8"/>
        <v>-0.64999999990686774</v>
      </c>
      <c r="M56" s="152">
        <f t="shared" si="9"/>
        <v>-2.306109129330335E-7</v>
      </c>
      <c r="N56" s="153"/>
      <c r="O56" s="150">
        <v>240128.9</v>
      </c>
      <c r="P56" s="150">
        <v>255631</v>
      </c>
      <c r="Q56" s="149">
        <f t="shared" si="1"/>
        <v>-15502.100000000006</v>
      </c>
      <c r="R56" s="152">
        <f t="shared" si="2"/>
        <v>-6.4557410624044034E-2</v>
      </c>
      <c r="S56" s="4"/>
      <c r="T56" s="150">
        <v>3042263.02</v>
      </c>
      <c r="U56" s="150">
        <v>3004631</v>
      </c>
      <c r="V56" s="149">
        <f t="shared" si="3"/>
        <v>37632.020000000019</v>
      </c>
      <c r="W56" s="152">
        <f t="shared" si="10"/>
        <v>1.2369745729611512E-2</v>
      </c>
      <c r="X56" s="153"/>
      <c r="Y56" s="150">
        <v>0</v>
      </c>
      <c r="Z56" s="153"/>
      <c r="AA56" s="150">
        <v>233026.9</v>
      </c>
      <c r="AB56" s="152">
        <f t="shared" si="11"/>
        <v>0.97042421799291967</v>
      </c>
      <c r="AC56" s="150">
        <v>234756</v>
      </c>
      <c r="AD56" s="149">
        <f t="shared" si="12"/>
        <v>-1729.1000000000058</v>
      </c>
      <c r="AE56" s="153"/>
      <c r="AF56" s="150">
        <v>2752678.98</v>
      </c>
      <c r="AG56" s="152">
        <f t="shared" si="13"/>
        <v>0.9048129507224526</v>
      </c>
      <c r="AH56" s="150">
        <v>2754135</v>
      </c>
      <c r="AI56" s="193">
        <f t="shared" si="14"/>
        <v>-1456.0200000000186</v>
      </c>
      <c r="AJ56" s="152">
        <f t="shared" si="6"/>
        <v>-5.2894653193450792E-4</v>
      </c>
      <c r="AL56" s="142" t="s">
        <v>416</v>
      </c>
      <c r="AM56" s="4">
        <v>44</v>
      </c>
      <c r="AN56" s="154" t="s">
        <v>417</v>
      </c>
      <c r="AO56" s="154" t="s">
        <v>418</v>
      </c>
      <c r="AR56" s="145">
        <f t="shared" si="4"/>
        <v>272.63</v>
      </c>
      <c r="AS56" s="154">
        <v>272.63</v>
      </c>
      <c r="BK56" s="196"/>
      <c r="BL56" s="196"/>
      <c r="BM56" s="196"/>
      <c r="BN56" s="196"/>
      <c r="BO56" s="196"/>
      <c r="BP56" s="196"/>
      <c r="BQ56" s="196"/>
      <c r="BR56" s="196"/>
      <c r="BS56" s="196"/>
      <c r="BT56" s="196"/>
      <c r="BU56" s="196"/>
      <c r="BV56" s="196"/>
      <c r="BW56" s="196"/>
      <c r="BX56" s="233"/>
    </row>
    <row r="57" spans="1:76" s="154" customFormat="1" ht="23.25" customHeight="1">
      <c r="A57" s="4" t="s">
        <v>338</v>
      </c>
      <c r="B57" s="4" t="s">
        <v>464</v>
      </c>
      <c r="C57" s="3" t="str">
        <f>C56</f>
        <v xml:space="preserve">APT4 </v>
      </c>
      <c r="D57" s="4"/>
      <c r="E57" s="150">
        <v>336370.5</v>
      </c>
      <c r="F57" s="150">
        <v>336367</v>
      </c>
      <c r="G57" s="149">
        <f t="shared" si="7"/>
        <v>3.5</v>
      </c>
      <c r="H57" s="151">
        <f t="shared" si="0"/>
        <v>1.0405193083222221E-5</v>
      </c>
      <c r="I57" s="4"/>
      <c r="J57" s="150">
        <v>4026648.79</v>
      </c>
      <c r="K57" s="150">
        <v>4026616</v>
      </c>
      <c r="L57" s="149">
        <f t="shared" si="8"/>
        <v>32.790000000037253</v>
      </c>
      <c r="M57" s="152">
        <f t="shared" si="9"/>
        <v>8.1432480730551262E-6</v>
      </c>
      <c r="N57" s="153"/>
      <c r="O57" s="150">
        <v>336370.5</v>
      </c>
      <c r="P57" s="150">
        <v>368967</v>
      </c>
      <c r="Q57" s="149">
        <f t="shared" si="1"/>
        <v>-32596.5</v>
      </c>
      <c r="R57" s="152">
        <f t="shared" si="2"/>
        <v>-9.6906536096358034E-2</v>
      </c>
      <c r="S57" s="4"/>
      <c r="T57" s="150">
        <v>4499570.88</v>
      </c>
      <c r="U57" s="150">
        <v>4417811</v>
      </c>
      <c r="V57" s="149">
        <f t="shared" si="3"/>
        <v>81759.879999999888</v>
      </c>
      <c r="W57" s="152">
        <f t="shared" si="10"/>
        <v>1.8170594970158552E-2</v>
      </c>
      <c r="X57" s="153"/>
      <c r="Y57" s="150">
        <v>0</v>
      </c>
      <c r="Z57" s="153"/>
      <c r="AA57" s="150">
        <v>336370.5</v>
      </c>
      <c r="AB57" s="152">
        <f t="shared" si="11"/>
        <v>1</v>
      </c>
      <c r="AC57" s="150">
        <v>328814</v>
      </c>
      <c r="AD57" s="149">
        <f t="shared" si="12"/>
        <v>7556.5</v>
      </c>
      <c r="AE57" s="153"/>
      <c r="AF57" s="150">
        <v>3925272.6</v>
      </c>
      <c r="AG57" s="152">
        <f t="shared" si="13"/>
        <v>0.87236598882069394</v>
      </c>
      <c r="AH57" s="150">
        <v>3935979</v>
      </c>
      <c r="AI57" s="193">
        <f t="shared" si="14"/>
        <v>-10706.399999999907</v>
      </c>
      <c r="AJ57" s="152">
        <f t="shared" si="6"/>
        <v>-2.7275557880998905E-3</v>
      </c>
      <c r="AL57" s="142" t="s">
        <v>419</v>
      </c>
      <c r="AM57" s="4">
        <v>45</v>
      </c>
      <c r="AN57" s="154" t="s">
        <v>340</v>
      </c>
      <c r="AO57" s="154" t="s">
        <v>264</v>
      </c>
      <c r="AR57" s="145">
        <f t="shared" si="4"/>
        <v>388.76</v>
      </c>
      <c r="AS57" s="154">
        <v>388.76</v>
      </c>
      <c r="BK57" s="196"/>
      <c r="BL57" s="196"/>
      <c r="BM57" s="196"/>
      <c r="BN57" s="196"/>
      <c r="BO57" s="196"/>
      <c r="BP57" s="196"/>
      <c r="BQ57" s="196"/>
      <c r="BR57" s="196"/>
      <c r="BS57" s="196"/>
      <c r="BT57" s="196"/>
      <c r="BU57" s="196"/>
      <c r="BV57" s="196"/>
      <c r="BW57" s="196"/>
      <c r="BX57" s="233"/>
    </row>
    <row r="58" spans="1:76">
      <c r="A58" s="4" t="s">
        <v>346</v>
      </c>
      <c r="B58" s="4" t="s">
        <v>465</v>
      </c>
      <c r="C58" s="3" t="str">
        <f>C57</f>
        <v xml:space="preserve">APT4 </v>
      </c>
      <c r="E58" s="150">
        <v>67428.05</v>
      </c>
      <c r="F58" s="150">
        <v>67428</v>
      </c>
      <c r="G58" s="149">
        <f t="shared" si="7"/>
        <v>5.0000000002910383E-2</v>
      </c>
      <c r="H58" s="151">
        <f t="shared" si="0"/>
        <v>7.4153115807012635E-7</v>
      </c>
      <c r="J58" s="150">
        <v>790529.96</v>
      </c>
      <c r="K58" s="150">
        <v>790530</v>
      </c>
      <c r="L58" s="149">
        <f t="shared" si="8"/>
        <v>-4.0000000037252903E-2</v>
      </c>
      <c r="M58" s="152">
        <f t="shared" si="9"/>
        <v>-5.059896785853999E-8</v>
      </c>
      <c r="N58" s="153"/>
      <c r="O58" s="150">
        <v>79101.009999999995</v>
      </c>
      <c r="P58" s="150">
        <v>79101</v>
      </c>
      <c r="Q58" s="149">
        <f t="shared" si="1"/>
        <v>9.9999999947613105E-3</v>
      </c>
      <c r="R58" s="152">
        <f t="shared" si="2"/>
        <v>1.2642063602931633E-7</v>
      </c>
      <c r="T58" s="150">
        <v>929835.55</v>
      </c>
      <c r="U58" s="150">
        <v>930605</v>
      </c>
      <c r="V58" s="149">
        <f t="shared" si="3"/>
        <v>-769.44999999995343</v>
      </c>
      <c r="W58" s="152">
        <f t="shared" si="10"/>
        <v>-8.2751191863975667E-4</v>
      </c>
      <c r="X58" s="153"/>
      <c r="Y58" s="149">
        <v>-770</v>
      </c>
      <c r="Z58" s="153"/>
      <c r="AA58" s="150">
        <v>62760.22</v>
      </c>
      <c r="AB58" s="152">
        <f t="shared" si="11"/>
        <v>0.79341869338962934</v>
      </c>
      <c r="AC58" s="150">
        <v>62759</v>
      </c>
      <c r="AD58" s="149">
        <f t="shared" si="12"/>
        <v>1.2200000000011642</v>
      </c>
      <c r="AE58" s="153"/>
      <c r="AF58" s="150">
        <v>734588.24</v>
      </c>
      <c r="AG58" s="152">
        <f t="shared" si="13"/>
        <v>0.79001952549566423</v>
      </c>
      <c r="AH58" s="150">
        <v>734516</v>
      </c>
      <c r="AI58" s="193">
        <f t="shared" si="14"/>
        <v>72.239999999990687</v>
      </c>
      <c r="AJ58" s="152">
        <f t="shared" si="6"/>
        <v>9.8340806544889263E-5</v>
      </c>
      <c r="AL58" s="142"/>
      <c r="AM58" s="4">
        <v>46</v>
      </c>
      <c r="AN58" s="4" t="s">
        <v>341</v>
      </c>
      <c r="AO58" s="4" t="s">
        <v>31</v>
      </c>
      <c r="AR58" s="145">
        <f t="shared" si="4"/>
        <v>72.75</v>
      </c>
      <c r="AS58" s="4">
        <v>72.75</v>
      </c>
      <c r="BK58" s="149"/>
      <c r="BL58" s="149"/>
      <c r="BM58" s="149"/>
      <c r="BN58" s="149"/>
      <c r="BO58" s="149"/>
      <c r="BP58" s="149"/>
      <c r="BQ58" s="149"/>
      <c r="BR58" s="149"/>
      <c r="BS58" s="149"/>
      <c r="BT58" s="149"/>
      <c r="BU58" s="149"/>
      <c r="BV58" s="149"/>
      <c r="BW58" s="149"/>
      <c r="BX58" s="162"/>
    </row>
    <row r="59" spans="1:76" s="154" customFormat="1">
      <c r="A59" s="4" t="s">
        <v>339</v>
      </c>
      <c r="B59" s="4" t="s">
        <v>466</v>
      </c>
      <c r="C59" s="3" t="s">
        <v>462</v>
      </c>
      <c r="D59" s="4"/>
      <c r="E59" s="150">
        <v>1421405.91</v>
      </c>
      <c r="F59" s="150">
        <v>912641</v>
      </c>
      <c r="G59" s="149">
        <f t="shared" si="7"/>
        <v>508764.90999999992</v>
      </c>
      <c r="H59" s="151">
        <f t="shared" si="0"/>
        <v>0.35793076869928026</v>
      </c>
      <c r="I59" s="4"/>
      <c r="J59" s="150">
        <v>11332003.060000001</v>
      </c>
      <c r="K59" s="150">
        <v>10770242</v>
      </c>
      <c r="L59" s="149">
        <f t="shared" si="8"/>
        <v>561761.06000000052</v>
      </c>
      <c r="M59" s="152">
        <f t="shared" si="9"/>
        <v>4.9572971082484027E-2</v>
      </c>
      <c r="N59" s="153"/>
      <c r="O59" s="150">
        <v>1987170.98</v>
      </c>
      <c r="P59" s="150">
        <v>1179454</v>
      </c>
      <c r="Q59" s="149">
        <f t="shared" si="1"/>
        <v>807716.98</v>
      </c>
      <c r="R59" s="152">
        <f t="shared" si="2"/>
        <v>0.40646576873822904</v>
      </c>
      <c r="S59" s="4"/>
      <c r="T59" s="150">
        <v>14129692.16</v>
      </c>
      <c r="U59" s="150">
        <v>13961240</v>
      </c>
      <c r="V59" s="149">
        <f t="shared" si="3"/>
        <v>168452.16000000015</v>
      </c>
      <c r="W59" s="152">
        <f t="shared" si="10"/>
        <v>1.1921856335757576E-2</v>
      </c>
      <c r="X59" s="153"/>
      <c r="Y59" s="150">
        <v>0</v>
      </c>
      <c r="Z59" s="153"/>
      <c r="AA59" s="150">
        <v>1400238.66</v>
      </c>
      <c r="AB59" s="152">
        <f t="shared" si="11"/>
        <v>0.70463924548656598</v>
      </c>
      <c r="AC59" s="150">
        <v>879672</v>
      </c>
      <c r="AD59" s="149">
        <f t="shared" si="12"/>
        <v>520566.65999999992</v>
      </c>
      <c r="AE59" s="153"/>
      <c r="AF59" s="150">
        <v>11152984.649999999</v>
      </c>
      <c r="AG59" s="152">
        <f t="shared" si="13"/>
        <v>0.78932962754653524</v>
      </c>
      <c r="AH59" s="150">
        <v>10585223</v>
      </c>
      <c r="AI59" s="193">
        <f t="shared" si="14"/>
        <v>567761.64999999851</v>
      </c>
      <c r="AJ59" s="152">
        <f t="shared" si="6"/>
        <v>5.0906700566471112E-2</v>
      </c>
      <c r="AL59" s="142"/>
      <c r="AM59" s="4">
        <v>47</v>
      </c>
      <c r="AN59" s="154" t="s">
        <v>342</v>
      </c>
      <c r="AO59" s="154" t="s">
        <v>271</v>
      </c>
      <c r="AR59" s="145">
        <f t="shared" si="4"/>
        <v>1104.6099999999999</v>
      </c>
      <c r="AS59" s="154">
        <v>1104.6099999999999</v>
      </c>
      <c r="BK59" s="196"/>
      <c r="BL59" s="196"/>
      <c r="BM59" s="196"/>
      <c r="BN59" s="196"/>
      <c r="BO59" s="196"/>
      <c r="BP59" s="196"/>
      <c r="BQ59" s="196"/>
      <c r="BR59" s="196"/>
      <c r="BS59" s="196"/>
      <c r="BT59" s="196"/>
      <c r="BU59" s="196"/>
      <c r="BV59" s="196"/>
      <c r="BW59" s="196"/>
      <c r="BX59" s="233"/>
    </row>
    <row r="60" spans="1:76">
      <c r="A60" s="4" t="s">
        <v>344</v>
      </c>
      <c r="B60" s="4" t="s">
        <v>467</v>
      </c>
      <c r="C60" s="3" t="s">
        <v>468</v>
      </c>
      <c r="E60" s="150">
        <v>73279.899999999994</v>
      </c>
      <c r="F60" s="150">
        <v>58354</v>
      </c>
      <c r="G60" s="149">
        <f t="shared" si="7"/>
        <v>14925.899999999994</v>
      </c>
      <c r="H60" s="151">
        <f t="shared" si="0"/>
        <v>0.20368341114002605</v>
      </c>
      <c r="J60" s="150">
        <v>692004.55</v>
      </c>
      <c r="K60" s="150">
        <v>692012</v>
      </c>
      <c r="L60" s="149">
        <f t="shared" si="8"/>
        <v>-7.4499999999534339</v>
      </c>
      <c r="M60" s="152">
        <f t="shared" si="9"/>
        <v>-1.0765825166833706E-5</v>
      </c>
      <c r="N60" s="153"/>
      <c r="O60" s="150">
        <v>68424.13</v>
      </c>
      <c r="P60" s="150">
        <v>68426</v>
      </c>
      <c r="Q60" s="149">
        <f t="shared" si="1"/>
        <v>-1.8699999999953434</v>
      </c>
      <c r="R60" s="152">
        <f t="shared" si="2"/>
        <v>-2.732954003208142E-5</v>
      </c>
      <c r="T60" s="150">
        <v>824923.03</v>
      </c>
      <c r="U60" s="150">
        <v>812873</v>
      </c>
      <c r="V60" s="149">
        <f t="shared" si="3"/>
        <v>12050.030000000028</v>
      </c>
      <c r="W60" s="152">
        <f t="shared" si="10"/>
        <v>1.4607459801431447E-2</v>
      </c>
      <c r="X60" s="153"/>
      <c r="Y60" s="149">
        <v>-12057</v>
      </c>
      <c r="Z60" s="153"/>
      <c r="AA60" s="150">
        <v>55923.92</v>
      </c>
      <c r="AB60" s="152">
        <f t="shared" si="11"/>
        <v>0.81731283978327518</v>
      </c>
      <c r="AC60" s="150">
        <v>54788</v>
      </c>
      <c r="AD60" s="149">
        <f t="shared" si="12"/>
        <v>1135.9199999999983</v>
      </c>
      <c r="AE60" s="153"/>
      <c r="AF60" s="150">
        <v>674618.12</v>
      </c>
      <c r="AG60" s="152">
        <f t="shared" si="13"/>
        <v>0.81779523115023223</v>
      </c>
      <c r="AH60" s="150">
        <v>649212</v>
      </c>
      <c r="AI60" s="193">
        <f t="shared" si="14"/>
        <v>25406.119999999995</v>
      </c>
      <c r="AJ60" s="152">
        <f t="shared" si="6"/>
        <v>3.7660002372898009E-2</v>
      </c>
      <c r="AL60" s="142" t="s">
        <v>420</v>
      </c>
      <c r="AM60" s="4">
        <v>48</v>
      </c>
      <c r="AN60" s="4" t="s">
        <v>343</v>
      </c>
      <c r="AO60" s="4" t="s">
        <v>272</v>
      </c>
      <c r="AR60" s="145">
        <f t="shared" si="4"/>
        <v>66.819999999999993</v>
      </c>
      <c r="AS60" s="4">
        <v>66.819999999999993</v>
      </c>
      <c r="BK60" s="149"/>
      <c r="BL60" s="149"/>
      <c r="BM60" s="149"/>
      <c r="BN60" s="149"/>
      <c r="BO60" s="149"/>
      <c r="BP60" s="149"/>
      <c r="BQ60" s="149"/>
      <c r="BR60" s="149"/>
      <c r="BS60" s="149"/>
      <c r="BT60" s="149"/>
      <c r="BU60" s="149"/>
      <c r="BV60" s="149"/>
      <c r="BW60" s="149"/>
      <c r="BX60" s="162"/>
    </row>
    <row r="61" spans="1:76" s="154" customFormat="1">
      <c r="A61" s="4" t="s">
        <v>347</v>
      </c>
      <c r="B61" s="4" t="s">
        <v>469</v>
      </c>
      <c r="C61" s="3" t="str">
        <f t="shared" ref="C61:C67" si="15">C60</f>
        <v xml:space="preserve">APT5 </v>
      </c>
      <c r="D61" s="4" t="s">
        <v>383</v>
      </c>
      <c r="E61" s="150">
        <v>81252.95</v>
      </c>
      <c r="F61" s="150">
        <v>81253</v>
      </c>
      <c r="G61" s="149">
        <f t="shared" si="7"/>
        <v>-5.0000000002910383E-2</v>
      </c>
      <c r="H61" s="151">
        <f t="shared" si="0"/>
        <v>-6.1536227303636832E-7</v>
      </c>
      <c r="I61" s="4"/>
      <c r="J61" s="150">
        <v>948603.66</v>
      </c>
      <c r="K61" s="150">
        <v>948604</v>
      </c>
      <c r="L61" s="149">
        <f t="shared" si="8"/>
        <v>-0.33999999996740371</v>
      </c>
      <c r="M61" s="152">
        <f t="shared" si="9"/>
        <v>-3.5842155612956807E-7</v>
      </c>
      <c r="N61" s="153"/>
      <c r="O61" s="150">
        <v>92555.08</v>
      </c>
      <c r="P61" s="150">
        <v>92555</v>
      </c>
      <c r="Q61" s="149">
        <f t="shared" si="1"/>
        <v>8.000000000174623E-2</v>
      </c>
      <c r="R61" s="152">
        <f t="shared" si="2"/>
        <v>8.643501793931379E-7</v>
      </c>
      <c r="S61" s="4"/>
      <c r="T61" s="150">
        <v>1073105.0900000001</v>
      </c>
      <c r="U61" s="150">
        <v>1084230</v>
      </c>
      <c r="V61" s="149">
        <f t="shared" si="3"/>
        <v>-11124.909999999916</v>
      </c>
      <c r="W61" s="152">
        <f t="shared" si="10"/>
        <v>-1.036702752010981E-2</v>
      </c>
      <c r="X61" s="153"/>
      <c r="Y61" s="149">
        <v>-11124</v>
      </c>
      <c r="Z61" s="153"/>
      <c r="AA61" s="150">
        <v>69947.53</v>
      </c>
      <c r="AB61" s="152">
        <f t="shared" si="11"/>
        <v>0.75573950127859002</v>
      </c>
      <c r="AC61" s="150">
        <v>69842</v>
      </c>
      <c r="AD61" s="149">
        <f t="shared" si="12"/>
        <v>105.52999999999884</v>
      </c>
      <c r="AE61" s="153"/>
      <c r="AF61" s="150">
        <v>813019.14</v>
      </c>
      <c r="AG61" s="152">
        <f t="shared" si="13"/>
        <v>0.75763235826232078</v>
      </c>
      <c r="AH61" s="150">
        <v>811580</v>
      </c>
      <c r="AI61" s="193">
        <f t="shared" si="14"/>
        <v>1439.140000000014</v>
      </c>
      <c r="AJ61" s="152">
        <f t="shared" si="6"/>
        <v>1.7701182287049404E-3</v>
      </c>
      <c r="AL61" s="142"/>
      <c r="AM61" s="4">
        <v>49</v>
      </c>
      <c r="AN61" s="154" t="s">
        <v>344</v>
      </c>
      <c r="AO61" s="154" t="s">
        <v>273</v>
      </c>
      <c r="AR61" s="145">
        <f t="shared" si="4"/>
        <v>80.52</v>
      </c>
      <c r="AS61" s="154">
        <v>80.52</v>
      </c>
      <c r="BK61" s="196"/>
      <c r="BL61" s="196"/>
      <c r="BM61" s="196"/>
      <c r="BN61" s="196"/>
      <c r="BO61" s="196"/>
      <c r="BP61" s="196"/>
      <c r="BQ61" s="196"/>
      <c r="BR61" s="196"/>
      <c r="BS61" s="196"/>
      <c r="BT61" s="196"/>
      <c r="BU61" s="196"/>
      <c r="BV61" s="196"/>
      <c r="BW61" s="196"/>
      <c r="BX61" s="233"/>
    </row>
    <row r="62" spans="1:76">
      <c r="A62" s="4" t="s">
        <v>341</v>
      </c>
      <c r="B62" s="4" t="s">
        <v>470</v>
      </c>
      <c r="C62" s="3" t="str">
        <f t="shared" si="15"/>
        <v xml:space="preserve">APT5 </v>
      </c>
      <c r="E62" s="150">
        <v>160683.75</v>
      </c>
      <c r="F62" s="150">
        <v>160684</v>
      </c>
      <c r="G62" s="149">
        <f t="shared" si="7"/>
        <v>-0.25</v>
      </c>
      <c r="H62" s="151">
        <f t="shared" si="0"/>
        <v>-1.5558511672773383E-6</v>
      </c>
      <c r="J62" s="150">
        <v>1916636.37</v>
      </c>
      <c r="K62" s="150">
        <v>1916643</v>
      </c>
      <c r="L62" s="149">
        <f t="shared" si="8"/>
        <v>-6.6299999998882413</v>
      </c>
      <c r="M62" s="152">
        <f t="shared" si="9"/>
        <v>-3.459185113912996E-6</v>
      </c>
      <c r="N62" s="153"/>
      <c r="O62" s="150">
        <v>179266.75</v>
      </c>
      <c r="P62" s="150">
        <v>179267</v>
      </c>
      <c r="Q62" s="149">
        <f t="shared" si="1"/>
        <v>-0.25</v>
      </c>
      <c r="R62" s="152">
        <f t="shared" si="2"/>
        <v>-1.394569824019234E-6</v>
      </c>
      <c r="T62" s="150">
        <v>2139632.37</v>
      </c>
      <c r="U62" s="150">
        <v>2139639</v>
      </c>
      <c r="V62" s="149">
        <f t="shared" si="3"/>
        <v>-6.6299999998882413</v>
      </c>
      <c r="W62" s="152">
        <f t="shared" si="10"/>
        <v>-3.0986631595446654E-6</v>
      </c>
      <c r="X62" s="153"/>
      <c r="Y62" s="149">
        <v>-5490</v>
      </c>
      <c r="Z62" s="153"/>
      <c r="AA62" s="150">
        <v>159432.75</v>
      </c>
      <c r="AB62" s="152">
        <f t="shared" si="11"/>
        <v>0.88936040844161002</v>
      </c>
      <c r="AC62" s="150">
        <v>160267</v>
      </c>
      <c r="AD62" s="149">
        <f t="shared" si="12"/>
        <v>-834.25</v>
      </c>
      <c r="AE62" s="153"/>
      <c r="AF62" s="150">
        <v>1910534.91</v>
      </c>
      <c r="AG62" s="152">
        <f t="shared" si="13"/>
        <v>0.89292671806044877</v>
      </c>
      <c r="AH62" s="150">
        <v>1911643</v>
      </c>
      <c r="AI62" s="193">
        <f t="shared" si="14"/>
        <v>-1108.0900000000838</v>
      </c>
      <c r="AJ62" s="152">
        <f t="shared" si="6"/>
        <v>-5.7998940202567874E-4</v>
      </c>
      <c r="AL62" s="142"/>
      <c r="AM62" s="4">
        <v>50</v>
      </c>
      <c r="AN62" s="4" t="s">
        <v>345</v>
      </c>
      <c r="AO62" s="4" t="s">
        <v>264</v>
      </c>
      <c r="AR62" s="145">
        <f t="shared" si="4"/>
        <v>189.22</v>
      </c>
      <c r="AS62" s="4">
        <v>189.22</v>
      </c>
      <c r="BK62" s="149"/>
      <c r="BL62" s="149"/>
      <c r="BM62" s="149"/>
      <c r="BN62" s="149"/>
      <c r="BO62" s="149"/>
      <c r="BP62" s="149"/>
      <c r="BQ62" s="149"/>
      <c r="BR62" s="149"/>
      <c r="BS62" s="149"/>
      <c r="BT62" s="149"/>
      <c r="BU62" s="149"/>
      <c r="BV62" s="149"/>
      <c r="BW62" s="149"/>
      <c r="BX62" s="162"/>
    </row>
    <row r="63" spans="1:76" s="154" customFormat="1" ht="22.5">
      <c r="A63" s="4" t="s">
        <v>345</v>
      </c>
      <c r="B63" s="4" t="s">
        <v>471</v>
      </c>
      <c r="C63" s="3" t="str">
        <f t="shared" si="15"/>
        <v xml:space="preserve">APT5 </v>
      </c>
      <c r="D63" s="4" t="s">
        <v>383</v>
      </c>
      <c r="E63" s="150">
        <v>53612.79</v>
      </c>
      <c r="F63" s="150">
        <v>53597</v>
      </c>
      <c r="G63" s="149">
        <f t="shared" si="7"/>
        <v>15.790000000000873</v>
      </c>
      <c r="H63" s="151">
        <f t="shared" si="0"/>
        <v>2.9451927422543899E-4</v>
      </c>
      <c r="I63" s="4"/>
      <c r="J63" s="150">
        <v>606808.32999999996</v>
      </c>
      <c r="K63" s="150">
        <v>587740</v>
      </c>
      <c r="L63" s="149">
        <f t="shared" si="8"/>
        <v>19068.329999999958</v>
      </c>
      <c r="M63" s="152">
        <f t="shared" si="9"/>
        <v>3.1423975343252059E-2</v>
      </c>
      <c r="N63" s="153"/>
      <c r="O63" s="150">
        <v>61250.15</v>
      </c>
      <c r="P63" s="150">
        <v>64335</v>
      </c>
      <c r="Q63" s="149">
        <f t="shared" si="1"/>
        <v>-3084.8499999999985</v>
      </c>
      <c r="R63" s="152">
        <f t="shared" si="2"/>
        <v>-5.0364774616878466E-2</v>
      </c>
      <c r="S63" s="4"/>
      <c r="T63" s="150">
        <v>709352.22</v>
      </c>
      <c r="U63" s="150">
        <v>716594</v>
      </c>
      <c r="V63" s="149">
        <f t="shared" si="3"/>
        <v>-7241.7800000000279</v>
      </c>
      <c r="W63" s="152">
        <f t="shared" si="10"/>
        <v>-1.0209004491449999E-2</v>
      </c>
      <c r="X63" s="153"/>
      <c r="Y63" s="149">
        <v>1438</v>
      </c>
      <c r="Z63" s="153"/>
      <c r="AA63" s="150">
        <v>48962.7</v>
      </c>
      <c r="AB63" s="152">
        <f t="shared" si="11"/>
        <v>0.79938906272066268</v>
      </c>
      <c r="AC63" s="150">
        <v>47089</v>
      </c>
      <c r="AD63" s="149">
        <f t="shared" si="12"/>
        <v>1873.6999999999971</v>
      </c>
      <c r="AE63" s="153"/>
      <c r="AF63" s="150">
        <v>531352.12</v>
      </c>
      <c r="AG63" s="152">
        <f t="shared" si="13"/>
        <v>0.74906669073369503</v>
      </c>
      <c r="AH63" s="150">
        <v>516258</v>
      </c>
      <c r="AI63" s="193">
        <f t="shared" si="14"/>
        <v>15094.119999999995</v>
      </c>
      <c r="AJ63" s="152">
        <f t="shared" si="6"/>
        <v>2.8407000615712222E-2</v>
      </c>
      <c r="AL63" s="142" t="s">
        <v>421</v>
      </c>
      <c r="AM63" s="4">
        <v>51</v>
      </c>
      <c r="AN63" s="154" t="s">
        <v>346</v>
      </c>
      <c r="AO63" s="154" t="s">
        <v>279</v>
      </c>
      <c r="AR63" s="145">
        <f t="shared" si="4"/>
        <v>52.63</v>
      </c>
      <c r="AS63" s="154">
        <v>52.63</v>
      </c>
      <c r="BK63" s="196"/>
      <c r="BL63" s="196"/>
      <c r="BM63" s="196"/>
      <c r="BN63" s="196"/>
      <c r="BO63" s="196"/>
      <c r="BP63" s="196"/>
      <c r="BQ63" s="196"/>
      <c r="BR63" s="196"/>
      <c r="BS63" s="196"/>
      <c r="BT63" s="196"/>
      <c r="BU63" s="196"/>
      <c r="BV63" s="196"/>
      <c r="BW63" s="196"/>
      <c r="BX63" s="233"/>
    </row>
    <row r="64" spans="1:76">
      <c r="A64" s="4" t="s">
        <v>348</v>
      </c>
      <c r="B64" s="4" t="s">
        <v>472</v>
      </c>
      <c r="C64" s="3" t="str">
        <f t="shared" si="15"/>
        <v xml:space="preserve">APT5 </v>
      </c>
      <c r="E64" s="150">
        <v>75778.31</v>
      </c>
      <c r="F64" s="150">
        <v>75778</v>
      </c>
      <c r="G64" s="149">
        <f t="shared" si="7"/>
        <v>0.30999999999767169</v>
      </c>
      <c r="H64" s="151">
        <f t="shared" si="0"/>
        <v>4.0908803587421213E-6</v>
      </c>
      <c r="J64" s="150">
        <v>899371.99</v>
      </c>
      <c r="K64" s="150">
        <v>899392</v>
      </c>
      <c r="L64" s="149">
        <f t="shared" si="8"/>
        <v>-20.010000000009313</v>
      </c>
      <c r="M64" s="152">
        <f t="shared" si="9"/>
        <v>-2.2248858339483438E-5</v>
      </c>
      <c r="N64" s="153"/>
      <c r="O64" s="150">
        <v>86027.55</v>
      </c>
      <c r="P64" s="150">
        <v>86027</v>
      </c>
      <c r="Q64" s="149">
        <f t="shared" si="1"/>
        <v>0.55000000000291038</v>
      </c>
      <c r="R64" s="152">
        <f t="shared" si="2"/>
        <v>6.3933007507817011E-6</v>
      </c>
      <c r="T64" s="150">
        <v>1031029.67</v>
      </c>
      <c r="U64" s="150">
        <v>1022382</v>
      </c>
      <c r="V64" s="149">
        <f t="shared" si="3"/>
        <v>8647.6700000000419</v>
      </c>
      <c r="W64" s="152">
        <f t="shared" si="10"/>
        <v>8.3874113923414467E-3</v>
      </c>
      <c r="X64" s="153"/>
      <c r="Y64" s="149">
        <v>8667</v>
      </c>
      <c r="Z64" s="153"/>
      <c r="AA64" s="150">
        <v>72189.48</v>
      </c>
      <c r="AB64" s="152">
        <f t="shared" si="11"/>
        <v>0.83914373941836062</v>
      </c>
      <c r="AC64" s="150">
        <v>72190</v>
      </c>
      <c r="AD64" s="149">
        <f t="shared" si="12"/>
        <v>-0.52000000000407454</v>
      </c>
      <c r="AE64" s="153"/>
      <c r="AF64" s="150">
        <v>856390</v>
      </c>
      <c r="AG64" s="152">
        <f t="shared" si="13"/>
        <v>0.83061625180970788</v>
      </c>
      <c r="AH64" s="150">
        <v>856325</v>
      </c>
      <c r="AI64" s="193">
        <f t="shared" si="14"/>
        <v>65</v>
      </c>
      <c r="AJ64" s="152">
        <f t="shared" si="6"/>
        <v>7.5899998832307716E-5</v>
      </c>
      <c r="AL64" s="142"/>
      <c r="AM64" s="4">
        <v>52</v>
      </c>
      <c r="AN64" s="4" t="s">
        <v>347</v>
      </c>
      <c r="AO64" s="4" t="s">
        <v>288</v>
      </c>
      <c r="AR64" s="145">
        <f t="shared" si="4"/>
        <v>84.82</v>
      </c>
      <c r="AS64" s="4">
        <v>84.82</v>
      </c>
      <c r="BK64" s="149"/>
      <c r="BL64" s="149"/>
      <c r="BM64" s="149"/>
      <c r="BN64" s="149"/>
      <c r="BO64" s="149"/>
      <c r="BP64" s="149"/>
      <c r="BQ64" s="149"/>
      <c r="BR64" s="149"/>
      <c r="BS64" s="149"/>
      <c r="BT64" s="149"/>
      <c r="BU64" s="149"/>
      <c r="BV64" s="149"/>
      <c r="BW64" s="149"/>
      <c r="BX64" s="162"/>
    </row>
    <row r="65" spans="1:83" s="154" customFormat="1">
      <c r="A65" s="4" t="s">
        <v>343</v>
      </c>
      <c r="B65" s="4" t="s">
        <v>473</v>
      </c>
      <c r="C65" s="3" t="str">
        <f t="shared" si="15"/>
        <v xml:space="preserve">APT5 </v>
      </c>
      <c r="D65" s="4" t="s">
        <v>383</v>
      </c>
      <c r="E65" s="150">
        <v>30344.22</v>
      </c>
      <c r="F65" s="150">
        <v>30344</v>
      </c>
      <c r="G65" s="149">
        <f t="shared" si="7"/>
        <v>0.22000000000116415</v>
      </c>
      <c r="H65" s="151">
        <f t="shared" si="0"/>
        <v>7.2501451677177447E-6</v>
      </c>
      <c r="I65" s="4"/>
      <c r="J65" s="150">
        <v>356337.49</v>
      </c>
      <c r="K65" s="150">
        <v>356337</v>
      </c>
      <c r="L65" s="149">
        <f t="shared" si="8"/>
        <v>0.48999999999068677</v>
      </c>
      <c r="M65" s="152">
        <f t="shared" si="9"/>
        <v>1.3751008909859212E-6</v>
      </c>
      <c r="N65" s="153"/>
      <c r="O65" s="150">
        <v>39176.61</v>
      </c>
      <c r="P65" s="150">
        <v>37780</v>
      </c>
      <c r="Q65" s="149">
        <f t="shared" si="1"/>
        <v>1396.6100000000006</v>
      </c>
      <c r="R65" s="152">
        <f t="shared" si="2"/>
        <v>3.5649077344874928E-2</v>
      </c>
      <c r="S65" s="4"/>
      <c r="T65" s="150">
        <v>462787.91</v>
      </c>
      <c r="U65" s="150">
        <v>445564</v>
      </c>
      <c r="V65" s="149">
        <f t="shared" si="3"/>
        <v>17223.909999999974</v>
      </c>
      <c r="W65" s="152">
        <f t="shared" si="10"/>
        <v>3.7217718155169555E-2</v>
      </c>
      <c r="X65" s="153"/>
      <c r="Y65" s="149">
        <v>-13105</v>
      </c>
      <c r="Z65" s="153"/>
      <c r="AA65" s="150">
        <v>10531.67</v>
      </c>
      <c r="AB65" s="152">
        <f t="shared" si="11"/>
        <v>0.26882545478028852</v>
      </c>
      <c r="AC65" s="150">
        <v>21373</v>
      </c>
      <c r="AD65" s="149">
        <f t="shared" si="12"/>
        <v>-10841.33</v>
      </c>
      <c r="AE65" s="153"/>
      <c r="AF65" s="150">
        <v>233877.64</v>
      </c>
      <c r="AG65" s="152">
        <f t="shared" si="13"/>
        <v>0.50536678886014985</v>
      </c>
      <c r="AH65" s="150">
        <v>250366</v>
      </c>
      <c r="AI65" s="193">
        <f t="shared" si="14"/>
        <v>-16488.359999999986</v>
      </c>
      <c r="AJ65" s="152">
        <f t="shared" si="6"/>
        <v>-7.0499941764419996E-2</v>
      </c>
      <c r="AL65" s="142"/>
      <c r="AM65" s="4">
        <v>53</v>
      </c>
      <c r="AN65" s="154" t="s">
        <v>348</v>
      </c>
      <c r="AO65" s="154" t="s">
        <v>280</v>
      </c>
      <c r="AR65" s="145">
        <f t="shared" si="4"/>
        <v>23.16</v>
      </c>
      <c r="AS65" s="154">
        <v>23.16</v>
      </c>
      <c r="BK65" s="196"/>
      <c r="BL65" s="196"/>
      <c r="BM65" s="196"/>
      <c r="BN65" s="196"/>
      <c r="BO65" s="196"/>
      <c r="BP65" s="196"/>
      <c r="BQ65" s="196"/>
      <c r="BR65" s="196"/>
      <c r="BS65" s="196"/>
      <c r="BT65" s="196"/>
      <c r="BU65" s="196"/>
      <c r="BV65" s="196"/>
      <c r="BW65" s="196"/>
      <c r="BX65" s="233"/>
    </row>
    <row r="66" spans="1:83" ht="22.5">
      <c r="A66" s="4" t="s">
        <v>342</v>
      </c>
      <c r="B66" s="4" t="s">
        <v>474</v>
      </c>
      <c r="C66" s="3" t="str">
        <f t="shared" si="15"/>
        <v xml:space="preserve">APT5 </v>
      </c>
      <c r="E66" s="150">
        <v>117834.75</v>
      </c>
      <c r="F66" s="150">
        <v>117835</v>
      </c>
      <c r="G66" s="149">
        <f t="shared" si="7"/>
        <v>-0.25</v>
      </c>
      <c r="H66" s="151">
        <f t="shared" si="0"/>
        <v>-2.1216152281054614E-6</v>
      </c>
      <c r="J66" s="150">
        <v>1382006.18</v>
      </c>
      <c r="K66" s="150">
        <v>1382007</v>
      </c>
      <c r="L66" s="149">
        <f t="shared" si="8"/>
        <v>-0.82000000006519258</v>
      </c>
      <c r="M66" s="152">
        <f t="shared" si="9"/>
        <v>-5.9334032794642979E-7</v>
      </c>
      <c r="N66" s="153"/>
      <c r="O66" s="150">
        <v>130333.83</v>
      </c>
      <c r="P66" s="150">
        <v>130334</v>
      </c>
      <c r="Q66" s="149">
        <f t="shared" si="1"/>
        <v>-0.16999999999825377</v>
      </c>
      <c r="R66" s="152">
        <f t="shared" si="2"/>
        <v>-1.3043428555598632E-6</v>
      </c>
      <c r="T66" s="150">
        <v>1490111.32</v>
      </c>
      <c r="U66" s="150">
        <v>1531996</v>
      </c>
      <c r="V66" s="149">
        <f t="shared" si="3"/>
        <v>-41884.679999999935</v>
      </c>
      <c r="W66" s="152">
        <f t="shared" si="10"/>
        <v>-2.8108423469999498E-2</v>
      </c>
      <c r="X66" s="153"/>
      <c r="Y66" s="149">
        <v>-41884</v>
      </c>
      <c r="Z66" s="153"/>
      <c r="AA66" s="150">
        <v>113835.99</v>
      </c>
      <c r="AB66" s="152">
        <f t="shared" si="11"/>
        <v>0.87341858978593667</v>
      </c>
      <c r="AC66" s="150">
        <v>113182</v>
      </c>
      <c r="AD66" s="149">
        <f t="shared" si="12"/>
        <v>653.99000000000524</v>
      </c>
      <c r="AE66" s="153"/>
      <c r="AF66" s="150">
        <v>1316621.53</v>
      </c>
      <c r="AG66" s="152">
        <f t="shared" si="13"/>
        <v>0.88357259778417085</v>
      </c>
      <c r="AH66" s="150">
        <v>1326157</v>
      </c>
      <c r="AI66" s="193">
        <f t="shared" si="14"/>
        <v>-9535.4699999999721</v>
      </c>
      <c r="AJ66" s="152">
        <f t="shared" si="6"/>
        <v>-7.2423773899550096E-3</v>
      </c>
      <c r="AL66" s="142" t="s">
        <v>422</v>
      </c>
      <c r="AM66" s="4">
        <v>54</v>
      </c>
      <c r="AN66" s="4" t="s">
        <v>423</v>
      </c>
      <c r="AR66" s="145">
        <f t="shared" si="4"/>
        <v>130.4</v>
      </c>
      <c r="AS66" s="4">
        <v>130.4</v>
      </c>
      <c r="BK66" s="149"/>
      <c r="BL66" s="149"/>
      <c r="BM66" s="149"/>
      <c r="BN66" s="149"/>
      <c r="BO66" s="149"/>
      <c r="BP66" s="149"/>
      <c r="BQ66" s="149"/>
      <c r="BR66" s="149"/>
      <c r="BS66" s="149"/>
      <c r="BT66" s="149"/>
      <c r="BU66" s="149"/>
      <c r="BV66" s="149"/>
      <c r="BW66" s="149"/>
      <c r="BX66" s="162"/>
    </row>
    <row r="67" spans="1:83" ht="11.25" customHeight="1">
      <c r="A67" s="4" t="s">
        <v>340</v>
      </c>
      <c r="B67" s="4" t="s">
        <v>475</v>
      </c>
      <c r="C67" s="3" t="str">
        <f t="shared" si="15"/>
        <v xml:space="preserve">APT5 </v>
      </c>
      <c r="E67" s="150">
        <v>299739.48</v>
      </c>
      <c r="F67" s="150">
        <v>299704</v>
      </c>
      <c r="G67" s="149">
        <f t="shared" si="7"/>
        <v>35.479999999981374</v>
      </c>
      <c r="H67" s="151">
        <f t="shared" si="0"/>
        <v>1.1836945870454361E-4</v>
      </c>
      <c r="J67" s="150">
        <v>3528632.92</v>
      </c>
      <c r="K67" s="150">
        <v>3518151</v>
      </c>
      <c r="L67" s="149">
        <f t="shared" si="8"/>
        <v>10481.919999999925</v>
      </c>
      <c r="M67" s="152">
        <f t="shared" si="9"/>
        <v>2.9705328487384642E-3</v>
      </c>
      <c r="N67" s="153"/>
      <c r="O67" s="150">
        <v>331704.98</v>
      </c>
      <c r="P67" s="150">
        <v>331669</v>
      </c>
      <c r="Q67" s="149">
        <f t="shared" si="1"/>
        <v>35.979999999981374</v>
      </c>
      <c r="R67" s="152">
        <f t="shared" si="2"/>
        <v>1.0846988188112635E-4</v>
      </c>
      <c r="T67" s="150">
        <v>3912218.92</v>
      </c>
      <c r="U67" s="150">
        <v>3901737</v>
      </c>
      <c r="V67" s="149">
        <f t="shared" si="3"/>
        <v>10481.919999999925</v>
      </c>
      <c r="W67" s="152">
        <f t="shared" si="10"/>
        <v>2.6792774674275961E-3</v>
      </c>
      <c r="X67" s="153"/>
      <c r="Y67" s="150">
        <v>0</v>
      </c>
      <c r="Z67" s="153"/>
      <c r="AA67" s="150">
        <v>298822.48</v>
      </c>
      <c r="AB67" s="152">
        <f t="shared" si="11"/>
        <v>0.90086823538193483</v>
      </c>
      <c r="AC67" s="150">
        <v>298788</v>
      </c>
      <c r="AD67" s="149">
        <f t="shared" si="12"/>
        <v>34.479999999981374</v>
      </c>
      <c r="AE67" s="153"/>
      <c r="AF67" s="150">
        <v>3517982.35</v>
      </c>
      <c r="AG67" s="152">
        <f t="shared" si="13"/>
        <v>0.8992294199119103</v>
      </c>
      <c r="AH67" s="150">
        <v>3507151</v>
      </c>
      <c r="AI67" s="193">
        <f t="shared" si="14"/>
        <v>10831.350000000093</v>
      </c>
      <c r="AJ67" s="152">
        <f t="shared" si="6"/>
        <v>3.078852854392545E-3</v>
      </c>
      <c r="AL67" s="141" t="s">
        <v>424</v>
      </c>
      <c r="AM67" s="4">
        <v>55</v>
      </c>
      <c r="AR67" s="145">
        <f>ROUND(10565.87*AF67/AF$70,2)</f>
        <v>348.43</v>
      </c>
      <c r="AS67" s="4">
        <v>348.43</v>
      </c>
      <c r="BK67" s="149"/>
      <c r="BL67" s="149"/>
      <c r="BM67" s="149"/>
      <c r="BN67" s="149"/>
      <c r="BO67" s="149"/>
      <c r="BP67" s="149"/>
      <c r="BQ67" s="149"/>
      <c r="BR67" s="149"/>
      <c r="BS67" s="149"/>
      <c r="BT67" s="149"/>
      <c r="BU67" s="149"/>
      <c r="BV67" s="149"/>
      <c r="BW67" s="149"/>
      <c r="BX67" s="162"/>
    </row>
    <row r="68" spans="1:83" ht="11.25" customHeight="1" outlineLevel="1">
      <c r="A68" s="4" t="s">
        <v>425</v>
      </c>
      <c r="B68" s="4" t="s">
        <v>426</v>
      </c>
      <c r="C68" s="3"/>
      <c r="E68" s="150">
        <v>0</v>
      </c>
      <c r="F68" s="150">
        <v>129002</v>
      </c>
      <c r="G68" s="149">
        <f>E68-F68</f>
        <v>-129002</v>
      </c>
      <c r="H68" s="151" t="str">
        <f>IF(E68&gt;0,G68/E68,"")</f>
        <v/>
      </c>
      <c r="J68" s="150">
        <v>0</v>
      </c>
      <c r="K68" s="150">
        <v>903020</v>
      </c>
      <c r="L68" s="149">
        <f>J68-K68</f>
        <v>-903020</v>
      </c>
      <c r="M68" s="152" t="str">
        <f>IF(J68&gt;0,L68/J68,"")</f>
        <v/>
      </c>
      <c r="N68" s="153"/>
      <c r="O68" s="150">
        <v>0</v>
      </c>
      <c r="P68" s="150">
        <v>146475</v>
      </c>
      <c r="Q68" s="149">
        <f>O68-P68</f>
        <v>-146475</v>
      </c>
      <c r="R68" s="152" t="str">
        <f>IF(O68&gt;0,Q68/O68,"")</f>
        <v/>
      </c>
      <c r="T68" s="150">
        <v>0</v>
      </c>
      <c r="U68" s="150">
        <v>1025334</v>
      </c>
      <c r="V68" s="149">
        <f>T68-U68</f>
        <v>-1025334</v>
      </c>
      <c r="W68" s="152" t="str">
        <f>IF(T68&gt;0,V68/T68,"")</f>
        <v/>
      </c>
      <c r="X68" s="153"/>
      <c r="Y68" s="150">
        <v>0</v>
      </c>
      <c r="Z68" s="153"/>
      <c r="AA68" s="150">
        <v>-3348</v>
      </c>
      <c r="AB68" s="152"/>
      <c r="AC68" s="150">
        <v>111719</v>
      </c>
      <c r="AD68" s="149">
        <f>AA68-AC68</f>
        <v>-115067</v>
      </c>
      <c r="AE68" s="153"/>
      <c r="AF68" s="150"/>
      <c r="AG68" s="152"/>
      <c r="AH68" s="150">
        <v>782057</v>
      </c>
      <c r="AI68" s="193">
        <f>AF68-AH68</f>
        <v>-782057</v>
      </c>
      <c r="AJ68" s="152"/>
      <c r="AL68" s="141"/>
      <c r="BK68" s="149"/>
      <c r="BL68" s="149"/>
      <c r="BM68" s="149"/>
      <c r="BN68" s="149"/>
      <c r="BO68" s="149"/>
      <c r="BP68" s="149"/>
      <c r="BQ68" s="149"/>
      <c r="BR68" s="149"/>
      <c r="BS68" s="149"/>
      <c r="BT68" s="149"/>
      <c r="BU68" s="149"/>
      <c r="BV68" s="149"/>
      <c r="BW68" s="149"/>
      <c r="BX68" s="162"/>
    </row>
    <row r="69" spans="1:83" ht="11.25" customHeight="1">
      <c r="B69" s="89" t="s">
        <v>3</v>
      </c>
      <c r="E69" s="162"/>
      <c r="F69" s="162"/>
      <c r="G69" s="162"/>
      <c r="O69" s="162"/>
      <c r="P69" s="162"/>
      <c r="Q69" s="162"/>
      <c r="AH69" s="193">
        <v>-17955.5773952901</v>
      </c>
      <c r="AI69" s="193">
        <f>AF69-AH69</f>
        <v>17955.5773952901</v>
      </c>
      <c r="AJ69" s="12"/>
      <c r="AL69" s="142"/>
      <c r="BK69" s="149"/>
      <c r="BL69" s="149"/>
      <c r="BM69" s="149"/>
      <c r="BN69" s="149"/>
      <c r="BO69" s="149"/>
      <c r="BP69" s="149"/>
      <c r="BQ69" s="149"/>
      <c r="BR69" s="149"/>
      <c r="BS69" s="149"/>
      <c r="BT69" s="149"/>
      <c r="BU69" s="149"/>
      <c r="BV69" s="149"/>
      <c r="BW69" s="149"/>
      <c r="BX69" s="162"/>
    </row>
    <row r="70" spans="1:83" ht="22.5" customHeight="1" thickBot="1">
      <c r="B70" s="156" t="s">
        <v>349</v>
      </c>
      <c r="C70" s="90"/>
      <c r="D70" s="90"/>
      <c r="E70" s="157">
        <f>SUM(E10:E68)</f>
        <v>10268640.51</v>
      </c>
      <c r="F70" s="157">
        <f>SUM(F10:F68)</f>
        <v>9287912</v>
      </c>
      <c r="G70" s="157">
        <f>SUM(G10:G68)</f>
        <v>980728.50999999978</v>
      </c>
      <c r="H70" s="158">
        <f>IF(E70&gt;0,G70/E70,"")</f>
        <v>9.5507142259477137E-2</v>
      </c>
      <c r="I70" s="157"/>
      <c r="J70" s="157">
        <f>SUM(J10:J68)</f>
        <v>111113867.11</v>
      </c>
      <c r="K70" s="157">
        <f>SUM(K10:K68)</f>
        <v>109060152</v>
      </c>
      <c r="L70" s="157">
        <f>SUM(L10:L68)</f>
        <v>2053715.1100000013</v>
      </c>
      <c r="M70" s="158">
        <f>IF(J70&gt;0,L70/J70,"")</f>
        <v>1.8482977538409977E-2</v>
      </c>
      <c r="N70" s="157"/>
      <c r="O70" s="157">
        <f>SUM(O10:O68)</f>
        <v>12103985.15</v>
      </c>
      <c r="P70" s="157">
        <f>SUM(P10:P68)</f>
        <v>10767546</v>
      </c>
      <c r="Q70" s="157">
        <f>SUM(Q10:Q68)</f>
        <v>1336439.1499999999</v>
      </c>
      <c r="R70" s="158">
        <f>IF(O70&gt;0,Q70/O70,"")</f>
        <v>0.11041315182049773</v>
      </c>
      <c r="S70" s="157"/>
      <c r="T70" s="157">
        <f>SUM(T10:T68)</f>
        <v>128922002.18999998</v>
      </c>
      <c r="U70" s="157">
        <f>SUM(U10:U68)</f>
        <v>126538969</v>
      </c>
      <c r="V70" s="157">
        <f>SUM(V10:V68)</f>
        <v>2383033.1900000004</v>
      </c>
      <c r="W70" s="158">
        <f>IF(T70&gt;0,V70/T70,"")</f>
        <v>1.8484301744615968E-2</v>
      </c>
      <c r="X70" s="157"/>
      <c r="Y70" s="157">
        <f>SUM(Y10:Y68)</f>
        <v>-322758</v>
      </c>
      <c r="Z70" s="157"/>
      <c r="AA70" s="157">
        <f>SUM(AA10:AA68)</f>
        <v>9659825.5299999975</v>
      </c>
      <c r="AB70" s="159">
        <f>AA70/O70</f>
        <v>0.79806984313757168</v>
      </c>
      <c r="AC70" s="157">
        <f>SUM(AC10:AC68)</f>
        <v>8876279</v>
      </c>
      <c r="AD70" s="157">
        <f>SUM(AD10:AD68)</f>
        <v>783546.5299999998</v>
      </c>
      <c r="AE70" s="157"/>
      <c r="AF70" s="157">
        <f>SUM(AF10:AF69)</f>
        <v>106681346.41999999</v>
      </c>
      <c r="AG70" s="159">
        <f>AF70/T70</f>
        <v>0.8274875087867265</v>
      </c>
      <c r="AH70" s="157">
        <f>SUM(AH10:AH69)</f>
        <v>104359910.42260471</v>
      </c>
      <c r="AI70" s="157">
        <f>SUM(AI10:AI69)</f>
        <v>2321435.9973952877</v>
      </c>
      <c r="AJ70" s="152">
        <f t="shared" si="6"/>
        <v>2.1760467741528979E-2</v>
      </c>
      <c r="AK70" s="160"/>
      <c r="AL70" s="160"/>
      <c r="AN70" s="160"/>
      <c r="AO70" s="160"/>
      <c r="AP70" s="160"/>
      <c r="AQ70" s="160"/>
      <c r="AR70" s="157">
        <f>SUM(AR10:AR68)</f>
        <v>10565.900000000001</v>
      </c>
      <c r="AS70" s="160"/>
      <c r="AT70" s="160"/>
      <c r="AU70" s="160"/>
      <c r="AV70" s="160"/>
      <c r="AW70" s="160"/>
      <c r="AX70" s="160"/>
      <c r="AY70" s="160"/>
      <c r="AZ70" s="160"/>
      <c r="BA70" s="160"/>
      <c r="BB70" s="160"/>
      <c r="BC70" s="160"/>
      <c r="BD70" s="160"/>
      <c r="BE70" s="160"/>
      <c r="BF70" s="160"/>
      <c r="BG70" s="160"/>
      <c r="BH70" s="160"/>
      <c r="BI70" s="160"/>
      <c r="BJ70" s="160"/>
      <c r="BK70" s="160"/>
      <c r="BL70" s="160"/>
      <c r="BM70" s="160"/>
      <c r="BN70" s="160"/>
      <c r="BO70" s="238"/>
      <c r="BP70" s="238"/>
      <c r="BQ70" s="238"/>
      <c r="BR70" s="238"/>
      <c r="BS70" s="238"/>
      <c r="BT70" s="238"/>
      <c r="BU70" s="238"/>
      <c r="BV70" s="238"/>
      <c r="BW70" s="238"/>
      <c r="BX70" s="234"/>
      <c r="BY70" s="8"/>
      <c r="BZ70" s="8"/>
      <c r="CA70" s="8"/>
      <c r="CB70" s="8"/>
      <c r="CC70" s="8"/>
      <c r="CD70" s="8"/>
      <c r="CE70" s="8"/>
    </row>
    <row r="71" spans="1:83">
      <c r="AJ71" s="12"/>
      <c r="AL71" s="142"/>
      <c r="BK71" s="149"/>
      <c r="BL71" s="149"/>
      <c r="BM71" s="149"/>
      <c r="BN71" s="149"/>
      <c r="BO71" s="149"/>
      <c r="BP71" s="149"/>
      <c r="BQ71" s="149"/>
      <c r="BR71" s="149"/>
      <c r="BS71" s="149"/>
      <c r="BT71" s="149"/>
      <c r="BU71" s="149"/>
      <c r="BV71" s="149"/>
      <c r="BW71" s="149"/>
      <c r="BX71" s="162"/>
    </row>
    <row r="72" spans="1:83" outlineLevel="1">
      <c r="E72" s="196">
        <v>10268640.51</v>
      </c>
      <c r="F72" s="196">
        <v>9287912</v>
      </c>
      <c r="G72" s="196"/>
      <c r="H72" s="196"/>
      <c r="I72" s="196"/>
      <c r="J72" s="196">
        <v>111113867.11</v>
      </c>
      <c r="K72" s="196">
        <v>109060152</v>
      </c>
      <c r="L72" s="196"/>
      <c r="M72" s="196"/>
      <c r="N72" s="196"/>
      <c r="O72" s="196">
        <v>12103985.16</v>
      </c>
      <c r="P72" s="196">
        <v>10767546</v>
      </c>
      <c r="Q72" s="196"/>
      <c r="R72" s="196"/>
      <c r="S72" s="196"/>
      <c r="T72" s="196">
        <v>128922002.19</v>
      </c>
      <c r="U72" s="196">
        <v>126538969</v>
      </c>
      <c r="V72" s="196"/>
      <c r="W72" s="196"/>
      <c r="X72" s="196"/>
      <c r="Y72" s="196"/>
      <c r="Z72" s="196"/>
      <c r="AA72" s="196">
        <v>9659825.8100000005</v>
      </c>
      <c r="AB72" s="196"/>
      <c r="AC72" s="196">
        <v>8876279</v>
      </c>
      <c r="AD72" s="196"/>
      <c r="AE72" s="196"/>
      <c r="AF72" s="196">
        <v>106681346.39</v>
      </c>
      <c r="AG72" s="196"/>
      <c r="AH72" s="196">
        <v>104377866</v>
      </c>
      <c r="AI72" s="149"/>
      <c r="AJ72" s="12"/>
      <c r="AL72" s="142"/>
      <c r="BK72" s="149"/>
      <c r="BL72" s="149"/>
      <c r="BM72" s="149"/>
      <c r="BN72" s="149"/>
      <c r="BO72" s="149"/>
      <c r="BP72" s="149"/>
      <c r="BQ72" s="149"/>
      <c r="BR72" s="149"/>
      <c r="BS72" s="149"/>
      <c r="BT72" s="149"/>
      <c r="BU72" s="149"/>
      <c r="BV72" s="149"/>
      <c r="BW72" s="149"/>
      <c r="BX72" s="162"/>
    </row>
    <row r="73" spans="1:83" outlineLevel="1">
      <c r="E73" s="149">
        <f>E70-E72</f>
        <v>0</v>
      </c>
      <c r="F73" s="149">
        <f>F70-F72</f>
        <v>0</v>
      </c>
      <c r="G73" s="149"/>
      <c r="H73" s="149"/>
      <c r="I73" s="149"/>
      <c r="J73" s="149">
        <f>J70-J72</f>
        <v>0</v>
      </c>
      <c r="K73" s="149">
        <f>K70-K72</f>
        <v>0</v>
      </c>
      <c r="L73" s="149"/>
      <c r="M73" s="149"/>
      <c r="N73" s="149"/>
      <c r="O73" s="149">
        <f>O70-O72</f>
        <v>-9.9999997764825821E-3</v>
      </c>
      <c r="P73" s="149">
        <f>P70-P72</f>
        <v>0</v>
      </c>
      <c r="Q73" s="149"/>
      <c r="R73" s="149"/>
      <c r="S73" s="149"/>
      <c r="T73" s="149">
        <f>T70-T72</f>
        <v>0</v>
      </c>
      <c r="U73" s="149">
        <f>U70-U72</f>
        <v>0</v>
      </c>
      <c r="V73" s="149"/>
      <c r="W73" s="149"/>
      <c r="X73" s="149"/>
      <c r="Y73" s="149"/>
      <c r="Z73" s="149"/>
      <c r="AA73" s="149">
        <f>AA70-AA72</f>
        <v>-0.28000000305473804</v>
      </c>
      <c r="AB73" s="149"/>
      <c r="AC73" s="149">
        <f>AC70-AC72</f>
        <v>0</v>
      </c>
      <c r="AD73" s="149"/>
      <c r="AE73" s="149"/>
      <c r="AF73" s="149">
        <f>AF70-AF72</f>
        <v>2.9999986290931702E-2</v>
      </c>
      <c r="AG73" s="149"/>
      <c r="AH73" s="149">
        <f>AH70-AH72</f>
        <v>-17955.577395290136</v>
      </c>
      <c r="AI73" s="149"/>
      <c r="AJ73" s="12"/>
      <c r="AL73" s="142"/>
      <c r="BK73" s="149"/>
      <c r="BL73" s="149"/>
      <c r="BM73" s="149"/>
      <c r="BN73" s="149"/>
      <c r="BO73" s="149"/>
      <c r="BP73" s="149"/>
      <c r="BQ73" s="149"/>
      <c r="BR73" s="149"/>
      <c r="BS73" s="149"/>
      <c r="BT73" s="149"/>
      <c r="BU73" s="149"/>
      <c r="BV73" s="149"/>
      <c r="BW73" s="149"/>
      <c r="BX73" s="162"/>
    </row>
    <row r="74" spans="1:83">
      <c r="AJ74" s="12"/>
      <c r="AL74" s="142"/>
      <c r="BK74" s="149"/>
      <c r="BL74" s="149"/>
      <c r="BM74" s="149"/>
      <c r="BN74" s="149"/>
      <c r="BO74" s="149"/>
      <c r="BP74" s="149"/>
      <c r="BQ74" s="149"/>
      <c r="BR74" s="149"/>
      <c r="BS74" s="149"/>
      <c r="BT74" s="149"/>
      <c r="BU74" s="149"/>
      <c r="BV74" s="149"/>
      <c r="BW74" s="149"/>
      <c r="BX74" s="162"/>
    </row>
    <row r="75" spans="1:83">
      <c r="E75" s="4" t="s">
        <v>427</v>
      </c>
      <c r="AJ75" s="12"/>
      <c r="AL75" s="142"/>
      <c r="BK75" s="149"/>
      <c r="BL75" s="149"/>
      <c r="BM75" s="149"/>
      <c r="BN75" s="149"/>
      <c r="BO75" s="149"/>
      <c r="BP75" s="149"/>
      <c r="BQ75" s="149"/>
      <c r="BR75" s="149"/>
      <c r="BS75" s="149"/>
      <c r="BT75" s="149"/>
      <c r="BU75" s="149"/>
      <c r="BV75" s="149"/>
      <c r="BW75" s="149"/>
      <c r="BX75" s="162"/>
    </row>
    <row r="76" spans="1:83">
      <c r="E76" s="4" t="s">
        <v>428</v>
      </c>
      <c r="T76" s="4">
        <v>2740</v>
      </c>
      <c r="AA76" s="4" t="s">
        <v>429</v>
      </c>
      <c r="AJ76" s="12"/>
      <c r="AL76" s="142"/>
      <c r="BK76" s="149"/>
      <c r="BL76" s="149"/>
      <c r="BM76" s="149"/>
      <c r="BN76" s="149"/>
      <c r="BO76" s="149"/>
      <c r="BP76" s="149"/>
      <c r="BQ76" s="149"/>
      <c r="BR76" s="149"/>
      <c r="BS76" s="149"/>
      <c r="BT76" s="149"/>
      <c r="BU76" s="149"/>
      <c r="BV76" s="149"/>
      <c r="BW76" s="149"/>
      <c r="BX76" s="162"/>
    </row>
    <row r="77" spans="1:83">
      <c r="E77" s="4" t="s">
        <v>430</v>
      </c>
      <c r="AA77" s="4" t="s">
        <v>431</v>
      </c>
      <c r="AJ77" s="12"/>
      <c r="AL77" s="142"/>
      <c r="BK77" s="149"/>
      <c r="BL77" s="149"/>
      <c r="BM77" s="149"/>
      <c r="BN77" s="149"/>
      <c r="BO77" s="149"/>
      <c r="BP77" s="149"/>
      <c r="BQ77" s="149"/>
      <c r="BR77" s="149"/>
      <c r="BS77" s="149"/>
      <c r="BT77" s="149"/>
      <c r="BU77" s="149"/>
      <c r="BV77" s="149"/>
      <c r="BW77" s="149"/>
      <c r="BX77" s="162"/>
    </row>
    <row r="78" spans="1:83">
      <c r="E78" s="4" t="s">
        <v>432</v>
      </c>
      <c r="AA78" s="4" t="s">
        <v>433</v>
      </c>
      <c r="AJ78" s="12"/>
      <c r="AL78" s="142"/>
      <c r="BK78" s="149"/>
      <c r="BL78" s="149"/>
      <c r="BM78" s="149"/>
      <c r="BN78" s="149"/>
      <c r="BO78" s="149"/>
      <c r="BP78" s="149"/>
      <c r="BQ78" s="149"/>
      <c r="BR78" s="149"/>
      <c r="BS78" s="149"/>
      <c r="BT78" s="149"/>
      <c r="BU78" s="149"/>
      <c r="BV78" s="149"/>
      <c r="BW78" s="149"/>
      <c r="BX78" s="162"/>
    </row>
    <row r="79" spans="1:83">
      <c r="A79" s="6" t="s">
        <v>434</v>
      </c>
      <c r="AA79" s="4" t="s">
        <v>435</v>
      </c>
      <c r="AJ79" s="12"/>
      <c r="AL79" s="142"/>
      <c r="BK79" s="149"/>
      <c r="BL79" s="149"/>
      <c r="BM79" s="149"/>
      <c r="BN79" s="149"/>
      <c r="BO79" s="149"/>
      <c r="BP79" s="149"/>
      <c r="BQ79" s="149"/>
      <c r="BR79" s="149"/>
      <c r="BS79" s="149"/>
      <c r="BT79" s="149"/>
      <c r="BU79" s="149"/>
      <c r="BV79" s="149"/>
      <c r="BW79" s="149"/>
      <c r="BX79" s="162"/>
    </row>
    <row r="80" spans="1:83">
      <c r="A80" s="4" t="str">
        <f t="shared" ref="A80:C83" si="16">A15</f>
        <v>SR-VIC</v>
      </c>
      <c r="B80" s="4" t="str">
        <f t="shared" si="16"/>
        <v xml:space="preserve"> Star Track Express, Tullamarine, VIC</v>
      </c>
      <c r="C80" s="4" t="str">
        <f t="shared" si="16"/>
        <v xml:space="preserve">APT </v>
      </c>
      <c r="E80" s="197">
        <v>22492333</v>
      </c>
      <c r="F80" s="150">
        <v>0</v>
      </c>
      <c r="G80" s="149">
        <f>E80-F80</f>
        <v>22492333</v>
      </c>
      <c r="H80" s="151">
        <f>IF(E80&gt;0,G80/E80,"")</f>
        <v>1</v>
      </c>
      <c r="J80" s="150">
        <f>E80</f>
        <v>22492333</v>
      </c>
      <c r="K80" s="150">
        <f>F80</f>
        <v>0</v>
      </c>
      <c r="L80" s="149">
        <f>J80-K80</f>
        <v>22492333</v>
      </c>
      <c r="M80" s="152">
        <f>IF(J80&gt;0,L80/J80,"")</f>
        <v>1</v>
      </c>
      <c r="N80" s="153"/>
      <c r="O80" s="150">
        <f>E80</f>
        <v>22492333</v>
      </c>
      <c r="P80" s="150">
        <f>F80</f>
        <v>0</v>
      </c>
      <c r="Q80" s="149">
        <f>O80-P80</f>
        <v>22492333</v>
      </c>
      <c r="R80" s="152">
        <f>IF(O80&gt;0,Q80/O80,"")</f>
        <v>1</v>
      </c>
      <c r="T80" s="150">
        <f>J80</f>
        <v>22492333</v>
      </c>
      <c r="U80" s="150">
        <f>K80</f>
        <v>0</v>
      </c>
      <c r="V80" s="149">
        <f>T80-U80</f>
        <v>22492333</v>
      </c>
      <c r="W80" s="152">
        <f>IF(T80&gt;0,V80/T80,"")</f>
        <v>1</v>
      </c>
      <c r="X80" s="153"/>
      <c r="Y80" s="149">
        <v>0</v>
      </c>
      <c r="Z80" s="153"/>
      <c r="AA80" s="197">
        <v>5262674.55</v>
      </c>
      <c r="AB80" s="152">
        <f>AA80/O80</f>
        <v>0.23397637541645858</v>
      </c>
      <c r="AC80" s="150">
        <v>0</v>
      </c>
      <c r="AD80" s="149">
        <f>AA80-AC80</f>
        <v>5262674.55</v>
      </c>
      <c r="AE80" s="153"/>
      <c r="AF80" s="150">
        <f>AA80</f>
        <v>5262674.55</v>
      </c>
      <c r="AG80" s="152">
        <f>AF80/T80</f>
        <v>0.23397637541645858</v>
      </c>
      <c r="AH80" s="150">
        <v>0</v>
      </c>
      <c r="AI80" s="193">
        <f>AF80-AH80</f>
        <v>5262674.55</v>
      </c>
      <c r="AJ80" s="152">
        <f>IF(AF80&gt;0,AI80/AF80,"")</f>
        <v>1</v>
      </c>
      <c r="AL80" s="142"/>
      <c r="BK80" s="149"/>
      <c r="BL80" s="149"/>
      <c r="BM80" s="149"/>
      <c r="BN80" s="149"/>
      <c r="BO80" s="149"/>
      <c r="BP80" s="149"/>
      <c r="BQ80" s="149"/>
      <c r="BR80" s="149"/>
      <c r="BS80" s="149"/>
      <c r="BT80" s="149"/>
      <c r="BU80" s="149"/>
      <c r="BV80" s="149"/>
      <c r="BW80" s="149"/>
      <c r="BX80" s="162"/>
    </row>
    <row r="81" spans="1:76">
      <c r="A81" s="4" t="str">
        <f t="shared" si="16"/>
        <v>WW-VIC</v>
      </c>
      <c r="B81" s="4" t="str">
        <f t="shared" si="16"/>
        <v xml:space="preserve"> Willow Ware, Tullamarine, VIC</v>
      </c>
      <c r="C81" s="4" t="str">
        <f t="shared" si="16"/>
        <v xml:space="preserve">APT </v>
      </c>
      <c r="E81" s="197">
        <v>16966610</v>
      </c>
      <c r="F81" s="150">
        <v>0</v>
      </c>
      <c r="G81" s="149">
        <f t="shared" ref="G81:G90" si="17">E81-F81</f>
        <v>16966610</v>
      </c>
      <c r="H81" s="151">
        <f t="shared" ref="H81:H90" si="18">IF(E81&gt;0,G81/E81,"")</f>
        <v>1</v>
      </c>
      <c r="J81" s="150">
        <f t="shared" ref="J81:K90" si="19">E81</f>
        <v>16966610</v>
      </c>
      <c r="K81" s="150">
        <f t="shared" si="19"/>
        <v>0</v>
      </c>
      <c r="L81" s="149">
        <f t="shared" ref="L81:L90" si="20">J81-K81</f>
        <v>16966610</v>
      </c>
      <c r="M81" s="152">
        <f t="shared" ref="M81:M90" si="21">IF(J81&gt;0,L81/J81,"")</f>
        <v>1</v>
      </c>
      <c r="N81" s="153"/>
      <c r="O81" s="150">
        <f t="shared" ref="O81:P90" si="22">E81</f>
        <v>16966610</v>
      </c>
      <c r="P81" s="150">
        <f t="shared" si="22"/>
        <v>0</v>
      </c>
      <c r="Q81" s="149">
        <f t="shared" ref="Q81:Q90" si="23">O81-P81</f>
        <v>16966610</v>
      </c>
      <c r="R81" s="152">
        <f t="shared" ref="R81:R90" si="24">IF(O81&gt;0,Q81/O81,"")</f>
        <v>1</v>
      </c>
      <c r="T81" s="150">
        <f t="shared" ref="T81:U90" si="25">J81</f>
        <v>16966610</v>
      </c>
      <c r="U81" s="150">
        <f t="shared" si="25"/>
        <v>0</v>
      </c>
      <c r="V81" s="149">
        <f t="shared" ref="V81:V90" si="26">T81-U81</f>
        <v>16966610</v>
      </c>
      <c r="W81" s="152">
        <f t="shared" ref="W81:W90" si="27">IF(T81&gt;0,V81/T81,"")</f>
        <v>1</v>
      </c>
      <c r="X81" s="153"/>
      <c r="Y81" s="149">
        <v>0</v>
      </c>
      <c r="Z81" s="153"/>
      <c r="AA81" s="197">
        <v>3146653.4</v>
      </c>
      <c r="AB81" s="152">
        <f t="shared" ref="AB81:AB90" si="28">AA81/O81</f>
        <v>0.18546152708172109</v>
      </c>
      <c r="AC81" s="150">
        <v>0</v>
      </c>
      <c r="AD81" s="149">
        <f t="shared" ref="AD81:AD90" si="29">AA81-AC81</f>
        <v>3146653.4</v>
      </c>
      <c r="AE81" s="153"/>
      <c r="AF81" s="150">
        <f t="shared" ref="AF81:AF90" si="30">AA81</f>
        <v>3146653.4</v>
      </c>
      <c r="AG81" s="152">
        <f t="shared" ref="AG81:AG90" si="31">AF81/T81</f>
        <v>0.18546152708172109</v>
      </c>
      <c r="AH81" s="150">
        <v>0</v>
      </c>
      <c r="AI81" s="193">
        <f t="shared" ref="AI81:AI90" si="32">AF81-AH81</f>
        <v>3146653.4</v>
      </c>
      <c r="AJ81" s="152">
        <f t="shared" ref="AJ81:AJ90" si="33">IF(AF81&gt;0,AI81/AF81,"")</f>
        <v>1</v>
      </c>
      <c r="AL81" s="142"/>
      <c r="BK81" s="149"/>
      <c r="BL81" s="149"/>
      <c r="BM81" s="149"/>
      <c r="BN81" s="149"/>
      <c r="BO81" s="149"/>
      <c r="BP81" s="149"/>
      <c r="BQ81" s="149"/>
      <c r="BR81" s="149"/>
      <c r="BS81" s="149"/>
      <c r="BT81" s="149"/>
      <c r="BU81" s="149"/>
      <c r="BV81" s="149"/>
      <c r="BW81" s="149"/>
      <c r="BX81" s="162"/>
    </row>
    <row r="82" spans="1:76">
      <c r="A82" s="4" t="str">
        <f t="shared" si="16"/>
        <v>CATVIC</v>
      </c>
      <c r="B82" s="4" t="str">
        <f t="shared" si="16"/>
        <v xml:space="preserve"> Caterpillar, Tullamarine, VIC</v>
      </c>
      <c r="C82" s="4" t="str">
        <f t="shared" si="16"/>
        <v xml:space="preserve">APT </v>
      </c>
      <c r="E82" s="197">
        <v>9392877</v>
      </c>
      <c r="F82" s="150">
        <v>0</v>
      </c>
      <c r="G82" s="149">
        <f t="shared" si="17"/>
        <v>9392877</v>
      </c>
      <c r="H82" s="151">
        <f t="shared" si="18"/>
        <v>1</v>
      </c>
      <c r="J82" s="150">
        <f t="shared" si="19"/>
        <v>9392877</v>
      </c>
      <c r="K82" s="150">
        <f t="shared" si="19"/>
        <v>0</v>
      </c>
      <c r="L82" s="149">
        <f t="shared" si="20"/>
        <v>9392877</v>
      </c>
      <c r="M82" s="152">
        <f t="shared" si="21"/>
        <v>1</v>
      </c>
      <c r="N82" s="153"/>
      <c r="O82" s="150">
        <f t="shared" si="22"/>
        <v>9392877</v>
      </c>
      <c r="P82" s="150">
        <f t="shared" si="22"/>
        <v>0</v>
      </c>
      <c r="Q82" s="149">
        <f t="shared" si="23"/>
        <v>9392877</v>
      </c>
      <c r="R82" s="152">
        <f t="shared" si="24"/>
        <v>1</v>
      </c>
      <c r="T82" s="150">
        <f t="shared" si="25"/>
        <v>9392877</v>
      </c>
      <c r="U82" s="150">
        <f t="shared" si="25"/>
        <v>0</v>
      </c>
      <c r="V82" s="149">
        <f t="shared" si="26"/>
        <v>9392877</v>
      </c>
      <c r="W82" s="152">
        <f t="shared" si="27"/>
        <v>1</v>
      </c>
      <c r="X82" s="153"/>
      <c r="Y82" s="149">
        <v>0</v>
      </c>
      <c r="Z82" s="153"/>
      <c r="AA82" s="197">
        <v>2798787.4</v>
      </c>
      <c r="AB82" s="152">
        <f t="shared" si="28"/>
        <v>0.29796913128959318</v>
      </c>
      <c r="AC82" s="150">
        <v>0</v>
      </c>
      <c r="AD82" s="149">
        <f t="shared" si="29"/>
        <v>2798787.4</v>
      </c>
      <c r="AE82" s="153"/>
      <c r="AF82" s="150">
        <f t="shared" si="30"/>
        <v>2798787.4</v>
      </c>
      <c r="AG82" s="152">
        <f t="shared" si="31"/>
        <v>0.29796913128959318</v>
      </c>
      <c r="AH82" s="150">
        <v>0</v>
      </c>
      <c r="AI82" s="193">
        <f t="shared" si="32"/>
        <v>2798787.4</v>
      </c>
      <c r="AJ82" s="152">
        <f t="shared" si="33"/>
        <v>1</v>
      </c>
      <c r="AL82" s="142"/>
      <c r="BK82" s="149"/>
      <c r="BL82" s="149"/>
      <c r="BM82" s="149"/>
      <c r="BN82" s="149"/>
      <c r="BO82" s="149"/>
      <c r="BP82" s="149"/>
      <c r="BQ82" s="149"/>
      <c r="BR82" s="149"/>
      <c r="BS82" s="149"/>
      <c r="BT82" s="149"/>
      <c r="BU82" s="149"/>
      <c r="BV82" s="149"/>
      <c r="BW82" s="149"/>
      <c r="BX82" s="162"/>
    </row>
    <row r="83" spans="1:76">
      <c r="A83" s="4" t="str">
        <f t="shared" si="16"/>
        <v>LM-VIC</v>
      </c>
      <c r="B83" s="4" t="str">
        <f t="shared" si="16"/>
        <v xml:space="preserve"> Laminex, Tullamarine, VIC</v>
      </c>
      <c r="C83" s="4" t="str">
        <f t="shared" si="16"/>
        <v xml:space="preserve">APT </v>
      </c>
      <c r="E83" s="197">
        <v>23345458</v>
      </c>
      <c r="F83" s="150">
        <v>0</v>
      </c>
      <c r="G83" s="149">
        <f t="shared" si="17"/>
        <v>23345458</v>
      </c>
      <c r="H83" s="151">
        <f t="shared" si="18"/>
        <v>1</v>
      </c>
      <c r="J83" s="150">
        <f t="shared" si="19"/>
        <v>23345458</v>
      </c>
      <c r="K83" s="150">
        <f t="shared" si="19"/>
        <v>0</v>
      </c>
      <c r="L83" s="149">
        <f t="shared" si="20"/>
        <v>23345458</v>
      </c>
      <c r="M83" s="152">
        <f t="shared" si="21"/>
        <v>1</v>
      </c>
      <c r="N83" s="153"/>
      <c r="O83" s="150">
        <f t="shared" si="22"/>
        <v>23345458</v>
      </c>
      <c r="P83" s="150">
        <f t="shared" si="22"/>
        <v>0</v>
      </c>
      <c r="Q83" s="149">
        <f t="shared" si="23"/>
        <v>23345458</v>
      </c>
      <c r="R83" s="152">
        <f t="shared" si="24"/>
        <v>1</v>
      </c>
      <c r="T83" s="150">
        <f t="shared" si="25"/>
        <v>23345458</v>
      </c>
      <c r="U83" s="150">
        <f t="shared" si="25"/>
        <v>0</v>
      </c>
      <c r="V83" s="149">
        <f t="shared" si="26"/>
        <v>23345458</v>
      </c>
      <c r="W83" s="152">
        <f t="shared" si="27"/>
        <v>1</v>
      </c>
      <c r="X83" s="153"/>
      <c r="Y83" s="149">
        <v>0</v>
      </c>
      <c r="Z83" s="153"/>
      <c r="AA83" s="197">
        <v>4306383.22</v>
      </c>
      <c r="AB83" s="152">
        <f t="shared" si="28"/>
        <v>0.18446342838936805</v>
      </c>
      <c r="AC83" s="150">
        <v>0</v>
      </c>
      <c r="AD83" s="149">
        <f t="shared" si="29"/>
        <v>4306383.22</v>
      </c>
      <c r="AE83" s="153"/>
      <c r="AF83" s="150">
        <f t="shared" si="30"/>
        <v>4306383.22</v>
      </c>
      <c r="AG83" s="152">
        <f t="shared" si="31"/>
        <v>0.18446342838936805</v>
      </c>
      <c r="AH83" s="150">
        <v>0</v>
      </c>
      <c r="AI83" s="193">
        <f t="shared" si="32"/>
        <v>4306383.22</v>
      </c>
      <c r="AJ83" s="152">
        <f t="shared" si="33"/>
        <v>1</v>
      </c>
      <c r="AL83" s="142"/>
      <c r="BK83" s="149"/>
      <c r="BL83" s="149"/>
      <c r="BM83" s="149"/>
      <c r="BN83" s="149"/>
      <c r="BO83" s="149"/>
      <c r="BP83" s="149"/>
      <c r="BQ83" s="149"/>
      <c r="BR83" s="149"/>
      <c r="BS83" s="149"/>
      <c r="BT83" s="149"/>
      <c r="BU83" s="149"/>
      <c r="BV83" s="149"/>
      <c r="BW83" s="149"/>
      <c r="BX83" s="162"/>
    </row>
    <row r="84" spans="1:76">
      <c r="A84" s="4" t="str">
        <f t="shared" ref="A84:C85" si="34">A34</f>
        <v>TOL-SA</v>
      </c>
      <c r="B84" s="4" t="str">
        <f t="shared" si="34"/>
        <v xml:space="preserve"> Toll, Adelaide Airport, SA</v>
      </c>
      <c r="C84" s="4" t="str">
        <f t="shared" si="34"/>
        <v xml:space="preserve">APT </v>
      </c>
      <c r="E84" s="197">
        <v>8263164</v>
      </c>
      <c r="F84" s="150">
        <v>0</v>
      </c>
      <c r="G84" s="149">
        <f t="shared" si="17"/>
        <v>8263164</v>
      </c>
      <c r="H84" s="151">
        <f t="shared" si="18"/>
        <v>1</v>
      </c>
      <c r="J84" s="150">
        <f t="shared" si="19"/>
        <v>8263164</v>
      </c>
      <c r="K84" s="150">
        <f t="shared" si="19"/>
        <v>0</v>
      </c>
      <c r="L84" s="149">
        <f t="shared" si="20"/>
        <v>8263164</v>
      </c>
      <c r="M84" s="152">
        <f t="shared" si="21"/>
        <v>1</v>
      </c>
      <c r="N84" s="153"/>
      <c r="O84" s="150">
        <f t="shared" si="22"/>
        <v>8263164</v>
      </c>
      <c r="P84" s="150">
        <f t="shared" si="22"/>
        <v>0</v>
      </c>
      <c r="Q84" s="149">
        <f t="shared" si="23"/>
        <v>8263164</v>
      </c>
      <c r="R84" s="152">
        <f t="shared" si="24"/>
        <v>1</v>
      </c>
      <c r="T84" s="150">
        <f t="shared" si="25"/>
        <v>8263164</v>
      </c>
      <c r="U84" s="150">
        <f t="shared" si="25"/>
        <v>0</v>
      </c>
      <c r="V84" s="149">
        <f t="shared" si="26"/>
        <v>8263164</v>
      </c>
      <c r="W84" s="152">
        <f t="shared" si="27"/>
        <v>1</v>
      </c>
      <c r="X84" s="153"/>
      <c r="Y84" s="149">
        <v>0</v>
      </c>
      <c r="Z84" s="153"/>
      <c r="AA84" s="197">
        <v>822931.72</v>
      </c>
      <c r="AB84" s="152">
        <f t="shared" si="28"/>
        <v>9.9590389347228248E-2</v>
      </c>
      <c r="AC84" s="150">
        <v>0</v>
      </c>
      <c r="AD84" s="149">
        <f t="shared" si="29"/>
        <v>822931.72</v>
      </c>
      <c r="AE84" s="153"/>
      <c r="AF84" s="150">
        <f t="shared" si="30"/>
        <v>822931.72</v>
      </c>
      <c r="AG84" s="152">
        <f t="shared" si="31"/>
        <v>9.9590389347228248E-2</v>
      </c>
      <c r="AH84" s="150">
        <v>0</v>
      </c>
      <c r="AI84" s="193">
        <f t="shared" si="32"/>
        <v>822931.72</v>
      </c>
      <c r="AJ84" s="152">
        <f t="shared" si="33"/>
        <v>1</v>
      </c>
      <c r="AL84" s="142"/>
      <c r="BK84" s="149"/>
      <c r="BL84" s="149"/>
      <c r="BM84" s="149"/>
      <c r="BN84" s="149"/>
      <c r="BO84" s="149"/>
      <c r="BP84" s="149"/>
      <c r="BQ84" s="149"/>
      <c r="BR84" s="149"/>
      <c r="BS84" s="149"/>
      <c r="BT84" s="149"/>
      <c r="BU84" s="149"/>
      <c r="BV84" s="149"/>
      <c r="BW84" s="149"/>
      <c r="BX84" s="162"/>
    </row>
    <row r="85" spans="1:76">
      <c r="A85" s="4" t="str">
        <f t="shared" si="34"/>
        <v>CAC-SA</v>
      </c>
      <c r="B85" s="4" t="str">
        <f t="shared" si="34"/>
        <v xml:space="preserve"> Cheap as Chips, Adelaide Airport, SA</v>
      </c>
      <c r="C85" s="4" t="str">
        <f t="shared" si="34"/>
        <v xml:space="preserve">APT </v>
      </c>
      <c r="E85" s="197">
        <v>11023749</v>
      </c>
      <c r="F85" s="150">
        <v>0</v>
      </c>
      <c r="G85" s="149">
        <f t="shared" si="17"/>
        <v>11023749</v>
      </c>
      <c r="H85" s="151">
        <f t="shared" si="18"/>
        <v>1</v>
      </c>
      <c r="J85" s="150">
        <f t="shared" si="19"/>
        <v>11023749</v>
      </c>
      <c r="K85" s="150">
        <f t="shared" si="19"/>
        <v>0</v>
      </c>
      <c r="L85" s="149">
        <f t="shared" si="20"/>
        <v>11023749</v>
      </c>
      <c r="M85" s="152">
        <f t="shared" si="21"/>
        <v>1</v>
      </c>
      <c r="N85" s="153"/>
      <c r="O85" s="150">
        <f t="shared" si="22"/>
        <v>11023749</v>
      </c>
      <c r="P85" s="150">
        <f t="shared" si="22"/>
        <v>0</v>
      </c>
      <c r="Q85" s="149">
        <f t="shared" si="23"/>
        <v>11023749</v>
      </c>
      <c r="R85" s="152">
        <f t="shared" si="24"/>
        <v>1</v>
      </c>
      <c r="T85" s="150">
        <f t="shared" si="25"/>
        <v>11023749</v>
      </c>
      <c r="U85" s="150">
        <f t="shared" si="25"/>
        <v>0</v>
      </c>
      <c r="V85" s="149">
        <f t="shared" si="26"/>
        <v>11023749</v>
      </c>
      <c r="W85" s="152">
        <f t="shared" si="27"/>
        <v>1</v>
      </c>
      <c r="X85" s="153"/>
      <c r="Y85" s="149">
        <v>0</v>
      </c>
      <c r="Z85" s="153"/>
      <c r="AA85" s="197">
        <v>1308023.6000000001</v>
      </c>
      <c r="AB85" s="152">
        <f t="shared" si="28"/>
        <v>0.11865506008890443</v>
      </c>
      <c r="AC85" s="150">
        <v>0</v>
      </c>
      <c r="AD85" s="149">
        <f t="shared" si="29"/>
        <v>1308023.6000000001</v>
      </c>
      <c r="AE85" s="153"/>
      <c r="AF85" s="150">
        <f t="shared" si="30"/>
        <v>1308023.6000000001</v>
      </c>
      <c r="AG85" s="152">
        <f t="shared" si="31"/>
        <v>0.11865506008890443</v>
      </c>
      <c r="AH85" s="150">
        <v>0</v>
      </c>
      <c r="AI85" s="193">
        <f t="shared" si="32"/>
        <v>1308023.6000000001</v>
      </c>
      <c r="AJ85" s="152">
        <f t="shared" si="33"/>
        <v>1</v>
      </c>
      <c r="AL85" s="142"/>
      <c r="BK85" s="149"/>
      <c r="BL85" s="149"/>
      <c r="BM85" s="149"/>
      <c r="BN85" s="149"/>
      <c r="BO85" s="149"/>
      <c r="BP85" s="149"/>
      <c r="BQ85" s="149"/>
      <c r="BR85" s="149"/>
      <c r="BS85" s="149"/>
      <c r="BT85" s="149"/>
      <c r="BU85" s="149"/>
      <c r="BV85" s="149"/>
      <c r="BW85" s="149"/>
      <c r="BX85" s="162"/>
    </row>
    <row r="86" spans="1:76">
      <c r="A86" s="4" t="str">
        <f>A37</f>
        <v>REPQLD</v>
      </c>
      <c r="B86" s="4" t="str">
        <f>B37</f>
        <v xml:space="preserve"> Repco, Brisbane Airport, QLD</v>
      </c>
      <c r="C86" s="4" t="str">
        <f>C37</f>
        <v xml:space="preserve">APT </v>
      </c>
      <c r="E86" s="197">
        <v>13804768</v>
      </c>
      <c r="F86" s="150">
        <v>0</v>
      </c>
      <c r="G86" s="149">
        <f t="shared" si="17"/>
        <v>13804768</v>
      </c>
      <c r="H86" s="151">
        <f t="shared" si="18"/>
        <v>1</v>
      </c>
      <c r="J86" s="150">
        <f t="shared" si="19"/>
        <v>13804768</v>
      </c>
      <c r="K86" s="150">
        <f t="shared" si="19"/>
        <v>0</v>
      </c>
      <c r="L86" s="149">
        <f t="shared" si="20"/>
        <v>13804768</v>
      </c>
      <c r="M86" s="152">
        <f t="shared" si="21"/>
        <v>1</v>
      </c>
      <c r="N86" s="153"/>
      <c r="O86" s="150">
        <f t="shared" si="22"/>
        <v>13804768</v>
      </c>
      <c r="P86" s="150">
        <f t="shared" si="22"/>
        <v>0</v>
      </c>
      <c r="Q86" s="149">
        <f t="shared" si="23"/>
        <v>13804768</v>
      </c>
      <c r="R86" s="152">
        <f t="shared" si="24"/>
        <v>1</v>
      </c>
      <c r="T86" s="150">
        <f t="shared" si="25"/>
        <v>13804768</v>
      </c>
      <c r="U86" s="150">
        <f t="shared" si="25"/>
        <v>0</v>
      </c>
      <c r="V86" s="149">
        <f t="shared" si="26"/>
        <v>13804768</v>
      </c>
      <c r="W86" s="152">
        <f t="shared" si="27"/>
        <v>1</v>
      </c>
      <c r="X86" s="153"/>
      <c r="Y86" s="149">
        <v>0</v>
      </c>
      <c r="Z86" s="153"/>
      <c r="AA86" s="197">
        <v>1589640.14</v>
      </c>
      <c r="AB86" s="152">
        <f t="shared" si="28"/>
        <v>0.11515152880512008</v>
      </c>
      <c r="AC86" s="150">
        <v>0</v>
      </c>
      <c r="AD86" s="149">
        <f t="shared" si="29"/>
        <v>1589640.14</v>
      </c>
      <c r="AE86" s="153"/>
      <c r="AF86" s="150">
        <f t="shared" si="30"/>
        <v>1589640.14</v>
      </c>
      <c r="AG86" s="152">
        <f t="shared" si="31"/>
        <v>0.11515152880512008</v>
      </c>
      <c r="AH86" s="150">
        <v>0</v>
      </c>
      <c r="AI86" s="193">
        <f t="shared" si="32"/>
        <v>1589640.14</v>
      </c>
      <c r="AJ86" s="152">
        <f t="shared" si="33"/>
        <v>1</v>
      </c>
      <c r="AL86" s="142"/>
      <c r="BK86" s="149"/>
      <c r="BL86" s="149"/>
      <c r="BM86" s="149"/>
      <c r="BN86" s="149"/>
      <c r="BO86" s="149"/>
      <c r="BP86" s="149"/>
      <c r="BQ86" s="149"/>
      <c r="BR86" s="149"/>
      <c r="BS86" s="149"/>
      <c r="BT86" s="149"/>
      <c r="BU86" s="149"/>
      <c r="BV86" s="149"/>
      <c r="BW86" s="149"/>
      <c r="BX86" s="162"/>
    </row>
    <row r="87" spans="1:76">
      <c r="A87" s="4" t="str">
        <f>A49</f>
        <v>REJVIC</v>
      </c>
      <c r="B87" s="4" t="str">
        <f>B49</f>
        <v xml:space="preserve"> Reject Shop, Tullamarine, VIC</v>
      </c>
      <c r="C87" s="4" t="str">
        <f>C49</f>
        <v xml:space="preserve">APT </v>
      </c>
      <c r="E87" s="197">
        <v>21140806</v>
      </c>
      <c r="F87" s="150">
        <v>0</v>
      </c>
      <c r="G87" s="149">
        <f t="shared" si="17"/>
        <v>21140806</v>
      </c>
      <c r="H87" s="151">
        <f t="shared" si="18"/>
        <v>1</v>
      </c>
      <c r="J87" s="150">
        <f t="shared" si="19"/>
        <v>21140806</v>
      </c>
      <c r="K87" s="150">
        <f t="shared" si="19"/>
        <v>0</v>
      </c>
      <c r="L87" s="149">
        <f t="shared" si="20"/>
        <v>21140806</v>
      </c>
      <c r="M87" s="152">
        <f t="shared" si="21"/>
        <v>1</v>
      </c>
      <c r="N87" s="153"/>
      <c r="O87" s="150">
        <f t="shared" si="22"/>
        <v>21140806</v>
      </c>
      <c r="P87" s="150">
        <f t="shared" si="22"/>
        <v>0</v>
      </c>
      <c r="Q87" s="149">
        <f t="shared" si="23"/>
        <v>21140806</v>
      </c>
      <c r="R87" s="152">
        <f t="shared" si="24"/>
        <v>1</v>
      </c>
      <c r="T87" s="150">
        <f t="shared" si="25"/>
        <v>21140806</v>
      </c>
      <c r="U87" s="150">
        <f t="shared" si="25"/>
        <v>0</v>
      </c>
      <c r="V87" s="149">
        <f t="shared" si="26"/>
        <v>21140806</v>
      </c>
      <c r="W87" s="152">
        <f t="shared" si="27"/>
        <v>1</v>
      </c>
      <c r="X87" s="153"/>
      <c r="Y87" s="149">
        <v>0</v>
      </c>
      <c r="Z87" s="153"/>
      <c r="AA87" s="197">
        <v>4156307.47</v>
      </c>
      <c r="AB87" s="152">
        <f t="shared" si="28"/>
        <v>0.1966011830390951</v>
      </c>
      <c r="AC87" s="150">
        <v>0</v>
      </c>
      <c r="AD87" s="149">
        <f t="shared" si="29"/>
        <v>4156307.47</v>
      </c>
      <c r="AE87" s="153"/>
      <c r="AF87" s="150">
        <f t="shared" si="30"/>
        <v>4156307.47</v>
      </c>
      <c r="AG87" s="152">
        <f t="shared" si="31"/>
        <v>0.1966011830390951</v>
      </c>
      <c r="AH87" s="150">
        <v>0</v>
      </c>
      <c r="AI87" s="193">
        <f t="shared" si="32"/>
        <v>4156307.47</v>
      </c>
      <c r="AJ87" s="152">
        <f t="shared" si="33"/>
        <v>1</v>
      </c>
      <c r="AL87" s="142"/>
      <c r="BK87" s="149"/>
      <c r="BL87" s="149"/>
      <c r="BM87" s="149"/>
      <c r="BN87" s="149"/>
      <c r="BO87" s="149"/>
      <c r="BP87" s="149"/>
      <c r="BQ87" s="149"/>
      <c r="BR87" s="149"/>
      <c r="BS87" s="149"/>
      <c r="BT87" s="149"/>
      <c r="BU87" s="149"/>
      <c r="BV87" s="149"/>
      <c r="BW87" s="149"/>
      <c r="BX87" s="162"/>
    </row>
    <row r="88" spans="1:76">
      <c r="A88" s="4" t="str">
        <f>A61</f>
        <v>GM-VIC</v>
      </c>
      <c r="B88" s="4" t="str">
        <f>B61</f>
        <v xml:space="preserve"> GMC, Tullamarine, VIC</v>
      </c>
      <c r="C88" s="4" t="str">
        <f>C61</f>
        <v xml:space="preserve">APT5 </v>
      </c>
      <c r="E88" s="197">
        <v>12244596</v>
      </c>
      <c r="F88" s="150">
        <v>0</v>
      </c>
      <c r="G88" s="149">
        <f t="shared" si="17"/>
        <v>12244596</v>
      </c>
      <c r="H88" s="151">
        <f t="shared" si="18"/>
        <v>1</v>
      </c>
      <c r="J88" s="150">
        <f t="shared" si="19"/>
        <v>12244596</v>
      </c>
      <c r="K88" s="150">
        <f t="shared" si="19"/>
        <v>0</v>
      </c>
      <c r="L88" s="149">
        <f t="shared" si="20"/>
        <v>12244596</v>
      </c>
      <c r="M88" s="152">
        <f t="shared" si="21"/>
        <v>1</v>
      </c>
      <c r="N88" s="153"/>
      <c r="O88" s="150">
        <f t="shared" si="22"/>
        <v>12244596</v>
      </c>
      <c r="P88" s="150">
        <f t="shared" si="22"/>
        <v>0</v>
      </c>
      <c r="Q88" s="149">
        <f t="shared" si="23"/>
        <v>12244596</v>
      </c>
      <c r="R88" s="152">
        <f t="shared" si="24"/>
        <v>1</v>
      </c>
      <c r="T88" s="150">
        <f t="shared" si="25"/>
        <v>12244596</v>
      </c>
      <c r="U88" s="150">
        <f t="shared" si="25"/>
        <v>0</v>
      </c>
      <c r="V88" s="149">
        <f t="shared" si="26"/>
        <v>12244596</v>
      </c>
      <c r="W88" s="152">
        <f t="shared" si="27"/>
        <v>1</v>
      </c>
      <c r="X88" s="153"/>
      <c r="Y88" s="149">
        <v>0</v>
      </c>
      <c r="Z88" s="153"/>
      <c r="AA88" s="197">
        <v>2268296.5699999998</v>
      </c>
      <c r="AB88" s="152">
        <f t="shared" si="28"/>
        <v>0.18524878811844833</v>
      </c>
      <c r="AC88" s="150">
        <v>0</v>
      </c>
      <c r="AD88" s="149">
        <f t="shared" si="29"/>
        <v>2268296.5699999998</v>
      </c>
      <c r="AE88" s="153"/>
      <c r="AF88" s="150">
        <f t="shared" si="30"/>
        <v>2268296.5699999998</v>
      </c>
      <c r="AG88" s="152">
        <f t="shared" si="31"/>
        <v>0.18524878811844833</v>
      </c>
      <c r="AH88" s="150">
        <v>0</v>
      </c>
      <c r="AI88" s="193">
        <f t="shared" si="32"/>
        <v>2268296.5699999998</v>
      </c>
      <c r="AJ88" s="152">
        <f t="shared" si="33"/>
        <v>1</v>
      </c>
      <c r="AL88" s="142"/>
      <c r="BK88" s="149"/>
      <c r="BL88" s="149"/>
      <c r="BM88" s="149"/>
      <c r="BN88" s="149"/>
      <c r="BO88" s="149"/>
      <c r="BP88" s="149"/>
      <c r="BQ88" s="149"/>
      <c r="BR88" s="149"/>
      <c r="BS88" s="149"/>
      <c r="BT88" s="149"/>
      <c r="BU88" s="149"/>
      <c r="BV88" s="149"/>
      <c r="BW88" s="149"/>
      <c r="BX88" s="162"/>
    </row>
    <row r="89" spans="1:76">
      <c r="A89" s="4" t="str">
        <f>A65</f>
        <v>NB-QLD</v>
      </c>
      <c r="B89" s="4" t="str">
        <f>B65</f>
        <v xml:space="preserve"> NAB/Custom Fleet, Brisbane Airport, QLD</v>
      </c>
      <c r="C89" s="4" t="str">
        <f>C65</f>
        <v xml:space="preserve">APT5 </v>
      </c>
      <c r="E89" s="197">
        <v>4396871</v>
      </c>
      <c r="F89" s="150">
        <v>0</v>
      </c>
      <c r="G89" s="149">
        <f t="shared" si="17"/>
        <v>4396871</v>
      </c>
      <c r="H89" s="151">
        <f t="shared" si="18"/>
        <v>1</v>
      </c>
      <c r="J89" s="150">
        <f t="shared" si="19"/>
        <v>4396871</v>
      </c>
      <c r="K89" s="150">
        <f t="shared" si="19"/>
        <v>0</v>
      </c>
      <c r="L89" s="149">
        <f t="shared" si="20"/>
        <v>4396871</v>
      </c>
      <c r="M89" s="152">
        <f t="shared" si="21"/>
        <v>1</v>
      </c>
      <c r="N89" s="153"/>
      <c r="O89" s="150">
        <f t="shared" si="22"/>
        <v>4396871</v>
      </c>
      <c r="P89" s="150">
        <f t="shared" si="22"/>
        <v>0</v>
      </c>
      <c r="Q89" s="149">
        <f t="shared" si="23"/>
        <v>4396871</v>
      </c>
      <c r="R89" s="152">
        <f t="shared" si="24"/>
        <v>1</v>
      </c>
      <c r="T89" s="150">
        <f t="shared" si="25"/>
        <v>4396871</v>
      </c>
      <c r="U89" s="150">
        <f t="shared" si="25"/>
        <v>0</v>
      </c>
      <c r="V89" s="149">
        <f t="shared" si="26"/>
        <v>4396871</v>
      </c>
      <c r="W89" s="152">
        <f t="shared" si="27"/>
        <v>1</v>
      </c>
      <c r="X89" s="153"/>
      <c r="Y89" s="149">
        <v>0</v>
      </c>
      <c r="Z89" s="153"/>
      <c r="AA89" s="197">
        <v>1171914.8700000001</v>
      </c>
      <c r="AB89" s="152">
        <f t="shared" si="28"/>
        <v>0.2665338305353967</v>
      </c>
      <c r="AC89" s="150">
        <v>0</v>
      </c>
      <c r="AD89" s="149">
        <f t="shared" si="29"/>
        <v>1171914.8700000001</v>
      </c>
      <c r="AE89" s="153"/>
      <c r="AF89" s="150">
        <f t="shared" si="30"/>
        <v>1171914.8700000001</v>
      </c>
      <c r="AG89" s="152">
        <f t="shared" si="31"/>
        <v>0.2665338305353967</v>
      </c>
      <c r="AH89" s="150">
        <v>0</v>
      </c>
      <c r="AI89" s="193">
        <f t="shared" si="32"/>
        <v>1171914.8700000001</v>
      </c>
      <c r="AJ89" s="152">
        <f t="shared" si="33"/>
        <v>1</v>
      </c>
      <c r="AL89" s="142"/>
      <c r="BK89" s="149"/>
      <c r="BL89" s="149"/>
      <c r="BM89" s="149"/>
      <c r="BN89" s="149"/>
      <c r="BO89" s="149"/>
      <c r="BP89" s="149"/>
      <c r="BQ89" s="149"/>
      <c r="BR89" s="149"/>
      <c r="BS89" s="149"/>
      <c r="BT89" s="149"/>
      <c r="BU89" s="149"/>
      <c r="BV89" s="149"/>
      <c r="BW89" s="149"/>
      <c r="BX89" s="162"/>
    </row>
    <row r="90" spans="1:76">
      <c r="A90" s="4" t="str">
        <f>A63</f>
        <v>LA-SA</v>
      </c>
      <c r="B90" s="198" t="str">
        <f>B63</f>
        <v xml:space="preserve"> LG Electronics, Adelaide Airport, SA</v>
      </c>
      <c r="C90" s="198" t="str">
        <f>C63</f>
        <v xml:space="preserve">APT5 </v>
      </c>
      <c r="D90" s="198"/>
      <c r="E90" s="199">
        <v>7428768</v>
      </c>
      <c r="F90" s="200">
        <v>0</v>
      </c>
      <c r="G90" s="201">
        <f t="shared" si="17"/>
        <v>7428768</v>
      </c>
      <c r="H90" s="202">
        <f t="shared" si="18"/>
        <v>1</v>
      </c>
      <c r="I90" s="198"/>
      <c r="J90" s="200">
        <f t="shared" si="19"/>
        <v>7428768</v>
      </c>
      <c r="K90" s="200">
        <f t="shared" si="19"/>
        <v>0</v>
      </c>
      <c r="L90" s="201">
        <f t="shared" si="20"/>
        <v>7428768</v>
      </c>
      <c r="M90" s="203">
        <f t="shared" si="21"/>
        <v>1</v>
      </c>
      <c r="N90" s="204"/>
      <c r="O90" s="200">
        <f t="shared" si="22"/>
        <v>7428768</v>
      </c>
      <c r="P90" s="200">
        <f t="shared" si="22"/>
        <v>0</v>
      </c>
      <c r="Q90" s="201">
        <f t="shared" si="23"/>
        <v>7428768</v>
      </c>
      <c r="R90" s="203">
        <f t="shared" si="24"/>
        <v>1</v>
      </c>
      <c r="S90" s="198"/>
      <c r="T90" s="200">
        <f t="shared" si="25"/>
        <v>7428768</v>
      </c>
      <c r="U90" s="200">
        <f t="shared" si="25"/>
        <v>0</v>
      </c>
      <c r="V90" s="201">
        <f t="shared" si="26"/>
        <v>7428768</v>
      </c>
      <c r="W90" s="203">
        <f t="shared" si="27"/>
        <v>1</v>
      </c>
      <c r="X90" s="204"/>
      <c r="Y90" s="201">
        <v>0</v>
      </c>
      <c r="Z90" s="204"/>
      <c r="AA90" s="199">
        <v>648467.82999999996</v>
      </c>
      <c r="AB90" s="203">
        <f t="shared" si="28"/>
        <v>8.7291436480450055E-2</v>
      </c>
      <c r="AC90" s="200">
        <v>0</v>
      </c>
      <c r="AD90" s="201">
        <f t="shared" si="29"/>
        <v>648467.82999999996</v>
      </c>
      <c r="AE90" s="204"/>
      <c r="AF90" s="200">
        <f t="shared" si="30"/>
        <v>648467.82999999996</v>
      </c>
      <c r="AG90" s="203">
        <f t="shared" si="31"/>
        <v>8.7291436480450055E-2</v>
      </c>
      <c r="AH90" s="200">
        <v>0</v>
      </c>
      <c r="AI90" s="205">
        <f t="shared" si="32"/>
        <v>648467.82999999996</v>
      </c>
      <c r="AJ90" s="203">
        <f t="shared" si="33"/>
        <v>1</v>
      </c>
      <c r="AL90" s="142"/>
      <c r="BK90" s="149"/>
      <c r="BL90" s="149"/>
      <c r="BM90" s="149"/>
      <c r="BN90" s="149"/>
      <c r="BO90" s="149"/>
      <c r="BP90" s="149"/>
      <c r="BQ90" s="149"/>
      <c r="BR90" s="149"/>
      <c r="BS90" s="149"/>
      <c r="BT90" s="149"/>
      <c r="BU90" s="149"/>
      <c r="BV90" s="149"/>
      <c r="BW90" s="149"/>
      <c r="BX90" s="162"/>
    </row>
    <row r="91" spans="1:76">
      <c r="AJ91" s="12"/>
      <c r="AL91" s="142"/>
      <c r="BK91" s="149"/>
      <c r="BL91" s="149"/>
      <c r="BM91" s="149"/>
      <c r="BN91" s="149"/>
      <c r="BO91" s="149"/>
      <c r="BP91" s="149"/>
      <c r="BQ91" s="149"/>
      <c r="BR91" s="149"/>
      <c r="BS91" s="149"/>
      <c r="BT91" s="149"/>
      <c r="BU91" s="149"/>
      <c r="BV91" s="149"/>
      <c r="BW91" s="149"/>
      <c r="BX91" s="162"/>
    </row>
    <row r="92" spans="1:76" s="6" customFormat="1" ht="12" thickBot="1">
      <c r="B92" s="206" t="s">
        <v>436</v>
      </c>
      <c r="C92" s="207"/>
      <c r="D92" s="207"/>
      <c r="E92" s="208">
        <f>SUM(E80:E90)</f>
        <v>150500000</v>
      </c>
      <c r="F92" s="209">
        <v>0</v>
      </c>
      <c r="G92" s="210">
        <f>E92-F92</f>
        <v>150500000</v>
      </c>
      <c r="H92" s="211">
        <f>IF(E92&gt;0,G92/E92,"")</f>
        <v>1</v>
      </c>
      <c r="I92" s="207"/>
      <c r="J92" s="209">
        <f>E92</f>
        <v>150500000</v>
      </c>
      <c r="K92" s="209">
        <f>F92</f>
        <v>0</v>
      </c>
      <c r="L92" s="210">
        <f>J92-K92</f>
        <v>150500000</v>
      </c>
      <c r="M92" s="212">
        <f>IF(J92&gt;0,L92/J92,"")</f>
        <v>1</v>
      </c>
      <c r="N92" s="213"/>
      <c r="O92" s="209">
        <f>E92</f>
        <v>150500000</v>
      </c>
      <c r="P92" s="209">
        <f>F92</f>
        <v>0</v>
      </c>
      <c r="Q92" s="210">
        <f>O92-P92</f>
        <v>150500000</v>
      </c>
      <c r="R92" s="212">
        <f>IF(O92&gt;0,Q92/O92,"")</f>
        <v>1</v>
      </c>
      <c r="S92" s="207"/>
      <c r="T92" s="209">
        <f>J92</f>
        <v>150500000</v>
      </c>
      <c r="U92" s="209">
        <f>K92</f>
        <v>0</v>
      </c>
      <c r="V92" s="210">
        <f>T92-U92</f>
        <v>150500000</v>
      </c>
      <c r="W92" s="212">
        <f>IF(T92&gt;0,V92/T92,"")</f>
        <v>1</v>
      </c>
      <c r="X92" s="213"/>
      <c r="Y92" s="210">
        <v>0</v>
      </c>
      <c r="Z92" s="213"/>
      <c r="AA92" s="208">
        <f>SUM(AA80:AA90)</f>
        <v>27480080.77</v>
      </c>
      <c r="AB92" s="212">
        <f>AA92/O92</f>
        <v>0.18259189880398671</v>
      </c>
      <c r="AC92" s="209">
        <v>0</v>
      </c>
      <c r="AD92" s="210">
        <f>AA92-AC92</f>
        <v>27480080.77</v>
      </c>
      <c r="AE92" s="213"/>
      <c r="AF92" s="209">
        <f>AA92</f>
        <v>27480080.77</v>
      </c>
      <c r="AG92" s="212">
        <f>AF92/T92</f>
        <v>0.18259189880398671</v>
      </c>
      <c r="AH92" s="209">
        <v>0</v>
      </c>
      <c r="AI92" s="214">
        <f>AF92-AH92</f>
        <v>27480080.77</v>
      </c>
      <c r="AJ92" s="212">
        <f>IF(AF92&gt;0,AI92/AF92,"")</f>
        <v>1</v>
      </c>
      <c r="AL92" s="215"/>
      <c r="BK92" s="239"/>
      <c r="BL92" s="239"/>
      <c r="BM92" s="239"/>
      <c r="BN92" s="239"/>
      <c r="BO92" s="239"/>
      <c r="BP92" s="239"/>
      <c r="BQ92" s="239"/>
      <c r="BR92" s="239"/>
      <c r="BS92" s="239"/>
      <c r="BT92" s="239"/>
      <c r="BU92" s="239"/>
      <c r="BV92" s="239"/>
      <c r="BW92" s="239"/>
      <c r="BX92" s="235"/>
    </row>
    <row r="93" spans="1:76">
      <c r="AJ93" s="12"/>
      <c r="AL93" s="142"/>
      <c r="BK93" s="149"/>
      <c r="BL93" s="149"/>
      <c r="BM93" s="149"/>
      <c r="BN93" s="149"/>
      <c r="BO93" s="149"/>
      <c r="BP93" s="149"/>
      <c r="BQ93" s="149"/>
      <c r="BR93" s="149"/>
      <c r="BS93" s="149"/>
      <c r="BT93" s="149"/>
      <c r="BU93" s="149"/>
      <c r="BV93" s="149"/>
      <c r="BW93" s="149"/>
      <c r="BX93" s="162"/>
    </row>
    <row r="94" spans="1:76" ht="12" thickBot="1">
      <c r="E94" s="216">
        <f>E92+E70</f>
        <v>160768640.50999999</v>
      </c>
      <c r="F94" s="216">
        <f t="shared" ref="F94:AI94" si="35">F92+F70</f>
        <v>9287912</v>
      </c>
      <c r="G94" s="216">
        <f t="shared" si="35"/>
        <v>151480728.50999999</v>
      </c>
      <c r="H94" s="217"/>
      <c r="I94" s="216">
        <f t="shared" si="35"/>
        <v>0</v>
      </c>
      <c r="J94" s="216">
        <f t="shared" si="35"/>
        <v>261613867.11000001</v>
      </c>
      <c r="K94" s="216">
        <f t="shared" si="35"/>
        <v>109060152</v>
      </c>
      <c r="L94" s="216">
        <f t="shared" si="35"/>
        <v>152553715.11000001</v>
      </c>
      <c r="M94" s="217"/>
      <c r="N94" s="216">
        <f t="shared" si="35"/>
        <v>0</v>
      </c>
      <c r="O94" s="216">
        <f t="shared" si="35"/>
        <v>162603985.15000001</v>
      </c>
      <c r="P94" s="216">
        <f t="shared" si="35"/>
        <v>10767546</v>
      </c>
      <c r="Q94" s="216">
        <f t="shared" si="35"/>
        <v>151836439.15000001</v>
      </c>
      <c r="R94" s="217"/>
      <c r="S94" s="216">
        <f t="shared" si="35"/>
        <v>0</v>
      </c>
      <c r="T94" s="216">
        <f t="shared" si="35"/>
        <v>279422002.19</v>
      </c>
      <c r="U94" s="216">
        <f t="shared" si="35"/>
        <v>126538969</v>
      </c>
      <c r="V94" s="216">
        <f t="shared" si="35"/>
        <v>152883033.19</v>
      </c>
      <c r="W94" s="217"/>
      <c r="X94" s="216">
        <f t="shared" si="35"/>
        <v>0</v>
      </c>
      <c r="Y94" s="216">
        <f t="shared" si="35"/>
        <v>-322758</v>
      </c>
      <c r="Z94" s="216">
        <f t="shared" si="35"/>
        <v>0</v>
      </c>
      <c r="AA94" s="216">
        <f t="shared" si="35"/>
        <v>37139906.299999997</v>
      </c>
      <c r="AB94" s="217"/>
      <c r="AC94" s="216">
        <f t="shared" si="35"/>
        <v>8876279</v>
      </c>
      <c r="AD94" s="216">
        <f t="shared" si="35"/>
        <v>28263627.300000001</v>
      </c>
      <c r="AE94" s="216">
        <f t="shared" si="35"/>
        <v>0</v>
      </c>
      <c r="AF94" s="216">
        <f t="shared" si="35"/>
        <v>134161427.18999998</v>
      </c>
      <c r="AG94" s="217"/>
      <c r="AH94" s="216">
        <f t="shared" si="35"/>
        <v>104359910.42260471</v>
      </c>
      <c r="AI94" s="216">
        <f t="shared" si="35"/>
        <v>29801516.767395288</v>
      </c>
      <c r="AJ94" s="12"/>
      <c r="AL94" s="142"/>
      <c r="BK94" s="149"/>
      <c r="BL94" s="149"/>
      <c r="BM94" s="149"/>
      <c r="BN94" s="149"/>
      <c r="BO94" s="149"/>
      <c r="BP94" s="149"/>
      <c r="BQ94" s="149"/>
      <c r="BR94" s="149"/>
      <c r="BS94" s="149"/>
      <c r="BT94" s="149"/>
      <c r="BU94" s="149"/>
      <c r="BV94" s="149"/>
      <c r="BW94" s="149"/>
      <c r="BX94" s="162"/>
    </row>
    <row r="95" spans="1:76" ht="12" thickTop="1">
      <c r="AJ95" s="12"/>
      <c r="AL95" s="142"/>
      <c r="BK95" s="149"/>
      <c r="BL95" s="149"/>
      <c r="BM95" s="149"/>
      <c r="BN95" s="149"/>
      <c r="BO95" s="149"/>
      <c r="BP95" s="149"/>
      <c r="BQ95" s="149"/>
      <c r="BR95" s="149"/>
      <c r="BS95" s="149"/>
      <c r="BT95" s="149"/>
      <c r="BU95" s="149"/>
      <c r="BV95" s="149"/>
      <c r="BW95" s="149"/>
      <c r="BX95" s="162"/>
    </row>
    <row r="96" spans="1:76">
      <c r="T96" s="4" t="s">
        <v>437</v>
      </c>
      <c r="AF96" s="4" t="s">
        <v>437</v>
      </c>
      <c r="AJ96" s="12"/>
      <c r="AL96" s="142"/>
      <c r="BK96" s="149"/>
      <c r="BL96" s="149"/>
      <c r="BM96" s="149"/>
      <c r="BN96" s="149"/>
      <c r="BO96" s="149"/>
      <c r="BP96" s="149"/>
      <c r="BQ96" s="149"/>
      <c r="BR96" s="149"/>
      <c r="BS96" s="149"/>
      <c r="BT96" s="149"/>
      <c r="BU96" s="149"/>
      <c r="BV96" s="149"/>
      <c r="BW96" s="149"/>
      <c r="BX96" s="162"/>
    </row>
    <row r="97" spans="36:76">
      <c r="AJ97" s="12"/>
      <c r="AL97" s="142"/>
      <c r="BK97" s="149"/>
      <c r="BL97" s="149"/>
      <c r="BM97" s="149"/>
      <c r="BN97" s="149"/>
      <c r="BO97" s="149"/>
      <c r="BP97" s="149"/>
      <c r="BQ97" s="149"/>
      <c r="BR97" s="149"/>
      <c r="BS97" s="149"/>
      <c r="BT97" s="149"/>
      <c r="BU97" s="149"/>
      <c r="BV97" s="149"/>
      <c r="BW97" s="149"/>
      <c r="BX97" s="162"/>
    </row>
    <row r="98" spans="36:76">
      <c r="AJ98" s="12"/>
      <c r="AL98" s="142"/>
      <c r="BK98" s="149"/>
      <c r="BL98" s="149"/>
      <c r="BM98" s="149"/>
      <c r="BN98" s="149"/>
      <c r="BO98" s="149"/>
      <c r="BP98" s="149"/>
      <c r="BQ98" s="149"/>
      <c r="BR98" s="149"/>
      <c r="BS98" s="149"/>
      <c r="BT98" s="149"/>
      <c r="BU98" s="149"/>
      <c r="BV98" s="149"/>
      <c r="BW98" s="149"/>
      <c r="BX98" s="162"/>
    </row>
    <row r="99" spans="36:76">
      <c r="AJ99" s="12"/>
      <c r="AL99" s="142"/>
      <c r="BK99" s="149"/>
      <c r="BL99" s="149"/>
      <c r="BM99" s="149"/>
      <c r="BN99" s="149"/>
      <c r="BO99" s="149"/>
      <c r="BP99" s="149"/>
      <c r="BQ99" s="149"/>
      <c r="BR99" s="149"/>
      <c r="BS99" s="149"/>
      <c r="BT99" s="149"/>
      <c r="BU99" s="149"/>
      <c r="BV99" s="149"/>
      <c r="BW99" s="149"/>
      <c r="BX99" s="162"/>
    </row>
    <row r="100" spans="36:76">
      <c r="AJ100" s="12"/>
      <c r="AL100" s="142"/>
      <c r="BK100" s="149"/>
      <c r="BL100" s="149"/>
      <c r="BM100" s="149"/>
      <c r="BN100" s="149"/>
      <c r="BO100" s="149"/>
      <c r="BP100" s="149"/>
      <c r="BQ100" s="149"/>
      <c r="BR100" s="149"/>
      <c r="BS100" s="149"/>
      <c r="BT100" s="149"/>
      <c r="BU100" s="149"/>
      <c r="BV100" s="149"/>
      <c r="BW100" s="149"/>
      <c r="BX100" s="162"/>
    </row>
    <row r="101" spans="36:76">
      <c r="AJ101" s="12"/>
      <c r="AL101" s="142"/>
      <c r="BK101" s="149"/>
      <c r="BL101" s="149"/>
      <c r="BM101" s="149"/>
      <c r="BN101" s="149"/>
      <c r="BO101" s="149"/>
      <c r="BP101" s="149"/>
      <c r="BQ101" s="149"/>
      <c r="BR101" s="149"/>
      <c r="BS101" s="149"/>
      <c r="BT101" s="149"/>
      <c r="BU101" s="149"/>
      <c r="BV101" s="149"/>
      <c r="BW101" s="149"/>
      <c r="BX101" s="162"/>
    </row>
    <row r="102" spans="36:76">
      <c r="AJ102" s="12"/>
      <c r="AL102" s="142"/>
      <c r="BK102" s="149"/>
      <c r="BL102" s="149"/>
      <c r="BM102" s="149"/>
      <c r="BN102" s="149"/>
      <c r="BO102" s="149"/>
      <c r="BP102" s="149"/>
      <c r="BQ102" s="149"/>
      <c r="BR102" s="149"/>
      <c r="BS102" s="149"/>
      <c r="BT102" s="149"/>
      <c r="BU102" s="149"/>
      <c r="BV102" s="149"/>
      <c r="BW102" s="149"/>
      <c r="BX102" s="162"/>
    </row>
    <row r="103" spans="36:76">
      <c r="AJ103" s="12"/>
      <c r="AL103" s="142"/>
      <c r="BK103" s="149"/>
      <c r="BL103" s="149"/>
      <c r="BM103" s="149"/>
      <c r="BN103" s="149"/>
      <c r="BO103" s="149"/>
      <c r="BP103" s="149"/>
      <c r="BQ103" s="149"/>
      <c r="BR103" s="149"/>
      <c r="BS103" s="149"/>
      <c r="BT103" s="149"/>
      <c r="BU103" s="149"/>
      <c r="BV103" s="149"/>
      <c r="BW103" s="149"/>
      <c r="BX103" s="162"/>
    </row>
    <row r="104" spans="36:76">
      <c r="AJ104" s="12"/>
      <c r="AL104" s="142"/>
      <c r="BK104" s="149"/>
      <c r="BL104" s="149"/>
      <c r="BM104" s="149"/>
      <c r="BN104" s="149"/>
      <c r="BO104" s="149"/>
      <c r="BP104" s="149"/>
      <c r="BQ104" s="149"/>
      <c r="BR104" s="149"/>
      <c r="BS104" s="149"/>
      <c r="BT104" s="149"/>
      <c r="BU104" s="149"/>
      <c r="BV104" s="149"/>
      <c r="BW104" s="149"/>
      <c r="BX104" s="162"/>
    </row>
    <row r="105" spans="36:76">
      <c r="AJ105" s="12"/>
      <c r="AL105" s="142"/>
      <c r="BK105" s="149"/>
      <c r="BL105" s="149"/>
      <c r="BM105" s="149"/>
      <c r="BN105" s="149"/>
      <c r="BO105" s="149"/>
      <c r="BP105" s="149"/>
      <c r="BQ105" s="149"/>
      <c r="BR105" s="149"/>
      <c r="BS105" s="149"/>
      <c r="BT105" s="149"/>
      <c r="BU105" s="149"/>
      <c r="BV105" s="149"/>
      <c r="BW105" s="149"/>
      <c r="BX105" s="162"/>
    </row>
    <row r="106" spans="36:76">
      <c r="AJ106" s="12"/>
      <c r="AL106" s="142"/>
      <c r="BK106" s="149"/>
      <c r="BL106" s="149"/>
      <c r="BM106" s="149"/>
      <c r="BN106" s="149"/>
      <c r="BO106" s="149"/>
      <c r="BP106" s="149"/>
      <c r="BQ106" s="149"/>
      <c r="BR106" s="149"/>
      <c r="BS106" s="149"/>
      <c r="BT106" s="149"/>
      <c r="BU106" s="149"/>
      <c r="BV106" s="149"/>
      <c r="BW106" s="149"/>
      <c r="BX106" s="162"/>
    </row>
    <row r="107" spans="36:76">
      <c r="AJ107" s="12"/>
      <c r="AL107" s="142"/>
      <c r="BK107" s="149"/>
      <c r="BL107" s="149"/>
      <c r="BM107" s="149"/>
      <c r="BN107" s="149"/>
      <c r="BO107" s="149"/>
      <c r="BP107" s="149"/>
      <c r="BQ107" s="149"/>
      <c r="BR107" s="149"/>
      <c r="BS107" s="149"/>
      <c r="BT107" s="149"/>
      <c r="BU107" s="149"/>
      <c r="BV107" s="149"/>
      <c r="BW107" s="149"/>
      <c r="BX107" s="162"/>
    </row>
    <row r="108" spans="36:76">
      <c r="AJ108" s="12"/>
      <c r="AL108" s="142"/>
      <c r="BK108" s="149"/>
      <c r="BL108" s="149"/>
      <c r="BM108" s="149"/>
      <c r="BN108" s="149"/>
      <c r="BO108" s="149"/>
      <c r="BP108" s="149"/>
      <c r="BQ108" s="149"/>
      <c r="BR108" s="149"/>
      <c r="BS108" s="149"/>
      <c r="BT108" s="149"/>
      <c r="BU108" s="149"/>
      <c r="BV108" s="149"/>
      <c r="BW108" s="149"/>
      <c r="BX108" s="162"/>
    </row>
    <row r="109" spans="36:76">
      <c r="AJ109" s="12"/>
      <c r="AL109" s="142"/>
      <c r="BK109" s="149"/>
      <c r="BL109" s="149"/>
      <c r="BM109" s="149"/>
      <c r="BN109" s="149"/>
      <c r="BO109" s="149"/>
      <c r="BP109" s="149"/>
      <c r="BQ109" s="149"/>
      <c r="BR109" s="149"/>
      <c r="BS109" s="149"/>
      <c r="BT109" s="149"/>
      <c r="BU109" s="149"/>
      <c r="BV109" s="149"/>
      <c r="BW109" s="149"/>
      <c r="BX109" s="162"/>
    </row>
    <row r="110" spans="36:76">
      <c r="AJ110" s="12"/>
      <c r="AL110" s="142"/>
      <c r="BK110" s="149"/>
      <c r="BL110" s="149"/>
      <c r="BM110" s="149"/>
      <c r="BN110" s="149"/>
      <c r="BO110" s="149"/>
      <c r="BP110" s="149"/>
      <c r="BQ110" s="149"/>
      <c r="BR110" s="149"/>
      <c r="BS110" s="149"/>
      <c r="BT110" s="149"/>
      <c r="BU110" s="149"/>
      <c r="BV110" s="149"/>
      <c r="BW110" s="149"/>
      <c r="BX110" s="162"/>
    </row>
    <row r="111" spans="36:76">
      <c r="AJ111" s="12"/>
      <c r="AL111" s="142"/>
      <c r="BK111" s="149"/>
      <c r="BL111" s="149"/>
      <c r="BM111" s="149"/>
      <c r="BN111" s="149"/>
      <c r="BO111" s="149"/>
      <c r="BP111" s="149"/>
      <c r="BQ111" s="149"/>
      <c r="BR111" s="149"/>
      <c r="BS111" s="149"/>
      <c r="BT111" s="149"/>
      <c r="BU111" s="149"/>
      <c r="BV111" s="149"/>
      <c r="BW111" s="149"/>
      <c r="BX111" s="162"/>
    </row>
    <row r="112" spans="36:76">
      <c r="AJ112" s="12"/>
      <c r="AL112" s="142"/>
      <c r="BK112" s="149"/>
      <c r="BL112" s="149"/>
      <c r="BM112" s="149"/>
      <c r="BN112" s="149"/>
      <c r="BO112" s="149"/>
      <c r="BP112" s="149"/>
      <c r="BQ112" s="149"/>
      <c r="BR112" s="149"/>
      <c r="BS112" s="149"/>
      <c r="BT112" s="149"/>
      <c r="BU112" s="149"/>
      <c r="BV112" s="149"/>
      <c r="BW112" s="149"/>
      <c r="BX112" s="162"/>
    </row>
    <row r="113" spans="36:76">
      <c r="AJ113" s="12"/>
      <c r="AL113" s="142"/>
      <c r="BK113" s="149"/>
      <c r="BL113" s="149"/>
      <c r="BM113" s="149"/>
      <c r="BN113" s="149"/>
      <c r="BO113" s="149"/>
      <c r="BP113" s="149"/>
      <c r="BQ113" s="149"/>
      <c r="BR113" s="149"/>
      <c r="BS113" s="149"/>
      <c r="BT113" s="149"/>
      <c r="BU113" s="149"/>
      <c r="BV113" s="149"/>
      <c r="BW113" s="149"/>
      <c r="BX113" s="162"/>
    </row>
    <row r="114" spans="36:76">
      <c r="AJ114" s="12"/>
      <c r="AL114" s="142"/>
      <c r="BK114" s="149"/>
      <c r="BL114" s="149"/>
      <c r="BM114" s="149"/>
      <c r="BN114" s="149"/>
      <c r="BO114" s="149"/>
      <c r="BP114" s="149"/>
      <c r="BQ114" s="149"/>
      <c r="BR114" s="149"/>
      <c r="BS114" s="149"/>
      <c r="BT114" s="149"/>
      <c r="BU114" s="149"/>
      <c r="BV114" s="149"/>
      <c r="BW114" s="149"/>
      <c r="BX114" s="162"/>
    </row>
    <row r="115" spans="36:76">
      <c r="AJ115" s="12"/>
      <c r="AL115" s="142"/>
      <c r="BK115" s="149"/>
      <c r="BL115" s="149"/>
      <c r="BM115" s="149"/>
      <c r="BN115" s="149"/>
      <c r="BO115" s="149"/>
      <c r="BP115" s="149"/>
      <c r="BQ115" s="149"/>
      <c r="BR115" s="149"/>
      <c r="BS115" s="149"/>
      <c r="BT115" s="149"/>
      <c r="BU115" s="149"/>
      <c r="BV115" s="149"/>
      <c r="BW115" s="149"/>
      <c r="BX115" s="162"/>
    </row>
    <row r="116" spans="36:76">
      <c r="AJ116" s="12"/>
      <c r="AL116" s="142"/>
      <c r="BK116" s="149"/>
      <c r="BL116" s="149"/>
      <c r="BM116" s="149"/>
      <c r="BN116" s="149"/>
      <c r="BO116" s="149"/>
      <c r="BP116" s="149"/>
      <c r="BQ116" s="149"/>
      <c r="BR116" s="149"/>
      <c r="BS116" s="149"/>
      <c r="BT116" s="149"/>
      <c r="BU116" s="149"/>
      <c r="BV116" s="149"/>
      <c r="BW116" s="149"/>
      <c r="BX116" s="162"/>
    </row>
    <row r="117" spans="36:76">
      <c r="AJ117" s="12"/>
      <c r="AL117" s="142"/>
      <c r="BK117" s="149"/>
      <c r="BL117" s="149"/>
      <c r="BM117" s="149"/>
      <c r="BN117" s="149"/>
      <c r="BO117" s="149"/>
      <c r="BP117" s="149"/>
      <c r="BQ117" s="149"/>
      <c r="BR117" s="149"/>
      <c r="BS117" s="149"/>
      <c r="BT117" s="149"/>
      <c r="BU117" s="149"/>
      <c r="BV117" s="149"/>
      <c r="BW117" s="149"/>
      <c r="BX117" s="162"/>
    </row>
    <row r="118" spans="36:76">
      <c r="AJ118" s="12"/>
      <c r="AL118" s="142"/>
      <c r="BK118" s="149"/>
      <c r="BL118" s="149"/>
      <c r="BM118" s="149"/>
      <c r="BN118" s="149"/>
      <c r="BO118" s="149"/>
      <c r="BP118" s="149"/>
      <c r="BQ118" s="149"/>
      <c r="BR118" s="149"/>
      <c r="BS118" s="149"/>
      <c r="BT118" s="149"/>
      <c r="BU118" s="149"/>
      <c r="BV118" s="149"/>
      <c r="BW118" s="149"/>
      <c r="BX118" s="162"/>
    </row>
    <row r="119" spans="36:76">
      <c r="AJ119" s="12"/>
      <c r="AL119" s="142"/>
      <c r="BK119" s="149"/>
      <c r="BL119" s="149"/>
      <c r="BM119" s="149"/>
      <c r="BN119" s="149"/>
      <c r="BO119" s="149"/>
      <c r="BP119" s="149"/>
      <c r="BQ119" s="149"/>
      <c r="BR119" s="149"/>
      <c r="BS119" s="149"/>
      <c r="BT119" s="149"/>
      <c r="BU119" s="149"/>
      <c r="BV119" s="149"/>
      <c r="BW119" s="149"/>
      <c r="BX119" s="162"/>
    </row>
    <row r="120" spans="36:76">
      <c r="AJ120" s="12"/>
      <c r="AL120" s="142"/>
      <c r="BK120" s="149"/>
      <c r="BL120" s="149"/>
      <c r="BM120" s="149"/>
      <c r="BN120" s="149"/>
      <c r="BO120" s="149"/>
      <c r="BP120" s="149"/>
      <c r="BQ120" s="149"/>
      <c r="BR120" s="149"/>
      <c r="BS120" s="149"/>
      <c r="BT120" s="149"/>
      <c r="BU120" s="149"/>
      <c r="BV120" s="149"/>
      <c r="BW120" s="149"/>
      <c r="BX120" s="162"/>
    </row>
    <row r="121" spans="36:76">
      <c r="AJ121" s="12"/>
      <c r="AL121" s="142"/>
      <c r="BK121" s="149"/>
      <c r="BL121" s="149"/>
      <c r="BM121" s="149"/>
      <c r="BN121" s="149"/>
      <c r="BO121" s="149"/>
      <c r="BP121" s="149"/>
      <c r="BQ121" s="149"/>
      <c r="BR121" s="149"/>
      <c r="BS121" s="149"/>
      <c r="BT121" s="149"/>
      <c r="BU121" s="149"/>
      <c r="BV121" s="149"/>
      <c r="BW121" s="149"/>
      <c r="BX121" s="162"/>
    </row>
    <row r="122" spans="36:76">
      <c r="AJ122" s="12"/>
      <c r="AL122" s="142"/>
      <c r="BK122" s="149"/>
      <c r="BL122" s="149"/>
      <c r="BM122" s="149"/>
      <c r="BN122" s="149"/>
      <c r="BO122" s="149"/>
      <c r="BP122" s="149"/>
      <c r="BQ122" s="149"/>
      <c r="BR122" s="149"/>
      <c r="BS122" s="149"/>
      <c r="BT122" s="149"/>
      <c r="BU122" s="149"/>
      <c r="BV122" s="149"/>
      <c r="BW122" s="149"/>
      <c r="BX122" s="162"/>
    </row>
    <row r="123" spans="36:76">
      <c r="AJ123" s="12"/>
      <c r="AL123" s="142"/>
      <c r="BK123" s="149"/>
      <c r="BL123" s="149"/>
      <c r="BM123" s="149"/>
      <c r="BN123" s="149"/>
      <c r="BO123" s="149"/>
      <c r="BP123" s="149"/>
      <c r="BQ123" s="149"/>
      <c r="BR123" s="149"/>
      <c r="BS123" s="149"/>
      <c r="BT123" s="149"/>
      <c r="BU123" s="149"/>
      <c r="BV123" s="149"/>
      <c r="BW123" s="149"/>
      <c r="BX123" s="162"/>
    </row>
    <row r="124" spans="36:76">
      <c r="AJ124" s="12"/>
      <c r="AL124" s="142"/>
      <c r="BK124" s="149"/>
      <c r="BL124" s="149"/>
      <c r="BM124" s="149"/>
      <c r="BN124" s="149"/>
      <c r="BO124" s="149"/>
      <c r="BP124" s="149"/>
      <c r="BQ124" s="149"/>
      <c r="BR124" s="149"/>
      <c r="BS124" s="149"/>
      <c r="BT124" s="149"/>
      <c r="BU124" s="149"/>
      <c r="BV124" s="149"/>
      <c r="BW124" s="149"/>
      <c r="BX124" s="162"/>
    </row>
    <row r="125" spans="36:76">
      <c r="AJ125" s="12"/>
      <c r="AL125" s="142"/>
      <c r="BK125" s="149"/>
      <c r="BL125" s="149"/>
      <c r="BM125" s="149"/>
      <c r="BN125" s="149"/>
      <c r="BO125" s="149"/>
      <c r="BP125" s="149"/>
      <c r="BQ125" s="149"/>
      <c r="BR125" s="149"/>
      <c r="BS125" s="149"/>
      <c r="BT125" s="149"/>
      <c r="BU125" s="149"/>
      <c r="BV125" s="149"/>
      <c r="BW125" s="149"/>
      <c r="BX125" s="162"/>
    </row>
    <row r="126" spans="36:76">
      <c r="AJ126" s="12"/>
      <c r="AL126" s="142"/>
      <c r="BK126" s="149"/>
      <c r="BL126" s="149"/>
      <c r="BM126" s="149"/>
      <c r="BN126" s="149"/>
      <c r="BO126" s="149"/>
      <c r="BP126" s="149"/>
      <c r="BQ126" s="149"/>
      <c r="BR126" s="149"/>
      <c r="BS126" s="149"/>
      <c r="BT126" s="149"/>
      <c r="BU126" s="149"/>
      <c r="BV126" s="149"/>
      <c r="BW126" s="149"/>
      <c r="BX126" s="162"/>
    </row>
    <row r="127" spans="36:76">
      <c r="AJ127" s="12"/>
      <c r="AL127" s="142"/>
      <c r="BK127" s="149"/>
      <c r="BL127" s="149"/>
      <c r="BM127" s="149"/>
      <c r="BN127" s="149"/>
      <c r="BO127" s="149"/>
      <c r="BP127" s="149"/>
      <c r="BQ127" s="149"/>
      <c r="BR127" s="149"/>
      <c r="BS127" s="149"/>
      <c r="BT127" s="149"/>
      <c r="BU127" s="149"/>
      <c r="BV127" s="149"/>
      <c r="BW127" s="149"/>
      <c r="BX127" s="162"/>
    </row>
    <row r="128" spans="36:76">
      <c r="AJ128" s="12"/>
      <c r="AL128" s="142"/>
      <c r="BK128" s="149"/>
      <c r="BL128" s="149"/>
      <c r="BM128" s="149"/>
      <c r="BN128" s="149"/>
      <c r="BO128" s="149"/>
      <c r="BP128" s="149"/>
      <c r="BQ128" s="149"/>
      <c r="BR128" s="149"/>
      <c r="BS128" s="149"/>
      <c r="BT128" s="149"/>
      <c r="BU128" s="149"/>
      <c r="BV128" s="149"/>
      <c r="BW128" s="149"/>
      <c r="BX128" s="162"/>
    </row>
    <row r="129" spans="36:76">
      <c r="AJ129" s="12"/>
      <c r="AL129" s="142"/>
      <c r="BK129" s="149"/>
      <c r="BL129" s="149"/>
      <c r="BM129" s="149"/>
      <c r="BN129" s="149"/>
      <c r="BO129" s="149"/>
      <c r="BP129" s="149"/>
      <c r="BQ129" s="149"/>
      <c r="BR129" s="149"/>
      <c r="BS129" s="149"/>
      <c r="BT129" s="149"/>
      <c r="BU129" s="149"/>
      <c r="BV129" s="149"/>
      <c r="BW129" s="149"/>
      <c r="BX129" s="162"/>
    </row>
    <row r="130" spans="36:76">
      <c r="AJ130" s="12"/>
      <c r="AL130" s="142"/>
      <c r="BK130" s="149"/>
      <c r="BL130" s="149"/>
      <c r="BM130" s="149"/>
      <c r="BN130" s="149"/>
      <c r="BO130" s="149"/>
      <c r="BP130" s="149"/>
      <c r="BQ130" s="149"/>
      <c r="BR130" s="149"/>
      <c r="BS130" s="149"/>
      <c r="BT130" s="149"/>
      <c r="BU130" s="149"/>
      <c r="BV130" s="149"/>
      <c r="BW130" s="149"/>
      <c r="BX130" s="162"/>
    </row>
    <row r="131" spans="36:76">
      <c r="AJ131" s="12"/>
      <c r="AL131" s="142"/>
      <c r="BK131" s="149"/>
      <c r="BL131" s="149"/>
      <c r="BM131" s="149"/>
      <c r="BN131" s="149"/>
      <c r="BO131" s="149"/>
      <c r="BP131" s="149"/>
      <c r="BQ131" s="149"/>
      <c r="BR131" s="149"/>
      <c r="BS131" s="149"/>
      <c r="BT131" s="149"/>
      <c r="BU131" s="149"/>
      <c r="BV131" s="149"/>
      <c r="BW131" s="149"/>
      <c r="BX131" s="162"/>
    </row>
    <row r="132" spans="36:76">
      <c r="AJ132" s="12"/>
      <c r="AL132" s="142"/>
      <c r="BK132" s="149"/>
      <c r="BL132" s="149"/>
      <c r="BM132" s="149"/>
      <c r="BN132" s="149"/>
      <c r="BO132" s="149"/>
      <c r="BP132" s="149"/>
      <c r="BQ132" s="149"/>
      <c r="BR132" s="149"/>
      <c r="BS132" s="149"/>
      <c r="BT132" s="149"/>
      <c r="BU132" s="149"/>
      <c r="BV132" s="149"/>
      <c r="BW132" s="149"/>
      <c r="BX132" s="162"/>
    </row>
    <row r="133" spans="36:76">
      <c r="AJ133" s="12"/>
      <c r="AL133" s="142"/>
      <c r="BK133" s="149"/>
      <c r="BL133" s="149"/>
      <c r="BM133" s="149"/>
      <c r="BN133" s="149"/>
      <c r="BO133" s="149"/>
      <c r="BP133" s="149"/>
      <c r="BQ133" s="149"/>
      <c r="BR133" s="149"/>
      <c r="BS133" s="149"/>
      <c r="BT133" s="149"/>
      <c r="BU133" s="149"/>
      <c r="BV133" s="149"/>
      <c r="BW133" s="149"/>
      <c r="BX133" s="162"/>
    </row>
    <row r="134" spans="36:76">
      <c r="AJ134" s="12"/>
      <c r="AL134" s="142"/>
      <c r="BK134" s="149"/>
      <c r="BL134" s="149"/>
      <c r="BM134" s="149"/>
      <c r="BN134" s="149"/>
      <c r="BO134" s="149"/>
      <c r="BP134" s="149"/>
      <c r="BQ134" s="149"/>
      <c r="BR134" s="149"/>
      <c r="BS134" s="149"/>
      <c r="BT134" s="149"/>
      <c r="BU134" s="149"/>
      <c r="BV134" s="149"/>
      <c r="BW134" s="149"/>
      <c r="BX134" s="162"/>
    </row>
    <row r="135" spans="36:76">
      <c r="AJ135" s="12"/>
      <c r="AL135" s="142"/>
      <c r="BK135" s="149"/>
      <c r="BL135" s="149"/>
      <c r="BM135" s="149"/>
      <c r="BN135" s="149"/>
      <c r="BO135" s="149"/>
      <c r="BP135" s="149"/>
      <c r="BQ135" s="149"/>
      <c r="BR135" s="149"/>
      <c r="BS135" s="149"/>
      <c r="BT135" s="149"/>
      <c r="BU135" s="149"/>
      <c r="BV135" s="149"/>
      <c r="BW135" s="149"/>
      <c r="BX135" s="162"/>
    </row>
    <row r="136" spans="36:76">
      <c r="AJ136" s="12"/>
      <c r="AL136" s="142"/>
      <c r="BK136" s="149"/>
      <c r="BL136" s="149"/>
      <c r="BM136" s="149"/>
      <c r="BN136" s="149"/>
      <c r="BO136" s="149"/>
      <c r="BP136" s="149"/>
      <c r="BQ136" s="149"/>
      <c r="BR136" s="149"/>
      <c r="BS136" s="149"/>
      <c r="BT136" s="149"/>
      <c r="BU136" s="149"/>
      <c r="BV136" s="149"/>
      <c r="BW136" s="149"/>
      <c r="BX136" s="162"/>
    </row>
    <row r="137" spans="36:76">
      <c r="AJ137" s="12"/>
      <c r="AL137" s="142"/>
      <c r="BK137" s="240"/>
      <c r="BL137" s="240"/>
      <c r="BM137" s="240"/>
      <c r="BN137" s="240"/>
      <c r="BO137" s="240"/>
      <c r="BP137" s="240"/>
      <c r="BQ137" s="240"/>
      <c r="BR137" s="240"/>
      <c r="BS137" s="240"/>
      <c r="BT137" s="240"/>
      <c r="BU137" s="240"/>
      <c r="BV137" s="240"/>
      <c r="BW137" s="240"/>
    </row>
    <row r="138" spans="36:76">
      <c r="AJ138" s="12"/>
      <c r="AL138" s="142"/>
      <c r="BK138" s="240"/>
      <c r="BL138" s="240"/>
      <c r="BM138" s="240"/>
      <c r="BN138" s="240"/>
      <c r="BO138" s="240"/>
      <c r="BP138" s="240"/>
      <c r="BQ138" s="240"/>
      <c r="BR138" s="240"/>
      <c r="BS138" s="240"/>
      <c r="BT138" s="240"/>
      <c r="BU138" s="240"/>
      <c r="BV138" s="240"/>
      <c r="BW138" s="240"/>
    </row>
    <row r="139" spans="36:76">
      <c r="AJ139" s="12"/>
      <c r="AL139" s="142"/>
      <c r="BK139" s="240"/>
      <c r="BL139" s="240"/>
      <c r="BM139" s="240"/>
      <c r="BN139" s="240"/>
      <c r="BO139" s="240"/>
      <c r="BP139" s="240"/>
      <c r="BQ139" s="240"/>
      <c r="BR139" s="240"/>
      <c r="BS139" s="240"/>
      <c r="BT139" s="240"/>
      <c r="BU139" s="240"/>
      <c r="BV139" s="240"/>
      <c r="BW139" s="240"/>
    </row>
    <row r="140" spans="36:76">
      <c r="AJ140" s="12"/>
      <c r="AL140" s="142"/>
      <c r="BK140" s="240"/>
      <c r="BL140" s="240"/>
      <c r="BM140" s="240"/>
      <c r="BN140" s="240"/>
      <c r="BO140" s="240"/>
      <c r="BP140" s="240"/>
      <c r="BQ140" s="240"/>
      <c r="BR140" s="240"/>
      <c r="BS140" s="240"/>
      <c r="BT140" s="240"/>
      <c r="BU140" s="240"/>
      <c r="BV140" s="240"/>
      <c r="BW140" s="240"/>
    </row>
    <row r="141" spans="36:76">
      <c r="AJ141" s="12"/>
      <c r="AL141" s="142"/>
      <c r="BK141" s="240"/>
      <c r="BL141" s="240"/>
      <c r="BM141" s="240"/>
      <c r="BN141" s="240"/>
      <c r="BO141" s="240"/>
      <c r="BP141" s="240"/>
      <c r="BQ141" s="240"/>
      <c r="BR141" s="240"/>
      <c r="BS141" s="240"/>
      <c r="BT141" s="240"/>
      <c r="BU141" s="240"/>
      <c r="BV141" s="240"/>
      <c r="BW141" s="240"/>
    </row>
    <row r="142" spans="36:76">
      <c r="AJ142" s="12"/>
      <c r="AL142" s="142"/>
      <c r="BK142" s="240"/>
      <c r="BL142" s="240"/>
      <c r="BM142" s="240"/>
      <c r="BN142" s="240"/>
      <c r="BO142" s="240"/>
      <c r="BP142" s="240"/>
      <c r="BQ142" s="240"/>
      <c r="BR142" s="240"/>
      <c r="BS142" s="240"/>
      <c r="BT142" s="240"/>
      <c r="BU142" s="240"/>
      <c r="BV142" s="240"/>
      <c r="BW142" s="240"/>
    </row>
    <row r="143" spans="36:76">
      <c r="AJ143" s="12"/>
      <c r="AL143" s="142"/>
      <c r="BK143" s="240"/>
      <c r="BL143" s="240"/>
      <c r="BM143" s="240"/>
      <c r="BN143" s="240"/>
      <c r="BO143" s="240"/>
      <c r="BP143" s="240"/>
      <c r="BQ143" s="240"/>
      <c r="BR143" s="240"/>
      <c r="BS143" s="240"/>
      <c r="BT143" s="240"/>
      <c r="BU143" s="240"/>
      <c r="BV143" s="240"/>
      <c r="BW143" s="240"/>
    </row>
    <row r="144" spans="36:76">
      <c r="AJ144" s="12"/>
      <c r="AL144" s="142"/>
      <c r="BK144" s="240"/>
      <c r="BL144" s="240"/>
      <c r="BM144" s="240"/>
      <c r="BN144" s="240"/>
      <c r="BO144" s="240"/>
      <c r="BP144" s="240"/>
      <c r="BQ144" s="240"/>
      <c r="BR144" s="240"/>
      <c r="BS144" s="240"/>
      <c r="BT144" s="240"/>
      <c r="BU144" s="240"/>
      <c r="BV144" s="240"/>
      <c r="BW144" s="240"/>
    </row>
    <row r="145" spans="36:75">
      <c r="AJ145" s="12"/>
      <c r="AL145" s="142"/>
      <c r="BK145" s="240"/>
      <c r="BL145" s="240"/>
      <c r="BM145" s="240"/>
      <c r="BN145" s="240"/>
      <c r="BO145" s="240"/>
      <c r="BP145" s="240"/>
      <c r="BQ145" s="240"/>
      <c r="BR145" s="240"/>
      <c r="BS145" s="240"/>
      <c r="BT145" s="240"/>
      <c r="BU145" s="240"/>
      <c r="BV145" s="240"/>
      <c r="BW145" s="240"/>
    </row>
    <row r="146" spans="36:75">
      <c r="AJ146" s="12"/>
      <c r="AL146" s="142"/>
      <c r="BK146" s="240"/>
      <c r="BL146" s="240"/>
      <c r="BM146" s="240"/>
      <c r="BN146" s="240"/>
      <c r="BO146" s="240"/>
      <c r="BP146" s="240"/>
      <c r="BQ146" s="240"/>
      <c r="BR146" s="240"/>
      <c r="BS146" s="240"/>
      <c r="BT146" s="240"/>
      <c r="BU146" s="240"/>
      <c r="BV146" s="240"/>
      <c r="BW146" s="240"/>
    </row>
    <row r="147" spans="36:75">
      <c r="AJ147" s="12"/>
      <c r="AL147" s="142"/>
      <c r="BK147" s="240"/>
      <c r="BL147" s="240"/>
      <c r="BM147" s="240"/>
      <c r="BN147" s="240"/>
      <c r="BO147" s="240"/>
      <c r="BP147" s="240"/>
      <c r="BQ147" s="240"/>
      <c r="BR147" s="240"/>
      <c r="BS147" s="240"/>
      <c r="BT147" s="240"/>
      <c r="BU147" s="240"/>
      <c r="BV147" s="240"/>
      <c r="BW147" s="240"/>
    </row>
    <row r="148" spans="36:75">
      <c r="AJ148" s="12"/>
      <c r="AL148" s="142"/>
      <c r="BK148" s="240"/>
      <c r="BL148" s="240"/>
      <c r="BM148" s="240"/>
      <c r="BN148" s="240"/>
      <c r="BO148" s="240"/>
      <c r="BP148" s="240"/>
      <c r="BQ148" s="240"/>
      <c r="BR148" s="240"/>
      <c r="BS148" s="240"/>
      <c r="BT148" s="240"/>
      <c r="BU148" s="240"/>
      <c r="BV148" s="240"/>
      <c r="BW148" s="240"/>
    </row>
    <row r="149" spans="36:75">
      <c r="AJ149" s="12"/>
      <c r="AL149" s="142"/>
      <c r="BK149" s="240"/>
      <c r="BL149" s="240"/>
      <c r="BM149" s="240"/>
      <c r="BN149" s="240"/>
      <c r="BO149" s="240"/>
      <c r="BP149" s="240"/>
      <c r="BQ149" s="240"/>
      <c r="BR149" s="240"/>
      <c r="BS149" s="240"/>
      <c r="BT149" s="240"/>
      <c r="BU149" s="240"/>
      <c r="BV149" s="240"/>
      <c r="BW149" s="240"/>
    </row>
    <row r="150" spans="36:75">
      <c r="AJ150" s="12"/>
      <c r="AL150" s="142"/>
      <c r="BK150" s="240"/>
      <c r="BL150" s="240"/>
      <c r="BM150" s="240"/>
      <c r="BN150" s="240"/>
      <c r="BO150" s="240"/>
      <c r="BP150" s="240"/>
      <c r="BQ150" s="240"/>
      <c r="BR150" s="240"/>
      <c r="BS150" s="240"/>
      <c r="BT150" s="240"/>
      <c r="BU150" s="240"/>
      <c r="BV150" s="240"/>
      <c r="BW150" s="240"/>
    </row>
    <row r="151" spans="36:75">
      <c r="AJ151" s="12"/>
      <c r="AL151" s="142"/>
      <c r="BK151" s="240"/>
      <c r="BL151" s="240"/>
      <c r="BM151" s="240"/>
      <c r="BN151" s="240"/>
      <c r="BO151" s="240"/>
      <c r="BP151" s="240"/>
      <c r="BQ151" s="240"/>
      <c r="BR151" s="240"/>
      <c r="BS151" s="240"/>
      <c r="BT151" s="240"/>
      <c r="BU151" s="240"/>
      <c r="BV151" s="240"/>
      <c r="BW151" s="240"/>
    </row>
    <row r="152" spans="36:75">
      <c r="AJ152" s="12"/>
      <c r="AL152" s="142"/>
      <c r="BK152" s="240"/>
      <c r="BL152" s="240"/>
      <c r="BM152" s="240"/>
      <c r="BN152" s="240"/>
      <c r="BO152" s="240"/>
      <c r="BP152" s="240"/>
      <c r="BQ152" s="240"/>
      <c r="BR152" s="240"/>
      <c r="BS152" s="240"/>
      <c r="BT152" s="240"/>
      <c r="BU152" s="240"/>
      <c r="BV152" s="240"/>
      <c r="BW152" s="240"/>
    </row>
    <row r="153" spans="36:75">
      <c r="AJ153" s="12"/>
      <c r="AL153" s="142"/>
      <c r="BK153" s="240"/>
      <c r="BL153" s="240"/>
      <c r="BM153" s="240"/>
      <c r="BN153" s="240"/>
      <c r="BO153" s="240"/>
      <c r="BP153" s="240"/>
      <c r="BQ153" s="240"/>
      <c r="BR153" s="240"/>
      <c r="BS153" s="240"/>
      <c r="BT153" s="240"/>
      <c r="BU153" s="240"/>
      <c r="BV153" s="240"/>
      <c r="BW153" s="240"/>
    </row>
    <row r="154" spans="36:75">
      <c r="AJ154" s="12"/>
      <c r="AL154" s="142"/>
      <c r="BK154" s="240"/>
      <c r="BL154" s="240"/>
      <c r="BM154" s="240"/>
      <c r="BN154" s="240"/>
      <c r="BO154" s="240"/>
      <c r="BP154" s="240"/>
      <c r="BQ154" s="240"/>
      <c r="BR154" s="240"/>
      <c r="BS154" s="240"/>
      <c r="BT154" s="240"/>
      <c r="BU154" s="240"/>
      <c r="BV154" s="240"/>
      <c r="BW154" s="240"/>
    </row>
    <row r="155" spans="36:75">
      <c r="AJ155" s="12"/>
      <c r="AL155" s="142"/>
      <c r="BK155" s="240"/>
      <c r="BL155" s="240"/>
      <c r="BM155" s="240"/>
      <c r="BN155" s="240"/>
      <c r="BO155" s="240"/>
      <c r="BP155" s="240"/>
      <c r="BQ155" s="240"/>
      <c r="BR155" s="240"/>
      <c r="BS155" s="240"/>
      <c r="BT155" s="240"/>
      <c r="BU155" s="240"/>
      <c r="BV155" s="240"/>
      <c r="BW155" s="240"/>
    </row>
    <row r="156" spans="36:75">
      <c r="AJ156" s="12"/>
      <c r="AL156" s="142"/>
      <c r="BK156" s="240"/>
      <c r="BL156" s="240"/>
      <c r="BM156" s="240"/>
      <c r="BN156" s="240"/>
      <c r="BO156" s="240"/>
      <c r="BP156" s="240"/>
      <c r="BQ156" s="240"/>
      <c r="BR156" s="240"/>
      <c r="BS156" s="240"/>
      <c r="BT156" s="240"/>
      <c r="BU156" s="240"/>
      <c r="BV156" s="240"/>
      <c r="BW156" s="240"/>
    </row>
    <row r="157" spans="36:75">
      <c r="AJ157" s="12"/>
      <c r="AL157" s="142"/>
      <c r="BK157" s="240"/>
      <c r="BL157" s="240"/>
      <c r="BM157" s="240"/>
      <c r="BN157" s="240"/>
      <c r="BO157" s="240"/>
      <c r="BP157" s="240"/>
      <c r="BQ157" s="240"/>
      <c r="BR157" s="240"/>
      <c r="BS157" s="240"/>
      <c r="BT157" s="240"/>
      <c r="BU157" s="240"/>
      <c r="BV157" s="240"/>
      <c r="BW157" s="240"/>
    </row>
    <row r="158" spans="36:75">
      <c r="AJ158" s="12"/>
      <c r="AL158" s="142"/>
      <c r="BK158" s="240"/>
      <c r="BL158" s="240"/>
      <c r="BM158" s="240"/>
      <c r="BN158" s="240"/>
      <c r="BO158" s="240"/>
      <c r="BP158" s="240"/>
      <c r="BQ158" s="240"/>
      <c r="BR158" s="240"/>
      <c r="BS158" s="240"/>
      <c r="BT158" s="240"/>
      <c r="BU158" s="240"/>
      <c r="BV158" s="240"/>
      <c r="BW158" s="240"/>
    </row>
    <row r="159" spans="36:75">
      <c r="AJ159" s="12"/>
      <c r="AL159" s="142"/>
      <c r="BK159" s="240"/>
      <c r="BL159" s="240"/>
      <c r="BM159" s="240"/>
      <c r="BN159" s="240"/>
      <c r="BO159" s="240"/>
      <c r="BP159" s="240"/>
      <c r="BQ159" s="240"/>
      <c r="BR159" s="240"/>
      <c r="BS159" s="240"/>
      <c r="BT159" s="240"/>
      <c r="BU159" s="240"/>
      <c r="BV159" s="240"/>
      <c r="BW159" s="240"/>
    </row>
    <row r="160" spans="36:75">
      <c r="AJ160" s="12"/>
      <c r="AL160" s="142"/>
      <c r="BK160" s="240"/>
      <c r="BL160" s="240"/>
      <c r="BM160" s="240"/>
      <c r="BN160" s="240"/>
      <c r="BO160" s="240"/>
      <c r="BP160" s="240"/>
      <c r="BQ160" s="240"/>
      <c r="BR160" s="240"/>
      <c r="BS160" s="240"/>
      <c r="BT160" s="240"/>
      <c r="BU160" s="240"/>
      <c r="BV160" s="240"/>
      <c r="BW160" s="240"/>
    </row>
    <row r="161" spans="36:75">
      <c r="AJ161" s="12"/>
      <c r="AL161" s="142"/>
      <c r="BK161" s="240"/>
      <c r="BL161" s="240"/>
      <c r="BM161" s="240"/>
      <c r="BN161" s="240"/>
      <c r="BO161" s="240"/>
      <c r="BP161" s="240"/>
      <c r="BQ161" s="240"/>
      <c r="BR161" s="240"/>
      <c r="BS161" s="240"/>
      <c r="BT161" s="240"/>
      <c r="BU161" s="240"/>
      <c r="BV161" s="240"/>
      <c r="BW161" s="240"/>
    </row>
    <row r="162" spans="36:75">
      <c r="AJ162" s="12"/>
      <c r="AL162" s="142"/>
      <c r="BK162" s="240"/>
      <c r="BL162" s="240"/>
      <c r="BM162" s="240"/>
      <c r="BN162" s="240"/>
      <c r="BO162" s="240"/>
      <c r="BP162" s="240"/>
      <c r="BQ162" s="240"/>
      <c r="BR162" s="240"/>
      <c r="BS162" s="240"/>
      <c r="BT162" s="240"/>
      <c r="BU162" s="240"/>
      <c r="BV162" s="240"/>
      <c r="BW162" s="240"/>
    </row>
    <row r="163" spans="36:75">
      <c r="AJ163" s="12"/>
      <c r="AL163" s="142"/>
      <c r="BK163" s="240"/>
      <c r="BL163" s="240"/>
      <c r="BM163" s="240"/>
      <c r="BN163" s="240"/>
      <c r="BO163" s="240"/>
      <c r="BP163" s="240"/>
      <c r="BQ163" s="240"/>
      <c r="BR163" s="240"/>
      <c r="BS163" s="240"/>
      <c r="BT163" s="240"/>
      <c r="BU163" s="240"/>
      <c r="BV163" s="240"/>
      <c r="BW163" s="240"/>
    </row>
    <row r="164" spans="36:75">
      <c r="AJ164" s="12"/>
      <c r="AL164" s="142"/>
      <c r="BK164" s="240"/>
      <c r="BL164" s="240"/>
      <c r="BM164" s="240"/>
      <c r="BN164" s="240"/>
      <c r="BO164" s="240"/>
      <c r="BP164" s="240"/>
      <c r="BQ164" s="240"/>
      <c r="BR164" s="240"/>
      <c r="BS164" s="240"/>
      <c r="BT164" s="240"/>
      <c r="BU164" s="240"/>
      <c r="BV164" s="240"/>
      <c r="BW164" s="240"/>
    </row>
    <row r="165" spans="36:75">
      <c r="AJ165" s="12"/>
      <c r="AL165" s="142"/>
      <c r="BK165" s="240"/>
      <c r="BL165" s="240"/>
      <c r="BM165" s="240"/>
      <c r="BN165" s="240"/>
      <c r="BO165" s="240"/>
      <c r="BP165" s="240"/>
      <c r="BQ165" s="240"/>
      <c r="BR165" s="240"/>
      <c r="BS165" s="240"/>
      <c r="BT165" s="240"/>
      <c r="BU165" s="240"/>
      <c r="BV165" s="240"/>
      <c r="BW165" s="240"/>
    </row>
    <row r="166" spans="36:75">
      <c r="AJ166" s="12"/>
      <c r="AL166" s="142"/>
      <c r="BK166" s="240"/>
      <c r="BL166" s="240"/>
      <c r="BM166" s="240"/>
      <c r="BN166" s="240"/>
      <c r="BO166" s="240"/>
      <c r="BP166" s="240"/>
      <c r="BQ166" s="240"/>
      <c r="BR166" s="240"/>
      <c r="BS166" s="240"/>
      <c r="BT166" s="240"/>
      <c r="BU166" s="240"/>
      <c r="BV166" s="240"/>
      <c r="BW166" s="240"/>
    </row>
    <row r="167" spans="36:75">
      <c r="AJ167" s="12"/>
      <c r="AL167" s="142"/>
      <c r="BK167" s="240"/>
      <c r="BL167" s="240"/>
      <c r="BM167" s="240"/>
      <c r="BN167" s="240"/>
      <c r="BO167" s="240"/>
      <c r="BP167" s="240"/>
      <c r="BQ167" s="240"/>
      <c r="BR167" s="240"/>
      <c r="BS167" s="240"/>
      <c r="BT167" s="240"/>
      <c r="BU167" s="240"/>
      <c r="BV167" s="240"/>
      <c r="BW167" s="240"/>
    </row>
    <row r="168" spans="36:75">
      <c r="AJ168" s="12"/>
      <c r="AL168" s="142"/>
      <c r="BK168" s="240"/>
      <c r="BL168" s="240"/>
      <c r="BM168" s="240"/>
      <c r="BN168" s="240"/>
      <c r="BO168" s="240"/>
      <c r="BP168" s="240"/>
      <c r="BQ168" s="240"/>
      <c r="BR168" s="240"/>
      <c r="BS168" s="240"/>
      <c r="BT168" s="240"/>
      <c r="BU168" s="240"/>
      <c r="BV168" s="240"/>
      <c r="BW168" s="240"/>
    </row>
    <row r="169" spans="36:75">
      <c r="AJ169" s="12"/>
      <c r="AL169" s="142"/>
      <c r="BK169" s="240"/>
      <c r="BL169" s="240"/>
      <c r="BM169" s="240"/>
      <c r="BN169" s="240"/>
      <c r="BO169" s="240"/>
      <c r="BP169" s="240"/>
      <c r="BQ169" s="240"/>
      <c r="BR169" s="240"/>
      <c r="BS169" s="240"/>
      <c r="BT169" s="240"/>
      <c r="BU169" s="240"/>
      <c r="BV169" s="240"/>
      <c r="BW169" s="240"/>
    </row>
    <row r="170" spans="36:75">
      <c r="AJ170" s="12"/>
      <c r="AL170" s="142"/>
      <c r="BK170" s="240"/>
      <c r="BL170" s="240"/>
      <c r="BM170" s="240"/>
      <c r="BN170" s="240"/>
      <c r="BO170" s="240"/>
      <c r="BP170" s="240"/>
      <c r="BQ170" s="240"/>
      <c r="BR170" s="240"/>
      <c r="BS170" s="240"/>
      <c r="BT170" s="240"/>
      <c r="BU170" s="240"/>
      <c r="BV170" s="240"/>
      <c r="BW170" s="240"/>
    </row>
    <row r="171" spans="36:75">
      <c r="AJ171" s="12"/>
      <c r="AL171" s="142"/>
      <c r="BK171" s="240"/>
      <c r="BL171" s="240"/>
      <c r="BM171" s="240"/>
      <c r="BN171" s="240"/>
      <c r="BO171" s="240"/>
      <c r="BP171" s="240"/>
      <c r="BQ171" s="240"/>
      <c r="BR171" s="240"/>
      <c r="BS171" s="240"/>
      <c r="BT171" s="240"/>
      <c r="BU171" s="240"/>
      <c r="BV171" s="240"/>
      <c r="BW171" s="240"/>
    </row>
    <row r="172" spans="36:75">
      <c r="AJ172" s="12"/>
      <c r="AL172" s="142"/>
      <c r="BK172" s="240"/>
      <c r="BL172" s="240"/>
      <c r="BM172" s="240"/>
      <c r="BN172" s="240"/>
      <c r="BO172" s="240"/>
      <c r="BP172" s="240"/>
      <c r="BQ172" s="240"/>
      <c r="BR172" s="240"/>
      <c r="BS172" s="240"/>
      <c r="BT172" s="240"/>
      <c r="BU172" s="240"/>
      <c r="BV172" s="240"/>
      <c r="BW172" s="240"/>
    </row>
    <row r="173" spans="36:75">
      <c r="AJ173" s="12"/>
      <c r="AL173" s="142"/>
      <c r="BK173" s="240"/>
      <c r="BL173" s="240"/>
      <c r="BM173" s="240"/>
      <c r="BN173" s="240"/>
      <c r="BO173" s="240"/>
      <c r="BP173" s="240"/>
      <c r="BQ173" s="240"/>
      <c r="BR173" s="240"/>
      <c r="BS173" s="240"/>
      <c r="BT173" s="240"/>
      <c r="BU173" s="240"/>
      <c r="BV173" s="240"/>
      <c r="BW173" s="240"/>
    </row>
    <row r="174" spans="36:75">
      <c r="AJ174" s="12"/>
      <c r="AL174" s="142"/>
      <c r="BK174" s="240"/>
      <c r="BL174" s="240"/>
      <c r="BM174" s="240"/>
      <c r="BN174" s="240"/>
      <c r="BO174" s="240"/>
      <c r="BP174" s="240"/>
      <c r="BQ174" s="240"/>
      <c r="BR174" s="240"/>
      <c r="BS174" s="240"/>
      <c r="BT174" s="240"/>
      <c r="BU174" s="240"/>
      <c r="BV174" s="240"/>
      <c r="BW174" s="240"/>
    </row>
    <row r="175" spans="36:75">
      <c r="AJ175" s="12"/>
      <c r="AL175" s="142"/>
      <c r="BK175" s="240"/>
      <c r="BL175" s="240"/>
      <c r="BM175" s="240"/>
      <c r="BN175" s="240"/>
      <c r="BO175" s="240"/>
      <c r="BP175" s="240"/>
      <c r="BQ175" s="240"/>
      <c r="BR175" s="240"/>
      <c r="BS175" s="240"/>
      <c r="BT175" s="240"/>
      <c r="BU175" s="240"/>
      <c r="BV175" s="240"/>
      <c r="BW175" s="240"/>
    </row>
    <row r="176" spans="36:75">
      <c r="AJ176" s="12"/>
      <c r="AL176" s="142"/>
      <c r="BK176" s="240"/>
      <c r="BL176" s="240"/>
      <c r="BM176" s="240"/>
      <c r="BN176" s="240"/>
      <c r="BO176" s="240"/>
      <c r="BP176" s="240"/>
      <c r="BQ176" s="240"/>
      <c r="BR176" s="240"/>
      <c r="BS176" s="240"/>
      <c r="BT176" s="240"/>
      <c r="BU176" s="240"/>
      <c r="BV176" s="240"/>
      <c r="BW176" s="240"/>
    </row>
    <row r="177" spans="36:75">
      <c r="AJ177" s="12"/>
      <c r="AL177" s="142"/>
      <c r="BK177" s="240"/>
      <c r="BL177" s="240"/>
      <c r="BM177" s="240"/>
      <c r="BN177" s="240"/>
      <c r="BO177" s="240"/>
      <c r="BP177" s="240"/>
      <c r="BQ177" s="240"/>
      <c r="BR177" s="240"/>
      <c r="BS177" s="240"/>
      <c r="BT177" s="240"/>
      <c r="BU177" s="240"/>
      <c r="BV177" s="240"/>
      <c r="BW177" s="240"/>
    </row>
    <row r="178" spans="36:75">
      <c r="AJ178" s="12"/>
      <c r="AL178" s="142"/>
      <c r="BK178" s="240"/>
      <c r="BL178" s="240"/>
      <c r="BM178" s="240"/>
      <c r="BN178" s="240"/>
      <c r="BO178" s="240"/>
      <c r="BP178" s="240"/>
      <c r="BQ178" s="240"/>
      <c r="BR178" s="240"/>
      <c r="BS178" s="240"/>
      <c r="BT178" s="240"/>
      <c r="BU178" s="240"/>
      <c r="BV178" s="240"/>
      <c r="BW178" s="240"/>
    </row>
    <row r="179" spans="36:75">
      <c r="AJ179" s="12"/>
      <c r="AL179" s="142"/>
      <c r="BK179" s="240"/>
      <c r="BL179" s="240"/>
      <c r="BM179" s="240"/>
      <c r="BN179" s="240"/>
      <c r="BO179" s="240"/>
      <c r="BP179" s="240"/>
      <c r="BQ179" s="240"/>
      <c r="BR179" s="240"/>
      <c r="BS179" s="240"/>
      <c r="BT179" s="240"/>
      <c r="BU179" s="240"/>
      <c r="BV179" s="240"/>
      <c r="BW179" s="240"/>
    </row>
    <row r="180" spans="36:75">
      <c r="AJ180" s="12"/>
      <c r="AL180" s="142"/>
      <c r="BK180" s="240"/>
      <c r="BL180" s="240"/>
      <c r="BM180" s="240"/>
      <c r="BN180" s="240"/>
      <c r="BO180" s="240"/>
      <c r="BP180" s="240"/>
      <c r="BQ180" s="240"/>
      <c r="BR180" s="240"/>
      <c r="BS180" s="240"/>
      <c r="BT180" s="240"/>
      <c r="BU180" s="240"/>
      <c r="BV180" s="240"/>
      <c r="BW180" s="240"/>
    </row>
    <row r="181" spans="36:75">
      <c r="AJ181" s="12"/>
      <c r="AL181" s="142"/>
      <c r="BK181" s="240"/>
      <c r="BL181" s="240"/>
      <c r="BM181" s="240"/>
      <c r="BN181" s="240"/>
      <c r="BO181" s="240"/>
      <c r="BP181" s="240"/>
      <c r="BQ181" s="240"/>
      <c r="BR181" s="240"/>
      <c r="BS181" s="240"/>
      <c r="BT181" s="240"/>
      <c r="BU181" s="240"/>
      <c r="BV181" s="240"/>
      <c r="BW181" s="240"/>
    </row>
    <row r="182" spans="36:75">
      <c r="AJ182" s="12"/>
      <c r="AL182" s="142"/>
      <c r="BK182" s="240"/>
      <c r="BL182" s="240"/>
      <c r="BM182" s="240"/>
      <c r="BN182" s="240"/>
      <c r="BO182" s="240"/>
      <c r="BP182" s="240"/>
      <c r="BQ182" s="240"/>
      <c r="BR182" s="240"/>
      <c r="BS182" s="240"/>
      <c r="BT182" s="240"/>
      <c r="BU182" s="240"/>
      <c r="BV182" s="240"/>
      <c r="BW182" s="240"/>
    </row>
    <row r="183" spans="36:75">
      <c r="AJ183" s="12"/>
      <c r="AL183" s="142"/>
      <c r="BK183" s="240"/>
      <c r="BL183" s="240"/>
      <c r="BM183" s="240"/>
      <c r="BN183" s="240"/>
      <c r="BO183" s="240"/>
      <c r="BP183" s="240"/>
      <c r="BQ183" s="240"/>
      <c r="BR183" s="240"/>
      <c r="BS183" s="240"/>
      <c r="BT183" s="240"/>
      <c r="BU183" s="240"/>
      <c r="BV183" s="240"/>
      <c r="BW183" s="240"/>
    </row>
    <row r="184" spans="36:75">
      <c r="AJ184" s="12"/>
      <c r="AL184" s="142"/>
      <c r="BK184" s="240"/>
      <c r="BL184" s="240"/>
      <c r="BM184" s="240"/>
      <c r="BN184" s="240"/>
      <c r="BO184" s="240"/>
      <c r="BP184" s="240"/>
      <c r="BQ184" s="240"/>
      <c r="BR184" s="240"/>
      <c r="BS184" s="240"/>
      <c r="BT184" s="240"/>
      <c r="BU184" s="240"/>
      <c r="BV184" s="240"/>
      <c r="BW184" s="240"/>
    </row>
    <row r="185" spans="36:75">
      <c r="AJ185" s="12"/>
      <c r="AL185" s="142"/>
      <c r="BK185" s="240"/>
      <c r="BL185" s="240"/>
      <c r="BM185" s="240"/>
      <c r="BN185" s="240"/>
      <c r="BO185" s="240"/>
      <c r="BP185" s="240"/>
      <c r="BQ185" s="240"/>
      <c r="BR185" s="240"/>
      <c r="BS185" s="240"/>
      <c r="BT185" s="240"/>
      <c r="BU185" s="240"/>
      <c r="BV185" s="240"/>
      <c r="BW185" s="240"/>
    </row>
    <row r="186" spans="36:75">
      <c r="AJ186" s="12"/>
      <c r="AL186" s="142"/>
      <c r="BK186" s="240"/>
      <c r="BL186" s="240"/>
      <c r="BM186" s="240"/>
      <c r="BN186" s="240"/>
      <c r="BO186" s="240"/>
      <c r="BP186" s="240"/>
      <c r="BQ186" s="240"/>
      <c r="BR186" s="240"/>
      <c r="BS186" s="240"/>
      <c r="BT186" s="240"/>
      <c r="BU186" s="240"/>
      <c r="BV186" s="240"/>
      <c r="BW186" s="240"/>
    </row>
    <row r="187" spans="36:75">
      <c r="AJ187" s="12"/>
      <c r="AL187" s="142"/>
      <c r="BK187" s="240"/>
      <c r="BL187" s="240"/>
      <c r="BM187" s="240"/>
      <c r="BN187" s="240"/>
      <c r="BO187" s="240"/>
      <c r="BP187" s="240"/>
      <c r="BQ187" s="240"/>
      <c r="BR187" s="240"/>
      <c r="BS187" s="240"/>
      <c r="BT187" s="240"/>
      <c r="BU187" s="240"/>
      <c r="BV187" s="240"/>
      <c r="BW187" s="240"/>
    </row>
    <row r="188" spans="36:75">
      <c r="AJ188" s="12"/>
      <c r="AL188" s="142"/>
      <c r="BK188" s="240"/>
      <c r="BL188" s="240"/>
      <c r="BM188" s="240"/>
      <c r="BN188" s="240"/>
      <c r="BO188" s="240"/>
      <c r="BP188" s="240"/>
      <c r="BQ188" s="240"/>
      <c r="BR188" s="240"/>
      <c r="BS188" s="240"/>
      <c r="BT188" s="240"/>
      <c r="BU188" s="240"/>
      <c r="BV188" s="240"/>
      <c r="BW188" s="240"/>
    </row>
    <row r="189" spans="36:75">
      <c r="AJ189" s="12"/>
      <c r="AL189" s="142"/>
      <c r="BK189" s="240"/>
      <c r="BL189" s="240"/>
      <c r="BM189" s="240"/>
      <c r="BN189" s="240"/>
      <c r="BO189" s="240"/>
      <c r="BP189" s="240"/>
      <c r="BQ189" s="240"/>
      <c r="BR189" s="240"/>
      <c r="BS189" s="240"/>
      <c r="BT189" s="240"/>
      <c r="BU189" s="240"/>
      <c r="BV189" s="240"/>
      <c r="BW189" s="240"/>
    </row>
    <row r="190" spans="36:75">
      <c r="AJ190" s="12"/>
      <c r="AL190" s="142"/>
      <c r="BK190" s="240"/>
      <c r="BL190" s="240"/>
      <c r="BM190" s="240"/>
      <c r="BN190" s="240"/>
      <c r="BO190" s="240"/>
      <c r="BP190" s="240"/>
      <c r="BQ190" s="240"/>
      <c r="BR190" s="240"/>
      <c r="BS190" s="240"/>
      <c r="BT190" s="240"/>
      <c r="BU190" s="240"/>
      <c r="BV190" s="240"/>
      <c r="BW190" s="240"/>
    </row>
    <row r="191" spans="36:75">
      <c r="AJ191" s="12"/>
      <c r="AL191" s="142"/>
      <c r="BK191" s="240"/>
      <c r="BL191" s="240"/>
      <c r="BM191" s="240"/>
      <c r="BN191" s="240"/>
      <c r="BO191" s="240"/>
      <c r="BP191" s="240"/>
      <c r="BQ191" s="240"/>
      <c r="BR191" s="240"/>
      <c r="BS191" s="240"/>
      <c r="BT191" s="240"/>
      <c r="BU191" s="240"/>
      <c r="BV191" s="240"/>
      <c r="BW191" s="240"/>
    </row>
    <row r="192" spans="36:75">
      <c r="AJ192" s="12"/>
      <c r="AL192" s="142"/>
      <c r="BK192" s="240"/>
      <c r="BL192" s="240"/>
      <c r="BM192" s="240"/>
      <c r="BN192" s="240"/>
      <c r="BO192" s="240"/>
      <c r="BP192" s="240"/>
      <c r="BQ192" s="240"/>
      <c r="BR192" s="240"/>
      <c r="BS192" s="240"/>
      <c r="BT192" s="240"/>
      <c r="BU192" s="240"/>
      <c r="BV192" s="240"/>
      <c r="BW192" s="240"/>
    </row>
    <row r="193" spans="36:75">
      <c r="AJ193" s="12"/>
      <c r="AL193" s="142"/>
      <c r="BK193" s="240"/>
      <c r="BL193" s="240"/>
      <c r="BM193" s="240"/>
      <c r="BN193" s="240"/>
      <c r="BO193" s="240"/>
      <c r="BP193" s="240"/>
      <c r="BQ193" s="240"/>
      <c r="BR193" s="240"/>
      <c r="BS193" s="240"/>
      <c r="BT193" s="240"/>
      <c r="BU193" s="240"/>
      <c r="BV193" s="240"/>
      <c r="BW193" s="240"/>
    </row>
    <row r="194" spans="36:75">
      <c r="AJ194" s="12"/>
      <c r="AL194" s="142"/>
      <c r="BK194" s="240"/>
      <c r="BL194" s="240"/>
      <c r="BM194" s="240"/>
      <c r="BN194" s="240"/>
      <c r="BO194" s="240"/>
      <c r="BP194" s="240"/>
      <c r="BQ194" s="240"/>
      <c r="BR194" s="240"/>
      <c r="BS194" s="240"/>
      <c r="BT194" s="240"/>
      <c r="BU194" s="240"/>
      <c r="BV194" s="240"/>
      <c r="BW194" s="240"/>
    </row>
    <row r="195" spans="36:75">
      <c r="AJ195" s="12"/>
      <c r="AL195" s="142"/>
      <c r="BK195" s="240"/>
      <c r="BL195" s="240"/>
      <c r="BM195" s="240"/>
      <c r="BN195" s="240"/>
      <c r="BO195" s="240"/>
      <c r="BP195" s="240"/>
      <c r="BQ195" s="240"/>
      <c r="BR195" s="240"/>
      <c r="BS195" s="240"/>
      <c r="BT195" s="240"/>
      <c r="BU195" s="240"/>
      <c r="BV195" s="240"/>
      <c r="BW195" s="240"/>
    </row>
    <row r="196" spans="36:75">
      <c r="AJ196" s="12"/>
      <c r="AL196" s="142"/>
      <c r="BK196" s="240"/>
      <c r="BL196" s="240"/>
      <c r="BM196" s="240"/>
      <c r="BN196" s="240"/>
      <c r="BO196" s="240"/>
      <c r="BP196" s="240"/>
      <c r="BQ196" s="240"/>
      <c r="BR196" s="240"/>
      <c r="BS196" s="240"/>
      <c r="BT196" s="240"/>
      <c r="BU196" s="240"/>
      <c r="BV196" s="240"/>
      <c r="BW196" s="240"/>
    </row>
    <row r="197" spans="36:75">
      <c r="AJ197" s="12"/>
      <c r="AL197" s="142"/>
      <c r="BK197" s="240"/>
      <c r="BL197" s="240"/>
      <c r="BM197" s="240"/>
      <c r="BN197" s="240"/>
      <c r="BO197" s="240"/>
      <c r="BP197" s="240"/>
      <c r="BQ197" s="240"/>
      <c r="BR197" s="240"/>
      <c r="BS197" s="240"/>
      <c r="BT197" s="240"/>
      <c r="BU197" s="240"/>
      <c r="BV197" s="240"/>
      <c r="BW197" s="240"/>
    </row>
    <row r="198" spans="36:75">
      <c r="AJ198" s="12"/>
      <c r="AL198" s="142"/>
      <c r="BK198" s="240"/>
      <c r="BL198" s="240"/>
      <c r="BM198" s="240"/>
      <c r="BN198" s="240"/>
      <c r="BO198" s="240"/>
      <c r="BP198" s="240"/>
      <c r="BQ198" s="240"/>
      <c r="BR198" s="240"/>
      <c r="BS198" s="240"/>
      <c r="BT198" s="240"/>
      <c r="BU198" s="240"/>
      <c r="BV198" s="240"/>
      <c r="BW198" s="240"/>
    </row>
    <row r="199" spans="36:75">
      <c r="AJ199" s="12"/>
      <c r="AL199" s="142"/>
      <c r="BK199" s="240"/>
      <c r="BL199" s="240"/>
      <c r="BM199" s="240"/>
      <c r="BN199" s="240"/>
      <c r="BO199" s="240"/>
      <c r="BP199" s="240"/>
      <c r="BQ199" s="240"/>
      <c r="BR199" s="240"/>
      <c r="BS199" s="240"/>
      <c r="BT199" s="240"/>
      <c r="BU199" s="240"/>
      <c r="BV199" s="240"/>
      <c r="BW199" s="240"/>
    </row>
    <row r="200" spans="36:75">
      <c r="AJ200" s="12"/>
      <c r="AL200" s="142"/>
      <c r="BK200" s="240"/>
      <c r="BL200" s="240"/>
      <c r="BM200" s="240"/>
      <c r="BN200" s="240"/>
      <c r="BO200" s="240"/>
      <c r="BP200" s="240"/>
      <c r="BQ200" s="240"/>
      <c r="BR200" s="240"/>
      <c r="BS200" s="240"/>
      <c r="BT200" s="240"/>
      <c r="BU200" s="240"/>
      <c r="BV200" s="240"/>
      <c r="BW200" s="240"/>
    </row>
    <row r="201" spans="36:75">
      <c r="AJ201" s="12"/>
      <c r="AL201" s="142"/>
      <c r="BK201" s="240"/>
      <c r="BL201" s="240"/>
      <c r="BM201" s="240"/>
      <c r="BN201" s="240"/>
      <c r="BO201" s="240"/>
      <c r="BP201" s="240"/>
      <c r="BQ201" s="240"/>
      <c r="BR201" s="240"/>
      <c r="BS201" s="240"/>
      <c r="BT201" s="240"/>
      <c r="BU201" s="240"/>
      <c r="BV201" s="240"/>
      <c r="BW201" s="240"/>
    </row>
    <row r="202" spans="36:75">
      <c r="AJ202" s="12"/>
      <c r="AL202" s="142"/>
      <c r="BK202" s="240"/>
      <c r="BL202" s="240"/>
      <c r="BM202" s="240"/>
      <c r="BN202" s="240"/>
      <c r="BO202" s="240"/>
      <c r="BP202" s="240"/>
      <c r="BQ202" s="240"/>
      <c r="BR202" s="240"/>
      <c r="BS202" s="240"/>
      <c r="BT202" s="240"/>
      <c r="BU202" s="240"/>
      <c r="BV202" s="240"/>
      <c r="BW202" s="240"/>
    </row>
    <row r="203" spans="36:75">
      <c r="AJ203" s="12"/>
      <c r="AL203" s="142"/>
      <c r="BK203" s="240"/>
      <c r="BL203" s="240"/>
      <c r="BM203" s="240"/>
      <c r="BN203" s="240"/>
      <c r="BO203" s="240"/>
      <c r="BP203" s="240"/>
      <c r="BQ203" s="240"/>
      <c r="BR203" s="240"/>
      <c r="BS203" s="240"/>
      <c r="BT203" s="240"/>
      <c r="BU203" s="240"/>
      <c r="BV203" s="240"/>
      <c r="BW203" s="240"/>
    </row>
    <row r="204" spans="36:75">
      <c r="AJ204" s="12"/>
      <c r="AL204" s="142"/>
      <c r="BK204" s="240"/>
      <c r="BL204" s="240"/>
      <c r="BM204" s="240"/>
      <c r="BN204" s="240"/>
      <c r="BO204" s="240"/>
      <c r="BP204" s="240"/>
      <c r="BQ204" s="240"/>
      <c r="BR204" s="240"/>
      <c r="BS204" s="240"/>
      <c r="BT204" s="240"/>
      <c r="BU204" s="240"/>
      <c r="BV204" s="240"/>
      <c r="BW204" s="240"/>
    </row>
    <row r="205" spans="36:75">
      <c r="AJ205" s="12"/>
      <c r="AL205" s="142"/>
      <c r="BK205" s="240"/>
      <c r="BL205" s="240"/>
      <c r="BM205" s="240"/>
      <c r="BN205" s="240"/>
      <c r="BO205" s="240"/>
      <c r="BP205" s="240"/>
      <c r="BQ205" s="240"/>
      <c r="BR205" s="240"/>
      <c r="BS205" s="240"/>
      <c r="BT205" s="240"/>
      <c r="BU205" s="240"/>
      <c r="BV205" s="240"/>
      <c r="BW205" s="240"/>
    </row>
    <row r="206" spans="36:75">
      <c r="AJ206" s="12"/>
      <c r="AL206" s="142"/>
      <c r="BK206" s="240"/>
      <c r="BL206" s="240"/>
      <c r="BM206" s="240"/>
      <c r="BN206" s="240"/>
      <c r="BO206" s="240"/>
      <c r="BP206" s="240"/>
      <c r="BQ206" s="240"/>
      <c r="BR206" s="240"/>
      <c r="BS206" s="240"/>
      <c r="BT206" s="240"/>
      <c r="BU206" s="240"/>
      <c r="BV206" s="240"/>
      <c r="BW206" s="240"/>
    </row>
    <row r="207" spans="36:75">
      <c r="AJ207" s="12"/>
      <c r="AL207" s="142"/>
      <c r="BK207" s="240"/>
      <c r="BL207" s="240"/>
      <c r="BM207" s="240"/>
      <c r="BN207" s="240"/>
      <c r="BO207" s="240"/>
      <c r="BP207" s="240"/>
      <c r="BQ207" s="240"/>
      <c r="BR207" s="240"/>
      <c r="BS207" s="240"/>
      <c r="BT207" s="240"/>
      <c r="BU207" s="240"/>
      <c r="BV207" s="240"/>
      <c r="BW207" s="240"/>
    </row>
    <row r="208" spans="36:75">
      <c r="AJ208" s="12"/>
      <c r="AL208" s="142"/>
      <c r="BK208" s="240"/>
      <c r="BL208" s="240"/>
      <c r="BM208" s="240"/>
      <c r="BN208" s="240"/>
      <c r="BO208" s="240"/>
      <c r="BP208" s="240"/>
      <c r="BQ208" s="240"/>
      <c r="BR208" s="240"/>
      <c r="BS208" s="240"/>
      <c r="BT208" s="240"/>
      <c r="BU208" s="240"/>
      <c r="BV208" s="240"/>
      <c r="BW208" s="240"/>
    </row>
    <row r="209" spans="36:75">
      <c r="AJ209" s="12"/>
      <c r="AL209" s="142"/>
      <c r="BK209" s="240"/>
      <c r="BL209" s="240"/>
      <c r="BM209" s="240"/>
      <c r="BN209" s="240"/>
      <c r="BO209" s="240"/>
      <c r="BP209" s="240"/>
      <c r="BQ209" s="240"/>
      <c r="BR209" s="240"/>
      <c r="BS209" s="240"/>
      <c r="BT209" s="240"/>
      <c r="BU209" s="240"/>
      <c r="BV209" s="240"/>
      <c r="BW209" s="240"/>
    </row>
    <row r="210" spans="36:75">
      <c r="AJ210" s="12"/>
      <c r="AL210" s="142"/>
      <c r="BK210" s="240"/>
      <c r="BL210" s="240"/>
      <c r="BM210" s="240"/>
      <c r="BN210" s="240"/>
      <c r="BO210" s="240"/>
      <c r="BP210" s="240"/>
      <c r="BQ210" s="240"/>
      <c r="BR210" s="240"/>
      <c r="BS210" s="240"/>
      <c r="BT210" s="240"/>
      <c r="BU210" s="240"/>
      <c r="BV210" s="240"/>
      <c r="BW210" s="240"/>
    </row>
    <row r="211" spans="36:75">
      <c r="AJ211" s="12"/>
      <c r="AL211" s="142"/>
      <c r="BK211" s="240"/>
      <c r="BL211" s="240"/>
      <c r="BM211" s="240"/>
      <c r="BN211" s="240"/>
      <c r="BO211" s="240"/>
      <c r="BP211" s="240"/>
      <c r="BQ211" s="240"/>
      <c r="BR211" s="240"/>
      <c r="BS211" s="240"/>
      <c r="BT211" s="240"/>
      <c r="BU211" s="240"/>
      <c r="BV211" s="240"/>
      <c r="BW211" s="240"/>
    </row>
    <row r="212" spans="36:75">
      <c r="AJ212" s="12"/>
      <c r="AL212" s="142"/>
      <c r="BK212" s="240"/>
      <c r="BL212" s="240"/>
      <c r="BM212" s="240"/>
      <c r="BN212" s="240"/>
      <c r="BO212" s="240"/>
      <c r="BP212" s="240"/>
      <c r="BQ212" s="240"/>
      <c r="BR212" s="240"/>
      <c r="BS212" s="240"/>
      <c r="BT212" s="240"/>
      <c r="BU212" s="240"/>
      <c r="BV212" s="240"/>
      <c r="BW212" s="240"/>
    </row>
    <row r="213" spans="36:75">
      <c r="AJ213" s="12"/>
      <c r="AL213" s="142"/>
      <c r="BK213" s="240"/>
      <c r="BL213" s="240"/>
      <c r="BM213" s="240"/>
      <c r="BN213" s="240"/>
      <c r="BO213" s="240"/>
      <c r="BP213" s="240"/>
      <c r="BQ213" s="240"/>
      <c r="BR213" s="240"/>
      <c r="BS213" s="240"/>
      <c r="BT213" s="240"/>
      <c r="BU213" s="240"/>
      <c r="BV213" s="240"/>
      <c r="BW213" s="240"/>
    </row>
    <row r="214" spans="36:75">
      <c r="AJ214" s="12"/>
      <c r="AL214" s="142"/>
      <c r="BK214" s="240"/>
      <c r="BL214" s="240"/>
      <c r="BM214" s="240"/>
      <c r="BN214" s="240"/>
      <c r="BO214" s="240"/>
      <c r="BP214" s="240"/>
      <c r="BQ214" s="240"/>
      <c r="BR214" s="240"/>
      <c r="BS214" s="240"/>
      <c r="BT214" s="240"/>
      <c r="BU214" s="240"/>
      <c r="BV214" s="240"/>
      <c r="BW214" s="240"/>
    </row>
    <row r="215" spans="36:75">
      <c r="AJ215" s="12"/>
      <c r="AL215" s="142"/>
      <c r="BK215" s="240"/>
      <c r="BL215" s="240"/>
      <c r="BM215" s="240"/>
      <c r="BN215" s="240"/>
      <c r="BO215" s="240"/>
      <c r="BP215" s="240"/>
      <c r="BQ215" s="240"/>
      <c r="BR215" s="240"/>
      <c r="BS215" s="240"/>
      <c r="BT215" s="240"/>
      <c r="BU215" s="240"/>
      <c r="BV215" s="240"/>
      <c r="BW215" s="240"/>
    </row>
    <row r="216" spans="36:75">
      <c r="AJ216" s="12"/>
      <c r="AL216" s="142"/>
      <c r="BK216" s="240"/>
      <c r="BL216" s="240"/>
      <c r="BM216" s="240"/>
      <c r="BN216" s="240"/>
      <c r="BO216" s="240"/>
      <c r="BP216" s="240"/>
      <c r="BQ216" s="240"/>
      <c r="BR216" s="240"/>
      <c r="BS216" s="240"/>
      <c r="BT216" s="240"/>
      <c r="BU216" s="240"/>
      <c r="BV216" s="240"/>
      <c r="BW216" s="240"/>
    </row>
    <row r="217" spans="36:75">
      <c r="AJ217" s="12"/>
      <c r="AL217" s="142"/>
      <c r="BK217" s="240"/>
      <c r="BL217" s="240"/>
      <c r="BM217" s="240"/>
      <c r="BN217" s="240"/>
      <c r="BO217" s="240"/>
      <c r="BP217" s="240"/>
      <c r="BQ217" s="240"/>
      <c r="BR217" s="240"/>
      <c r="BS217" s="240"/>
      <c r="BT217" s="240"/>
      <c r="BU217" s="240"/>
      <c r="BV217" s="240"/>
      <c r="BW217" s="240"/>
    </row>
    <row r="218" spans="36:75">
      <c r="AJ218" s="12"/>
      <c r="AL218" s="142"/>
      <c r="BK218" s="240"/>
      <c r="BL218" s="240"/>
      <c r="BM218" s="240"/>
      <c r="BN218" s="240"/>
      <c r="BO218" s="240"/>
      <c r="BP218" s="240"/>
      <c r="BQ218" s="240"/>
      <c r="BR218" s="240"/>
      <c r="BS218" s="240"/>
      <c r="BT218" s="240"/>
      <c r="BU218" s="240"/>
      <c r="BV218" s="240"/>
      <c r="BW218" s="240"/>
    </row>
    <row r="219" spans="36:75">
      <c r="AJ219" s="12"/>
      <c r="AL219" s="142"/>
      <c r="BK219" s="240"/>
      <c r="BL219" s="240"/>
      <c r="BM219" s="240"/>
      <c r="BN219" s="240"/>
      <c r="BO219" s="240"/>
      <c r="BP219" s="240"/>
      <c r="BQ219" s="240"/>
      <c r="BR219" s="240"/>
      <c r="BS219" s="240"/>
      <c r="BT219" s="240"/>
      <c r="BU219" s="240"/>
      <c r="BV219" s="240"/>
      <c r="BW219" s="240"/>
    </row>
    <row r="220" spans="36:75">
      <c r="AJ220" s="12"/>
      <c r="AL220" s="142"/>
      <c r="BK220" s="240"/>
      <c r="BL220" s="240"/>
      <c r="BM220" s="240"/>
      <c r="BN220" s="240"/>
      <c r="BO220" s="240"/>
      <c r="BP220" s="240"/>
      <c r="BQ220" s="240"/>
      <c r="BR220" s="240"/>
      <c r="BS220" s="240"/>
      <c r="BT220" s="240"/>
      <c r="BU220" s="240"/>
      <c r="BV220" s="240"/>
      <c r="BW220" s="240"/>
    </row>
    <row r="221" spans="36:75">
      <c r="AJ221" s="12"/>
      <c r="AL221" s="142"/>
      <c r="BK221" s="240"/>
      <c r="BL221" s="240"/>
      <c r="BM221" s="240"/>
      <c r="BN221" s="240"/>
      <c r="BO221" s="240"/>
      <c r="BP221" s="240"/>
      <c r="BQ221" s="240"/>
      <c r="BR221" s="240"/>
      <c r="BS221" s="240"/>
      <c r="BT221" s="240"/>
      <c r="BU221" s="240"/>
      <c r="BV221" s="240"/>
      <c r="BW221" s="240"/>
    </row>
    <row r="222" spans="36:75">
      <c r="AJ222" s="12"/>
      <c r="AL222" s="142"/>
      <c r="BK222" s="240"/>
      <c r="BL222" s="240"/>
      <c r="BM222" s="240"/>
      <c r="BN222" s="240"/>
      <c r="BO222" s="240"/>
      <c r="BP222" s="240"/>
      <c r="BQ222" s="240"/>
      <c r="BR222" s="240"/>
      <c r="BS222" s="240"/>
      <c r="BT222" s="240"/>
      <c r="BU222" s="240"/>
      <c r="BV222" s="240"/>
      <c r="BW222" s="240"/>
    </row>
    <row r="223" spans="36:75">
      <c r="AJ223" s="12"/>
      <c r="AL223" s="142"/>
      <c r="BK223" s="240"/>
      <c r="BL223" s="240"/>
      <c r="BM223" s="240"/>
      <c r="BN223" s="240"/>
      <c r="BO223" s="240"/>
      <c r="BP223" s="240"/>
      <c r="BQ223" s="240"/>
      <c r="BR223" s="240"/>
      <c r="BS223" s="240"/>
      <c r="BT223" s="240"/>
      <c r="BU223" s="240"/>
      <c r="BV223" s="240"/>
      <c r="BW223" s="240"/>
    </row>
    <row r="224" spans="36:75">
      <c r="AJ224" s="12"/>
      <c r="AL224" s="142"/>
      <c r="BK224" s="240"/>
      <c r="BL224" s="240"/>
      <c r="BM224" s="240"/>
      <c r="BN224" s="240"/>
      <c r="BO224" s="240"/>
      <c r="BP224" s="240"/>
      <c r="BQ224" s="240"/>
      <c r="BR224" s="240"/>
      <c r="BS224" s="240"/>
      <c r="BT224" s="240"/>
      <c r="BU224" s="240"/>
      <c r="BV224" s="240"/>
      <c r="BW224" s="240"/>
    </row>
    <row r="225" spans="36:75">
      <c r="AJ225" s="12"/>
      <c r="AL225" s="142"/>
      <c r="BK225" s="240"/>
      <c r="BL225" s="240"/>
      <c r="BM225" s="240"/>
      <c r="BN225" s="240"/>
      <c r="BO225" s="240"/>
      <c r="BP225" s="240"/>
      <c r="BQ225" s="240"/>
      <c r="BR225" s="240"/>
      <c r="BS225" s="240"/>
      <c r="BT225" s="240"/>
      <c r="BU225" s="240"/>
      <c r="BV225" s="240"/>
      <c r="BW225" s="240"/>
    </row>
    <row r="226" spans="36:75">
      <c r="AJ226" s="12"/>
      <c r="AL226" s="142"/>
      <c r="BK226" s="240"/>
      <c r="BL226" s="240"/>
      <c r="BM226" s="240"/>
      <c r="BN226" s="240"/>
      <c r="BO226" s="240"/>
      <c r="BP226" s="240"/>
      <c r="BQ226" s="240"/>
      <c r="BR226" s="240"/>
      <c r="BS226" s="240"/>
      <c r="BT226" s="240"/>
      <c r="BU226" s="240"/>
      <c r="BV226" s="240"/>
      <c r="BW226" s="240"/>
    </row>
    <row r="227" spans="36:75">
      <c r="AJ227" s="12"/>
      <c r="AL227" s="142"/>
      <c r="BK227" s="240"/>
      <c r="BL227" s="240"/>
      <c r="BM227" s="240"/>
      <c r="BN227" s="240"/>
      <c r="BO227" s="240"/>
      <c r="BP227" s="240"/>
      <c r="BQ227" s="240"/>
      <c r="BR227" s="240"/>
      <c r="BS227" s="240"/>
      <c r="BT227" s="240"/>
      <c r="BU227" s="240"/>
      <c r="BV227" s="240"/>
      <c r="BW227" s="240"/>
    </row>
    <row r="228" spans="36:75">
      <c r="AJ228" s="12"/>
      <c r="AL228" s="142"/>
      <c r="BK228" s="240"/>
      <c r="BL228" s="240"/>
      <c r="BM228" s="240"/>
      <c r="BN228" s="240"/>
      <c r="BO228" s="240"/>
      <c r="BP228" s="240"/>
      <c r="BQ228" s="240"/>
      <c r="BR228" s="240"/>
      <c r="BS228" s="240"/>
      <c r="BT228" s="240"/>
      <c r="BU228" s="240"/>
      <c r="BV228" s="240"/>
      <c r="BW228" s="240"/>
    </row>
    <row r="229" spans="36:75">
      <c r="AJ229" s="12"/>
      <c r="AL229" s="142"/>
      <c r="BK229" s="240"/>
      <c r="BL229" s="240"/>
      <c r="BM229" s="240"/>
      <c r="BN229" s="240"/>
      <c r="BO229" s="240"/>
      <c r="BP229" s="240"/>
      <c r="BQ229" s="240"/>
      <c r="BR229" s="240"/>
      <c r="BS229" s="240"/>
      <c r="BT229" s="240"/>
      <c r="BU229" s="240"/>
      <c r="BV229" s="240"/>
      <c r="BW229" s="240"/>
    </row>
    <row r="230" spans="36:75">
      <c r="AJ230" s="12"/>
      <c r="AL230" s="142"/>
      <c r="BK230" s="240"/>
      <c r="BL230" s="240"/>
      <c r="BM230" s="240"/>
      <c r="BN230" s="240"/>
      <c r="BO230" s="240"/>
      <c r="BP230" s="240"/>
      <c r="BQ230" s="240"/>
      <c r="BR230" s="240"/>
      <c r="BS230" s="240"/>
      <c r="BT230" s="240"/>
      <c r="BU230" s="240"/>
      <c r="BV230" s="240"/>
      <c r="BW230" s="240"/>
    </row>
    <row r="231" spans="36:75">
      <c r="AJ231" s="12"/>
      <c r="AL231" s="142"/>
      <c r="BK231" s="240"/>
      <c r="BL231" s="240"/>
      <c r="BM231" s="240"/>
      <c r="BN231" s="240"/>
      <c r="BO231" s="240"/>
      <c r="BP231" s="240"/>
      <c r="BQ231" s="240"/>
      <c r="BR231" s="240"/>
      <c r="BS231" s="240"/>
      <c r="BT231" s="240"/>
      <c r="BU231" s="240"/>
      <c r="BV231" s="240"/>
      <c r="BW231" s="240"/>
    </row>
    <row r="232" spans="36:75">
      <c r="AJ232" s="12"/>
      <c r="AL232" s="142"/>
      <c r="BK232" s="240"/>
      <c r="BL232" s="240"/>
      <c r="BM232" s="240"/>
      <c r="BN232" s="240"/>
      <c r="BO232" s="240"/>
      <c r="BP232" s="240"/>
      <c r="BQ232" s="240"/>
      <c r="BR232" s="240"/>
      <c r="BS232" s="240"/>
      <c r="BT232" s="240"/>
      <c r="BU232" s="240"/>
      <c r="BV232" s="240"/>
      <c r="BW232" s="240"/>
    </row>
    <row r="233" spans="36:75">
      <c r="AJ233" s="12"/>
      <c r="AL233" s="142"/>
      <c r="BK233" s="240"/>
      <c r="BL233" s="240"/>
      <c r="BM233" s="240"/>
      <c r="BN233" s="240"/>
      <c r="BO233" s="240"/>
      <c r="BP233" s="240"/>
      <c r="BQ233" s="240"/>
      <c r="BR233" s="240"/>
      <c r="BS233" s="240"/>
      <c r="BT233" s="240"/>
      <c r="BU233" s="240"/>
      <c r="BV233" s="240"/>
      <c r="BW233" s="240"/>
    </row>
    <row r="234" spans="36:75">
      <c r="AJ234" s="12"/>
      <c r="AL234" s="142"/>
      <c r="BK234" s="240"/>
      <c r="BL234" s="240"/>
      <c r="BM234" s="240"/>
      <c r="BN234" s="240"/>
      <c r="BO234" s="240"/>
      <c r="BP234" s="240"/>
      <c r="BQ234" s="240"/>
      <c r="BR234" s="240"/>
      <c r="BS234" s="240"/>
      <c r="BT234" s="240"/>
      <c r="BU234" s="240"/>
      <c r="BV234" s="240"/>
      <c r="BW234" s="240"/>
    </row>
    <row r="235" spans="36:75">
      <c r="AJ235" s="12"/>
      <c r="AL235" s="142"/>
      <c r="BK235" s="240"/>
      <c r="BL235" s="240"/>
      <c r="BM235" s="240"/>
      <c r="BN235" s="240"/>
      <c r="BO235" s="240"/>
      <c r="BP235" s="240"/>
      <c r="BQ235" s="240"/>
      <c r="BR235" s="240"/>
      <c r="BS235" s="240"/>
      <c r="BT235" s="240"/>
      <c r="BU235" s="240"/>
      <c r="BV235" s="240"/>
      <c r="BW235" s="240"/>
    </row>
    <row r="236" spans="36:75">
      <c r="AJ236" s="12"/>
      <c r="AL236" s="142"/>
      <c r="BK236" s="240"/>
      <c r="BL236" s="240"/>
      <c r="BM236" s="240"/>
      <c r="BN236" s="240"/>
      <c r="BO236" s="240"/>
      <c r="BP236" s="240"/>
      <c r="BQ236" s="240"/>
      <c r="BR236" s="240"/>
      <c r="BS236" s="240"/>
      <c r="BT236" s="240"/>
      <c r="BU236" s="240"/>
      <c r="BV236" s="240"/>
      <c r="BW236" s="240"/>
    </row>
    <row r="237" spans="36:75">
      <c r="AJ237" s="12"/>
      <c r="AL237" s="142"/>
      <c r="BK237" s="240"/>
      <c r="BL237" s="240"/>
      <c r="BM237" s="240"/>
      <c r="BN237" s="240"/>
      <c r="BO237" s="240"/>
      <c r="BP237" s="240"/>
      <c r="BQ237" s="240"/>
      <c r="BR237" s="240"/>
      <c r="BS237" s="240"/>
      <c r="BT237" s="240"/>
      <c r="BU237" s="240"/>
      <c r="BV237" s="240"/>
      <c r="BW237" s="240"/>
    </row>
    <row r="238" spans="36:75">
      <c r="AJ238" s="12"/>
      <c r="AL238" s="142"/>
      <c r="BK238" s="240"/>
      <c r="BL238" s="240"/>
      <c r="BM238" s="240"/>
      <c r="BN238" s="240"/>
      <c r="BO238" s="240"/>
      <c r="BP238" s="240"/>
      <c r="BQ238" s="240"/>
      <c r="BR238" s="240"/>
      <c r="BS238" s="240"/>
      <c r="BT238" s="240"/>
      <c r="BU238" s="240"/>
      <c r="BV238" s="240"/>
      <c r="BW238" s="240"/>
    </row>
    <row r="239" spans="36:75">
      <c r="AJ239" s="12"/>
      <c r="AL239" s="142"/>
      <c r="BK239" s="240"/>
      <c r="BL239" s="240"/>
      <c r="BM239" s="240"/>
      <c r="BN239" s="240"/>
      <c r="BO239" s="240"/>
      <c r="BP239" s="240"/>
      <c r="BQ239" s="240"/>
      <c r="BR239" s="240"/>
      <c r="BS239" s="240"/>
      <c r="BT239" s="240"/>
      <c r="BU239" s="240"/>
      <c r="BV239" s="240"/>
      <c r="BW239" s="240"/>
    </row>
    <row r="240" spans="36:75">
      <c r="AJ240" s="12"/>
      <c r="AL240" s="142"/>
      <c r="BK240" s="240"/>
      <c r="BL240" s="240"/>
      <c r="BM240" s="240"/>
      <c r="BN240" s="240"/>
      <c r="BO240" s="240"/>
      <c r="BP240" s="240"/>
      <c r="BQ240" s="240"/>
      <c r="BR240" s="240"/>
      <c r="BS240" s="240"/>
      <c r="BT240" s="240"/>
      <c r="BU240" s="240"/>
      <c r="BV240" s="240"/>
      <c r="BW240" s="240"/>
    </row>
    <row r="241" spans="36:75">
      <c r="AJ241" s="12"/>
      <c r="AL241" s="142"/>
      <c r="BK241" s="240"/>
      <c r="BL241" s="240"/>
      <c r="BM241" s="240"/>
      <c r="BN241" s="240"/>
      <c r="BO241" s="240"/>
      <c r="BP241" s="240"/>
      <c r="BQ241" s="240"/>
      <c r="BR241" s="240"/>
      <c r="BS241" s="240"/>
      <c r="BT241" s="240"/>
      <c r="BU241" s="240"/>
      <c r="BV241" s="240"/>
      <c r="BW241" s="240"/>
    </row>
    <row r="242" spans="36:75">
      <c r="AJ242" s="12"/>
      <c r="AL242" s="142"/>
      <c r="BK242" s="240"/>
      <c r="BL242" s="240"/>
      <c r="BM242" s="240"/>
      <c r="BN242" s="240"/>
      <c r="BO242" s="240"/>
      <c r="BP242" s="240"/>
      <c r="BQ242" s="240"/>
      <c r="BR242" s="240"/>
      <c r="BS242" s="240"/>
      <c r="BT242" s="240"/>
      <c r="BU242" s="240"/>
      <c r="BV242" s="240"/>
      <c r="BW242" s="240"/>
    </row>
    <row r="243" spans="36:75">
      <c r="AJ243" s="12"/>
      <c r="AL243" s="142"/>
      <c r="BK243" s="240"/>
      <c r="BL243" s="240"/>
      <c r="BM243" s="240"/>
      <c r="BN243" s="240"/>
      <c r="BO243" s="240"/>
      <c r="BP243" s="240"/>
      <c r="BQ243" s="240"/>
      <c r="BR243" s="240"/>
      <c r="BS243" s="240"/>
      <c r="BT243" s="240"/>
      <c r="BU243" s="240"/>
      <c r="BV243" s="240"/>
      <c r="BW243" s="240"/>
    </row>
    <row r="244" spans="36:75">
      <c r="AJ244" s="12"/>
      <c r="AL244" s="142"/>
      <c r="BK244" s="240"/>
      <c r="BL244" s="240"/>
      <c r="BM244" s="240"/>
      <c r="BN244" s="240"/>
      <c r="BO244" s="240"/>
      <c r="BP244" s="240"/>
      <c r="BQ244" s="240"/>
      <c r="BR244" s="240"/>
      <c r="BS244" s="240"/>
      <c r="BT244" s="240"/>
      <c r="BU244" s="240"/>
      <c r="BV244" s="240"/>
      <c r="BW244" s="240"/>
    </row>
    <row r="245" spans="36:75">
      <c r="AJ245" s="12"/>
      <c r="AL245" s="142"/>
      <c r="BK245" s="240"/>
      <c r="BL245" s="240"/>
      <c r="BM245" s="240"/>
      <c r="BN245" s="240"/>
      <c r="BO245" s="240"/>
      <c r="BP245" s="240"/>
      <c r="BQ245" s="240"/>
      <c r="BR245" s="240"/>
      <c r="BS245" s="240"/>
      <c r="BT245" s="240"/>
      <c r="BU245" s="240"/>
      <c r="BV245" s="240"/>
      <c r="BW245" s="240"/>
    </row>
    <row r="246" spans="36:75">
      <c r="AJ246" s="12"/>
      <c r="AL246" s="142"/>
      <c r="BK246" s="240"/>
      <c r="BL246" s="240"/>
      <c r="BM246" s="240"/>
      <c r="BN246" s="240"/>
      <c r="BO246" s="240"/>
      <c r="BP246" s="240"/>
      <c r="BQ246" s="240"/>
      <c r="BR246" s="240"/>
      <c r="BS246" s="240"/>
      <c r="BT246" s="240"/>
      <c r="BU246" s="240"/>
      <c r="BV246" s="240"/>
      <c r="BW246" s="240"/>
    </row>
    <row r="247" spans="36:75">
      <c r="AJ247" s="12"/>
      <c r="AL247" s="142"/>
      <c r="BK247" s="240"/>
      <c r="BL247" s="240"/>
      <c r="BM247" s="240"/>
      <c r="BN247" s="240"/>
      <c r="BO247" s="240"/>
      <c r="BP247" s="240"/>
      <c r="BQ247" s="240"/>
      <c r="BR247" s="240"/>
      <c r="BS247" s="240"/>
      <c r="BT247" s="240"/>
      <c r="BU247" s="240"/>
      <c r="BV247" s="240"/>
      <c r="BW247" s="240"/>
    </row>
    <row r="248" spans="36:75">
      <c r="AJ248" s="12"/>
      <c r="AL248" s="142"/>
      <c r="BK248" s="240"/>
      <c r="BL248" s="240"/>
      <c r="BM248" s="240"/>
      <c r="BN248" s="240"/>
      <c r="BO248" s="240"/>
      <c r="BP248" s="240"/>
      <c r="BQ248" s="240"/>
      <c r="BR248" s="240"/>
      <c r="BS248" s="240"/>
      <c r="BT248" s="240"/>
      <c r="BU248" s="240"/>
      <c r="BV248" s="240"/>
      <c r="BW248" s="240"/>
    </row>
    <row r="249" spans="36:75">
      <c r="AJ249" s="12"/>
      <c r="AL249" s="142"/>
      <c r="BK249" s="240"/>
      <c r="BL249" s="240"/>
      <c r="BM249" s="240"/>
      <c r="BN249" s="240"/>
      <c r="BO249" s="240"/>
      <c r="BP249" s="240"/>
      <c r="BQ249" s="240"/>
      <c r="BR249" s="240"/>
      <c r="BS249" s="240"/>
      <c r="BT249" s="240"/>
      <c r="BU249" s="240"/>
      <c r="BV249" s="240"/>
      <c r="BW249" s="240"/>
    </row>
    <row r="250" spans="36:75">
      <c r="AJ250" s="12"/>
      <c r="AL250" s="142"/>
      <c r="BK250" s="240"/>
      <c r="BL250" s="240"/>
      <c r="BM250" s="240"/>
      <c r="BN250" s="240"/>
      <c r="BO250" s="240"/>
      <c r="BP250" s="240"/>
      <c r="BQ250" s="240"/>
      <c r="BR250" s="240"/>
      <c r="BS250" s="240"/>
      <c r="BT250" s="240"/>
      <c r="BU250" s="240"/>
      <c r="BV250" s="240"/>
      <c r="BW250" s="240"/>
    </row>
    <row r="251" spans="36:75">
      <c r="AJ251" s="12"/>
      <c r="AL251" s="142"/>
      <c r="BK251" s="240"/>
      <c r="BL251" s="240"/>
      <c r="BM251" s="240"/>
      <c r="BN251" s="240"/>
      <c r="BO251" s="240"/>
      <c r="BP251" s="240"/>
      <c r="BQ251" s="240"/>
      <c r="BR251" s="240"/>
      <c r="BS251" s="240"/>
      <c r="BT251" s="240"/>
      <c r="BU251" s="240"/>
      <c r="BV251" s="240"/>
      <c r="BW251" s="240"/>
    </row>
    <row r="252" spans="36:75">
      <c r="AJ252" s="12"/>
      <c r="AL252" s="142"/>
      <c r="BK252" s="240"/>
      <c r="BL252" s="240"/>
      <c r="BM252" s="240"/>
      <c r="BN252" s="240"/>
      <c r="BO252" s="240"/>
      <c r="BP252" s="240"/>
      <c r="BQ252" s="240"/>
      <c r="BR252" s="240"/>
      <c r="BS252" s="240"/>
      <c r="BT252" s="240"/>
      <c r="BU252" s="240"/>
      <c r="BV252" s="240"/>
      <c r="BW252" s="240"/>
    </row>
    <row r="253" spans="36:75">
      <c r="AJ253" s="12"/>
      <c r="AL253" s="142"/>
      <c r="BK253" s="240"/>
      <c r="BL253" s="240"/>
      <c r="BM253" s="240"/>
      <c r="BN253" s="240"/>
      <c r="BO253" s="240"/>
      <c r="BP253" s="240"/>
      <c r="BQ253" s="240"/>
      <c r="BR253" s="240"/>
      <c r="BS253" s="240"/>
      <c r="BT253" s="240"/>
      <c r="BU253" s="240"/>
      <c r="BV253" s="240"/>
      <c r="BW253" s="240"/>
    </row>
    <row r="254" spans="36:75">
      <c r="AJ254" s="12"/>
      <c r="AL254" s="142"/>
      <c r="BK254" s="240"/>
      <c r="BL254" s="240"/>
      <c r="BM254" s="240"/>
      <c r="BN254" s="240"/>
      <c r="BO254" s="240"/>
      <c r="BP254" s="240"/>
      <c r="BQ254" s="240"/>
      <c r="BR254" s="240"/>
      <c r="BS254" s="240"/>
      <c r="BT254" s="240"/>
      <c r="BU254" s="240"/>
      <c r="BV254" s="240"/>
      <c r="BW254" s="240"/>
    </row>
    <row r="255" spans="36:75">
      <c r="AJ255" s="12"/>
      <c r="AL255" s="142"/>
      <c r="BK255" s="240"/>
      <c r="BL255" s="240"/>
      <c r="BM255" s="240"/>
      <c r="BN255" s="240"/>
      <c r="BO255" s="240"/>
      <c r="BP255" s="240"/>
      <c r="BQ255" s="240"/>
      <c r="BR255" s="240"/>
      <c r="BS255" s="240"/>
      <c r="BT255" s="240"/>
      <c r="BU255" s="240"/>
      <c r="BV255" s="240"/>
      <c r="BW255" s="240"/>
    </row>
    <row r="256" spans="36:75">
      <c r="AJ256" s="12"/>
      <c r="AL256" s="142"/>
      <c r="BK256" s="240"/>
      <c r="BL256" s="240"/>
      <c r="BM256" s="240"/>
      <c r="BN256" s="240"/>
      <c r="BO256" s="240"/>
      <c r="BP256" s="240"/>
      <c r="BQ256" s="240"/>
      <c r="BR256" s="240"/>
      <c r="BS256" s="240"/>
      <c r="BT256" s="240"/>
      <c r="BU256" s="240"/>
      <c r="BV256" s="240"/>
      <c r="BW256" s="240"/>
    </row>
    <row r="257" spans="36:75">
      <c r="AJ257" s="12"/>
      <c r="AL257" s="142"/>
      <c r="BK257" s="240"/>
      <c r="BL257" s="240"/>
      <c r="BM257" s="240"/>
      <c r="BN257" s="240"/>
      <c r="BO257" s="240"/>
      <c r="BP257" s="240"/>
      <c r="BQ257" s="240"/>
      <c r="BR257" s="240"/>
      <c r="BS257" s="240"/>
      <c r="BT257" s="240"/>
      <c r="BU257" s="240"/>
      <c r="BV257" s="240"/>
      <c r="BW257" s="240"/>
    </row>
    <row r="258" spans="36:75">
      <c r="AJ258" s="12"/>
      <c r="AL258" s="142"/>
      <c r="BK258" s="240"/>
      <c r="BL258" s="240"/>
      <c r="BM258" s="240"/>
      <c r="BN258" s="240"/>
      <c r="BO258" s="240"/>
      <c r="BP258" s="240"/>
      <c r="BQ258" s="240"/>
      <c r="BR258" s="240"/>
      <c r="BS258" s="240"/>
      <c r="BT258" s="240"/>
      <c r="BU258" s="240"/>
      <c r="BV258" s="240"/>
      <c r="BW258" s="240"/>
    </row>
    <row r="259" spans="36:75">
      <c r="AJ259" s="12"/>
      <c r="AL259" s="142"/>
      <c r="BK259" s="240"/>
      <c r="BL259" s="240"/>
      <c r="BM259" s="240"/>
      <c r="BN259" s="240"/>
      <c r="BO259" s="240"/>
      <c r="BP259" s="240"/>
      <c r="BQ259" s="240"/>
      <c r="BR259" s="240"/>
      <c r="BS259" s="240"/>
      <c r="BT259" s="240"/>
      <c r="BU259" s="240"/>
      <c r="BV259" s="240"/>
      <c r="BW259" s="240"/>
    </row>
    <row r="260" spans="36:75">
      <c r="AJ260" s="12"/>
      <c r="AL260" s="142"/>
      <c r="BK260" s="240"/>
      <c r="BL260" s="240"/>
      <c r="BM260" s="240"/>
      <c r="BN260" s="240"/>
      <c r="BO260" s="240"/>
      <c r="BP260" s="240"/>
      <c r="BQ260" s="240"/>
      <c r="BR260" s="240"/>
      <c r="BS260" s="240"/>
      <c r="BT260" s="240"/>
      <c r="BU260" s="240"/>
      <c r="BV260" s="240"/>
      <c r="BW260" s="240"/>
    </row>
    <row r="261" spans="36:75">
      <c r="AJ261" s="12"/>
      <c r="AL261" s="142"/>
      <c r="BK261" s="240"/>
      <c r="BL261" s="240"/>
      <c r="BM261" s="240"/>
      <c r="BN261" s="240"/>
      <c r="BO261" s="240"/>
      <c r="BP261" s="240"/>
      <c r="BQ261" s="240"/>
      <c r="BR261" s="240"/>
      <c r="BS261" s="240"/>
      <c r="BT261" s="240"/>
      <c r="BU261" s="240"/>
      <c r="BV261" s="240"/>
      <c r="BW261" s="240"/>
    </row>
    <row r="262" spans="36:75">
      <c r="AJ262" s="12"/>
      <c r="AL262" s="142"/>
      <c r="BK262" s="240"/>
      <c r="BL262" s="240"/>
      <c r="BM262" s="240"/>
      <c r="BN262" s="240"/>
      <c r="BO262" s="240"/>
      <c r="BP262" s="240"/>
      <c r="BQ262" s="240"/>
      <c r="BR262" s="240"/>
      <c r="BS262" s="240"/>
      <c r="BT262" s="240"/>
      <c r="BU262" s="240"/>
      <c r="BV262" s="240"/>
      <c r="BW262" s="240"/>
    </row>
    <row r="263" spans="36:75">
      <c r="AJ263" s="12"/>
      <c r="AL263" s="142"/>
      <c r="BK263" s="240"/>
      <c r="BL263" s="240"/>
      <c r="BM263" s="240"/>
      <c r="BN263" s="240"/>
      <c r="BO263" s="240"/>
      <c r="BP263" s="240"/>
      <c r="BQ263" s="240"/>
      <c r="BR263" s="240"/>
      <c r="BS263" s="240"/>
      <c r="BT263" s="240"/>
      <c r="BU263" s="240"/>
      <c r="BV263" s="240"/>
      <c r="BW263" s="240"/>
    </row>
    <row r="264" spans="36:75">
      <c r="AJ264" s="12"/>
      <c r="AL264" s="142"/>
      <c r="BK264" s="240"/>
      <c r="BL264" s="240"/>
      <c r="BM264" s="240"/>
      <c r="BN264" s="240"/>
      <c r="BO264" s="240"/>
      <c r="BP264" s="240"/>
      <c r="BQ264" s="240"/>
      <c r="BR264" s="240"/>
      <c r="BS264" s="240"/>
      <c r="BT264" s="240"/>
      <c r="BU264" s="240"/>
      <c r="BV264" s="240"/>
      <c r="BW264" s="240"/>
    </row>
    <row r="265" spans="36:75">
      <c r="AJ265" s="12"/>
      <c r="AL265" s="142"/>
      <c r="BK265" s="240"/>
      <c r="BL265" s="240"/>
      <c r="BM265" s="240"/>
      <c r="BN265" s="240"/>
      <c r="BO265" s="240"/>
      <c r="BP265" s="240"/>
      <c r="BQ265" s="240"/>
      <c r="BR265" s="240"/>
      <c r="BS265" s="240"/>
      <c r="BT265" s="240"/>
      <c r="BU265" s="240"/>
      <c r="BV265" s="240"/>
      <c r="BW265" s="240"/>
    </row>
    <row r="266" spans="36:75">
      <c r="AJ266" s="12"/>
      <c r="AL266" s="142"/>
      <c r="BK266" s="240"/>
      <c r="BL266" s="240"/>
      <c r="BM266" s="240"/>
      <c r="BN266" s="240"/>
      <c r="BO266" s="240"/>
      <c r="BP266" s="240"/>
      <c r="BQ266" s="240"/>
      <c r="BR266" s="240"/>
      <c r="BS266" s="240"/>
      <c r="BT266" s="240"/>
      <c r="BU266" s="240"/>
      <c r="BV266" s="240"/>
      <c r="BW266" s="240"/>
    </row>
    <row r="267" spans="36:75">
      <c r="AJ267" s="12"/>
      <c r="AL267" s="142"/>
      <c r="BK267" s="240"/>
      <c r="BL267" s="240"/>
      <c r="BM267" s="240"/>
      <c r="BN267" s="240"/>
      <c r="BO267" s="240"/>
      <c r="BP267" s="240"/>
      <c r="BQ267" s="240"/>
      <c r="BR267" s="240"/>
      <c r="BS267" s="240"/>
      <c r="BT267" s="240"/>
      <c r="BU267" s="240"/>
      <c r="BV267" s="240"/>
      <c r="BW267" s="240"/>
    </row>
    <row r="268" spans="36:75">
      <c r="AJ268" s="12"/>
      <c r="AL268" s="142"/>
      <c r="BK268" s="240"/>
      <c r="BL268" s="240"/>
      <c r="BM268" s="240"/>
      <c r="BN268" s="240"/>
      <c r="BO268" s="240"/>
      <c r="BP268" s="240"/>
      <c r="BQ268" s="240"/>
      <c r="BR268" s="240"/>
      <c r="BS268" s="240"/>
      <c r="BT268" s="240"/>
      <c r="BU268" s="240"/>
      <c r="BV268" s="240"/>
      <c r="BW268" s="240"/>
    </row>
    <row r="269" spans="36:75">
      <c r="AJ269" s="12"/>
      <c r="AL269" s="142"/>
      <c r="BK269" s="240"/>
      <c r="BL269" s="240"/>
      <c r="BM269" s="240"/>
      <c r="BN269" s="240"/>
      <c r="BO269" s="240"/>
      <c r="BP269" s="240"/>
      <c r="BQ269" s="240"/>
      <c r="BR269" s="240"/>
      <c r="BS269" s="240"/>
      <c r="BT269" s="240"/>
      <c r="BU269" s="240"/>
      <c r="BV269" s="240"/>
      <c r="BW269" s="240"/>
    </row>
    <row r="270" spans="36:75">
      <c r="AJ270" s="12"/>
      <c r="AL270" s="142"/>
      <c r="BK270" s="240"/>
      <c r="BL270" s="240"/>
      <c r="BM270" s="240"/>
      <c r="BN270" s="240"/>
      <c r="BO270" s="240"/>
      <c r="BP270" s="240"/>
      <c r="BQ270" s="240"/>
      <c r="BR270" s="240"/>
      <c r="BS270" s="240"/>
      <c r="BT270" s="240"/>
      <c r="BU270" s="240"/>
      <c r="BV270" s="240"/>
      <c r="BW270" s="240"/>
    </row>
    <row r="271" spans="36:75">
      <c r="AJ271" s="12"/>
      <c r="AL271" s="142"/>
      <c r="BK271" s="240"/>
      <c r="BL271" s="240"/>
      <c r="BM271" s="240"/>
      <c r="BN271" s="240"/>
      <c r="BO271" s="240"/>
      <c r="BP271" s="240"/>
      <c r="BQ271" s="240"/>
      <c r="BR271" s="240"/>
      <c r="BS271" s="240"/>
      <c r="BT271" s="240"/>
      <c r="BU271" s="240"/>
      <c r="BV271" s="240"/>
      <c r="BW271" s="240"/>
    </row>
    <row r="272" spans="36:75">
      <c r="AJ272" s="12"/>
      <c r="AL272" s="142"/>
      <c r="BK272" s="240"/>
      <c r="BL272" s="240"/>
      <c r="BM272" s="240"/>
      <c r="BN272" s="240"/>
      <c r="BO272" s="240"/>
      <c r="BP272" s="240"/>
      <c r="BQ272" s="240"/>
      <c r="BR272" s="240"/>
      <c r="BS272" s="240"/>
      <c r="BT272" s="240"/>
      <c r="BU272" s="240"/>
      <c r="BV272" s="240"/>
      <c r="BW272" s="240"/>
    </row>
    <row r="273" spans="36:75">
      <c r="AJ273" s="12"/>
      <c r="AL273" s="142"/>
      <c r="BK273" s="240"/>
      <c r="BL273" s="240"/>
      <c r="BM273" s="240"/>
      <c r="BN273" s="240"/>
      <c r="BO273" s="240"/>
      <c r="BP273" s="240"/>
      <c r="BQ273" s="240"/>
      <c r="BR273" s="240"/>
      <c r="BS273" s="240"/>
      <c r="BT273" s="240"/>
      <c r="BU273" s="240"/>
      <c r="BV273" s="240"/>
      <c r="BW273" s="240"/>
    </row>
    <row r="274" spans="36:75">
      <c r="AJ274" s="12"/>
      <c r="AL274" s="142"/>
      <c r="BK274" s="240"/>
      <c r="BL274" s="240"/>
      <c r="BM274" s="240"/>
      <c r="BN274" s="240"/>
      <c r="BO274" s="240"/>
      <c r="BP274" s="240"/>
      <c r="BQ274" s="240"/>
      <c r="BR274" s="240"/>
      <c r="BS274" s="240"/>
      <c r="BT274" s="240"/>
      <c r="BU274" s="240"/>
      <c r="BV274" s="240"/>
      <c r="BW274" s="240"/>
    </row>
    <row r="275" spans="36:75">
      <c r="AJ275" s="12"/>
      <c r="AL275" s="142"/>
      <c r="BK275" s="240"/>
      <c r="BL275" s="240"/>
      <c r="BM275" s="240"/>
      <c r="BN275" s="240"/>
      <c r="BO275" s="240"/>
      <c r="BP275" s="240"/>
      <c r="BQ275" s="240"/>
      <c r="BR275" s="240"/>
      <c r="BS275" s="240"/>
      <c r="BT275" s="240"/>
      <c r="BU275" s="240"/>
      <c r="BV275" s="240"/>
      <c r="BW275" s="240"/>
    </row>
    <row r="276" spans="36:75">
      <c r="AJ276" s="12"/>
      <c r="AL276" s="142"/>
      <c r="BK276" s="240"/>
      <c r="BL276" s="240"/>
      <c r="BM276" s="240"/>
      <c r="BN276" s="240"/>
      <c r="BO276" s="240"/>
      <c r="BP276" s="240"/>
      <c r="BQ276" s="240"/>
      <c r="BR276" s="240"/>
      <c r="BS276" s="240"/>
      <c r="BT276" s="240"/>
      <c r="BU276" s="240"/>
      <c r="BV276" s="240"/>
      <c r="BW276" s="240"/>
    </row>
    <row r="277" spans="36:75">
      <c r="AJ277" s="12"/>
      <c r="AL277" s="142"/>
      <c r="BK277" s="240"/>
      <c r="BL277" s="240"/>
      <c r="BM277" s="240"/>
      <c r="BN277" s="240"/>
      <c r="BO277" s="240"/>
      <c r="BP277" s="240"/>
      <c r="BQ277" s="240"/>
      <c r="BR277" s="240"/>
      <c r="BS277" s="240"/>
      <c r="BT277" s="240"/>
      <c r="BU277" s="240"/>
      <c r="BV277" s="240"/>
      <c r="BW277" s="240"/>
    </row>
    <row r="278" spans="36:75">
      <c r="AJ278" s="12"/>
      <c r="AL278" s="142"/>
      <c r="BK278" s="240"/>
      <c r="BL278" s="240"/>
      <c r="BM278" s="240"/>
      <c r="BN278" s="240"/>
      <c r="BO278" s="240"/>
      <c r="BP278" s="240"/>
      <c r="BQ278" s="240"/>
      <c r="BR278" s="240"/>
      <c r="BS278" s="240"/>
      <c r="BT278" s="240"/>
      <c r="BU278" s="240"/>
      <c r="BV278" s="240"/>
      <c r="BW278" s="240"/>
    </row>
    <row r="279" spans="36:75">
      <c r="AJ279" s="12"/>
      <c r="AL279" s="142"/>
      <c r="BK279" s="240"/>
      <c r="BL279" s="240"/>
      <c r="BM279" s="240"/>
      <c r="BN279" s="240"/>
      <c r="BO279" s="240"/>
      <c r="BP279" s="240"/>
      <c r="BQ279" s="240"/>
      <c r="BR279" s="240"/>
      <c r="BS279" s="240"/>
      <c r="BT279" s="240"/>
      <c r="BU279" s="240"/>
      <c r="BV279" s="240"/>
      <c r="BW279" s="240"/>
    </row>
    <row r="280" spans="36:75">
      <c r="AJ280" s="12"/>
      <c r="AL280" s="142"/>
      <c r="BK280" s="240"/>
      <c r="BL280" s="240"/>
      <c r="BM280" s="240"/>
      <c r="BN280" s="240"/>
      <c r="BO280" s="240"/>
      <c r="BP280" s="240"/>
      <c r="BQ280" s="240"/>
      <c r="BR280" s="240"/>
      <c r="BS280" s="240"/>
      <c r="BT280" s="240"/>
      <c r="BU280" s="240"/>
      <c r="BV280" s="240"/>
      <c r="BW280" s="240"/>
    </row>
    <row r="281" spans="36:75">
      <c r="AJ281" s="12"/>
      <c r="AL281" s="142"/>
      <c r="BK281" s="240"/>
      <c r="BL281" s="240"/>
      <c r="BM281" s="240"/>
      <c r="BN281" s="240"/>
      <c r="BO281" s="240"/>
      <c r="BP281" s="240"/>
      <c r="BQ281" s="240"/>
      <c r="BR281" s="240"/>
      <c r="BS281" s="240"/>
      <c r="BT281" s="240"/>
      <c r="BU281" s="240"/>
      <c r="BV281" s="240"/>
      <c r="BW281" s="240"/>
    </row>
    <row r="282" spans="36:75">
      <c r="AJ282" s="12"/>
      <c r="AL282" s="142"/>
      <c r="BK282" s="240"/>
      <c r="BL282" s="240"/>
      <c r="BM282" s="240"/>
      <c r="BN282" s="240"/>
      <c r="BO282" s="240"/>
      <c r="BP282" s="240"/>
      <c r="BQ282" s="240"/>
      <c r="BR282" s="240"/>
      <c r="BS282" s="240"/>
      <c r="BT282" s="240"/>
      <c r="BU282" s="240"/>
      <c r="BV282" s="240"/>
      <c r="BW282" s="240"/>
    </row>
    <row r="283" spans="36:75">
      <c r="AJ283" s="12"/>
      <c r="AL283" s="142"/>
      <c r="BK283" s="240"/>
      <c r="BL283" s="240"/>
      <c r="BM283" s="240"/>
      <c r="BN283" s="240"/>
      <c r="BO283" s="240"/>
      <c r="BP283" s="240"/>
      <c r="BQ283" s="240"/>
      <c r="BR283" s="240"/>
      <c r="BS283" s="240"/>
      <c r="BT283" s="240"/>
      <c r="BU283" s="240"/>
      <c r="BV283" s="240"/>
      <c r="BW283" s="240"/>
    </row>
    <row r="284" spans="36:75">
      <c r="AJ284" s="12"/>
      <c r="AL284" s="142"/>
      <c r="BK284" s="240"/>
      <c r="BL284" s="240"/>
      <c r="BM284" s="240"/>
      <c r="BN284" s="240"/>
      <c r="BO284" s="240"/>
      <c r="BP284" s="240"/>
      <c r="BQ284" s="240"/>
      <c r="BR284" s="240"/>
      <c r="BS284" s="240"/>
      <c r="BT284" s="240"/>
      <c r="BU284" s="240"/>
      <c r="BV284" s="240"/>
      <c r="BW284" s="240"/>
    </row>
    <row r="285" spans="36:75">
      <c r="AJ285" s="12"/>
      <c r="AL285" s="142"/>
      <c r="BK285" s="240"/>
      <c r="BL285" s="240"/>
      <c r="BM285" s="240"/>
      <c r="BN285" s="240"/>
      <c r="BO285" s="240"/>
      <c r="BP285" s="240"/>
      <c r="BQ285" s="240"/>
      <c r="BR285" s="240"/>
      <c r="BS285" s="240"/>
      <c r="BT285" s="240"/>
      <c r="BU285" s="240"/>
      <c r="BV285" s="240"/>
      <c r="BW285" s="240"/>
    </row>
    <row r="286" spans="36:75">
      <c r="AJ286" s="12"/>
      <c r="AL286" s="142"/>
      <c r="BK286" s="240"/>
      <c r="BL286" s="240"/>
      <c r="BM286" s="240"/>
      <c r="BN286" s="240"/>
      <c r="BO286" s="240"/>
      <c r="BP286" s="240"/>
      <c r="BQ286" s="240"/>
      <c r="BR286" s="240"/>
      <c r="BS286" s="240"/>
      <c r="BT286" s="240"/>
      <c r="BU286" s="240"/>
      <c r="BV286" s="240"/>
      <c r="BW286" s="240"/>
    </row>
    <row r="287" spans="36:75">
      <c r="AJ287" s="12"/>
      <c r="AL287" s="142"/>
      <c r="BK287" s="240"/>
      <c r="BL287" s="240"/>
      <c r="BM287" s="240"/>
      <c r="BN287" s="240"/>
      <c r="BO287" s="240"/>
      <c r="BP287" s="240"/>
      <c r="BQ287" s="240"/>
      <c r="BR287" s="240"/>
      <c r="BS287" s="240"/>
      <c r="BT287" s="240"/>
      <c r="BU287" s="240"/>
      <c r="BV287" s="240"/>
      <c r="BW287" s="240"/>
    </row>
    <row r="288" spans="36:75">
      <c r="AJ288" s="12"/>
      <c r="AL288" s="142"/>
      <c r="BK288" s="240"/>
      <c r="BL288" s="240"/>
      <c r="BM288" s="240"/>
      <c r="BN288" s="240"/>
      <c r="BO288" s="240"/>
      <c r="BP288" s="240"/>
      <c r="BQ288" s="240"/>
      <c r="BR288" s="240"/>
      <c r="BS288" s="240"/>
      <c r="BT288" s="240"/>
      <c r="BU288" s="240"/>
      <c r="BV288" s="240"/>
      <c r="BW288" s="240"/>
    </row>
    <row r="289" spans="36:75">
      <c r="AJ289" s="12"/>
      <c r="AL289" s="142"/>
      <c r="BK289" s="240"/>
      <c r="BL289" s="240"/>
      <c r="BM289" s="240"/>
      <c r="BN289" s="240"/>
      <c r="BO289" s="240"/>
      <c r="BP289" s="240"/>
      <c r="BQ289" s="240"/>
      <c r="BR289" s="240"/>
      <c r="BS289" s="240"/>
      <c r="BT289" s="240"/>
      <c r="BU289" s="240"/>
      <c r="BV289" s="240"/>
      <c r="BW289" s="240"/>
    </row>
    <row r="290" spans="36:75">
      <c r="AJ290" s="12"/>
      <c r="AL290" s="142"/>
      <c r="BK290" s="240"/>
      <c r="BL290" s="240"/>
      <c r="BM290" s="240"/>
      <c r="BN290" s="240"/>
      <c r="BO290" s="240"/>
      <c r="BP290" s="240"/>
      <c r="BQ290" s="240"/>
      <c r="BR290" s="240"/>
      <c r="BS290" s="240"/>
      <c r="BT290" s="240"/>
      <c r="BU290" s="240"/>
      <c r="BV290" s="240"/>
      <c r="BW290" s="240"/>
    </row>
    <row r="291" spans="36:75">
      <c r="AJ291" s="12"/>
      <c r="AL291" s="142"/>
      <c r="BK291" s="240"/>
      <c r="BL291" s="240"/>
      <c r="BM291" s="240"/>
      <c r="BN291" s="240"/>
      <c r="BO291" s="240"/>
      <c r="BP291" s="240"/>
      <c r="BQ291" s="240"/>
      <c r="BR291" s="240"/>
      <c r="BS291" s="240"/>
      <c r="BT291" s="240"/>
      <c r="BU291" s="240"/>
      <c r="BV291" s="240"/>
      <c r="BW291" s="240"/>
    </row>
    <row r="292" spans="36:75">
      <c r="AJ292" s="12"/>
      <c r="AL292" s="142"/>
      <c r="BK292" s="240"/>
      <c r="BL292" s="240"/>
      <c r="BM292" s="240"/>
      <c r="BN292" s="240"/>
      <c r="BO292" s="240"/>
      <c r="BP292" s="240"/>
      <c r="BQ292" s="240"/>
      <c r="BR292" s="240"/>
      <c r="BS292" s="240"/>
      <c r="BT292" s="240"/>
      <c r="BU292" s="240"/>
      <c r="BV292" s="240"/>
      <c r="BW292" s="240"/>
    </row>
    <row r="293" spans="36:75">
      <c r="AJ293" s="12"/>
      <c r="AL293" s="142"/>
      <c r="BK293" s="240"/>
      <c r="BL293" s="240"/>
      <c r="BM293" s="240"/>
      <c r="BN293" s="240"/>
      <c r="BO293" s="240"/>
      <c r="BP293" s="240"/>
      <c r="BQ293" s="240"/>
      <c r="BR293" s="240"/>
      <c r="BS293" s="240"/>
      <c r="BT293" s="240"/>
      <c r="BU293" s="240"/>
      <c r="BV293" s="240"/>
      <c r="BW293" s="240"/>
    </row>
    <row r="294" spans="36:75">
      <c r="AJ294" s="12"/>
      <c r="AL294" s="142"/>
      <c r="BK294" s="240"/>
      <c r="BL294" s="240"/>
      <c r="BM294" s="240"/>
      <c r="BN294" s="240"/>
      <c r="BO294" s="240"/>
      <c r="BP294" s="240"/>
      <c r="BQ294" s="240"/>
      <c r="BR294" s="240"/>
      <c r="BS294" s="240"/>
      <c r="BT294" s="240"/>
      <c r="BU294" s="240"/>
      <c r="BV294" s="240"/>
      <c r="BW294" s="240"/>
    </row>
    <row r="295" spans="36:75">
      <c r="AJ295" s="12"/>
      <c r="AL295" s="142"/>
      <c r="BK295" s="240"/>
      <c r="BL295" s="240"/>
      <c r="BM295" s="240"/>
      <c r="BN295" s="240"/>
      <c r="BO295" s="240"/>
      <c r="BP295" s="240"/>
      <c r="BQ295" s="240"/>
      <c r="BR295" s="240"/>
      <c r="BS295" s="240"/>
      <c r="BT295" s="240"/>
      <c r="BU295" s="240"/>
      <c r="BV295" s="240"/>
      <c r="BW295" s="240"/>
    </row>
    <row r="296" spans="36:75">
      <c r="AJ296" s="12"/>
      <c r="AL296" s="142"/>
      <c r="BK296" s="240"/>
      <c r="BL296" s="240"/>
      <c r="BM296" s="240"/>
      <c r="BN296" s="240"/>
      <c r="BO296" s="240"/>
      <c r="BP296" s="240"/>
      <c r="BQ296" s="240"/>
      <c r="BR296" s="240"/>
      <c r="BS296" s="240"/>
      <c r="BT296" s="240"/>
      <c r="BU296" s="240"/>
      <c r="BV296" s="240"/>
      <c r="BW296" s="240"/>
    </row>
    <row r="297" spans="36:75">
      <c r="AJ297" s="12"/>
      <c r="AL297" s="142"/>
      <c r="BK297" s="240"/>
      <c r="BL297" s="240"/>
      <c r="BM297" s="240"/>
      <c r="BN297" s="240"/>
      <c r="BO297" s="240"/>
      <c r="BP297" s="240"/>
      <c r="BQ297" s="240"/>
      <c r="BR297" s="240"/>
      <c r="BS297" s="240"/>
      <c r="BT297" s="240"/>
      <c r="BU297" s="240"/>
      <c r="BV297" s="240"/>
      <c r="BW297" s="240"/>
    </row>
    <row r="298" spans="36:75">
      <c r="AJ298" s="12"/>
      <c r="AL298" s="142"/>
      <c r="BK298" s="240"/>
      <c r="BL298" s="240"/>
      <c r="BM298" s="240"/>
      <c r="BN298" s="240"/>
      <c r="BO298" s="240"/>
      <c r="BP298" s="240"/>
      <c r="BQ298" s="240"/>
      <c r="BR298" s="240"/>
      <c r="BS298" s="240"/>
      <c r="BT298" s="240"/>
      <c r="BU298" s="240"/>
      <c r="BV298" s="240"/>
      <c r="BW298" s="240"/>
    </row>
    <row r="299" spans="36:75">
      <c r="AJ299" s="12"/>
      <c r="AL299" s="142"/>
      <c r="BK299" s="240"/>
      <c r="BL299" s="240"/>
      <c r="BM299" s="240"/>
      <c r="BN299" s="240"/>
      <c r="BO299" s="240"/>
      <c r="BP299" s="240"/>
      <c r="BQ299" s="240"/>
      <c r="BR299" s="240"/>
      <c r="BS299" s="240"/>
      <c r="BT299" s="240"/>
      <c r="BU299" s="240"/>
      <c r="BV299" s="240"/>
      <c r="BW299" s="240"/>
    </row>
    <row r="300" spans="36:75">
      <c r="AJ300" s="12"/>
      <c r="AL300" s="142"/>
      <c r="BK300" s="240"/>
      <c r="BL300" s="240"/>
      <c r="BM300" s="240"/>
      <c r="BN300" s="240"/>
      <c r="BO300" s="240"/>
      <c r="BP300" s="240"/>
      <c r="BQ300" s="240"/>
      <c r="BR300" s="240"/>
      <c r="BS300" s="240"/>
      <c r="BT300" s="240"/>
      <c r="BU300" s="240"/>
      <c r="BV300" s="240"/>
      <c r="BW300" s="240"/>
    </row>
    <row r="301" spans="36:75">
      <c r="AJ301" s="12"/>
      <c r="AL301" s="142"/>
      <c r="BK301" s="240"/>
      <c r="BL301" s="240"/>
      <c r="BM301" s="240"/>
      <c r="BN301" s="240"/>
      <c r="BO301" s="240"/>
      <c r="BP301" s="240"/>
      <c r="BQ301" s="240"/>
      <c r="BR301" s="240"/>
      <c r="BS301" s="240"/>
      <c r="BT301" s="240"/>
      <c r="BU301" s="240"/>
      <c r="BV301" s="240"/>
      <c r="BW301" s="240"/>
    </row>
    <row r="302" spans="36:75">
      <c r="AJ302" s="12"/>
      <c r="AL302" s="142"/>
      <c r="BK302" s="240"/>
      <c r="BL302" s="240"/>
      <c r="BM302" s="240"/>
      <c r="BN302" s="240"/>
      <c r="BO302" s="240"/>
      <c r="BP302" s="240"/>
      <c r="BQ302" s="240"/>
      <c r="BR302" s="240"/>
      <c r="BS302" s="240"/>
      <c r="BT302" s="240"/>
      <c r="BU302" s="240"/>
      <c r="BV302" s="240"/>
      <c r="BW302" s="240"/>
    </row>
    <row r="303" spans="36:75">
      <c r="AJ303" s="12"/>
      <c r="AL303" s="142"/>
      <c r="BK303" s="240"/>
      <c r="BL303" s="240"/>
      <c r="BM303" s="240"/>
      <c r="BN303" s="240"/>
      <c r="BO303" s="240"/>
      <c r="BP303" s="240"/>
      <c r="BQ303" s="240"/>
      <c r="BR303" s="240"/>
      <c r="BS303" s="240"/>
      <c r="BT303" s="240"/>
      <c r="BU303" s="240"/>
      <c r="BV303" s="240"/>
      <c r="BW303" s="240"/>
    </row>
    <row r="304" spans="36:75">
      <c r="AJ304" s="12"/>
      <c r="AL304" s="142"/>
      <c r="BK304" s="240"/>
      <c r="BL304" s="240"/>
      <c r="BM304" s="240"/>
      <c r="BN304" s="240"/>
      <c r="BO304" s="240"/>
      <c r="BP304" s="240"/>
      <c r="BQ304" s="240"/>
      <c r="BR304" s="240"/>
      <c r="BS304" s="240"/>
      <c r="BT304" s="240"/>
      <c r="BU304" s="240"/>
      <c r="BV304" s="240"/>
      <c r="BW304" s="240"/>
    </row>
    <row r="305" spans="36:75">
      <c r="AJ305" s="12"/>
      <c r="AL305" s="142"/>
      <c r="BK305" s="240"/>
      <c r="BL305" s="240"/>
      <c r="BM305" s="240"/>
      <c r="BN305" s="240"/>
      <c r="BO305" s="240"/>
      <c r="BP305" s="240"/>
      <c r="BQ305" s="240"/>
      <c r="BR305" s="240"/>
      <c r="BS305" s="240"/>
      <c r="BT305" s="240"/>
      <c r="BU305" s="240"/>
      <c r="BV305" s="240"/>
      <c r="BW305" s="240"/>
    </row>
    <row r="306" spans="36:75">
      <c r="AJ306" s="12"/>
      <c r="AL306" s="142"/>
      <c r="BK306" s="240"/>
      <c r="BL306" s="240"/>
      <c r="BM306" s="240"/>
      <c r="BN306" s="240"/>
      <c r="BO306" s="240"/>
      <c r="BP306" s="240"/>
      <c r="BQ306" s="240"/>
      <c r="BR306" s="240"/>
      <c r="BS306" s="240"/>
      <c r="BT306" s="240"/>
      <c r="BU306" s="240"/>
      <c r="BV306" s="240"/>
      <c r="BW306" s="240"/>
    </row>
    <row r="307" spans="36:75">
      <c r="AJ307" s="12"/>
      <c r="AL307" s="142"/>
      <c r="BK307" s="240"/>
      <c r="BL307" s="240"/>
      <c r="BM307" s="240"/>
      <c r="BN307" s="240"/>
      <c r="BO307" s="240"/>
      <c r="BP307" s="240"/>
      <c r="BQ307" s="240"/>
      <c r="BR307" s="240"/>
      <c r="BS307" s="240"/>
      <c r="BT307" s="240"/>
      <c r="BU307" s="240"/>
      <c r="BV307" s="240"/>
      <c r="BW307" s="240"/>
    </row>
    <row r="308" spans="36:75">
      <c r="AJ308" s="12"/>
      <c r="AL308" s="142"/>
      <c r="BK308" s="240"/>
      <c r="BL308" s="240"/>
      <c r="BM308" s="240"/>
      <c r="BN308" s="240"/>
      <c r="BO308" s="240"/>
      <c r="BP308" s="240"/>
      <c r="BQ308" s="240"/>
      <c r="BR308" s="240"/>
      <c r="BS308" s="240"/>
      <c r="BT308" s="240"/>
      <c r="BU308" s="240"/>
      <c r="BV308" s="240"/>
      <c r="BW308" s="240"/>
    </row>
    <row r="309" spans="36:75">
      <c r="AJ309" s="12"/>
      <c r="AL309" s="142"/>
      <c r="BK309" s="240"/>
      <c r="BL309" s="240"/>
      <c r="BM309" s="240"/>
      <c r="BN309" s="240"/>
      <c r="BO309" s="240"/>
      <c r="BP309" s="240"/>
      <c r="BQ309" s="240"/>
      <c r="BR309" s="240"/>
      <c r="BS309" s="240"/>
      <c r="BT309" s="240"/>
      <c r="BU309" s="240"/>
      <c r="BV309" s="240"/>
      <c r="BW309" s="240"/>
    </row>
    <row r="310" spans="36:75">
      <c r="AJ310" s="12"/>
      <c r="AL310" s="142"/>
      <c r="BK310" s="240"/>
      <c r="BL310" s="240"/>
      <c r="BM310" s="240"/>
      <c r="BN310" s="240"/>
      <c r="BO310" s="240"/>
      <c r="BP310" s="240"/>
      <c r="BQ310" s="240"/>
      <c r="BR310" s="240"/>
      <c r="BS310" s="240"/>
      <c r="BT310" s="240"/>
      <c r="BU310" s="240"/>
      <c r="BV310" s="240"/>
      <c r="BW310" s="240"/>
    </row>
    <row r="311" spans="36:75">
      <c r="AJ311" s="12"/>
      <c r="AL311" s="142"/>
      <c r="BK311" s="240"/>
      <c r="BL311" s="240"/>
      <c r="BM311" s="240"/>
      <c r="BN311" s="240"/>
      <c r="BO311" s="240"/>
      <c r="BP311" s="240"/>
      <c r="BQ311" s="240"/>
      <c r="BR311" s="240"/>
      <c r="BS311" s="240"/>
      <c r="BT311" s="240"/>
      <c r="BU311" s="240"/>
      <c r="BV311" s="240"/>
      <c r="BW311" s="240"/>
    </row>
    <row r="312" spans="36:75">
      <c r="AJ312" s="12"/>
      <c r="AL312" s="142"/>
      <c r="BK312" s="240"/>
      <c r="BL312" s="240"/>
      <c r="BM312" s="240"/>
      <c r="BN312" s="240"/>
      <c r="BO312" s="240"/>
      <c r="BP312" s="240"/>
      <c r="BQ312" s="240"/>
      <c r="BR312" s="240"/>
      <c r="BS312" s="240"/>
      <c r="BT312" s="240"/>
      <c r="BU312" s="240"/>
      <c r="BV312" s="240"/>
      <c r="BW312" s="240"/>
    </row>
    <row r="313" spans="36:75">
      <c r="AJ313" s="12"/>
      <c r="AL313" s="142"/>
      <c r="BK313" s="240"/>
      <c r="BL313" s="240"/>
      <c r="BM313" s="240"/>
      <c r="BN313" s="240"/>
      <c r="BO313" s="240"/>
      <c r="BP313" s="240"/>
      <c r="BQ313" s="240"/>
      <c r="BR313" s="240"/>
      <c r="BS313" s="240"/>
      <c r="BT313" s="240"/>
      <c r="BU313" s="240"/>
      <c r="BV313" s="240"/>
      <c r="BW313" s="240"/>
    </row>
    <row r="314" spans="36:75">
      <c r="AJ314" s="12"/>
      <c r="AL314" s="142"/>
      <c r="BK314" s="240"/>
      <c r="BL314" s="240"/>
      <c r="BM314" s="240"/>
      <c r="BN314" s="240"/>
      <c r="BO314" s="240"/>
      <c r="BP314" s="240"/>
      <c r="BQ314" s="240"/>
      <c r="BR314" s="240"/>
      <c r="BS314" s="240"/>
      <c r="BT314" s="240"/>
      <c r="BU314" s="240"/>
      <c r="BV314" s="240"/>
      <c r="BW314" s="240"/>
    </row>
    <row r="315" spans="36:75">
      <c r="AJ315" s="12"/>
      <c r="AL315" s="142"/>
      <c r="BK315" s="240"/>
      <c r="BL315" s="240"/>
      <c r="BM315" s="240"/>
      <c r="BN315" s="240"/>
      <c r="BO315" s="240"/>
      <c r="BP315" s="240"/>
      <c r="BQ315" s="240"/>
      <c r="BR315" s="240"/>
      <c r="BS315" s="240"/>
      <c r="BT315" s="240"/>
      <c r="BU315" s="240"/>
      <c r="BV315" s="240"/>
      <c r="BW315" s="240"/>
    </row>
    <row r="316" spans="36:75">
      <c r="AJ316" s="12"/>
      <c r="AL316" s="142"/>
      <c r="BK316" s="240"/>
      <c r="BL316" s="240"/>
      <c r="BM316" s="240"/>
      <c r="BN316" s="240"/>
      <c r="BO316" s="240"/>
      <c r="BP316" s="240"/>
      <c r="BQ316" s="240"/>
      <c r="BR316" s="240"/>
      <c r="BS316" s="240"/>
      <c r="BT316" s="240"/>
      <c r="BU316" s="240"/>
      <c r="BV316" s="240"/>
      <c r="BW316" s="240"/>
    </row>
    <row r="317" spans="36:75">
      <c r="AJ317" s="12"/>
      <c r="AL317" s="142"/>
      <c r="BK317" s="240"/>
      <c r="BL317" s="240"/>
      <c r="BM317" s="240"/>
      <c r="BN317" s="240"/>
      <c r="BO317" s="240"/>
      <c r="BP317" s="240"/>
      <c r="BQ317" s="240"/>
      <c r="BR317" s="240"/>
      <c r="BS317" s="240"/>
      <c r="BT317" s="240"/>
      <c r="BU317" s="240"/>
      <c r="BV317" s="240"/>
      <c r="BW317" s="240"/>
    </row>
    <row r="318" spans="36:75">
      <c r="AJ318" s="12"/>
      <c r="AL318" s="142"/>
      <c r="BK318" s="240"/>
      <c r="BL318" s="240"/>
      <c r="BM318" s="240"/>
      <c r="BN318" s="240"/>
      <c r="BO318" s="240"/>
      <c r="BP318" s="240"/>
      <c r="BQ318" s="240"/>
      <c r="BR318" s="240"/>
      <c r="BS318" s="240"/>
      <c r="BT318" s="240"/>
      <c r="BU318" s="240"/>
      <c r="BV318" s="240"/>
      <c r="BW318" s="240"/>
    </row>
    <row r="319" spans="36:75">
      <c r="AJ319" s="12"/>
      <c r="AL319" s="142"/>
      <c r="BK319" s="240"/>
      <c r="BL319" s="240"/>
      <c r="BM319" s="240"/>
      <c r="BN319" s="240"/>
      <c r="BO319" s="240"/>
      <c r="BP319" s="240"/>
      <c r="BQ319" s="240"/>
      <c r="BR319" s="240"/>
      <c r="BS319" s="240"/>
      <c r="BT319" s="240"/>
      <c r="BU319" s="240"/>
      <c r="BV319" s="240"/>
      <c r="BW319" s="240"/>
    </row>
    <row r="320" spans="36:75">
      <c r="AJ320" s="12"/>
      <c r="AL320" s="142"/>
      <c r="BK320" s="240"/>
      <c r="BL320" s="240"/>
      <c r="BM320" s="240"/>
      <c r="BN320" s="240"/>
      <c r="BO320" s="240"/>
      <c r="BP320" s="240"/>
      <c r="BQ320" s="240"/>
      <c r="BR320" s="240"/>
      <c r="BS320" s="240"/>
      <c r="BT320" s="240"/>
      <c r="BU320" s="240"/>
      <c r="BV320" s="240"/>
      <c r="BW320" s="240"/>
    </row>
    <row r="321" spans="36:75">
      <c r="AJ321" s="12"/>
      <c r="AL321" s="142"/>
      <c r="BK321" s="240"/>
      <c r="BL321" s="240"/>
      <c r="BM321" s="240"/>
      <c r="BN321" s="240"/>
      <c r="BO321" s="240"/>
      <c r="BP321" s="240"/>
      <c r="BQ321" s="240"/>
      <c r="BR321" s="240"/>
      <c r="BS321" s="240"/>
      <c r="BT321" s="240"/>
      <c r="BU321" s="240"/>
      <c r="BV321" s="240"/>
      <c r="BW321" s="240"/>
    </row>
    <row r="322" spans="36:75">
      <c r="AJ322" s="12"/>
      <c r="AL322" s="142"/>
      <c r="BK322" s="240"/>
      <c r="BL322" s="240"/>
      <c r="BM322" s="240"/>
      <c r="BN322" s="240"/>
      <c r="BO322" s="240"/>
      <c r="BP322" s="240"/>
      <c r="BQ322" s="240"/>
      <c r="BR322" s="240"/>
      <c r="BS322" s="240"/>
      <c r="BT322" s="240"/>
      <c r="BU322" s="240"/>
      <c r="BV322" s="240"/>
      <c r="BW322" s="240"/>
    </row>
    <row r="323" spans="36:75">
      <c r="AJ323" s="12"/>
      <c r="AL323" s="142"/>
      <c r="BK323" s="240"/>
      <c r="BL323" s="240"/>
      <c r="BM323" s="240"/>
      <c r="BN323" s="240"/>
      <c r="BO323" s="240"/>
      <c r="BP323" s="240"/>
      <c r="BQ323" s="240"/>
      <c r="BR323" s="240"/>
      <c r="BS323" s="240"/>
      <c r="BT323" s="240"/>
      <c r="BU323" s="240"/>
      <c r="BV323" s="240"/>
      <c r="BW323" s="240"/>
    </row>
    <row r="324" spans="36:75">
      <c r="AJ324" s="12"/>
      <c r="AL324" s="142"/>
      <c r="BK324" s="240"/>
      <c r="BL324" s="240"/>
      <c r="BM324" s="240"/>
      <c r="BN324" s="240"/>
      <c r="BO324" s="240"/>
      <c r="BP324" s="240"/>
      <c r="BQ324" s="240"/>
      <c r="BR324" s="240"/>
      <c r="BS324" s="240"/>
      <c r="BT324" s="240"/>
      <c r="BU324" s="240"/>
      <c r="BV324" s="240"/>
      <c r="BW324" s="240"/>
    </row>
    <row r="325" spans="36:75">
      <c r="AJ325" s="12"/>
      <c r="AL325" s="142"/>
      <c r="BK325" s="240"/>
      <c r="BL325" s="240"/>
      <c r="BM325" s="240"/>
      <c r="BN325" s="240"/>
      <c r="BO325" s="240"/>
      <c r="BP325" s="240"/>
      <c r="BQ325" s="240"/>
      <c r="BR325" s="240"/>
      <c r="BS325" s="240"/>
      <c r="BT325" s="240"/>
      <c r="BU325" s="240"/>
      <c r="BV325" s="240"/>
      <c r="BW325" s="240"/>
    </row>
    <row r="326" spans="36:75">
      <c r="AJ326" s="12"/>
      <c r="AL326" s="142"/>
      <c r="BK326" s="240"/>
      <c r="BL326" s="240"/>
      <c r="BM326" s="240"/>
      <c r="BN326" s="240"/>
      <c r="BO326" s="240"/>
      <c r="BP326" s="240"/>
      <c r="BQ326" s="240"/>
      <c r="BR326" s="240"/>
      <c r="BS326" s="240"/>
      <c r="BT326" s="240"/>
      <c r="BU326" s="240"/>
      <c r="BV326" s="240"/>
      <c r="BW326" s="240"/>
    </row>
    <row r="327" spans="36:75">
      <c r="AJ327" s="12"/>
      <c r="AL327" s="142"/>
      <c r="BK327" s="240"/>
      <c r="BL327" s="240"/>
      <c r="BM327" s="240"/>
      <c r="BN327" s="240"/>
      <c r="BO327" s="240"/>
      <c r="BP327" s="240"/>
      <c r="BQ327" s="240"/>
      <c r="BR327" s="240"/>
      <c r="BS327" s="240"/>
      <c r="BT327" s="240"/>
      <c r="BU327" s="240"/>
      <c r="BV327" s="240"/>
      <c r="BW327" s="240"/>
    </row>
    <row r="328" spans="36:75">
      <c r="AJ328" s="12"/>
      <c r="AL328" s="142"/>
      <c r="BK328" s="240"/>
      <c r="BL328" s="240"/>
      <c r="BM328" s="240"/>
      <c r="BN328" s="240"/>
      <c r="BO328" s="240"/>
      <c r="BP328" s="240"/>
      <c r="BQ328" s="240"/>
      <c r="BR328" s="240"/>
      <c r="BS328" s="240"/>
      <c r="BT328" s="240"/>
      <c r="BU328" s="240"/>
      <c r="BV328" s="240"/>
      <c r="BW328" s="240"/>
    </row>
    <row r="329" spans="36:75">
      <c r="AJ329" s="12"/>
      <c r="AL329" s="142"/>
      <c r="BK329" s="240"/>
      <c r="BL329" s="240"/>
      <c r="BM329" s="240"/>
      <c r="BN329" s="240"/>
      <c r="BO329" s="240"/>
      <c r="BP329" s="240"/>
      <c r="BQ329" s="240"/>
      <c r="BR329" s="240"/>
      <c r="BS329" s="240"/>
      <c r="BT329" s="240"/>
      <c r="BU329" s="240"/>
      <c r="BV329" s="240"/>
      <c r="BW329" s="240"/>
    </row>
    <row r="330" spans="36:75">
      <c r="AJ330" s="12"/>
      <c r="AL330" s="142"/>
      <c r="BK330" s="240"/>
      <c r="BL330" s="240"/>
      <c r="BM330" s="240"/>
      <c r="BN330" s="240"/>
      <c r="BO330" s="240"/>
      <c r="BP330" s="240"/>
      <c r="BQ330" s="240"/>
      <c r="BR330" s="240"/>
      <c r="BS330" s="240"/>
      <c r="BT330" s="240"/>
      <c r="BU330" s="240"/>
      <c r="BV330" s="240"/>
      <c r="BW330" s="240"/>
    </row>
    <row r="331" spans="36:75">
      <c r="AJ331" s="12"/>
      <c r="AL331" s="142"/>
      <c r="BK331" s="240"/>
      <c r="BL331" s="240"/>
      <c r="BM331" s="240"/>
      <c r="BN331" s="240"/>
      <c r="BO331" s="240"/>
      <c r="BP331" s="240"/>
      <c r="BQ331" s="240"/>
      <c r="BR331" s="240"/>
      <c r="BS331" s="240"/>
      <c r="BT331" s="240"/>
      <c r="BU331" s="240"/>
      <c r="BV331" s="240"/>
      <c r="BW331" s="240"/>
    </row>
    <row r="332" spans="36:75">
      <c r="AJ332" s="12"/>
      <c r="AL332" s="142"/>
      <c r="BK332" s="240"/>
      <c r="BL332" s="240"/>
      <c r="BM332" s="240"/>
      <c r="BN332" s="240"/>
      <c r="BO332" s="240"/>
      <c r="BP332" s="240"/>
      <c r="BQ332" s="240"/>
      <c r="BR332" s="240"/>
      <c r="BS332" s="240"/>
      <c r="BT332" s="240"/>
      <c r="BU332" s="240"/>
      <c r="BV332" s="240"/>
      <c r="BW332" s="240"/>
    </row>
    <row r="333" spans="36:75">
      <c r="AJ333" s="12"/>
      <c r="AL333" s="142"/>
      <c r="BK333" s="240"/>
      <c r="BL333" s="240"/>
      <c r="BM333" s="240"/>
      <c r="BN333" s="240"/>
      <c r="BO333" s="240"/>
      <c r="BP333" s="240"/>
      <c r="BQ333" s="240"/>
      <c r="BR333" s="240"/>
      <c r="BS333" s="240"/>
      <c r="BT333" s="240"/>
      <c r="BU333" s="240"/>
      <c r="BV333" s="240"/>
      <c r="BW333" s="240"/>
    </row>
    <row r="334" spans="36:75">
      <c r="AJ334" s="12"/>
      <c r="AL334" s="142"/>
      <c r="BK334" s="240"/>
      <c r="BL334" s="240"/>
      <c r="BM334" s="240"/>
      <c r="BN334" s="240"/>
      <c r="BO334" s="240"/>
      <c r="BP334" s="240"/>
      <c r="BQ334" s="240"/>
      <c r="BR334" s="240"/>
      <c r="BS334" s="240"/>
      <c r="BT334" s="240"/>
      <c r="BU334" s="240"/>
      <c r="BV334" s="240"/>
      <c r="BW334" s="240"/>
    </row>
    <row r="335" spans="36:75">
      <c r="AJ335" s="12"/>
      <c r="AL335" s="142"/>
      <c r="BK335" s="240"/>
      <c r="BL335" s="240"/>
      <c r="BM335" s="240"/>
      <c r="BN335" s="240"/>
      <c r="BO335" s="240"/>
      <c r="BP335" s="240"/>
      <c r="BQ335" s="240"/>
      <c r="BR335" s="240"/>
      <c r="BS335" s="240"/>
      <c r="BT335" s="240"/>
      <c r="BU335" s="240"/>
      <c r="BV335" s="240"/>
      <c r="BW335" s="240"/>
    </row>
    <row r="336" spans="36:75">
      <c r="AJ336" s="12"/>
      <c r="AL336" s="142"/>
      <c r="BK336" s="240"/>
      <c r="BL336" s="240"/>
      <c r="BM336" s="240"/>
      <c r="BN336" s="240"/>
      <c r="BO336" s="240"/>
      <c r="BP336" s="240"/>
      <c r="BQ336" s="240"/>
      <c r="BR336" s="240"/>
      <c r="BS336" s="240"/>
      <c r="BT336" s="240"/>
      <c r="BU336" s="240"/>
      <c r="BV336" s="240"/>
      <c r="BW336" s="240"/>
    </row>
    <row r="337" spans="36:75">
      <c r="AJ337" s="12"/>
      <c r="AL337" s="142"/>
      <c r="BK337" s="240"/>
      <c r="BL337" s="240"/>
      <c r="BM337" s="240"/>
      <c r="BN337" s="240"/>
      <c r="BO337" s="240"/>
      <c r="BP337" s="240"/>
      <c r="BQ337" s="240"/>
      <c r="BR337" s="240"/>
      <c r="BS337" s="240"/>
      <c r="BT337" s="240"/>
      <c r="BU337" s="240"/>
      <c r="BV337" s="240"/>
      <c r="BW337" s="240"/>
    </row>
    <row r="338" spans="36:75">
      <c r="AJ338" s="12"/>
      <c r="AL338" s="142"/>
      <c r="BK338" s="240"/>
      <c r="BL338" s="240"/>
      <c r="BM338" s="240"/>
      <c r="BN338" s="240"/>
      <c r="BO338" s="240"/>
      <c r="BP338" s="240"/>
      <c r="BQ338" s="240"/>
      <c r="BR338" s="240"/>
      <c r="BS338" s="240"/>
      <c r="BT338" s="240"/>
      <c r="BU338" s="240"/>
      <c r="BV338" s="240"/>
      <c r="BW338" s="240"/>
    </row>
    <row r="339" spans="36:75">
      <c r="AJ339" s="12"/>
      <c r="AL339" s="142"/>
      <c r="BK339" s="240"/>
      <c r="BL339" s="240"/>
      <c r="BM339" s="240"/>
      <c r="BN339" s="240"/>
      <c r="BO339" s="240"/>
      <c r="BP339" s="240"/>
      <c r="BQ339" s="240"/>
      <c r="BR339" s="240"/>
      <c r="BS339" s="240"/>
      <c r="BT339" s="240"/>
      <c r="BU339" s="240"/>
      <c r="BV339" s="240"/>
      <c r="BW339" s="240"/>
    </row>
    <row r="340" spans="36:75">
      <c r="AJ340" s="12"/>
      <c r="AL340" s="142"/>
      <c r="BK340" s="240"/>
      <c r="BL340" s="240"/>
      <c r="BM340" s="240"/>
      <c r="BN340" s="240"/>
      <c r="BO340" s="240"/>
      <c r="BP340" s="240"/>
      <c r="BQ340" s="240"/>
      <c r="BR340" s="240"/>
      <c r="BS340" s="240"/>
      <c r="BT340" s="240"/>
      <c r="BU340" s="240"/>
      <c r="BV340" s="240"/>
      <c r="BW340" s="240"/>
    </row>
    <row r="341" spans="36:75">
      <c r="AJ341" s="12"/>
      <c r="AL341" s="142"/>
      <c r="BK341" s="240"/>
      <c r="BL341" s="240"/>
      <c r="BM341" s="240"/>
      <c r="BN341" s="240"/>
      <c r="BO341" s="240"/>
      <c r="BP341" s="240"/>
      <c r="BQ341" s="240"/>
      <c r="BR341" s="240"/>
      <c r="BS341" s="240"/>
      <c r="BT341" s="240"/>
      <c r="BU341" s="240"/>
      <c r="BV341" s="240"/>
      <c r="BW341" s="240"/>
    </row>
    <row r="342" spans="36:75">
      <c r="AJ342" s="12"/>
      <c r="AL342" s="142"/>
      <c r="BK342" s="240"/>
      <c r="BL342" s="240"/>
      <c r="BM342" s="240"/>
      <c r="BN342" s="240"/>
      <c r="BO342" s="240"/>
      <c r="BP342" s="240"/>
      <c r="BQ342" s="240"/>
      <c r="BR342" s="240"/>
      <c r="BS342" s="240"/>
      <c r="BT342" s="240"/>
      <c r="BU342" s="240"/>
      <c r="BV342" s="240"/>
      <c r="BW342" s="240"/>
    </row>
    <row r="343" spans="36:75">
      <c r="AJ343" s="12"/>
      <c r="AL343" s="142"/>
      <c r="BK343" s="240"/>
      <c r="BL343" s="240"/>
      <c r="BM343" s="240"/>
      <c r="BN343" s="240"/>
      <c r="BO343" s="240"/>
      <c r="BP343" s="240"/>
      <c r="BQ343" s="240"/>
      <c r="BR343" s="240"/>
      <c r="BS343" s="240"/>
      <c r="BT343" s="240"/>
      <c r="BU343" s="240"/>
      <c r="BV343" s="240"/>
      <c r="BW343" s="240"/>
    </row>
    <row r="344" spans="36:75">
      <c r="AJ344" s="12"/>
      <c r="AL344" s="142"/>
      <c r="BK344" s="240"/>
      <c r="BL344" s="240"/>
      <c r="BM344" s="240"/>
      <c r="BN344" s="240"/>
      <c r="BO344" s="240"/>
      <c r="BP344" s="240"/>
      <c r="BQ344" s="240"/>
      <c r="BR344" s="240"/>
      <c r="BS344" s="240"/>
      <c r="BT344" s="240"/>
      <c r="BU344" s="240"/>
      <c r="BV344" s="240"/>
      <c r="BW344" s="240"/>
    </row>
    <row r="345" spans="36:75">
      <c r="AJ345" s="12"/>
      <c r="AL345" s="142"/>
      <c r="BK345" s="240"/>
      <c r="BL345" s="240"/>
      <c r="BM345" s="240"/>
      <c r="BN345" s="240"/>
      <c r="BO345" s="240"/>
      <c r="BP345" s="240"/>
      <c r="BQ345" s="240"/>
      <c r="BR345" s="240"/>
      <c r="BS345" s="240"/>
      <c r="BT345" s="240"/>
      <c r="BU345" s="240"/>
      <c r="BV345" s="240"/>
      <c r="BW345" s="240"/>
    </row>
    <row r="346" spans="36:75">
      <c r="AJ346" s="12"/>
      <c r="AL346" s="142"/>
      <c r="BK346" s="240"/>
      <c r="BL346" s="240"/>
      <c r="BM346" s="240"/>
      <c r="BN346" s="240"/>
      <c r="BO346" s="240"/>
      <c r="BP346" s="240"/>
      <c r="BQ346" s="240"/>
      <c r="BR346" s="240"/>
      <c r="BS346" s="240"/>
      <c r="BT346" s="240"/>
      <c r="BU346" s="240"/>
      <c r="BV346" s="240"/>
      <c r="BW346" s="240"/>
    </row>
    <row r="347" spans="36:75">
      <c r="AJ347" s="12"/>
      <c r="AL347" s="142"/>
      <c r="BK347" s="240"/>
      <c r="BL347" s="240"/>
      <c r="BM347" s="240"/>
      <c r="BN347" s="240"/>
      <c r="BO347" s="240"/>
      <c r="BP347" s="240"/>
      <c r="BQ347" s="240"/>
      <c r="BR347" s="240"/>
      <c r="BS347" s="240"/>
      <c r="BT347" s="240"/>
      <c r="BU347" s="240"/>
      <c r="BV347" s="240"/>
      <c r="BW347" s="240"/>
    </row>
    <row r="348" spans="36:75">
      <c r="AJ348" s="12"/>
      <c r="AL348" s="142"/>
      <c r="BK348" s="240"/>
      <c r="BL348" s="240"/>
      <c r="BM348" s="240"/>
      <c r="BN348" s="240"/>
      <c r="BO348" s="240"/>
      <c r="BP348" s="240"/>
      <c r="BQ348" s="240"/>
      <c r="BR348" s="240"/>
      <c r="BS348" s="240"/>
      <c r="BT348" s="240"/>
      <c r="BU348" s="240"/>
      <c r="BV348" s="240"/>
      <c r="BW348" s="240"/>
    </row>
    <row r="349" spans="36:75">
      <c r="AJ349" s="12"/>
      <c r="AL349" s="142"/>
      <c r="BK349" s="240"/>
      <c r="BL349" s="240"/>
      <c r="BM349" s="240"/>
      <c r="BN349" s="240"/>
      <c r="BO349" s="240"/>
      <c r="BP349" s="240"/>
      <c r="BQ349" s="240"/>
      <c r="BR349" s="240"/>
      <c r="BS349" s="240"/>
      <c r="BT349" s="240"/>
      <c r="BU349" s="240"/>
      <c r="BV349" s="240"/>
      <c r="BW349" s="240"/>
    </row>
    <row r="350" spans="36:75">
      <c r="AJ350" s="12"/>
      <c r="AL350" s="142"/>
      <c r="BK350" s="240"/>
      <c r="BL350" s="240"/>
      <c r="BM350" s="240"/>
      <c r="BN350" s="240"/>
      <c r="BO350" s="240"/>
      <c r="BP350" s="240"/>
      <c r="BQ350" s="240"/>
      <c r="BR350" s="240"/>
      <c r="BS350" s="240"/>
      <c r="BT350" s="240"/>
      <c r="BU350" s="240"/>
      <c r="BV350" s="240"/>
      <c r="BW350" s="240"/>
    </row>
    <row r="351" spans="36:75">
      <c r="AJ351" s="12"/>
      <c r="AL351" s="142"/>
      <c r="BK351" s="240"/>
      <c r="BL351" s="240"/>
      <c r="BM351" s="240"/>
      <c r="BN351" s="240"/>
      <c r="BO351" s="240"/>
      <c r="BP351" s="240"/>
      <c r="BQ351" s="240"/>
      <c r="BR351" s="240"/>
      <c r="BS351" s="240"/>
      <c r="BT351" s="240"/>
      <c r="BU351" s="240"/>
      <c r="BV351" s="240"/>
      <c r="BW351" s="240"/>
    </row>
    <row r="352" spans="36:75">
      <c r="AJ352" s="12"/>
      <c r="AL352" s="142"/>
      <c r="BK352" s="240"/>
      <c r="BL352" s="240"/>
      <c r="BM352" s="240"/>
      <c r="BN352" s="240"/>
      <c r="BO352" s="240"/>
      <c r="BP352" s="240"/>
      <c r="BQ352" s="240"/>
      <c r="BR352" s="240"/>
      <c r="BS352" s="240"/>
      <c r="BT352" s="240"/>
      <c r="BU352" s="240"/>
      <c r="BV352" s="240"/>
      <c r="BW352" s="240"/>
    </row>
    <row r="353" spans="36:75">
      <c r="AJ353" s="12"/>
      <c r="AL353" s="142"/>
      <c r="BK353" s="240"/>
      <c r="BL353" s="240"/>
      <c r="BM353" s="240"/>
      <c r="BN353" s="240"/>
      <c r="BO353" s="240"/>
      <c r="BP353" s="240"/>
      <c r="BQ353" s="240"/>
      <c r="BR353" s="240"/>
      <c r="BS353" s="240"/>
      <c r="BT353" s="240"/>
      <c r="BU353" s="240"/>
      <c r="BV353" s="240"/>
      <c r="BW353" s="240"/>
    </row>
    <row r="354" spans="36:75">
      <c r="AJ354" s="12"/>
      <c r="AL354" s="142"/>
      <c r="BK354" s="240"/>
      <c r="BL354" s="240"/>
      <c r="BM354" s="240"/>
      <c r="BN354" s="240"/>
      <c r="BO354" s="240"/>
      <c r="BP354" s="240"/>
      <c r="BQ354" s="240"/>
      <c r="BR354" s="240"/>
      <c r="BS354" s="240"/>
      <c r="BT354" s="240"/>
      <c r="BU354" s="240"/>
      <c r="BV354" s="240"/>
      <c r="BW354" s="240"/>
    </row>
    <row r="355" spans="36:75">
      <c r="AJ355" s="12"/>
      <c r="AL355" s="142"/>
      <c r="BK355" s="240"/>
      <c r="BL355" s="240"/>
      <c r="BM355" s="240"/>
      <c r="BN355" s="240"/>
      <c r="BO355" s="240"/>
      <c r="BP355" s="240"/>
      <c r="BQ355" s="240"/>
      <c r="BR355" s="240"/>
      <c r="BS355" s="240"/>
      <c r="BT355" s="240"/>
      <c r="BU355" s="240"/>
      <c r="BV355" s="240"/>
      <c r="BW355" s="240"/>
    </row>
    <row r="356" spans="36:75">
      <c r="AJ356" s="12"/>
      <c r="AL356" s="142"/>
      <c r="BK356" s="240"/>
      <c r="BL356" s="240"/>
      <c r="BM356" s="240"/>
      <c r="BN356" s="240"/>
      <c r="BO356" s="240"/>
      <c r="BP356" s="240"/>
      <c r="BQ356" s="240"/>
      <c r="BR356" s="240"/>
      <c r="BS356" s="240"/>
      <c r="BT356" s="240"/>
      <c r="BU356" s="240"/>
      <c r="BV356" s="240"/>
      <c r="BW356" s="240"/>
    </row>
    <row r="357" spans="36:75">
      <c r="AJ357" s="12"/>
      <c r="AL357" s="142"/>
      <c r="BK357" s="240"/>
      <c r="BL357" s="240"/>
      <c r="BM357" s="240"/>
      <c r="BN357" s="240"/>
      <c r="BO357" s="240"/>
      <c r="BP357" s="240"/>
      <c r="BQ357" s="240"/>
      <c r="BR357" s="240"/>
      <c r="BS357" s="240"/>
      <c r="BT357" s="240"/>
      <c r="BU357" s="240"/>
      <c r="BV357" s="240"/>
      <c r="BW357" s="240"/>
    </row>
    <row r="358" spans="36:75">
      <c r="AJ358" s="12"/>
      <c r="AL358" s="142"/>
      <c r="BK358" s="240"/>
      <c r="BL358" s="240"/>
      <c r="BM358" s="240"/>
      <c r="BN358" s="240"/>
      <c r="BO358" s="240"/>
      <c r="BP358" s="240"/>
      <c r="BQ358" s="240"/>
      <c r="BR358" s="240"/>
      <c r="BS358" s="240"/>
      <c r="BT358" s="240"/>
      <c r="BU358" s="240"/>
      <c r="BV358" s="240"/>
      <c r="BW358" s="240"/>
    </row>
    <row r="359" spans="36:75">
      <c r="AJ359" s="12"/>
      <c r="AL359" s="142"/>
      <c r="BK359" s="240"/>
      <c r="BL359" s="240"/>
      <c r="BM359" s="240"/>
      <c r="BN359" s="240"/>
      <c r="BO359" s="240"/>
      <c r="BP359" s="240"/>
      <c r="BQ359" s="240"/>
      <c r="BR359" s="240"/>
      <c r="BS359" s="240"/>
      <c r="BT359" s="240"/>
      <c r="BU359" s="240"/>
      <c r="BV359" s="240"/>
      <c r="BW359" s="240"/>
    </row>
    <row r="360" spans="36:75">
      <c r="AJ360" s="12"/>
      <c r="AL360" s="142"/>
      <c r="BK360" s="240"/>
      <c r="BL360" s="240"/>
      <c r="BM360" s="240"/>
      <c r="BN360" s="240"/>
      <c r="BO360" s="240"/>
      <c r="BP360" s="240"/>
      <c r="BQ360" s="240"/>
      <c r="BR360" s="240"/>
      <c r="BS360" s="240"/>
      <c r="BT360" s="240"/>
      <c r="BU360" s="240"/>
      <c r="BV360" s="240"/>
      <c r="BW360" s="240"/>
    </row>
    <row r="361" spans="36:75">
      <c r="AJ361" s="12"/>
      <c r="AL361" s="142"/>
      <c r="BK361" s="240"/>
      <c r="BL361" s="240"/>
      <c r="BM361" s="240"/>
      <c r="BN361" s="240"/>
      <c r="BO361" s="240"/>
      <c r="BP361" s="240"/>
      <c r="BQ361" s="240"/>
      <c r="BR361" s="240"/>
      <c r="BS361" s="240"/>
      <c r="BT361" s="240"/>
      <c r="BU361" s="240"/>
      <c r="BV361" s="240"/>
      <c r="BW361" s="240"/>
    </row>
    <row r="362" spans="36:75">
      <c r="AJ362" s="12"/>
      <c r="AL362" s="142"/>
      <c r="BK362" s="240"/>
      <c r="BL362" s="240"/>
      <c r="BM362" s="240"/>
      <c r="BN362" s="240"/>
      <c r="BO362" s="240"/>
      <c r="BP362" s="240"/>
      <c r="BQ362" s="240"/>
      <c r="BR362" s="240"/>
      <c r="BS362" s="240"/>
      <c r="BT362" s="240"/>
      <c r="BU362" s="240"/>
      <c r="BV362" s="240"/>
      <c r="BW362" s="240"/>
    </row>
    <row r="363" spans="36:75">
      <c r="AJ363" s="12"/>
      <c r="AL363" s="142"/>
      <c r="BK363" s="240"/>
      <c r="BL363" s="240"/>
      <c r="BM363" s="240"/>
      <c r="BN363" s="240"/>
      <c r="BO363" s="240"/>
      <c r="BP363" s="240"/>
      <c r="BQ363" s="240"/>
      <c r="BR363" s="240"/>
      <c r="BS363" s="240"/>
      <c r="BT363" s="240"/>
      <c r="BU363" s="240"/>
      <c r="BV363" s="240"/>
      <c r="BW363" s="240"/>
    </row>
    <row r="364" spans="36:75">
      <c r="AJ364" s="12"/>
      <c r="AL364" s="142"/>
      <c r="BK364" s="240"/>
      <c r="BL364" s="240"/>
      <c r="BM364" s="240"/>
      <c r="BN364" s="240"/>
      <c r="BO364" s="240"/>
      <c r="BP364" s="240"/>
      <c r="BQ364" s="240"/>
      <c r="BR364" s="240"/>
      <c r="BS364" s="240"/>
      <c r="BT364" s="240"/>
      <c r="BU364" s="240"/>
      <c r="BV364" s="240"/>
      <c r="BW364" s="240"/>
    </row>
    <row r="365" spans="36:75">
      <c r="AJ365" s="12"/>
      <c r="AL365" s="142"/>
      <c r="BK365" s="240"/>
      <c r="BL365" s="240"/>
      <c r="BM365" s="240"/>
      <c r="BN365" s="240"/>
      <c r="BO365" s="240"/>
      <c r="BP365" s="240"/>
      <c r="BQ365" s="240"/>
      <c r="BR365" s="240"/>
      <c r="BS365" s="240"/>
      <c r="BT365" s="240"/>
      <c r="BU365" s="240"/>
      <c r="BV365" s="240"/>
      <c r="BW365" s="240"/>
    </row>
    <row r="366" spans="36:75">
      <c r="AJ366" s="12"/>
      <c r="AL366" s="142"/>
      <c r="BK366" s="240"/>
      <c r="BL366" s="240"/>
      <c r="BM366" s="240"/>
      <c r="BN366" s="240"/>
      <c r="BO366" s="240"/>
      <c r="BP366" s="240"/>
      <c r="BQ366" s="240"/>
      <c r="BR366" s="240"/>
      <c r="BS366" s="240"/>
      <c r="BT366" s="240"/>
      <c r="BU366" s="240"/>
      <c r="BV366" s="240"/>
      <c r="BW366" s="240"/>
    </row>
    <row r="367" spans="36:75">
      <c r="AJ367" s="12"/>
      <c r="AL367" s="142"/>
      <c r="BK367" s="240"/>
      <c r="BL367" s="240"/>
      <c r="BM367" s="240"/>
      <c r="BN367" s="240"/>
      <c r="BO367" s="240"/>
      <c r="BP367" s="240"/>
      <c r="BQ367" s="240"/>
      <c r="BR367" s="240"/>
      <c r="BS367" s="240"/>
      <c r="BT367" s="240"/>
      <c r="BU367" s="240"/>
      <c r="BV367" s="240"/>
      <c r="BW367" s="240"/>
    </row>
    <row r="368" spans="36:75">
      <c r="AJ368" s="12"/>
      <c r="AL368" s="142"/>
      <c r="BK368" s="240"/>
      <c r="BL368" s="240"/>
      <c r="BM368" s="240"/>
      <c r="BN368" s="240"/>
      <c r="BO368" s="240"/>
      <c r="BP368" s="240"/>
      <c r="BQ368" s="240"/>
      <c r="BR368" s="240"/>
      <c r="BS368" s="240"/>
      <c r="BT368" s="240"/>
      <c r="BU368" s="240"/>
      <c r="BV368" s="240"/>
      <c r="BW368" s="240"/>
    </row>
    <row r="369" spans="36:75">
      <c r="AJ369" s="12"/>
      <c r="AL369" s="142"/>
      <c r="BK369" s="240"/>
      <c r="BL369" s="240"/>
      <c r="BM369" s="240"/>
      <c r="BN369" s="240"/>
      <c r="BO369" s="240"/>
      <c r="BP369" s="240"/>
      <c r="BQ369" s="240"/>
      <c r="BR369" s="240"/>
      <c r="BS369" s="240"/>
      <c r="BT369" s="240"/>
      <c r="BU369" s="240"/>
      <c r="BV369" s="240"/>
      <c r="BW369" s="240"/>
    </row>
    <row r="370" spans="36:75">
      <c r="AJ370" s="12"/>
      <c r="AL370" s="142"/>
      <c r="BK370" s="240"/>
      <c r="BL370" s="240"/>
      <c r="BM370" s="240"/>
      <c r="BN370" s="240"/>
      <c r="BO370" s="240"/>
      <c r="BP370" s="240"/>
      <c r="BQ370" s="240"/>
      <c r="BR370" s="240"/>
      <c r="BS370" s="240"/>
      <c r="BT370" s="240"/>
      <c r="BU370" s="240"/>
      <c r="BV370" s="240"/>
      <c r="BW370" s="240"/>
    </row>
    <row r="371" spans="36:75">
      <c r="AJ371" s="12"/>
      <c r="AL371" s="142"/>
      <c r="BK371" s="240"/>
      <c r="BL371" s="240"/>
      <c r="BM371" s="240"/>
      <c r="BN371" s="240"/>
      <c r="BO371" s="240"/>
      <c r="BP371" s="240"/>
      <c r="BQ371" s="240"/>
      <c r="BR371" s="240"/>
      <c r="BS371" s="240"/>
      <c r="BT371" s="240"/>
      <c r="BU371" s="240"/>
      <c r="BV371" s="240"/>
      <c r="BW371" s="240"/>
    </row>
    <row r="372" spans="36:75">
      <c r="AJ372" s="12"/>
      <c r="AL372" s="142"/>
      <c r="BK372" s="240"/>
      <c r="BL372" s="240"/>
      <c r="BM372" s="240"/>
      <c r="BN372" s="240"/>
      <c r="BO372" s="240"/>
      <c r="BP372" s="240"/>
      <c r="BQ372" s="240"/>
      <c r="BR372" s="240"/>
      <c r="BS372" s="240"/>
      <c r="BT372" s="240"/>
      <c r="BU372" s="240"/>
      <c r="BV372" s="240"/>
      <c r="BW372" s="240"/>
    </row>
    <row r="373" spans="36:75">
      <c r="AJ373" s="12"/>
      <c r="AL373" s="142"/>
      <c r="BK373" s="240"/>
      <c r="BL373" s="240"/>
      <c r="BM373" s="240"/>
      <c r="BN373" s="240"/>
      <c r="BO373" s="240"/>
      <c r="BP373" s="240"/>
      <c r="BQ373" s="240"/>
      <c r="BR373" s="240"/>
      <c r="BS373" s="240"/>
      <c r="BT373" s="240"/>
      <c r="BU373" s="240"/>
      <c r="BV373" s="240"/>
      <c r="BW373" s="240"/>
    </row>
    <row r="374" spans="36:75">
      <c r="AJ374" s="12"/>
      <c r="AL374" s="142"/>
      <c r="BK374" s="240"/>
      <c r="BL374" s="240"/>
      <c r="BM374" s="240"/>
      <c r="BN374" s="240"/>
      <c r="BO374" s="240"/>
      <c r="BP374" s="240"/>
      <c r="BQ374" s="240"/>
      <c r="BR374" s="240"/>
      <c r="BS374" s="240"/>
      <c r="BT374" s="240"/>
      <c r="BU374" s="240"/>
      <c r="BV374" s="240"/>
      <c r="BW374" s="240"/>
    </row>
    <row r="375" spans="36:75">
      <c r="AJ375" s="12"/>
      <c r="AL375" s="142"/>
      <c r="BK375" s="240"/>
      <c r="BL375" s="240"/>
      <c r="BM375" s="240"/>
      <c r="BN375" s="240"/>
      <c r="BO375" s="240"/>
      <c r="BP375" s="240"/>
      <c r="BQ375" s="240"/>
      <c r="BR375" s="240"/>
      <c r="BS375" s="240"/>
      <c r="BT375" s="240"/>
      <c r="BU375" s="240"/>
      <c r="BV375" s="240"/>
      <c r="BW375" s="240"/>
    </row>
    <row r="376" spans="36:75">
      <c r="AJ376" s="12"/>
      <c r="AL376" s="142"/>
      <c r="BK376" s="240"/>
      <c r="BL376" s="240"/>
      <c r="BM376" s="240"/>
      <c r="BN376" s="240"/>
      <c r="BO376" s="240"/>
      <c r="BP376" s="240"/>
      <c r="BQ376" s="240"/>
      <c r="BR376" s="240"/>
      <c r="BS376" s="240"/>
      <c r="BT376" s="240"/>
      <c r="BU376" s="240"/>
      <c r="BV376" s="240"/>
      <c r="BW376" s="240"/>
    </row>
    <row r="377" spans="36:75">
      <c r="AJ377" s="12"/>
      <c r="AL377" s="142"/>
      <c r="BK377" s="240"/>
      <c r="BL377" s="240"/>
      <c r="BM377" s="240"/>
      <c r="BN377" s="240"/>
      <c r="BO377" s="240"/>
      <c r="BP377" s="240"/>
      <c r="BQ377" s="240"/>
      <c r="BR377" s="240"/>
      <c r="BS377" s="240"/>
      <c r="BT377" s="240"/>
      <c r="BU377" s="240"/>
      <c r="BV377" s="240"/>
      <c r="BW377" s="240"/>
    </row>
    <row r="378" spans="36:75">
      <c r="AJ378" s="12"/>
      <c r="AL378" s="142"/>
      <c r="BK378" s="240"/>
      <c r="BL378" s="240"/>
      <c r="BM378" s="240"/>
      <c r="BN378" s="240"/>
      <c r="BO378" s="240"/>
      <c r="BP378" s="240"/>
      <c r="BQ378" s="240"/>
      <c r="BR378" s="240"/>
      <c r="BS378" s="240"/>
      <c r="BT378" s="240"/>
      <c r="BU378" s="240"/>
      <c r="BV378" s="240"/>
      <c r="BW378" s="240"/>
    </row>
    <row r="379" spans="36:75">
      <c r="AJ379" s="12"/>
      <c r="AL379" s="142"/>
      <c r="BK379" s="240"/>
      <c r="BL379" s="240"/>
      <c r="BM379" s="240"/>
      <c r="BN379" s="240"/>
      <c r="BO379" s="240"/>
      <c r="BP379" s="240"/>
      <c r="BQ379" s="240"/>
      <c r="BR379" s="240"/>
      <c r="BS379" s="240"/>
      <c r="BT379" s="240"/>
      <c r="BU379" s="240"/>
      <c r="BV379" s="240"/>
      <c r="BW379" s="240"/>
    </row>
    <row r="380" spans="36:75">
      <c r="AJ380" s="12"/>
      <c r="AL380" s="142"/>
      <c r="BK380" s="240"/>
      <c r="BL380" s="240"/>
      <c r="BM380" s="240"/>
      <c r="BN380" s="240"/>
      <c r="BO380" s="240"/>
      <c r="BP380" s="240"/>
      <c r="BQ380" s="240"/>
      <c r="BR380" s="240"/>
      <c r="BS380" s="240"/>
      <c r="BT380" s="240"/>
      <c r="BU380" s="240"/>
      <c r="BV380" s="240"/>
      <c r="BW380" s="240"/>
    </row>
    <row r="381" spans="36:75">
      <c r="AJ381" s="12"/>
      <c r="AL381" s="142"/>
      <c r="BK381" s="240"/>
      <c r="BL381" s="240"/>
      <c r="BM381" s="240"/>
      <c r="BN381" s="240"/>
      <c r="BO381" s="240"/>
      <c r="BP381" s="240"/>
      <c r="BQ381" s="240"/>
      <c r="BR381" s="240"/>
      <c r="BS381" s="240"/>
      <c r="BT381" s="240"/>
      <c r="BU381" s="240"/>
      <c r="BV381" s="240"/>
      <c r="BW381" s="240"/>
    </row>
    <row r="382" spans="36:75">
      <c r="AJ382" s="12"/>
      <c r="AL382" s="142"/>
      <c r="BK382" s="240"/>
      <c r="BL382" s="240"/>
      <c r="BM382" s="240"/>
      <c r="BN382" s="240"/>
      <c r="BO382" s="240"/>
      <c r="BP382" s="240"/>
      <c r="BQ382" s="240"/>
      <c r="BR382" s="240"/>
      <c r="BS382" s="240"/>
      <c r="BT382" s="240"/>
      <c r="BU382" s="240"/>
      <c r="BV382" s="240"/>
      <c r="BW382" s="240"/>
    </row>
    <row r="383" spans="36:75">
      <c r="AJ383" s="12"/>
      <c r="AL383" s="142"/>
      <c r="BK383" s="240"/>
      <c r="BL383" s="240"/>
      <c r="BM383" s="240"/>
      <c r="BN383" s="240"/>
      <c r="BO383" s="240"/>
      <c r="BP383" s="240"/>
      <c r="BQ383" s="240"/>
      <c r="BR383" s="240"/>
      <c r="BS383" s="240"/>
      <c r="BT383" s="240"/>
      <c r="BU383" s="240"/>
      <c r="BV383" s="240"/>
      <c r="BW383" s="240"/>
    </row>
    <row r="384" spans="36:75">
      <c r="AJ384" s="12"/>
      <c r="AL384" s="142"/>
      <c r="BK384" s="240"/>
      <c r="BL384" s="240"/>
      <c r="BM384" s="240"/>
      <c r="BN384" s="240"/>
      <c r="BO384" s="240"/>
      <c r="BP384" s="240"/>
      <c r="BQ384" s="240"/>
      <c r="BR384" s="240"/>
      <c r="BS384" s="240"/>
      <c r="BT384" s="240"/>
      <c r="BU384" s="240"/>
      <c r="BV384" s="240"/>
      <c r="BW384" s="240"/>
    </row>
    <row r="385" spans="36:75">
      <c r="AJ385" s="12"/>
      <c r="AL385" s="142"/>
      <c r="BK385" s="240"/>
      <c r="BL385" s="240"/>
      <c r="BM385" s="240"/>
      <c r="BN385" s="240"/>
      <c r="BO385" s="240"/>
      <c r="BP385" s="240"/>
      <c r="BQ385" s="240"/>
      <c r="BR385" s="240"/>
      <c r="BS385" s="240"/>
      <c r="BT385" s="240"/>
      <c r="BU385" s="240"/>
      <c r="BV385" s="240"/>
      <c r="BW385" s="240"/>
    </row>
    <row r="386" spans="36:75">
      <c r="AJ386" s="12"/>
      <c r="AL386" s="142"/>
      <c r="BK386" s="240"/>
      <c r="BL386" s="240"/>
      <c r="BM386" s="240"/>
      <c r="BN386" s="240"/>
      <c r="BO386" s="240"/>
      <c r="BP386" s="240"/>
      <c r="BQ386" s="240"/>
      <c r="BR386" s="240"/>
      <c r="BS386" s="240"/>
      <c r="BT386" s="240"/>
      <c r="BU386" s="240"/>
      <c r="BV386" s="240"/>
      <c r="BW386" s="240"/>
    </row>
    <row r="387" spans="36:75">
      <c r="AJ387" s="12"/>
      <c r="AL387" s="142"/>
      <c r="BK387" s="240"/>
      <c r="BL387" s="240"/>
      <c r="BM387" s="240"/>
      <c r="BN387" s="240"/>
      <c r="BO387" s="240"/>
      <c r="BP387" s="240"/>
      <c r="BQ387" s="240"/>
      <c r="BR387" s="240"/>
      <c r="BS387" s="240"/>
      <c r="BT387" s="240"/>
      <c r="BU387" s="240"/>
      <c r="BV387" s="240"/>
      <c r="BW387" s="240"/>
    </row>
    <row r="388" spans="36:75">
      <c r="AJ388" s="12"/>
      <c r="AL388" s="142"/>
      <c r="BK388" s="240"/>
      <c r="BL388" s="240"/>
      <c r="BM388" s="240"/>
      <c r="BN388" s="240"/>
      <c r="BO388" s="240"/>
      <c r="BP388" s="240"/>
      <c r="BQ388" s="240"/>
      <c r="BR388" s="240"/>
      <c r="BS388" s="240"/>
      <c r="BT388" s="240"/>
      <c r="BU388" s="240"/>
      <c r="BV388" s="240"/>
      <c r="BW388" s="240"/>
    </row>
    <row r="389" spans="36:75">
      <c r="AJ389" s="12"/>
      <c r="AL389" s="142"/>
      <c r="BK389" s="240"/>
      <c r="BL389" s="240"/>
      <c r="BM389" s="240"/>
      <c r="BN389" s="240"/>
      <c r="BO389" s="240"/>
      <c r="BP389" s="240"/>
      <c r="BQ389" s="240"/>
      <c r="BR389" s="240"/>
      <c r="BS389" s="240"/>
      <c r="BT389" s="240"/>
      <c r="BU389" s="240"/>
      <c r="BV389" s="240"/>
      <c r="BW389" s="240"/>
    </row>
    <row r="390" spans="36:75">
      <c r="AJ390" s="12"/>
      <c r="AL390" s="142"/>
      <c r="BK390" s="240"/>
      <c r="BL390" s="240"/>
      <c r="BM390" s="240"/>
      <c r="BN390" s="240"/>
      <c r="BO390" s="240"/>
      <c r="BP390" s="240"/>
      <c r="BQ390" s="240"/>
      <c r="BR390" s="240"/>
      <c r="BS390" s="240"/>
      <c r="BT390" s="240"/>
      <c r="BU390" s="240"/>
      <c r="BV390" s="240"/>
      <c r="BW390" s="240"/>
    </row>
    <row r="391" spans="36:75">
      <c r="AJ391" s="12"/>
      <c r="AL391" s="142"/>
      <c r="BK391" s="240"/>
      <c r="BL391" s="240"/>
      <c r="BM391" s="240"/>
      <c r="BN391" s="240"/>
      <c r="BO391" s="240"/>
      <c r="BP391" s="240"/>
      <c r="BQ391" s="240"/>
      <c r="BR391" s="240"/>
      <c r="BS391" s="240"/>
      <c r="BT391" s="240"/>
      <c r="BU391" s="240"/>
      <c r="BV391" s="240"/>
      <c r="BW391" s="240"/>
    </row>
    <row r="392" spans="36:75">
      <c r="AJ392" s="12"/>
      <c r="AL392" s="142"/>
      <c r="BK392" s="240"/>
      <c r="BL392" s="240"/>
      <c r="BM392" s="240"/>
      <c r="BN392" s="240"/>
      <c r="BO392" s="240"/>
      <c r="BP392" s="240"/>
      <c r="BQ392" s="240"/>
      <c r="BR392" s="240"/>
      <c r="BS392" s="240"/>
      <c r="BT392" s="240"/>
      <c r="BU392" s="240"/>
      <c r="BV392" s="240"/>
      <c r="BW392" s="240"/>
    </row>
    <row r="393" spans="36:75">
      <c r="AJ393" s="12"/>
      <c r="AL393" s="142"/>
      <c r="BK393" s="240"/>
      <c r="BL393" s="240"/>
      <c r="BM393" s="240"/>
      <c r="BN393" s="240"/>
      <c r="BO393" s="240"/>
      <c r="BP393" s="240"/>
      <c r="BQ393" s="240"/>
      <c r="BR393" s="240"/>
      <c r="BS393" s="240"/>
      <c r="BT393" s="240"/>
      <c r="BU393" s="240"/>
      <c r="BV393" s="240"/>
      <c r="BW393" s="240"/>
    </row>
    <row r="394" spans="36:75">
      <c r="AJ394" s="12"/>
      <c r="AL394" s="142"/>
      <c r="BK394" s="240"/>
      <c r="BL394" s="240"/>
      <c r="BM394" s="240"/>
      <c r="BN394" s="240"/>
      <c r="BO394" s="240"/>
      <c r="BP394" s="240"/>
      <c r="BQ394" s="240"/>
      <c r="BR394" s="240"/>
      <c r="BS394" s="240"/>
      <c r="BT394" s="240"/>
      <c r="BU394" s="240"/>
      <c r="BV394" s="240"/>
      <c r="BW394" s="240"/>
    </row>
    <row r="395" spans="36:75">
      <c r="AJ395" s="12"/>
      <c r="AL395" s="142"/>
      <c r="BK395" s="240"/>
      <c r="BL395" s="240"/>
      <c r="BM395" s="240"/>
      <c r="BN395" s="240"/>
      <c r="BO395" s="240"/>
      <c r="BP395" s="240"/>
      <c r="BQ395" s="240"/>
      <c r="BR395" s="240"/>
      <c r="BS395" s="240"/>
      <c r="BT395" s="240"/>
      <c r="BU395" s="240"/>
      <c r="BV395" s="240"/>
      <c r="BW395" s="240"/>
    </row>
    <row r="396" spans="36:75">
      <c r="AJ396" s="12"/>
      <c r="AL396" s="142"/>
      <c r="BK396" s="240"/>
      <c r="BL396" s="240"/>
      <c r="BM396" s="240"/>
      <c r="BN396" s="240"/>
      <c r="BO396" s="240"/>
      <c r="BP396" s="240"/>
      <c r="BQ396" s="240"/>
      <c r="BR396" s="240"/>
      <c r="BS396" s="240"/>
      <c r="BT396" s="240"/>
      <c r="BU396" s="240"/>
      <c r="BV396" s="240"/>
      <c r="BW396" s="240"/>
    </row>
    <row r="397" spans="36:75">
      <c r="AJ397" s="12"/>
      <c r="AL397" s="142"/>
      <c r="BK397" s="240"/>
      <c r="BL397" s="240"/>
      <c r="BM397" s="240"/>
      <c r="BN397" s="240"/>
      <c r="BO397" s="240"/>
      <c r="BP397" s="240"/>
      <c r="BQ397" s="240"/>
      <c r="BR397" s="240"/>
      <c r="BS397" s="240"/>
      <c r="BT397" s="240"/>
      <c r="BU397" s="240"/>
      <c r="BV397" s="240"/>
      <c r="BW397" s="240"/>
    </row>
    <row r="398" spans="36:75">
      <c r="AJ398" s="12"/>
      <c r="AL398" s="142"/>
      <c r="BK398" s="240"/>
      <c r="BL398" s="240"/>
      <c r="BM398" s="240"/>
      <c r="BN398" s="240"/>
      <c r="BO398" s="240"/>
      <c r="BP398" s="240"/>
      <c r="BQ398" s="240"/>
      <c r="BR398" s="240"/>
      <c r="BS398" s="240"/>
      <c r="BT398" s="240"/>
      <c r="BU398" s="240"/>
      <c r="BV398" s="240"/>
      <c r="BW398" s="240"/>
    </row>
    <row r="399" spans="36:75">
      <c r="AJ399" s="12"/>
      <c r="AL399" s="142"/>
      <c r="BK399" s="240"/>
      <c r="BL399" s="240"/>
      <c r="BM399" s="240"/>
      <c r="BN399" s="240"/>
      <c r="BO399" s="240"/>
      <c r="BP399" s="240"/>
      <c r="BQ399" s="240"/>
      <c r="BR399" s="240"/>
      <c r="BS399" s="240"/>
      <c r="BT399" s="240"/>
      <c r="BU399" s="240"/>
      <c r="BV399" s="240"/>
      <c r="BW399" s="240"/>
    </row>
    <row r="400" spans="36:75">
      <c r="AJ400" s="12"/>
      <c r="AL400" s="142"/>
      <c r="BK400" s="240"/>
      <c r="BL400" s="240"/>
      <c r="BM400" s="240"/>
      <c r="BN400" s="240"/>
      <c r="BO400" s="240"/>
      <c r="BP400" s="240"/>
      <c r="BQ400" s="240"/>
      <c r="BR400" s="240"/>
      <c r="BS400" s="240"/>
      <c r="BT400" s="240"/>
      <c r="BU400" s="240"/>
      <c r="BV400" s="240"/>
      <c r="BW400" s="240"/>
    </row>
    <row r="401" spans="36:75">
      <c r="AJ401" s="12"/>
      <c r="AL401" s="142"/>
      <c r="BK401" s="240"/>
      <c r="BL401" s="240"/>
      <c r="BM401" s="240"/>
      <c r="BN401" s="240"/>
      <c r="BO401" s="240"/>
      <c r="BP401" s="240"/>
      <c r="BQ401" s="240"/>
      <c r="BR401" s="240"/>
      <c r="BS401" s="240"/>
      <c r="BT401" s="240"/>
      <c r="BU401" s="240"/>
      <c r="BV401" s="240"/>
      <c r="BW401" s="240"/>
    </row>
    <row r="402" spans="36:75">
      <c r="AJ402" s="12"/>
      <c r="AL402" s="142"/>
      <c r="BK402" s="240"/>
      <c r="BL402" s="240"/>
      <c r="BM402" s="240"/>
      <c r="BN402" s="240"/>
      <c r="BO402" s="240"/>
      <c r="BP402" s="240"/>
      <c r="BQ402" s="240"/>
      <c r="BR402" s="240"/>
      <c r="BS402" s="240"/>
      <c r="BT402" s="240"/>
      <c r="BU402" s="240"/>
      <c r="BV402" s="240"/>
      <c r="BW402" s="240"/>
    </row>
    <row r="403" spans="36:75">
      <c r="AJ403" s="12"/>
      <c r="AL403" s="142"/>
      <c r="BK403" s="240"/>
      <c r="BL403" s="240"/>
      <c r="BM403" s="240"/>
      <c r="BN403" s="240"/>
      <c r="BO403" s="240"/>
      <c r="BP403" s="240"/>
      <c r="BQ403" s="240"/>
      <c r="BR403" s="240"/>
      <c r="BS403" s="240"/>
      <c r="BT403" s="240"/>
      <c r="BU403" s="240"/>
      <c r="BV403" s="240"/>
      <c r="BW403" s="240"/>
    </row>
    <row r="404" spans="36:75">
      <c r="AJ404" s="12"/>
      <c r="AL404" s="142"/>
      <c r="BK404" s="240"/>
      <c r="BL404" s="240"/>
      <c r="BM404" s="240"/>
      <c r="BN404" s="240"/>
      <c r="BO404" s="240"/>
      <c r="BP404" s="240"/>
      <c r="BQ404" s="240"/>
      <c r="BR404" s="240"/>
      <c r="BS404" s="240"/>
      <c r="BT404" s="240"/>
      <c r="BU404" s="240"/>
      <c r="BV404" s="240"/>
      <c r="BW404" s="240"/>
    </row>
    <row r="405" spans="36:75">
      <c r="AJ405" s="12"/>
      <c r="AL405" s="142"/>
      <c r="BK405" s="240"/>
      <c r="BL405" s="240"/>
      <c r="BM405" s="240"/>
      <c r="BN405" s="240"/>
      <c r="BO405" s="240"/>
      <c r="BP405" s="240"/>
      <c r="BQ405" s="240"/>
      <c r="BR405" s="240"/>
      <c r="BS405" s="240"/>
      <c r="BT405" s="240"/>
      <c r="BU405" s="240"/>
      <c r="BV405" s="240"/>
      <c r="BW405" s="240"/>
    </row>
    <row r="406" spans="36:75">
      <c r="AJ406" s="12"/>
      <c r="AL406" s="142"/>
      <c r="BK406" s="240"/>
      <c r="BL406" s="240"/>
      <c r="BM406" s="240"/>
      <c r="BN406" s="240"/>
      <c r="BO406" s="240"/>
      <c r="BP406" s="240"/>
      <c r="BQ406" s="240"/>
      <c r="BR406" s="240"/>
      <c r="BS406" s="240"/>
      <c r="BT406" s="240"/>
      <c r="BU406" s="240"/>
      <c r="BV406" s="240"/>
      <c r="BW406" s="240"/>
    </row>
    <row r="407" spans="36:75">
      <c r="AJ407" s="12"/>
      <c r="AL407" s="142"/>
      <c r="BK407" s="240"/>
      <c r="BL407" s="240"/>
      <c r="BM407" s="240"/>
      <c r="BN407" s="240"/>
      <c r="BO407" s="240"/>
      <c r="BP407" s="240"/>
      <c r="BQ407" s="240"/>
      <c r="BR407" s="240"/>
      <c r="BS407" s="240"/>
      <c r="BT407" s="240"/>
      <c r="BU407" s="240"/>
      <c r="BV407" s="240"/>
      <c r="BW407" s="240"/>
    </row>
    <row r="408" spans="36:75">
      <c r="AJ408" s="12"/>
      <c r="AL408" s="142"/>
      <c r="BK408" s="240"/>
      <c r="BL408" s="240"/>
      <c r="BM408" s="240"/>
      <c r="BN408" s="240"/>
      <c r="BO408" s="240"/>
      <c r="BP408" s="240"/>
      <c r="BQ408" s="240"/>
      <c r="BR408" s="240"/>
      <c r="BS408" s="240"/>
      <c r="BT408" s="240"/>
      <c r="BU408" s="240"/>
      <c r="BV408" s="240"/>
      <c r="BW408" s="240"/>
    </row>
    <row r="409" spans="36:75">
      <c r="AJ409" s="12"/>
      <c r="AL409" s="142"/>
      <c r="BK409" s="240"/>
      <c r="BL409" s="240"/>
      <c r="BM409" s="240"/>
      <c r="BN409" s="240"/>
      <c r="BO409" s="240"/>
      <c r="BP409" s="240"/>
      <c r="BQ409" s="240"/>
      <c r="BR409" s="240"/>
      <c r="BS409" s="240"/>
      <c r="BT409" s="240"/>
      <c r="BU409" s="240"/>
      <c r="BV409" s="240"/>
      <c r="BW409" s="240"/>
    </row>
    <row r="410" spans="36:75">
      <c r="AJ410" s="12"/>
      <c r="AL410" s="142"/>
      <c r="BK410" s="240"/>
      <c r="BL410" s="240"/>
      <c r="BM410" s="240"/>
      <c r="BN410" s="240"/>
      <c r="BO410" s="240"/>
      <c r="BP410" s="240"/>
      <c r="BQ410" s="240"/>
      <c r="BR410" s="240"/>
      <c r="BS410" s="240"/>
      <c r="BT410" s="240"/>
      <c r="BU410" s="240"/>
      <c r="BV410" s="240"/>
      <c r="BW410" s="240"/>
    </row>
    <row r="411" spans="36:75">
      <c r="AJ411" s="12"/>
      <c r="AL411" s="142"/>
      <c r="BK411" s="240"/>
      <c r="BL411" s="240"/>
      <c r="BM411" s="240"/>
      <c r="BN411" s="240"/>
      <c r="BO411" s="240"/>
      <c r="BP411" s="240"/>
      <c r="BQ411" s="240"/>
      <c r="BR411" s="240"/>
      <c r="BS411" s="240"/>
      <c r="BT411" s="240"/>
      <c r="BU411" s="240"/>
      <c r="BV411" s="240"/>
      <c r="BW411" s="240"/>
    </row>
    <row r="412" spans="36:75">
      <c r="AJ412" s="12"/>
      <c r="AL412" s="142"/>
      <c r="BK412" s="240"/>
      <c r="BL412" s="240"/>
      <c r="BM412" s="240"/>
      <c r="BN412" s="240"/>
      <c r="BO412" s="240"/>
      <c r="BP412" s="240"/>
      <c r="BQ412" s="240"/>
      <c r="BR412" s="240"/>
      <c r="BS412" s="240"/>
      <c r="BT412" s="240"/>
      <c r="BU412" s="240"/>
      <c r="BV412" s="240"/>
      <c r="BW412" s="240"/>
    </row>
    <row r="413" spans="36:75">
      <c r="AJ413" s="12"/>
      <c r="AL413" s="142"/>
      <c r="BK413" s="240"/>
      <c r="BL413" s="240"/>
      <c r="BM413" s="240"/>
      <c r="BN413" s="240"/>
      <c r="BO413" s="240"/>
      <c r="BP413" s="240"/>
      <c r="BQ413" s="240"/>
      <c r="BR413" s="240"/>
      <c r="BS413" s="240"/>
      <c r="BT413" s="240"/>
      <c r="BU413" s="240"/>
      <c r="BV413" s="240"/>
      <c r="BW413" s="240"/>
    </row>
    <row r="414" spans="36:75">
      <c r="AJ414" s="12"/>
      <c r="AL414" s="142"/>
      <c r="BK414" s="240"/>
      <c r="BL414" s="240"/>
      <c r="BM414" s="240"/>
      <c r="BN414" s="240"/>
      <c r="BO414" s="240"/>
      <c r="BP414" s="240"/>
      <c r="BQ414" s="240"/>
      <c r="BR414" s="240"/>
      <c r="BS414" s="240"/>
      <c r="BT414" s="240"/>
      <c r="BU414" s="240"/>
      <c r="BV414" s="240"/>
      <c r="BW414" s="240"/>
    </row>
    <row r="415" spans="36:75">
      <c r="AJ415" s="12"/>
      <c r="AL415" s="142"/>
      <c r="BK415" s="240"/>
      <c r="BL415" s="240"/>
      <c r="BM415" s="240"/>
      <c r="BN415" s="240"/>
      <c r="BO415" s="240"/>
      <c r="BP415" s="240"/>
      <c r="BQ415" s="240"/>
      <c r="BR415" s="240"/>
      <c r="BS415" s="240"/>
      <c r="BT415" s="240"/>
      <c r="BU415" s="240"/>
      <c r="BV415" s="240"/>
      <c r="BW415" s="240"/>
    </row>
    <row r="416" spans="36:75">
      <c r="AJ416" s="12"/>
      <c r="AL416" s="142"/>
      <c r="BK416" s="240"/>
      <c r="BL416" s="240"/>
      <c r="BM416" s="240"/>
      <c r="BN416" s="240"/>
      <c r="BO416" s="240"/>
      <c r="BP416" s="240"/>
      <c r="BQ416" s="240"/>
      <c r="BR416" s="240"/>
      <c r="BS416" s="240"/>
      <c r="BT416" s="240"/>
      <c r="BU416" s="240"/>
      <c r="BV416" s="240"/>
      <c r="BW416" s="240"/>
    </row>
    <row r="417" spans="36:75">
      <c r="AJ417" s="12"/>
      <c r="AL417" s="142"/>
      <c r="BK417" s="240"/>
      <c r="BL417" s="240"/>
      <c r="BM417" s="240"/>
      <c r="BN417" s="240"/>
      <c r="BO417" s="240"/>
      <c r="BP417" s="240"/>
      <c r="BQ417" s="240"/>
      <c r="BR417" s="240"/>
      <c r="BS417" s="240"/>
      <c r="BT417" s="240"/>
      <c r="BU417" s="240"/>
      <c r="BV417" s="240"/>
      <c r="BW417" s="240"/>
    </row>
    <row r="418" spans="36:75">
      <c r="AJ418" s="12"/>
      <c r="AL418" s="142"/>
      <c r="BK418" s="240"/>
      <c r="BL418" s="240"/>
      <c r="BM418" s="240"/>
      <c r="BN418" s="240"/>
      <c r="BO418" s="240"/>
      <c r="BP418" s="240"/>
      <c r="BQ418" s="240"/>
      <c r="BR418" s="240"/>
      <c r="BS418" s="240"/>
      <c r="BT418" s="240"/>
      <c r="BU418" s="240"/>
      <c r="BV418" s="240"/>
      <c r="BW418" s="240"/>
    </row>
    <row r="419" spans="36:75">
      <c r="AJ419" s="12"/>
      <c r="AL419" s="142"/>
      <c r="BK419" s="240"/>
      <c r="BL419" s="240"/>
      <c r="BM419" s="240"/>
      <c r="BN419" s="240"/>
      <c r="BO419" s="240"/>
      <c r="BP419" s="240"/>
      <c r="BQ419" s="240"/>
      <c r="BR419" s="240"/>
      <c r="BS419" s="240"/>
      <c r="BT419" s="240"/>
      <c r="BU419" s="240"/>
      <c r="BV419" s="240"/>
      <c r="BW419" s="240"/>
    </row>
    <row r="420" spans="36:75">
      <c r="AJ420" s="12"/>
      <c r="AL420" s="142"/>
      <c r="BK420" s="240"/>
      <c r="BL420" s="240"/>
      <c r="BM420" s="240"/>
      <c r="BN420" s="240"/>
      <c r="BO420" s="240"/>
      <c r="BP420" s="240"/>
      <c r="BQ420" s="240"/>
      <c r="BR420" s="240"/>
      <c r="BS420" s="240"/>
      <c r="BT420" s="240"/>
      <c r="BU420" s="240"/>
      <c r="BV420" s="240"/>
      <c r="BW420" s="240"/>
    </row>
    <row r="421" spans="36:75">
      <c r="AJ421" s="12"/>
      <c r="AL421" s="142"/>
      <c r="BK421" s="240"/>
      <c r="BL421" s="240"/>
      <c r="BM421" s="240"/>
      <c r="BN421" s="240"/>
      <c r="BO421" s="240"/>
      <c r="BP421" s="240"/>
      <c r="BQ421" s="240"/>
      <c r="BR421" s="240"/>
      <c r="BS421" s="240"/>
      <c r="BT421" s="240"/>
      <c r="BU421" s="240"/>
      <c r="BV421" s="240"/>
      <c r="BW421" s="240"/>
    </row>
    <row r="422" spans="36:75">
      <c r="AJ422" s="12"/>
      <c r="AL422" s="142"/>
      <c r="BK422" s="240"/>
      <c r="BL422" s="240"/>
      <c r="BM422" s="240"/>
      <c r="BN422" s="240"/>
      <c r="BO422" s="240"/>
      <c r="BP422" s="240"/>
      <c r="BQ422" s="240"/>
      <c r="BR422" s="240"/>
      <c r="BS422" s="240"/>
      <c r="BT422" s="240"/>
      <c r="BU422" s="240"/>
      <c r="BV422" s="240"/>
      <c r="BW422" s="240"/>
    </row>
    <row r="423" spans="36:75">
      <c r="AJ423" s="12"/>
      <c r="AL423" s="142"/>
      <c r="BK423" s="240"/>
      <c r="BL423" s="240"/>
      <c r="BM423" s="240"/>
      <c r="BN423" s="240"/>
      <c r="BO423" s="240"/>
      <c r="BP423" s="240"/>
      <c r="BQ423" s="240"/>
      <c r="BR423" s="240"/>
      <c r="BS423" s="240"/>
      <c r="BT423" s="240"/>
      <c r="BU423" s="240"/>
      <c r="BV423" s="240"/>
      <c r="BW423" s="240"/>
    </row>
    <row r="424" spans="36:75">
      <c r="AJ424" s="12"/>
      <c r="AL424" s="142"/>
      <c r="BK424" s="240"/>
      <c r="BL424" s="240"/>
      <c r="BM424" s="240"/>
      <c r="BN424" s="240"/>
      <c r="BO424" s="240"/>
      <c r="BP424" s="240"/>
      <c r="BQ424" s="240"/>
      <c r="BR424" s="240"/>
      <c r="BS424" s="240"/>
      <c r="BT424" s="240"/>
      <c r="BU424" s="240"/>
      <c r="BV424" s="240"/>
      <c r="BW424" s="240"/>
    </row>
    <row r="425" spans="36:75">
      <c r="AJ425" s="12"/>
      <c r="AL425" s="142"/>
      <c r="BK425" s="240"/>
      <c r="BL425" s="240"/>
      <c r="BM425" s="240"/>
      <c r="BN425" s="240"/>
      <c r="BO425" s="240"/>
      <c r="BP425" s="240"/>
      <c r="BQ425" s="240"/>
      <c r="BR425" s="240"/>
      <c r="BS425" s="240"/>
      <c r="BT425" s="240"/>
      <c r="BU425" s="240"/>
      <c r="BV425" s="240"/>
      <c r="BW425" s="240"/>
    </row>
    <row r="426" spans="36:75">
      <c r="AJ426" s="12"/>
      <c r="AL426" s="142"/>
      <c r="BK426" s="240"/>
      <c r="BL426" s="240"/>
      <c r="BM426" s="240"/>
      <c r="BN426" s="240"/>
      <c r="BO426" s="240"/>
      <c r="BP426" s="240"/>
      <c r="BQ426" s="240"/>
      <c r="BR426" s="240"/>
      <c r="BS426" s="240"/>
      <c r="BT426" s="240"/>
      <c r="BU426" s="240"/>
      <c r="BV426" s="240"/>
      <c r="BW426" s="240"/>
    </row>
    <row r="427" spans="36:75">
      <c r="AJ427" s="12"/>
      <c r="AL427" s="142"/>
      <c r="BK427" s="240"/>
      <c r="BL427" s="240"/>
      <c r="BM427" s="240"/>
      <c r="BN427" s="240"/>
      <c r="BO427" s="240"/>
      <c r="BP427" s="240"/>
      <c r="BQ427" s="240"/>
      <c r="BR427" s="240"/>
      <c r="BS427" s="240"/>
      <c r="BT427" s="240"/>
      <c r="BU427" s="240"/>
      <c r="BV427" s="240"/>
      <c r="BW427" s="240"/>
    </row>
    <row r="428" spans="36:75">
      <c r="AJ428" s="12"/>
      <c r="AL428" s="142"/>
      <c r="BK428" s="240"/>
      <c r="BL428" s="240"/>
      <c r="BM428" s="240"/>
      <c r="BN428" s="240"/>
      <c r="BO428" s="240"/>
      <c r="BP428" s="240"/>
      <c r="BQ428" s="240"/>
      <c r="BR428" s="240"/>
      <c r="BS428" s="240"/>
      <c r="BT428" s="240"/>
      <c r="BU428" s="240"/>
      <c r="BV428" s="240"/>
      <c r="BW428" s="240"/>
    </row>
    <row r="429" spans="36:75">
      <c r="AJ429" s="12"/>
      <c r="AL429" s="142"/>
      <c r="BK429" s="240"/>
      <c r="BL429" s="240"/>
      <c r="BM429" s="240"/>
      <c r="BN429" s="240"/>
      <c r="BO429" s="240"/>
      <c r="BP429" s="240"/>
      <c r="BQ429" s="240"/>
      <c r="BR429" s="240"/>
      <c r="BS429" s="240"/>
      <c r="BT429" s="240"/>
      <c r="BU429" s="240"/>
      <c r="BV429" s="240"/>
      <c r="BW429" s="240"/>
    </row>
    <row r="430" spans="36:75">
      <c r="AJ430" s="12"/>
      <c r="AL430" s="142"/>
      <c r="BK430" s="240"/>
      <c r="BL430" s="240"/>
      <c r="BM430" s="240"/>
      <c r="BN430" s="240"/>
      <c r="BO430" s="240"/>
      <c r="BP430" s="240"/>
      <c r="BQ430" s="240"/>
      <c r="BR430" s="240"/>
      <c r="BS430" s="240"/>
      <c r="BT430" s="240"/>
      <c r="BU430" s="240"/>
      <c r="BV430" s="240"/>
      <c r="BW430" s="240"/>
    </row>
    <row r="431" spans="36:75">
      <c r="AJ431" s="12"/>
      <c r="AL431" s="142"/>
      <c r="BK431" s="240"/>
      <c r="BL431" s="240"/>
      <c r="BM431" s="240"/>
      <c r="BN431" s="240"/>
      <c r="BO431" s="240"/>
      <c r="BP431" s="240"/>
      <c r="BQ431" s="240"/>
      <c r="BR431" s="240"/>
      <c r="BS431" s="240"/>
      <c r="BT431" s="240"/>
      <c r="BU431" s="240"/>
      <c r="BV431" s="240"/>
      <c r="BW431" s="240"/>
    </row>
    <row r="432" spans="36:75">
      <c r="AJ432" s="12"/>
      <c r="AL432" s="142"/>
      <c r="BK432" s="240"/>
      <c r="BL432" s="240"/>
      <c r="BM432" s="240"/>
      <c r="BN432" s="240"/>
      <c r="BO432" s="240"/>
      <c r="BP432" s="240"/>
      <c r="BQ432" s="240"/>
      <c r="BR432" s="240"/>
      <c r="BS432" s="240"/>
      <c r="BT432" s="240"/>
      <c r="BU432" s="240"/>
      <c r="BV432" s="240"/>
      <c r="BW432" s="240"/>
    </row>
    <row r="433" spans="36:75">
      <c r="AJ433" s="12"/>
      <c r="AL433" s="142"/>
      <c r="BK433" s="240"/>
      <c r="BL433" s="240"/>
      <c r="BM433" s="240"/>
      <c r="BN433" s="240"/>
      <c r="BO433" s="240"/>
      <c r="BP433" s="240"/>
      <c r="BQ433" s="240"/>
      <c r="BR433" s="240"/>
      <c r="BS433" s="240"/>
      <c r="BT433" s="240"/>
      <c r="BU433" s="240"/>
      <c r="BV433" s="240"/>
      <c r="BW433" s="240"/>
    </row>
    <row r="434" spans="36:75">
      <c r="AJ434" s="12"/>
      <c r="AL434" s="142"/>
      <c r="BK434" s="240"/>
      <c r="BL434" s="240"/>
      <c r="BM434" s="240"/>
      <c r="BN434" s="240"/>
      <c r="BO434" s="240"/>
      <c r="BP434" s="240"/>
      <c r="BQ434" s="240"/>
      <c r="BR434" s="240"/>
      <c r="BS434" s="240"/>
      <c r="BT434" s="240"/>
      <c r="BU434" s="240"/>
      <c r="BV434" s="240"/>
      <c r="BW434" s="240"/>
    </row>
    <row r="435" spans="36:75">
      <c r="AJ435" s="12"/>
      <c r="AL435" s="142"/>
      <c r="BK435" s="240"/>
      <c r="BL435" s="240"/>
      <c r="BM435" s="240"/>
      <c r="BN435" s="240"/>
      <c r="BO435" s="240"/>
      <c r="BP435" s="240"/>
      <c r="BQ435" s="240"/>
      <c r="BR435" s="240"/>
      <c r="BS435" s="240"/>
      <c r="BT435" s="240"/>
      <c r="BU435" s="240"/>
      <c r="BV435" s="240"/>
      <c r="BW435" s="240"/>
    </row>
    <row r="436" spans="36:75">
      <c r="AJ436" s="12"/>
      <c r="AL436" s="142"/>
      <c r="BK436" s="240"/>
      <c r="BL436" s="240"/>
      <c r="BM436" s="240"/>
      <c r="BN436" s="240"/>
      <c r="BO436" s="240"/>
      <c r="BP436" s="240"/>
      <c r="BQ436" s="240"/>
      <c r="BR436" s="240"/>
      <c r="BS436" s="240"/>
      <c r="BT436" s="240"/>
      <c r="BU436" s="240"/>
      <c r="BV436" s="240"/>
      <c r="BW436" s="240"/>
    </row>
    <row r="437" spans="36:75">
      <c r="AJ437" s="12"/>
      <c r="AL437" s="142"/>
      <c r="BK437" s="240"/>
      <c r="BL437" s="240"/>
      <c r="BM437" s="240"/>
      <c r="BN437" s="240"/>
      <c r="BO437" s="240"/>
      <c r="BP437" s="240"/>
      <c r="BQ437" s="240"/>
      <c r="BR437" s="240"/>
      <c r="BS437" s="240"/>
      <c r="BT437" s="240"/>
      <c r="BU437" s="240"/>
      <c r="BV437" s="240"/>
      <c r="BW437" s="240"/>
    </row>
    <row r="438" spans="36:75">
      <c r="AJ438" s="12"/>
      <c r="AL438" s="142"/>
      <c r="BK438" s="240"/>
      <c r="BL438" s="240"/>
      <c r="BM438" s="240"/>
      <c r="BN438" s="240"/>
      <c r="BO438" s="240"/>
      <c r="BP438" s="240"/>
      <c r="BQ438" s="240"/>
      <c r="BR438" s="240"/>
      <c r="BS438" s="240"/>
      <c r="BT438" s="240"/>
      <c r="BU438" s="240"/>
      <c r="BV438" s="240"/>
      <c r="BW438" s="240"/>
    </row>
    <row r="439" spans="36:75">
      <c r="AJ439" s="12"/>
      <c r="AL439" s="142"/>
      <c r="BK439" s="240"/>
      <c r="BL439" s="240"/>
      <c r="BM439" s="240"/>
      <c r="BN439" s="240"/>
      <c r="BO439" s="240"/>
      <c r="BP439" s="240"/>
      <c r="BQ439" s="240"/>
      <c r="BR439" s="240"/>
      <c r="BS439" s="240"/>
      <c r="BT439" s="240"/>
      <c r="BU439" s="240"/>
      <c r="BV439" s="240"/>
      <c r="BW439" s="240"/>
    </row>
    <row r="440" spans="36:75">
      <c r="AJ440" s="12"/>
      <c r="AL440" s="142"/>
      <c r="BK440" s="240"/>
      <c r="BL440" s="240"/>
      <c r="BM440" s="240"/>
      <c r="BN440" s="240"/>
      <c r="BO440" s="240"/>
      <c r="BP440" s="240"/>
      <c r="BQ440" s="240"/>
      <c r="BR440" s="240"/>
      <c r="BS440" s="240"/>
      <c r="BT440" s="240"/>
      <c r="BU440" s="240"/>
      <c r="BV440" s="240"/>
      <c r="BW440" s="240"/>
    </row>
    <row r="441" spans="36:75">
      <c r="AJ441" s="12"/>
      <c r="AL441" s="142"/>
      <c r="BK441" s="240"/>
      <c r="BL441" s="240"/>
      <c r="BM441" s="240"/>
      <c r="BN441" s="240"/>
      <c r="BO441" s="240"/>
      <c r="BP441" s="240"/>
      <c r="BQ441" s="240"/>
      <c r="BR441" s="240"/>
      <c r="BS441" s="240"/>
      <c r="BT441" s="240"/>
      <c r="BU441" s="240"/>
      <c r="BV441" s="240"/>
      <c r="BW441" s="240"/>
    </row>
    <row r="442" spans="36:75">
      <c r="AJ442" s="12"/>
      <c r="AL442" s="142"/>
      <c r="BK442" s="240"/>
      <c r="BL442" s="240"/>
      <c r="BM442" s="240"/>
      <c r="BN442" s="240"/>
      <c r="BO442" s="240"/>
      <c r="BP442" s="240"/>
      <c r="BQ442" s="240"/>
      <c r="BR442" s="240"/>
      <c r="BS442" s="240"/>
      <c r="BT442" s="240"/>
      <c r="BU442" s="240"/>
      <c r="BV442" s="240"/>
      <c r="BW442" s="240"/>
    </row>
    <row r="443" spans="36:75">
      <c r="AJ443" s="12"/>
      <c r="AL443" s="142"/>
      <c r="BK443" s="240"/>
      <c r="BL443" s="240"/>
      <c r="BM443" s="240"/>
      <c r="BN443" s="240"/>
      <c r="BO443" s="240"/>
      <c r="BP443" s="240"/>
      <c r="BQ443" s="240"/>
      <c r="BR443" s="240"/>
      <c r="BS443" s="240"/>
      <c r="BT443" s="240"/>
      <c r="BU443" s="240"/>
      <c r="BV443" s="240"/>
      <c r="BW443" s="240"/>
    </row>
    <row r="444" spans="36:75">
      <c r="AJ444" s="12"/>
      <c r="AL444" s="142"/>
      <c r="BK444" s="240"/>
      <c r="BL444" s="240"/>
      <c r="BM444" s="240"/>
      <c r="BN444" s="240"/>
      <c r="BO444" s="240"/>
      <c r="BP444" s="240"/>
      <c r="BQ444" s="240"/>
      <c r="BR444" s="240"/>
      <c r="BS444" s="240"/>
      <c r="BT444" s="240"/>
      <c r="BU444" s="240"/>
      <c r="BV444" s="240"/>
      <c r="BW444" s="240"/>
    </row>
    <row r="445" spans="36:75">
      <c r="AJ445" s="12"/>
      <c r="AL445" s="142"/>
      <c r="BK445" s="240"/>
      <c r="BL445" s="240"/>
      <c r="BM445" s="240"/>
      <c r="BN445" s="240"/>
      <c r="BO445" s="240"/>
      <c r="BP445" s="240"/>
      <c r="BQ445" s="240"/>
      <c r="BR445" s="240"/>
      <c r="BS445" s="240"/>
      <c r="BT445" s="240"/>
      <c r="BU445" s="240"/>
      <c r="BV445" s="240"/>
      <c r="BW445" s="240"/>
    </row>
    <row r="446" spans="36:75">
      <c r="AJ446" s="12"/>
      <c r="AL446" s="142"/>
      <c r="BK446" s="240"/>
      <c r="BL446" s="240"/>
      <c r="BM446" s="240"/>
      <c r="BN446" s="240"/>
      <c r="BO446" s="240"/>
      <c r="BP446" s="240"/>
      <c r="BQ446" s="240"/>
      <c r="BR446" s="240"/>
      <c r="BS446" s="240"/>
      <c r="BT446" s="240"/>
      <c r="BU446" s="240"/>
      <c r="BV446" s="240"/>
      <c r="BW446" s="240"/>
    </row>
    <row r="447" spans="36:75">
      <c r="AJ447" s="12"/>
      <c r="AL447" s="142"/>
      <c r="BK447" s="240"/>
      <c r="BL447" s="240"/>
      <c r="BM447" s="240"/>
      <c r="BN447" s="240"/>
      <c r="BO447" s="240"/>
      <c r="BP447" s="240"/>
      <c r="BQ447" s="240"/>
      <c r="BR447" s="240"/>
      <c r="BS447" s="240"/>
      <c r="BT447" s="240"/>
      <c r="BU447" s="240"/>
      <c r="BV447" s="240"/>
      <c r="BW447" s="240"/>
    </row>
    <row r="448" spans="36:75">
      <c r="AJ448" s="12"/>
      <c r="AL448" s="142"/>
      <c r="BK448" s="240"/>
      <c r="BL448" s="240"/>
      <c r="BM448" s="240"/>
      <c r="BN448" s="240"/>
      <c r="BO448" s="240"/>
      <c r="BP448" s="240"/>
      <c r="BQ448" s="240"/>
      <c r="BR448" s="240"/>
      <c r="BS448" s="240"/>
      <c r="BT448" s="240"/>
      <c r="BU448" s="240"/>
      <c r="BV448" s="240"/>
      <c r="BW448" s="240"/>
    </row>
    <row r="449" spans="36:75">
      <c r="AJ449" s="12"/>
      <c r="AL449" s="142"/>
      <c r="BK449" s="240"/>
      <c r="BL449" s="240"/>
      <c r="BM449" s="240"/>
      <c r="BN449" s="240"/>
      <c r="BO449" s="240"/>
      <c r="BP449" s="240"/>
      <c r="BQ449" s="240"/>
      <c r="BR449" s="240"/>
      <c r="BS449" s="240"/>
      <c r="BT449" s="240"/>
      <c r="BU449" s="240"/>
      <c r="BV449" s="240"/>
      <c r="BW449" s="240"/>
    </row>
    <row r="450" spans="36:75">
      <c r="AJ450" s="12"/>
      <c r="AL450" s="142"/>
      <c r="BK450" s="240"/>
      <c r="BL450" s="240"/>
      <c r="BM450" s="240"/>
      <c r="BN450" s="240"/>
      <c r="BO450" s="240"/>
      <c r="BP450" s="240"/>
      <c r="BQ450" s="240"/>
      <c r="BR450" s="240"/>
      <c r="BS450" s="240"/>
      <c r="BT450" s="240"/>
      <c r="BU450" s="240"/>
      <c r="BV450" s="240"/>
      <c r="BW450" s="240"/>
    </row>
    <row r="451" spans="36:75">
      <c r="AJ451" s="12"/>
      <c r="AL451" s="142"/>
      <c r="BK451" s="240"/>
      <c r="BL451" s="240"/>
      <c r="BM451" s="240"/>
      <c r="BN451" s="240"/>
      <c r="BO451" s="240"/>
      <c r="BP451" s="240"/>
      <c r="BQ451" s="240"/>
      <c r="BR451" s="240"/>
      <c r="BS451" s="240"/>
      <c r="BT451" s="240"/>
      <c r="BU451" s="240"/>
      <c r="BV451" s="240"/>
      <c r="BW451" s="240"/>
    </row>
    <row r="452" spans="36:75">
      <c r="AJ452" s="12"/>
      <c r="AL452" s="142"/>
      <c r="BK452" s="240"/>
      <c r="BL452" s="240"/>
      <c r="BM452" s="240"/>
      <c r="BN452" s="240"/>
      <c r="BO452" s="240"/>
      <c r="BP452" s="240"/>
      <c r="BQ452" s="240"/>
      <c r="BR452" s="240"/>
      <c r="BS452" s="240"/>
      <c r="BT452" s="240"/>
      <c r="BU452" s="240"/>
      <c r="BV452" s="240"/>
      <c r="BW452" s="240"/>
    </row>
    <row r="453" spans="36:75">
      <c r="AJ453" s="12"/>
      <c r="AL453" s="142"/>
      <c r="BK453" s="240"/>
      <c r="BL453" s="240"/>
      <c r="BM453" s="240"/>
      <c r="BN453" s="240"/>
      <c r="BO453" s="240"/>
      <c r="BP453" s="240"/>
      <c r="BQ453" s="240"/>
      <c r="BR453" s="240"/>
      <c r="BS453" s="240"/>
      <c r="BT453" s="240"/>
      <c r="BU453" s="240"/>
      <c r="BV453" s="240"/>
      <c r="BW453" s="240"/>
    </row>
    <row r="454" spans="36:75">
      <c r="AJ454" s="12"/>
      <c r="AL454" s="142"/>
      <c r="BK454" s="240"/>
      <c r="BL454" s="240"/>
      <c r="BM454" s="240"/>
      <c r="BN454" s="240"/>
      <c r="BO454" s="240"/>
      <c r="BP454" s="240"/>
      <c r="BQ454" s="240"/>
      <c r="BR454" s="240"/>
      <c r="BS454" s="240"/>
      <c r="BT454" s="240"/>
      <c r="BU454" s="240"/>
      <c r="BV454" s="240"/>
      <c r="BW454" s="240"/>
    </row>
    <row r="455" spans="36:75">
      <c r="AJ455" s="12"/>
      <c r="AL455" s="142"/>
      <c r="BK455" s="240"/>
      <c r="BL455" s="240"/>
      <c r="BM455" s="240"/>
      <c r="BN455" s="240"/>
      <c r="BO455" s="240"/>
      <c r="BP455" s="240"/>
      <c r="BQ455" s="240"/>
      <c r="BR455" s="240"/>
      <c r="BS455" s="240"/>
      <c r="BT455" s="240"/>
      <c r="BU455" s="240"/>
      <c r="BV455" s="240"/>
      <c r="BW455" s="240"/>
    </row>
    <row r="456" spans="36:75">
      <c r="AJ456" s="12"/>
      <c r="AL456" s="142"/>
      <c r="BK456" s="240"/>
      <c r="BL456" s="240"/>
      <c r="BM456" s="240"/>
      <c r="BN456" s="240"/>
      <c r="BO456" s="240"/>
      <c r="BP456" s="240"/>
      <c r="BQ456" s="240"/>
      <c r="BR456" s="240"/>
      <c r="BS456" s="240"/>
      <c r="BT456" s="240"/>
      <c r="BU456" s="240"/>
      <c r="BV456" s="240"/>
      <c r="BW456" s="240"/>
    </row>
    <row r="457" spans="36:75">
      <c r="AJ457" s="12"/>
      <c r="AL457" s="142"/>
      <c r="BK457" s="240"/>
      <c r="BL457" s="240"/>
      <c r="BM457" s="240"/>
      <c r="BN457" s="240"/>
      <c r="BO457" s="240"/>
      <c r="BP457" s="240"/>
      <c r="BQ457" s="240"/>
      <c r="BR457" s="240"/>
      <c r="BS457" s="240"/>
      <c r="BT457" s="240"/>
      <c r="BU457" s="240"/>
      <c r="BV457" s="240"/>
      <c r="BW457" s="240"/>
    </row>
    <row r="458" spans="36:75">
      <c r="AJ458" s="12"/>
      <c r="AL458" s="142"/>
      <c r="BK458" s="240"/>
      <c r="BL458" s="240"/>
      <c r="BM458" s="240"/>
      <c r="BN458" s="240"/>
      <c r="BO458" s="240"/>
      <c r="BP458" s="240"/>
      <c r="BQ458" s="240"/>
      <c r="BR458" s="240"/>
      <c r="BS458" s="240"/>
      <c r="BT458" s="240"/>
      <c r="BU458" s="240"/>
      <c r="BV458" s="240"/>
      <c r="BW458" s="240"/>
    </row>
    <row r="459" spans="36:75">
      <c r="AJ459" s="12"/>
      <c r="AL459" s="142"/>
      <c r="BK459" s="240"/>
      <c r="BL459" s="240"/>
      <c r="BM459" s="240"/>
      <c r="BN459" s="240"/>
      <c r="BO459" s="240"/>
      <c r="BP459" s="240"/>
      <c r="BQ459" s="240"/>
      <c r="BR459" s="240"/>
      <c r="BS459" s="240"/>
      <c r="BT459" s="240"/>
      <c r="BU459" s="240"/>
      <c r="BV459" s="240"/>
      <c r="BW459" s="240"/>
    </row>
    <row r="460" spans="36:75">
      <c r="AJ460" s="12"/>
      <c r="AL460" s="142"/>
      <c r="BK460" s="240"/>
      <c r="BL460" s="240"/>
      <c r="BM460" s="240"/>
      <c r="BN460" s="240"/>
      <c r="BO460" s="240"/>
      <c r="BP460" s="240"/>
      <c r="BQ460" s="240"/>
      <c r="BR460" s="240"/>
      <c r="BS460" s="240"/>
      <c r="BT460" s="240"/>
      <c r="BU460" s="240"/>
      <c r="BV460" s="240"/>
      <c r="BW460" s="240"/>
    </row>
    <row r="461" spans="36:75">
      <c r="AJ461" s="12"/>
      <c r="AL461" s="142"/>
      <c r="BK461" s="240"/>
      <c r="BL461" s="240"/>
      <c r="BM461" s="240"/>
      <c r="BN461" s="240"/>
      <c r="BO461" s="240"/>
      <c r="BP461" s="240"/>
      <c r="BQ461" s="240"/>
      <c r="BR461" s="240"/>
      <c r="BS461" s="240"/>
      <c r="BT461" s="240"/>
      <c r="BU461" s="240"/>
      <c r="BV461" s="240"/>
      <c r="BW461" s="240"/>
    </row>
    <row r="462" spans="36:75">
      <c r="AJ462" s="12"/>
      <c r="AL462" s="142"/>
      <c r="BK462" s="240"/>
      <c r="BL462" s="240"/>
      <c r="BM462" s="240"/>
      <c r="BN462" s="240"/>
      <c r="BO462" s="240"/>
      <c r="BP462" s="240"/>
      <c r="BQ462" s="240"/>
      <c r="BR462" s="240"/>
      <c r="BS462" s="240"/>
      <c r="BT462" s="240"/>
      <c r="BU462" s="240"/>
      <c r="BV462" s="240"/>
      <c r="BW462" s="240"/>
    </row>
    <row r="463" spans="36:75">
      <c r="AJ463" s="12"/>
      <c r="AL463" s="142"/>
      <c r="BK463" s="240"/>
      <c r="BL463" s="240"/>
      <c r="BM463" s="240"/>
      <c r="BN463" s="240"/>
      <c r="BO463" s="240"/>
      <c r="BP463" s="240"/>
      <c r="BQ463" s="240"/>
      <c r="BR463" s="240"/>
      <c r="BS463" s="240"/>
      <c r="BT463" s="240"/>
      <c r="BU463" s="240"/>
      <c r="BV463" s="240"/>
      <c r="BW463" s="240"/>
    </row>
    <row r="464" spans="36:75">
      <c r="AJ464" s="12"/>
      <c r="AL464" s="142"/>
      <c r="BK464" s="240"/>
      <c r="BL464" s="240"/>
      <c r="BM464" s="240"/>
      <c r="BN464" s="240"/>
      <c r="BO464" s="240"/>
      <c r="BP464" s="240"/>
      <c r="BQ464" s="240"/>
      <c r="BR464" s="240"/>
      <c r="BS464" s="240"/>
      <c r="BT464" s="240"/>
      <c r="BU464" s="240"/>
      <c r="BV464" s="240"/>
      <c r="BW464" s="240"/>
    </row>
    <row r="465" spans="36:75">
      <c r="AJ465" s="12"/>
      <c r="AL465" s="142"/>
      <c r="BK465" s="240"/>
      <c r="BL465" s="240"/>
      <c r="BM465" s="240"/>
      <c r="BN465" s="240"/>
      <c r="BO465" s="240"/>
      <c r="BP465" s="240"/>
      <c r="BQ465" s="240"/>
      <c r="BR465" s="240"/>
      <c r="BS465" s="240"/>
      <c r="BT465" s="240"/>
      <c r="BU465" s="240"/>
      <c r="BV465" s="240"/>
      <c r="BW465" s="240"/>
    </row>
    <row r="466" spans="36:75">
      <c r="AJ466" s="12"/>
      <c r="AL466" s="142"/>
      <c r="BK466" s="240"/>
      <c r="BL466" s="240"/>
      <c r="BM466" s="240"/>
      <c r="BN466" s="240"/>
      <c r="BO466" s="240"/>
      <c r="BP466" s="240"/>
      <c r="BQ466" s="240"/>
      <c r="BR466" s="240"/>
      <c r="BS466" s="240"/>
      <c r="BT466" s="240"/>
      <c r="BU466" s="240"/>
      <c r="BV466" s="240"/>
      <c r="BW466" s="240"/>
    </row>
    <row r="467" spans="36:75">
      <c r="AJ467" s="12"/>
      <c r="AL467" s="142"/>
      <c r="BK467" s="240"/>
      <c r="BL467" s="240"/>
      <c r="BM467" s="240"/>
      <c r="BN467" s="240"/>
      <c r="BO467" s="240"/>
      <c r="BP467" s="240"/>
      <c r="BQ467" s="240"/>
      <c r="BR467" s="240"/>
      <c r="BS467" s="240"/>
      <c r="BT467" s="240"/>
      <c r="BU467" s="240"/>
      <c r="BV467" s="240"/>
      <c r="BW467" s="240"/>
    </row>
    <row r="468" spans="36:75">
      <c r="AJ468" s="12"/>
      <c r="AL468" s="142"/>
      <c r="BK468" s="240"/>
      <c r="BL468" s="240"/>
      <c r="BM468" s="240"/>
      <c r="BN468" s="240"/>
      <c r="BO468" s="240"/>
      <c r="BP468" s="240"/>
      <c r="BQ468" s="240"/>
      <c r="BR468" s="240"/>
      <c r="BS468" s="240"/>
      <c r="BT468" s="240"/>
      <c r="BU468" s="240"/>
      <c r="BV468" s="240"/>
      <c r="BW468" s="240"/>
    </row>
    <row r="469" spans="36:75">
      <c r="AJ469" s="12"/>
      <c r="AL469" s="142"/>
      <c r="BK469" s="240"/>
      <c r="BL469" s="240"/>
      <c r="BM469" s="240"/>
      <c r="BN469" s="240"/>
      <c r="BO469" s="240"/>
      <c r="BP469" s="240"/>
      <c r="BQ469" s="240"/>
      <c r="BR469" s="240"/>
      <c r="BS469" s="240"/>
      <c r="BT469" s="240"/>
      <c r="BU469" s="240"/>
      <c r="BV469" s="240"/>
      <c r="BW469" s="240"/>
    </row>
    <row r="470" spans="36:75">
      <c r="AJ470" s="12"/>
      <c r="AL470" s="142"/>
      <c r="BK470" s="240"/>
      <c r="BL470" s="240"/>
      <c r="BM470" s="240"/>
      <c r="BN470" s="240"/>
      <c r="BO470" s="240"/>
      <c r="BP470" s="240"/>
      <c r="BQ470" s="240"/>
      <c r="BR470" s="240"/>
      <c r="BS470" s="240"/>
      <c r="BT470" s="240"/>
      <c r="BU470" s="240"/>
      <c r="BV470" s="240"/>
      <c r="BW470" s="240"/>
    </row>
    <row r="471" spans="36:75">
      <c r="AJ471" s="12"/>
      <c r="AL471" s="142"/>
      <c r="BK471" s="240"/>
      <c r="BL471" s="240"/>
      <c r="BM471" s="240"/>
      <c r="BN471" s="240"/>
      <c r="BO471" s="240"/>
      <c r="BP471" s="240"/>
      <c r="BQ471" s="240"/>
      <c r="BR471" s="240"/>
      <c r="BS471" s="240"/>
      <c r="BT471" s="240"/>
      <c r="BU471" s="240"/>
      <c r="BV471" s="240"/>
      <c r="BW471" s="240"/>
    </row>
    <row r="472" spans="36:75">
      <c r="AJ472" s="12"/>
      <c r="AL472" s="142"/>
      <c r="BK472" s="240"/>
      <c r="BL472" s="240"/>
      <c r="BM472" s="240"/>
      <c r="BN472" s="240"/>
      <c r="BO472" s="240"/>
      <c r="BP472" s="240"/>
      <c r="BQ472" s="240"/>
      <c r="BR472" s="240"/>
      <c r="BS472" s="240"/>
      <c r="BT472" s="240"/>
      <c r="BU472" s="240"/>
      <c r="BV472" s="240"/>
      <c r="BW472" s="240"/>
    </row>
    <row r="473" spans="36:75">
      <c r="AJ473" s="12"/>
      <c r="AL473" s="142"/>
      <c r="BK473" s="240"/>
      <c r="BL473" s="240"/>
      <c r="BM473" s="240"/>
      <c r="BN473" s="240"/>
      <c r="BO473" s="240"/>
      <c r="BP473" s="240"/>
      <c r="BQ473" s="240"/>
      <c r="BR473" s="240"/>
      <c r="BS473" s="240"/>
      <c r="BT473" s="240"/>
      <c r="BU473" s="240"/>
      <c r="BV473" s="240"/>
      <c r="BW473" s="240"/>
    </row>
    <row r="474" spans="36:75">
      <c r="AJ474" s="12"/>
      <c r="AL474" s="142"/>
      <c r="BK474" s="240"/>
      <c r="BL474" s="240"/>
      <c r="BM474" s="240"/>
      <c r="BN474" s="240"/>
      <c r="BO474" s="240"/>
      <c r="BP474" s="240"/>
      <c r="BQ474" s="240"/>
      <c r="BR474" s="240"/>
      <c r="BS474" s="240"/>
      <c r="BT474" s="240"/>
      <c r="BU474" s="240"/>
      <c r="BV474" s="240"/>
      <c r="BW474" s="240"/>
    </row>
    <row r="475" spans="36:75">
      <c r="AJ475" s="12"/>
      <c r="AL475" s="142"/>
      <c r="BK475" s="240"/>
      <c r="BL475" s="240"/>
      <c r="BM475" s="240"/>
      <c r="BN475" s="240"/>
      <c r="BO475" s="240"/>
      <c r="BP475" s="240"/>
      <c r="BQ475" s="240"/>
      <c r="BR475" s="240"/>
      <c r="BS475" s="240"/>
      <c r="BT475" s="240"/>
      <c r="BU475" s="240"/>
      <c r="BV475" s="240"/>
      <c r="BW475" s="240"/>
    </row>
    <row r="476" spans="36:75">
      <c r="AJ476" s="12"/>
      <c r="AL476" s="142"/>
      <c r="BK476" s="240"/>
      <c r="BL476" s="240"/>
      <c r="BM476" s="240"/>
      <c r="BN476" s="240"/>
      <c r="BO476" s="240"/>
      <c r="BP476" s="240"/>
      <c r="BQ476" s="240"/>
      <c r="BR476" s="240"/>
      <c r="BS476" s="240"/>
      <c r="BT476" s="240"/>
      <c r="BU476" s="240"/>
      <c r="BV476" s="240"/>
      <c r="BW476" s="240"/>
    </row>
    <row r="477" spans="36:75">
      <c r="AJ477" s="12"/>
      <c r="AL477" s="142"/>
      <c r="BK477" s="240"/>
      <c r="BL477" s="240"/>
      <c r="BM477" s="240"/>
      <c r="BN477" s="240"/>
      <c r="BO477" s="240"/>
      <c r="BP477" s="240"/>
      <c r="BQ477" s="240"/>
      <c r="BR477" s="240"/>
      <c r="BS477" s="240"/>
      <c r="BT477" s="240"/>
      <c r="BU477" s="240"/>
      <c r="BV477" s="240"/>
      <c r="BW477" s="240"/>
    </row>
    <row r="478" spans="36:75">
      <c r="AJ478" s="12"/>
      <c r="AL478" s="142"/>
      <c r="BK478" s="240"/>
      <c r="BL478" s="240"/>
      <c r="BM478" s="240"/>
      <c r="BN478" s="240"/>
      <c r="BO478" s="240"/>
      <c r="BP478" s="240"/>
      <c r="BQ478" s="240"/>
      <c r="BR478" s="240"/>
      <c r="BS478" s="240"/>
      <c r="BT478" s="240"/>
      <c r="BU478" s="240"/>
      <c r="BV478" s="240"/>
      <c r="BW478" s="240"/>
    </row>
    <row r="479" spans="36:75">
      <c r="AJ479" s="12"/>
      <c r="AL479" s="142"/>
      <c r="BK479" s="240"/>
      <c r="BL479" s="240"/>
      <c r="BM479" s="240"/>
      <c r="BN479" s="240"/>
      <c r="BO479" s="240"/>
      <c r="BP479" s="240"/>
      <c r="BQ479" s="240"/>
      <c r="BR479" s="240"/>
      <c r="BS479" s="240"/>
      <c r="BT479" s="240"/>
      <c r="BU479" s="240"/>
      <c r="BV479" s="240"/>
      <c r="BW479" s="240"/>
    </row>
    <row r="480" spans="36:75">
      <c r="AJ480" s="12"/>
      <c r="AL480" s="142"/>
      <c r="BK480" s="240"/>
      <c r="BL480" s="240"/>
      <c r="BM480" s="240"/>
      <c r="BN480" s="240"/>
      <c r="BO480" s="240"/>
      <c r="BP480" s="240"/>
      <c r="BQ480" s="240"/>
      <c r="BR480" s="240"/>
      <c r="BS480" s="240"/>
      <c r="BT480" s="240"/>
      <c r="BU480" s="240"/>
      <c r="BV480" s="240"/>
      <c r="BW480" s="240"/>
    </row>
    <row r="481" spans="36:75">
      <c r="AJ481" s="12"/>
      <c r="AL481" s="142"/>
      <c r="BK481" s="240"/>
      <c r="BL481" s="240"/>
      <c r="BM481" s="240"/>
      <c r="BN481" s="240"/>
      <c r="BO481" s="240"/>
      <c r="BP481" s="240"/>
      <c r="BQ481" s="240"/>
      <c r="BR481" s="240"/>
      <c r="BS481" s="240"/>
      <c r="BT481" s="240"/>
      <c r="BU481" s="240"/>
      <c r="BV481" s="240"/>
      <c r="BW481" s="240"/>
    </row>
    <row r="482" spans="36:75">
      <c r="AJ482" s="12"/>
      <c r="AL482" s="142"/>
      <c r="BK482" s="240"/>
      <c r="BL482" s="240"/>
      <c r="BM482" s="240"/>
      <c r="BN482" s="240"/>
      <c r="BO482" s="240"/>
      <c r="BP482" s="240"/>
      <c r="BQ482" s="240"/>
      <c r="BR482" s="240"/>
      <c r="BS482" s="240"/>
      <c r="BT482" s="240"/>
      <c r="BU482" s="240"/>
      <c r="BV482" s="240"/>
      <c r="BW482" s="240"/>
    </row>
    <row r="483" spans="36:75">
      <c r="AJ483" s="12"/>
      <c r="AL483" s="142"/>
      <c r="BK483" s="240"/>
      <c r="BL483" s="240"/>
      <c r="BM483" s="240"/>
      <c r="BN483" s="240"/>
      <c r="BO483" s="240"/>
      <c r="BP483" s="240"/>
      <c r="BQ483" s="240"/>
      <c r="BR483" s="240"/>
      <c r="BS483" s="240"/>
      <c r="BT483" s="240"/>
      <c r="BU483" s="240"/>
      <c r="BV483" s="240"/>
      <c r="BW483" s="240"/>
    </row>
    <row r="484" spans="36:75">
      <c r="AJ484" s="12"/>
      <c r="AL484" s="142"/>
      <c r="BK484" s="240"/>
      <c r="BL484" s="240"/>
      <c r="BM484" s="240"/>
      <c r="BN484" s="240"/>
      <c r="BO484" s="240"/>
      <c r="BP484" s="240"/>
      <c r="BQ484" s="240"/>
      <c r="BR484" s="240"/>
      <c r="BS484" s="240"/>
      <c r="BT484" s="240"/>
      <c r="BU484" s="240"/>
      <c r="BV484" s="240"/>
      <c r="BW484" s="240"/>
    </row>
    <row r="485" spans="36:75">
      <c r="AJ485" s="12"/>
      <c r="AL485" s="142"/>
      <c r="BK485" s="240"/>
      <c r="BL485" s="240"/>
      <c r="BM485" s="240"/>
      <c r="BN485" s="240"/>
      <c r="BO485" s="240"/>
      <c r="BP485" s="240"/>
      <c r="BQ485" s="240"/>
      <c r="BR485" s="240"/>
      <c r="BS485" s="240"/>
      <c r="BT485" s="240"/>
      <c r="BU485" s="240"/>
      <c r="BV485" s="240"/>
      <c r="BW485" s="240"/>
    </row>
    <row r="486" spans="36:75">
      <c r="AJ486" s="12"/>
      <c r="AL486" s="142"/>
      <c r="BK486" s="240"/>
      <c r="BL486" s="240"/>
      <c r="BM486" s="240"/>
      <c r="BN486" s="240"/>
      <c r="BO486" s="240"/>
      <c r="BP486" s="240"/>
      <c r="BQ486" s="240"/>
      <c r="BR486" s="240"/>
      <c r="BS486" s="240"/>
      <c r="BT486" s="240"/>
      <c r="BU486" s="240"/>
      <c r="BV486" s="240"/>
      <c r="BW486" s="240"/>
    </row>
    <row r="487" spans="36:75">
      <c r="AJ487" s="12"/>
      <c r="AL487" s="142"/>
      <c r="BK487" s="240"/>
      <c r="BL487" s="240"/>
      <c r="BM487" s="240"/>
      <c r="BN487" s="240"/>
      <c r="BO487" s="240"/>
      <c r="BP487" s="240"/>
      <c r="BQ487" s="240"/>
      <c r="BR487" s="240"/>
      <c r="BS487" s="240"/>
      <c r="BT487" s="240"/>
      <c r="BU487" s="240"/>
      <c r="BV487" s="240"/>
      <c r="BW487" s="240"/>
    </row>
    <row r="488" spans="36:75">
      <c r="AJ488" s="12"/>
      <c r="AL488" s="142"/>
      <c r="BK488" s="240"/>
      <c r="BL488" s="240"/>
      <c r="BM488" s="240"/>
      <c r="BN488" s="240"/>
      <c r="BO488" s="240"/>
      <c r="BP488" s="240"/>
      <c r="BQ488" s="240"/>
      <c r="BR488" s="240"/>
      <c r="BS488" s="240"/>
      <c r="BT488" s="240"/>
      <c r="BU488" s="240"/>
      <c r="BV488" s="240"/>
      <c r="BW488" s="240"/>
    </row>
    <row r="489" spans="36:75">
      <c r="AJ489" s="12"/>
      <c r="AL489" s="142"/>
      <c r="BK489" s="240"/>
      <c r="BL489" s="240"/>
      <c r="BM489" s="240"/>
      <c r="BN489" s="240"/>
      <c r="BO489" s="240"/>
      <c r="BP489" s="240"/>
      <c r="BQ489" s="240"/>
      <c r="BR489" s="240"/>
      <c r="BS489" s="240"/>
      <c r="BT489" s="240"/>
      <c r="BU489" s="240"/>
      <c r="BV489" s="240"/>
      <c r="BW489" s="240"/>
    </row>
    <row r="490" spans="36:75">
      <c r="AJ490" s="12"/>
      <c r="AL490" s="142"/>
      <c r="BK490" s="240"/>
      <c r="BL490" s="240"/>
      <c r="BM490" s="240"/>
      <c r="BN490" s="240"/>
      <c r="BO490" s="240"/>
      <c r="BP490" s="240"/>
      <c r="BQ490" s="240"/>
      <c r="BR490" s="240"/>
      <c r="BS490" s="240"/>
      <c r="BT490" s="240"/>
      <c r="BU490" s="240"/>
      <c r="BV490" s="240"/>
      <c r="BW490" s="240"/>
    </row>
    <row r="491" spans="36:75">
      <c r="AJ491" s="12"/>
      <c r="AL491" s="142"/>
      <c r="BK491" s="240"/>
      <c r="BL491" s="240"/>
      <c r="BM491" s="240"/>
      <c r="BN491" s="240"/>
      <c r="BO491" s="240"/>
      <c r="BP491" s="240"/>
      <c r="BQ491" s="240"/>
      <c r="BR491" s="240"/>
      <c r="BS491" s="240"/>
      <c r="BT491" s="240"/>
      <c r="BU491" s="240"/>
      <c r="BV491" s="240"/>
      <c r="BW491" s="240"/>
    </row>
    <row r="492" spans="36:75">
      <c r="AJ492" s="12"/>
      <c r="AL492" s="142"/>
      <c r="BK492" s="240"/>
      <c r="BL492" s="240"/>
      <c r="BM492" s="240"/>
      <c r="BN492" s="240"/>
      <c r="BO492" s="240"/>
      <c r="BP492" s="240"/>
      <c r="BQ492" s="240"/>
      <c r="BR492" s="240"/>
      <c r="BS492" s="240"/>
      <c r="BT492" s="240"/>
      <c r="BU492" s="240"/>
      <c r="BV492" s="240"/>
      <c r="BW492" s="240"/>
    </row>
    <row r="493" spans="36:75">
      <c r="AJ493" s="12"/>
      <c r="AL493" s="142"/>
      <c r="BK493" s="240"/>
      <c r="BL493" s="240"/>
      <c r="BM493" s="240"/>
      <c r="BN493" s="240"/>
      <c r="BO493" s="240"/>
      <c r="BP493" s="240"/>
      <c r="BQ493" s="240"/>
      <c r="BR493" s="240"/>
      <c r="BS493" s="240"/>
      <c r="BT493" s="240"/>
      <c r="BU493" s="240"/>
      <c r="BV493" s="240"/>
      <c r="BW493" s="240"/>
    </row>
    <row r="494" spans="36:75">
      <c r="AJ494" s="12"/>
      <c r="AL494" s="142"/>
      <c r="BK494" s="240"/>
      <c r="BL494" s="240"/>
      <c r="BM494" s="240"/>
      <c r="BN494" s="240"/>
      <c r="BO494" s="240"/>
      <c r="BP494" s="240"/>
      <c r="BQ494" s="240"/>
      <c r="BR494" s="240"/>
      <c r="BS494" s="240"/>
      <c r="BT494" s="240"/>
      <c r="BU494" s="240"/>
      <c r="BV494" s="240"/>
      <c r="BW494" s="240"/>
    </row>
    <row r="495" spans="36:75">
      <c r="AJ495" s="12"/>
      <c r="AL495" s="142"/>
    </row>
    <row r="496" spans="36:75">
      <c r="AJ496" s="12"/>
      <c r="AL496" s="142"/>
    </row>
    <row r="497" spans="36:38">
      <c r="AJ497" s="12"/>
      <c r="AL497" s="142"/>
    </row>
    <row r="498" spans="36:38">
      <c r="AJ498" s="12"/>
      <c r="AL498" s="142"/>
    </row>
    <row r="499" spans="36:38">
      <c r="AJ499" s="12"/>
      <c r="AL499" s="142"/>
    </row>
    <row r="500" spans="36:38">
      <c r="AJ500" s="12"/>
      <c r="AL500" s="142"/>
    </row>
    <row r="501" spans="36:38">
      <c r="AJ501" s="12"/>
      <c r="AL501" s="142"/>
    </row>
    <row r="502" spans="36:38">
      <c r="AJ502" s="12"/>
      <c r="AL502" s="142"/>
    </row>
    <row r="503" spans="36:38">
      <c r="AJ503" s="12"/>
      <c r="AL503" s="142"/>
    </row>
    <row r="504" spans="36:38">
      <c r="AJ504" s="12"/>
      <c r="AL504" s="142"/>
    </row>
    <row r="505" spans="36:38">
      <c r="AJ505" s="12"/>
      <c r="AL505" s="142"/>
    </row>
    <row r="506" spans="36:38">
      <c r="AJ506" s="12"/>
      <c r="AL506" s="142"/>
    </row>
    <row r="507" spans="36:38">
      <c r="AJ507" s="12"/>
      <c r="AL507" s="142"/>
    </row>
    <row r="508" spans="36:38">
      <c r="AJ508" s="12"/>
      <c r="AL508" s="142"/>
    </row>
    <row r="509" spans="36:38">
      <c r="AJ509" s="12"/>
      <c r="AL509" s="142"/>
    </row>
    <row r="510" spans="36:38">
      <c r="AJ510" s="12"/>
      <c r="AL510" s="142"/>
    </row>
    <row r="511" spans="36:38">
      <c r="AJ511" s="12"/>
      <c r="AL511" s="142"/>
    </row>
    <row r="512" spans="36:38">
      <c r="AJ512" s="12"/>
      <c r="AL512" s="142"/>
    </row>
    <row r="513" spans="36:38">
      <c r="AJ513" s="12"/>
      <c r="AL513" s="142"/>
    </row>
    <row r="514" spans="36:38">
      <c r="AJ514" s="12"/>
      <c r="AL514" s="142"/>
    </row>
    <row r="515" spans="36:38">
      <c r="AJ515" s="12"/>
      <c r="AL515" s="142"/>
    </row>
    <row r="516" spans="36:38">
      <c r="AJ516" s="12"/>
      <c r="AL516" s="142"/>
    </row>
    <row r="517" spans="36:38">
      <c r="AJ517" s="12"/>
      <c r="AL517" s="142"/>
    </row>
    <row r="518" spans="36:38">
      <c r="AJ518" s="12"/>
      <c r="AL518" s="142"/>
    </row>
    <row r="519" spans="36:38">
      <c r="AJ519" s="12"/>
      <c r="AL519" s="142"/>
    </row>
    <row r="520" spans="36:38">
      <c r="AJ520" s="12"/>
      <c r="AL520" s="142"/>
    </row>
    <row r="521" spans="36:38">
      <c r="AJ521" s="12"/>
      <c r="AL521" s="142"/>
    </row>
    <row r="522" spans="36:38">
      <c r="AJ522" s="12"/>
      <c r="AL522" s="142"/>
    </row>
    <row r="523" spans="36:38">
      <c r="AJ523" s="12"/>
      <c r="AL523" s="142"/>
    </row>
    <row r="524" spans="36:38">
      <c r="AJ524" s="12"/>
      <c r="AL524" s="142"/>
    </row>
    <row r="525" spans="36:38">
      <c r="AJ525" s="12"/>
      <c r="AL525" s="142"/>
    </row>
    <row r="526" spans="36:38">
      <c r="AJ526" s="12"/>
      <c r="AL526" s="142"/>
    </row>
    <row r="527" spans="36:38">
      <c r="AJ527" s="12"/>
      <c r="AL527" s="142"/>
    </row>
    <row r="528" spans="36:38">
      <c r="AJ528" s="12"/>
      <c r="AL528" s="142"/>
    </row>
    <row r="529" spans="36:38">
      <c r="AJ529" s="12"/>
      <c r="AL529" s="142"/>
    </row>
    <row r="530" spans="36:38">
      <c r="AJ530" s="12"/>
      <c r="AL530" s="142"/>
    </row>
    <row r="531" spans="36:38">
      <c r="AJ531" s="12"/>
      <c r="AL531" s="142"/>
    </row>
    <row r="532" spans="36:38">
      <c r="AJ532" s="12"/>
      <c r="AL532" s="142"/>
    </row>
    <row r="533" spans="36:38">
      <c r="AJ533" s="12"/>
      <c r="AL533" s="142"/>
    </row>
    <row r="534" spans="36:38">
      <c r="AJ534" s="12"/>
      <c r="AL534" s="142"/>
    </row>
    <row r="535" spans="36:38">
      <c r="AJ535" s="12"/>
      <c r="AL535" s="142"/>
    </row>
    <row r="536" spans="36:38">
      <c r="AJ536" s="12"/>
      <c r="AL536" s="142"/>
    </row>
    <row r="537" spans="36:38">
      <c r="AJ537" s="12"/>
      <c r="AL537" s="142"/>
    </row>
    <row r="538" spans="36:38">
      <c r="AJ538" s="12"/>
      <c r="AL538" s="142"/>
    </row>
    <row r="539" spans="36:38">
      <c r="AJ539" s="12"/>
      <c r="AL539" s="142"/>
    </row>
    <row r="540" spans="36:38">
      <c r="AJ540" s="12"/>
      <c r="AL540" s="142"/>
    </row>
    <row r="541" spans="36:38">
      <c r="AJ541" s="12"/>
      <c r="AL541" s="142"/>
    </row>
    <row r="542" spans="36:38">
      <c r="AJ542" s="12"/>
      <c r="AL542" s="142"/>
    </row>
    <row r="543" spans="36:38">
      <c r="AJ543" s="12"/>
      <c r="AL543" s="142"/>
    </row>
    <row r="544" spans="36:38">
      <c r="AJ544" s="12"/>
      <c r="AL544" s="142"/>
    </row>
    <row r="545" spans="36:38">
      <c r="AJ545" s="12"/>
      <c r="AL545" s="142"/>
    </row>
    <row r="546" spans="36:38">
      <c r="AJ546" s="12"/>
      <c r="AL546" s="142"/>
    </row>
    <row r="547" spans="36:38">
      <c r="AJ547" s="12"/>
      <c r="AL547" s="142"/>
    </row>
    <row r="548" spans="36:38">
      <c r="AJ548" s="12"/>
      <c r="AL548" s="142"/>
    </row>
    <row r="549" spans="36:38">
      <c r="AJ549" s="12"/>
      <c r="AL549" s="142"/>
    </row>
    <row r="550" spans="36:38">
      <c r="AJ550" s="12"/>
      <c r="AL550" s="142"/>
    </row>
    <row r="551" spans="36:38">
      <c r="AJ551" s="12"/>
      <c r="AL551" s="142"/>
    </row>
    <row r="552" spans="36:38">
      <c r="AJ552" s="12"/>
      <c r="AL552" s="142"/>
    </row>
    <row r="553" spans="36:38">
      <c r="AJ553" s="12"/>
      <c r="AL553" s="142"/>
    </row>
    <row r="554" spans="36:38">
      <c r="AJ554" s="12"/>
      <c r="AL554" s="142"/>
    </row>
    <row r="555" spans="36:38">
      <c r="AJ555" s="12"/>
      <c r="AL555" s="142"/>
    </row>
    <row r="556" spans="36:38">
      <c r="AJ556" s="12"/>
      <c r="AL556" s="142"/>
    </row>
    <row r="557" spans="36:38">
      <c r="AJ557" s="12"/>
      <c r="AL557" s="142"/>
    </row>
    <row r="558" spans="36:38">
      <c r="AJ558" s="12"/>
      <c r="AL558" s="142"/>
    </row>
    <row r="559" spans="36:38">
      <c r="AJ559" s="12"/>
      <c r="AL559" s="142"/>
    </row>
    <row r="560" spans="36:38">
      <c r="AJ560" s="12"/>
      <c r="AL560" s="142"/>
    </row>
    <row r="561" spans="36:38">
      <c r="AJ561" s="12"/>
      <c r="AL561" s="142"/>
    </row>
    <row r="562" spans="36:38">
      <c r="AJ562" s="12"/>
      <c r="AL562" s="142"/>
    </row>
    <row r="563" spans="36:38">
      <c r="AJ563" s="12"/>
      <c r="AL563" s="142"/>
    </row>
    <row r="564" spans="36:38">
      <c r="AJ564" s="12"/>
      <c r="AL564" s="142"/>
    </row>
    <row r="565" spans="36:38">
      <c r="AJ565" s="12"/>
      <c r="AL565" s="142"/>
    </row>
    <row r="566" spans="36:38">
      <c r="AJ566" s="12"/>
      <c r="AL566" s="142"/>
    </row>
    <row r="567" spans="36:38">
      <c r="AJ567" s="12"/>
      <c r="AL567" s="142"/>
    </row>
    <row r="568" spans="36:38">
      <c r="AJ568" s="12"/>
      <c r="AL568" s="142"/>
    </row>
    <row r="569" spans="36:38">
      <c r="AJ569" s="12"/>
      <c r="AL569" s="142"/>
    </row>
    <row r="570" spans="36:38">
      <c r="AJ570" s="12"/>
      <c r="AL570" s="142"/>
    </row>
    <row r="571" spans="36:38">
      <c r="AJ571" s="12"/>
      <c r="AL571" s="142"/>
    </row>
    <row r="572" spans="36:38">
      <c r="AJ572" s="12"/>
      <c r="AL572" s="142"/>
    </row>
    <row r="573" spans="36:38">
      <c r="AJ573" s="12"/>
      <c r="AL573" s="142"/>
    </row>
    <row r="574" spans="36:38">
      <c r="AJ574" s="12"/>
      <c r="AL574" s="142"/>
    </row>
    <row r="575" spans="36:38">
      <c r="AJ575" s="12"/>
      <c r="AL575" s="142"/>
    </row>
    <row r="576" spans="36:38">
      <c r="AJ576" s="12"/>
      <c r="AL576" s="142"/>
    </row>
    <row r="577" spans="36:38">
      <c r="AJ577" s="12"/>
      <c r="AL577" s="142"/>
    </row>
    <row r="578" spans="36:38">
      <c r="AJ578" s="12"/>
      <c r="AL578" s="142"/>
    </row>
    <row r="579" spans="36:38">
      <c r="AJ579" s="12"/>
      <c r="AL579" s="142"/>
    </row>
    <row r="580" spans="36:38">
      <c r="AJ580" s="12"/>
      <c r="AL580" s="142"/>
    </row>
    <row r="581" spans="36:38">
      <c r="AJ581" s="12"/>
      <c r="AL581" s="142"/>
    </row>
    <row r="582" spans="36:38">
      <c r="AJ582" s="12"/>
      <c r="AL582" s="142"/>
    </row>
    <row r="583" spans="36:38">
      <c r="AJ583" s="12"/>
      <c r="AL583" s="142"/>
    </row>
    <row r="584" spans="36:38">
      <c r="AJ584" s="12"/>
      <c r="AL584" s="142"/>
    </row>
    <row r="585" spans="36:38">
      <c r="AJ585" s="12"/>
      <c r="AL585" s="142"/>
    </row>
    <row r="586" spans="36:38">
      <c r="AJ586" s="12"/>
      <c r="AL586" s="142"/>
    </row>
    <row r="587" spans="36:38">
      <c r="AJ587" s="12"/>
      <c r="AL587" s="142"/>
    </row>
    <row r="588" spans="36:38">
      <c r="AJ588" s="12"/>
      <c r="AL588" s="142"/>
    </row>
    <row r="589" spans="36:38">
      <c r="AJ589" s="12"/>
      <c r="AL589" s="142"/>
    </row>
    <row r="590" spans="36:38">
      <c r="AJ590" s="12"/>
      <c r="AL590" s="142"/>
    </row>
    <row r="591" spans="36:38">
      <c r="AJ591" s="12"/>
      <c r="AL591" s="142"/>
    </row>
    <row r="592" spans="36:38">
      <c r="AJ592" s="12"/>
      <c r="AL592" s="142"/>
    </row>
    <row r="593" spans="36:38">
      <c r="AJ593" s="12"/>
      <c r="AL593" s="142"/>
    </row>
    <row r="594" spans="36:38">
      <c r="AJ594" s="12"/>
      <c r="AL594" s="142"/>
    </row>
    <row r="595" spans="36:38">
      <c r="AJ595" s="12"/>
      <c r="AL595" s="142"/>
    </row>
    <row r="596" spans="36:38">
      <c r="AJ596" s="12"/>
      <c r="AL596" s="142"/>
    </row>
    <row r="597" spans="36:38">
      <c r="AJ597" s="12"/>
      <c r="AL597" s="142"/>
    </row>
    <row r="598" spans="36:38">
      <c r="AJ598" s="12"/>
      <c r="AL598" s="142"/>
    </row>
    <row r="599" spans="36:38">
      <c r="AJ599" s="12"/>
      <c r="AL599" s="142"/>
    </row>
    <row r="600" spans="36:38">
      <c r="AJ600" s="12"/>
      <c r="AL600" s="142"/>
    </row>
    <row r="601" spans="36:38">
      <c r="AJ601" s="12"/>
      <c r="AL601" s="142"/>
    </row>
    <row r="602" spans="36:38">
      <c r="AJ602" s="12"/>
      <c r="AL602" s="142"/>
    </row>
    <row r="603" spans="36:38">
      <c r="AJ603" s="12"/>
      <c r="AL603" s="142"/>
    </row>
    <row r="604" spans="36:38">
      <c r="AJ604" s="12"/>
      <c r="AL604" s="142"/>
    </row>
    <row r="605" spans="36:38">
      <c r="AJ605" s="12"/>
      <c r="AL605" s="142"/>
    </row>
    <row r="606" spans="36:38">
      <c r="AJ606" s="12"/>
      <c r="AL606" s="142"/>
    </row>
    <row r="607" spans="36:38">
      <c r="AJ607" s="12"/>
      <c r="AL607" s="142"/>
    </row>
    <row r="608" spans="36:38">
      <c r="AJ608" s="12"/>
      <c r="AL608" s="142"/>
    </row>
    <row r="609" spans="36:38">
      <c r="AJ609" s="12"/>
      <c r="AL609" s="142"/>
    </row>
    <row r="610" spans="36:38">
      <c r="AJ610" s="12"/>
      <c r="AL610" s="142"/>
    </row>
    <row r="611" spans="36:38">
      <c r="AJ611" s="12"/>
      <c r="AL611" s="142"/>
    </row>
    <row r="612" spans="36:38">
      <c r="AJ612" s="12"/>
      <c r="AL612" s="142"/>
    </row>
    <row r="613" spans="36:38">
      <c r="AJ613" s="12"/>
      <c r="AL613" s="142"/>
    </row>
    <row r="614" spans="36:38">
      <c r="AJ614" s="12"/>
      <c r="AL614" s="142"/>
    </row>
    <row r="615" spans="36:38">
      <c r="AJ615" s="12"/>
      <c r="AL615" s="142"/>
    </row>
    <row r="616" spans="36:38">
      <c r="AJ616" s="12"/>
      <c r="AL616" s="142"/>
    </row>
    <row r="617" spans="36:38">
      <c r="AJ617" s="12"/>
      <c r="AL617" s="142"/>
    </row>
    <row r="618" spans="36:38">
      <c r="AJ618" s="12"/>
      <c r="AL618" s="142"/>
    </row>
    <row r="619" spans="36:38">
      <c r="AJ619" s="12"/>
      <c r="AL619" s="142"/>
    </row>
    <row r="620" spans="36:38">
      <c r="AJ620" s="12"/>
      <c r="AL620" s="142"/>
    </row>
    <row r="621" spans="36:38">
      <c r="AJ621" s="12"/>
      <c r="AL621" s="142"/>
    </row>
    <row r="622" spans="36:38">
      <c r="AJ622" s="12"/>
      <c r="AL622" s="142"/>
    </row>
    <row r="623" spans="36:38">
      <c r="AJ623" s="12"/>
      <c r="AL623" s="142"/>
    </row>
    <row r="624" spans="36:38">
      <c r="AJ624" s="12"/>
      <c r="AL624" s="142"/>
    </row>
    <row r="625" spans="36:38">
      <c r="AJ625" s="12"/>
      <c r="AL625" s="142"/>
    </row>
    <row r="626" spans="36:38">
      <c r="AJ626" s="12"/>
      <c r="AL626" s="142"/>
    </row>
    <row r="627" spans="36:38">
      <c r="AJ627" s="12"/>
      <c r="AL627" s="142"/>
    </row>
    <row r="628" spans="36:38">
      <c r="AJ628" s="12"/>
      <c r="AL628" s="142"/>
    </row>
    <row r="629" spans="36:38">
      <c r="AJ629" s="12"/>
      <c r="AL629" s="142"/>
    </row>
    <row r="630" spans="36:38">
      <c r="AJ630" s="12"/>
      <c r="AL630" s="142"/>
    </row>
    <row r="631" spans="36:38">
      <c r="AJ631" s="12"/>
      <c r="AL631" s="142"/>
    </row>
    <row r="632" spans="36:38">
      <c r="AJ632" s="12"/>
      <c r="AL632" s="142"/>
    </row>
    <row r="633" spans="36:38">
      <c r="AJ633" s="12"/>
      <c r="AL633" s="142"/>
    </row>
    <row r="634" spans="36:38">
      <c r="AJ634" s="12"/>
      <c r="AL634" s="142"/>
    </row>
    <row r="635" spans="36:38">
      <c r="AJ635" s="12"/>
      <c r="AL635" s="142"/>
    </row>
    <row r="636" spans="36:38">
      <c r="AJ636" s="12"/>
      <c r="AL636" s="142"/>
    </row>
    <row r="637" spans="36:38">
      <c r="AJ637" s="12"/>
      <c r="AL637" s="142"/>
    </row>
    <row r="638" spans="36:38">
      <c r="AJ638" s="12"/>
      <c r="AL638" s="142"/>
    </row>
    <row r="639" spans="36:38">
      <c r="AJ639" s="12"/>
      <c r="AL639" s="142"/>
    </row>
    <row r="640" spans="36:38">
      <c r="AJ640" s="12"/>
      <c r="AL640" s="142"/>
    </row>
    <row r="641" spans="36:38">
      <c r="AJ641" s="12"/>
      <c r="AL641" s="142"/>
    </row>
    <row r="642" spans="36:38">
      <c r="AJ642" s="12"/>
      <c r="AL642" s="142"/>
    </row>
    <row r="643" spans="36:38">
      <c r="AJ643" s="12"/>
      <c r="AL643" s="142"/>
    </row>
    <row r="644" spans="36:38">
      <c r="AJ644" s="12"/>
      <c r="AL644" s="142"/>
    </row>
    <row r="645" spans="36:38">
      <c r="AJ645" s="12"/>
      <c r="AL645" s="142"/>
    </row>
    <row r="646" spans="36:38">
      <c r="AJ646" s="12"/>
      <c r="AL646" s="142"/>
    </row>
    <row r="647" spans="36:38">
      <c r="AJ647" s="12"/>
      <c r="AL647" s="142"/>
    </row>
    <row r="648" spans="36:38">
      <c r="AJ648" s="12"/>
      <c r="AL648" s="142"/>
    </row>
    <row r="649" spans="36:38">
      <c r="AJ649" s="12"/>
      <c r="AL649" s="142"/>
    </row>
    <row r="650" spans="36:38">
      <c r="AJ650" s="12"/>
      <c r="AL650" s="142"/>
    </row>
    <row r="651" spans="36:38">
      <c r="AJ651" s="12"/>
      <c r="AL651" s="142"/>
    </row>
    <row r="652" spans="36:38">
      <c r="AJ652" s="12"/>
      <c r="AL652" s="142"/>
    </row>
    <row r="653" spans="36:38">
      <c r="AJ653" s="12"/>
      <c r="AL653" s="142"/>
    </row>
    <row r="654" spans="36:38">
      <c r="AJ654" s="12"/>
      <c r="AL654" s="142"/>
    </row>
    <row r="655" spans="36:38">
      <c r="AJ655" s="12"/>
      <c r="AL655" s="142"/>
    </row>
    <row r="656" spans="36:38">
      <c r="AJ656" s="12"/>
      <c r="AL656" s="142"/>
    </row>
    <row r="657" spans="36:38">
      <c r="AJ657" s="12"/>
      <c r="AL657" s="142"/>
    </row>
    <row r="658" spans="36:38">
      <c r="AJ658" s="12"/>
      <c r="AL658" s="142"/>
    </row>
    <row r="659" spans="36:38">
      <c r="AJ659" s="12"/>
      <c r="AL659" s="142"/>
    </row>
    <row r="660" spans="36:38">
      <c r="AJ660" s="12"/>
      <c r="AL660" s="142"/>
    </row>
    <row r="661" spans="36:38">
      <c r="AJ661" s="12"/>
      <c r="AL661" s="142"/>
    </row>
    <row r="662" spans="36:38">
      <c r="AJ662" s="12"/>
      <c r="AL662" s="142"/>
    </row>
    <row r="663" spans="36:38">
      <c r="AJ663" s="12"/>
      <c r="AL663" s="142"/>
    </row>
    <row r="664" spans="36:38">
      <c r="AJ664" s="12"/>
      <c r="AL664" s="142"/>
    </row>
    <row r="665" spans="36:38">
      <c r="AJ665" s="12"/>
      <c r="AL665" s="142"/>
    </row>
    <row r="666" spans="36:38">
      <c r="AJ666" s="12"/>
      <c r="AL666" s="142"/>
    </row>
    <row r="667" spans="36:38">
      <c r="AJ667" s="12"/>
      <c r="AL667" s="142"/>
    </row>
    <row r="668" spans="36:38">
      <c r="AJ668" s="12"/>
      <c r="AL668" s="142"/>
    </row>
    <row r="669" spans="36:38">
      <c r="AJ669" s="12"/>
      <c r="AL669" s="142"/>
    </row>
    <row r="670" spans="36:38">
      <c r="AJ670" s="12"/>
      <c r="AL670" s="142"/>
    </row>
    <row r="671" spans="36:38">
      <c r="AJ671" s="12"/>
      <c r="AL671" s="142"/>
    </row>
    <row r="672" spans="36:38">
      <c r="AJ672" s="12"/>
      <c r="AL672" s="142"/>
    </row>
    <row r="673" spans="36:38">
      <c r="AJ673" s="12"/>
      <c r="AL673" s="142"/>
    </row>
    <row r="674" spans="36:38">
      <c r="AJ674" s="12"/>
      <c r="AL674" s="142"/>
    </row>
    <row r="675" spans="36:38">
      <c r="AJ675" s="12"/>
      <c r="AL675" s="142"/>
    </row>
    <row r="676" spans="36:38">
      <c r="AJ676" s="12"/>
      <c r="AL676" s="142"/>
    </row>
    <row r="677" spans="36:38">
      <c r="AJ677" s="12"/>
      <c r="AL677" s="142"/>
    </row>
    <row r="678" spans="36:38">
      <c r="AJ678" s="12"/>
      <c r="AL678" s="142"/>
    </row>
    <row r="679" spans="36:38">
      <c r="AJ679" s="12"/>
      <c r="AL679" s="142"/>
    </row>
    <row r="680" spans="36:38">
      <c r="AJ680" s="12"/>
      <c r="AL680" s="142"/>
    </row>
    <row r="681" spans="36:38">
      <c r="AJ681" s="12"/>
      <c r="AL681" s="142"/>
    </row>
    <row r="682" spans="36:38">
      <c r="AJ682" s="12"/>
      <c r="AL682" s="142"/>
    </row>
    <row r="683" spans="36:38">
      <c r="AJ683" s="12"/>
      <c r="AL683" s="142"/>
    </row>
    <row r="684" spans="36:38">
      <c r="AJ684" s="12"/>
      <c r="AL684" s="142"/>
    </row>
    <row r="685" spans="36:38">
      <c r="AJ685" s="12"/>
      <c r="AL685" s="142"/>
    </row>
    <row r="686" spans="36:38">
      <c r="AJ686" s="12"/>
      <c r="AL686" s="142"/>
    </row>
    <row r="687" spans="36:38">
      <c r="AJ687" s="12"/>
      <c r="AL687" s="142"/>
    </row>
    <row r="688" spans="36:38">
      <c r="AJ688" s="12"/>
      <c r="AL688" s="142"/>
    </row>
    <row r="689" spans="36:38">
      <c r="AJ689" s="12"/>
      <c r="AL689" s="142"/>
    </row>
    <row r="690" spans="36:38">
      <c r="AJ690" s="12"/>
      <c r="AL690" s="142"/>
    </row>
    <row r="691" spans="36:38">
      <c r="AJ691" s="12"/>
      <c r="AL691" s="142"/>
    </row>
    <row r="692" spans="36:38">
      <c r="AJ692" s="12"/>
      <c r="AL692" s="142"/>
    </row>
    <row r="693" spans="36:38">
      <c r="AJ693" s="12"/>
      <c r="AL693" s="142"/>
    </row>
    <row r="694" spans="36:38">
      <c r="AJ694" s="12"/>
      <c r="AL694" s="142"/>
    </row>
    <row r="695" spans="36:38">
      <c r="AJ695" s="12"/>
      <c r="AL695" s="142"/>
    </row>
    <row r="696" spans="36:38">
      <c r="AJ696" s="12"/>
      <c r="AL696" s="142"/>
    </row>
    <row r="697" spans="36:38">
      <c r="AJ697" s="12"/>
      <c r="AL697" s="142"/>
    </row>
    <row r="698" spans="36:38">
      <c r="AJ698" s="12"/>
      <c r="AL698" s="142"/>
    </row>
    <row r="699" spans="36:38">
      <c r="AL699" s="142"/>
    </row>
    <row r="700" spans="36:38">
      <c r="AL700" s="142"/>
    </row>
    <row r="701" spans="36:38">
      <c r="AL701" s="142"/>
    </row>
    <row r="702" spans="36:38">
      <c r="AL702" s="142"/>
    </row>
    <row r="703" spans="36:38">
      <c r="AL703" s="142"/>
    </row>
    <row r="704" spans="36:38">
      <c r="AL704" s="142"/>
    </row>
    <row r="705" spans="38:38">
      <c r="AL705" s="142"/>
    </row>
    <row r="706" spans="38:38">
      <c r="AL706" s="142"/>
    </row>
    <row r="707" spans="38:38">
      <c r="AL707" s="142"/>
    </row>
    <row r="708" spans="38:38">
      <c r="AL708" s="142"/>
    </row>
    <row r="709" spans="38:38">
      <c r="AL709" s="142"/>
    </row>
    <row r="710" spans="38:38">
      <c r="AL710" s="142"/>
    </row>
    <row r="711" spans="38:38">
      <c r="AL711" s="142"/>
    </row>
    <row r="712" spans="38:38">
      <c r="AL712" s="142"/>
    </row>
    <row r="713" spans="38:38">
      <c r="AL713" s="142"/>
    </row>
    <row r="714" spans="38:38">
      <c r="AL714" s="142"/>
    </row>
    <row r="715" spans="38:38">
      <c r="AL715" s="142"/>
    </row>
    <row r="716" spans="38:38">
      <c r="AL716" s="142"/>
    </row>
    <row r="717" spans="38:38">
      <c r="AL717" s="142"/>
    </row>
    <row r="718" spans="38:38">
      <c r="AL718" s="142"/>
    </row>
    <row r="719" spans="38:38">
      <c r="AL719" s="142"/>
    </row>
    <row r="720" spans="38:38">
      <c r="AL720" s="142"/>
    </row>
    <row r="721" spans="38:38">
      <c r="AL721" s="142"/>
    </row>
    <row r="722" spans="38:38">
      <c r="AL722" s="142"/>
    </row>
    <row r="723" spans="38:38">
      <c r="AL723" s="142"/>
    </row>
    <row r="724" spans="38:38">
      <c r="AL724" s="142"/>
    </row>
    <row r="725" spans="38:38">
      <c r="AL725" s="142"/>
    </row>
    <row r="726" spans="38:38">
      <c r="AL726" s="142"/>
    </row>
    <row r="727" spans="38:38">
      <c r="AL727" s="142"/>
    </row>
    <row r="728" spans="38:38">
      <c r="AL728" s="142"/>
    </row>
    <row r="729" spans="38:38">
      <c r="AL729" s="142"/>
    </row>
    <row r="730" spans="38:38">
      <c r="AL730" s="142"/>
    </row>
    <row r="731" spans="38:38">
      <c r="AL731" s="142"/>
    </row>
    <row r="732" spans="38:38">
      <c r="AL732" s="142"/>
    </row>
    <row r="733" spans="38:38">
      <c r="AL733" s="142"/>
    </row>
    <row r="734" spans="38:38">
      <c r="AL734" s="142"/>
    </row>
    <row r="735" spans="38:38">
      <c r="AL735" s="142"/>
    </row>
    <row r="736" spans="38:38">
      <c r="AL736" s="142"/>
    </row>
    <row r="737" spans="38:38">
      <c r="AL737" s="142"/>
    </row>
    <row r="738" spans="38:38">
      <c r="AL738" s="142"/>
    </row>
    <row r="739" spans="38:38">
      <c r="AL739" s="142"/>
    </row>
    <row r="740" spans="38:38">
      <c r="AL740" s="142"/>
    </row>
    <row r="741" spans="38:38">
      <c r="AL741" s="142"/>
    </row>
    <row r="742" spans="38:38">
      <c r="AL742" s="142"/>
    </row>
    <row r="743" spans="38:38">
      <c r="AL743" s="142"/>
    </row>
    <row r="744" spans="38:38">
      <c r="AL744" s="142"/>
    </row>
    <row r="745" spans="38:38">
      <c r="AL745" s="142"/>
    </row>
    <row r="746" spans="38:38">
      <c r="AL746" s="142"/>
    </row>
    <row r="747" spans="38:38">
      <c r="AL747" s="142"/>
    </row>
    <row r="748" spans="38:38">
      <c r="AL748" s="142"/>
    </row>
    <row r="749" spans="38:38">
      <c r="AL749" s="142"/>
    </row>
    <row r="750" spans="38:38">
      <c r="AL750" s="142"/>
    </row>
    <row r="751" spans="38:38">
      <c r="AL751" s="142"/>
    </row>
    <row r="752" spans="38:38">
      <c r="AL752" s="142"/>
    </row>
    <row r="753" spans="38:38">
      <c r="AL753" s="142"/>
    </row>
    <row r="754" spans="38:38">
      <c r="AL754" s="142"/>
    </row>
    <row r="755" spans="38:38">
      <c r="AL755" s="142"/>
    </row>
    <row r="756" spans="38:38">
      <c r="AL756" s="142"/>
    </row>
    <row r="757" spans="38:38">
      <c r="AL757" s="142"/>
    </row>
    <row r="758" spans="38:38">
      <c r="AL758" s="142"/>
    </row>
    <row r="759" spans="38:38">
      <c r="AL759" s="142"/>
    </row>
    <row r="760" spans="38:38">
      <c r="AL760" s="142"/>
    </row>
    <row r="761" spans="38:38">
      <c r="AL761" s="142"/>
    </row>
    <row r="762" spans="38:38">
      <c r="AL762" s="142"/>
    </row>
    <row r="763" spans="38:38">
      <c r="AL763" s="142"/>
    </row>
    <row r="764" spans="38:38">
      <c r="AL764" s="142"/>
    </row>
    <row r="765" spans="38:38">
      <c r="AL765" s="142"/>
    </row>
    <row r="766" spans="38:38">
      <c r="AL766" s="142"/>
    </row>
    <row r="767" spans="38:38">
      <c r="AL767" s="142"/>
    </row>
    <row r="768" spans="38:38">
      <c r="AL768" s="142"/>
    </row>
    <row r="769" spans="38:38">
      <c r="AL769" s="142"/>
    </row>
    <row r="770" spans="38:38">
      <c r="AL770" s="142"/>
    </row>
    <row r="771" spans="38:38">
      <c r="AL771" s="142"/>
    </row>
    <row r="772" spans="38:38">
      <c r="AL772" s="142"/>
    </row>
    <row r="773" spans="38:38">
      <c r="AL773" s="142"/>
    </row>
    <row r="774" spans="38:38">
      <c r="AL774" s="142"/>
    </row>
    <row r="775" spans="38:38">
      <c r="AL775" s="142"/>
    </row>
    <row r="776" spans="38:38">
      <c r="AL776" s="142"/>
    </row>
    <row r="777" spans="38:38">
      <c r="AL777" s="142"/>
    </row>
    <row r="778" spans="38:38">
      <c r="AL778" s="142"/>
    </row>
    <row r="779" spans="38:38">
      <c r="AL779" s="142"/>
    </row>
    <row r="780" spans="38:38">
      <c r="AL780" s="142"/>
    </row>
    <row r="781" spans="38:38">
      <c r="AL781" s="142"/>
    </row>
    <row r="782" spans="38:38">
      <c r="AL782" s="142"/>
    </row>
    <row r="783" spans="38:38">
      <c r="AL783" s="142"/>
    </row>
    <row r="784" spans="38:38">
      <c r="AL784" s="142"/>
    </row>
    <row r="785" spans="38:38">
      <c r="AL785" s="142"/>
    </row>
    <row r="786" spans="38:38">
      <c r="AL786" s="142"/>
    </row>
    <row r="787" spans="38:38">
      <c r="AL787" s="142"/>
    </row>
    <row r="788" spans="38:38">
      <c r="AL788" s="142"/>
    </row>
    <row r="789" spans="38:38">
      <c r="AL789" s="142"/>
    </row>
    <row r="790" spans="38:38">
      <c r="AL790" s="142"/>
    </row>
    <row r="791" spans="38:38">
      <c r="AL791" s="142"/>
    </row>
    <row r="792" spans="38:38">
      <c r="AL792" s="142"/>
    </row>
    <row r="793" spans="38:38">
      <c r="AL793" s="142"/>
    </row>
    <row r="794" spans="38:38">
      <c r="AL794" s="142"/>
    </row>
    <row r="795" spans="38:38">
      <c r="AL795" s="142"/>
    </row>
    <row r="796" spans="38:38">
      <c r="AL796" s="142"/>
    </row>
    <row r="797" spans="38:38">
      <c r="AL797" s="142"/>
    </row>
    <row r="798" spans="38:38">
      <c r="AL798" s="142"/>
    </row>
    <row r="799" spans="38:38">
      <c r="AL799" s="142"/>
    </row>
    <row r="800" spans="38:38">
      <c r="AL800" s="142"/>
    </row>
    <row r="801" spans="38:38">
      <c r="AL801" s="142"/>
    </row>
    <row r="802" spans="38:38">
      <c r="AL802" s="142"/>
    </row>
    <row r="803" spans="38:38">
      <c r="AL803" s="142"/>
    </row>
    <row r="804" spans="38:38">
      <c r="AL804" s="142"/>
    </row>
    <row r="805" spans="38:38">
      <c r="AL805" s="142"/>
    </row>
    <row r="806" spans="38:38">
      <c r="AL806" s="142"/>
    </row>
    <row r="807" spans="38:38">
      <c r="AL807" s="142"/>
    </row>
    <row r="808" spans="38:38">
      <c r="AL808" s="142"/>
    </row>
    <row r="809" spans="38:38">
      <c r="AL809" s="142"/>
    </row>
    <row r="810" spans="38:38">
      <c r="AL810" s="142"/>
    </row>
    <row r="811" spans="38:38">
      <c r="AL811" s="142"/>
    </row>
    <row r="812" spans="38:38">
      <c r="AL812" s="142"/>
    </row>
    <row r="813" spans="38:38">
      <c r="AL813" s="142"/>
    </row>
    <row r="814" spans="38:38">
      <c r="AL814" s="142"/>
    </row>
    <row r="815" spans="38:38">
      <c r="AL815" s="142"/>
    </row>
    <row r="816" spans="38:38">
      <c r="AL816" s="142"/>
    </row>
    <row r="817" spans="38:38">
      <c r="AL817" s="142"/>
    </row>
    <row r="818" spans="38:38">
      <c r="AL818" s="142"/>
    </row>
    <row r="819" spans="38:38">
      <c r="AL819" s="142"/>
    </row>
    <row r="820" spans="38:38">
      <c r="AL820" s="142"/>
    </row>
    <row r="821" spans="38:38">
      <c r="AL821" s="142"/>
    </row>
    <row r="822" spans="38:38">
      <c r="AL822" s="142"/>
    </row>
    <row r="823" spans="38:38">
      <c r="AL823" s="142"/>
    </row>
    <row r="824" spans="38:38">
      <c r="AL824" s="142"/>
    </row>
    <row r="825" spans="38:38">
      <c r="AL825" s="142"/>
    </row>
    <row r="826" spans="38:38">
      <c r="AL826" s="142"/>
    </row>
    <row r="827" spans="38:38">
      <c r="AL827" s="142"/>
    </row>
    <row r="828" spans="38:38">
      <c r="AL828" s="142"/>
    </row>
    <row r="829" spans="38:38">
      <c r="AL829" s="142"/>
    </row>
    <row r="830" spans="38:38">
      <c r="AL830" s="142"/>
    </row>
    <row r="831" spans="38:38">
      <c r="AL831" s="142"/>
    </row>
    <row r="832" spans="38:38">
      <c r="AL832" s="142"/>
    </row>
    <row r="833" spans="38:38">
      <c r="AL833" s="142"/>
    </row>
    <row r="834" spans="38:38">
      <c r="AL834" s="142"/>
    </row>
    <row r="835" spans="38:38">
      <c r="AL835" s="142"/>
    </row>
    <row r="836" spans="38:38">
      <c r="AL836" s="142"/>
    </row>
    <row r="837" spans="38:38">
      <c r="AL837" s="142"/>
    </row>
    <row r="838" spans="38:38">
      <c r="AL838" s="142"/>
    </row>
    <row r="839" spans="38:38">
      <c r="AL839" s="142"/>
    </row>
    <row r="840" spans="38:38">
      <c r="AL840" s="142"/>
    </row>
    <row r="841" spans="38:38">
      <c r="AL841" s="142"/>
    </row>
    <row r="842" spans="38:38">
      <c r="AL842" s="142"/>
    </row>
    <row r="843" spans="38:38">
      <c r="AL843" s="142"/>
    </row>
    <row r="844" spans="38:38">
      <c r="AL844" s="142"/>
    </row>
    <row r="845" spans="38:38">
      <c r="AL845" s="142"/>
    </row>
    <row r="846" spans="38:38">
      <c r="AL846" s="142"/>
    </row>
    <row r="847" spans="38:38">
      <c r="AL847" s="142"/>
    </row>
    <row r="848" spans="38:38">
      <c r="AL848" s="142"/>
    </row>
    <row r="849" spans="38:38">
      <c r="AL849" s="142"/>
    </row>
    <row r="850" spans="38:38">
      <c r="AL850" s="142"/>
    </row>
    <row r="851" spans="38:38">
      <c r="AL851" s="142"/>
    </row>
    <row r="852" spans="38:38">
      <c r="AL852" s="142"/>
    </row>
    <row r="853" spans="38:38">
      <c r="AL853" s="142"/>
    </row>
    <row r="854" spans="38:38">
      <c r="AL854" s="142"/>
    </row>
    <row r="855" spans="38:38">
      <c r="AL855" s="142"/>
    </row>
    <row r="856" spans="38:38">
      <c r="AL856" s="142"/>
    </row>
    <row r="857" spans="38:38">
      <c r="AL857" s="142"/>
    </row>
    <row r="858" spans="38:38">
      <c r="AL858" s="142"/>
    </row>
    <row r="859" spans="38:38">
      <c r="AL859" s="142"/>
    </row>
    <row r="860" spans="38:38">
      <c r="AL860" s="142"/>
    </row>
    <row r="861" spans="38:38">
      <c r="AL861" s="142"/>
    </row>
    <row r="862" spans="38:38">
      <c r="AL862" s="142"/>
    </row>
    <row r="863" spans="38:38">
      <c r="AL863" s="142"/>
    </row>
    <row r="864" spans="38:38">
      <c r="AL864" s="142"/>
    </row>
    <row r="865" spans="38:38">
      <c r="AL865" s="142"/>
    </row>
    <row r="866" spans="38:38">
      <c r="AL866" s="142"/>
    </row>
    <row r="867" spans="38:38">
      <c r="AL867" s="142"/>
    </row>
    <row r="868" spans="38:38">
      <c r="AL868" s="142"/>
    </row>
    <row r="869" spans="38:38">
      <c r="AL869" s="142"/>
    </row>
    <row r="870" spans="38:38">
      <c r="AL870" s="142"/>
    </row>
    <row r="871" spans="38:38">
      <c r="AL871" s="142"/>
    </row>
    <row r="872" spans="38:38">
      <c r="AL872" s="142"/>
    </row>
    <row r="873" spans="38:38">
      <c r="AL873" s="142"/>
    </row>
    <row r="874" spans="38:38">
      <c r="AL874" s="142"/>
    </row>
    <row r="875" spans="38:38">
      <c r="AL875" s="142"/>
    </row>
    <row r="876" spans="38:38">
      <c r="AL876" s="142"/>
    </row>
    <row r="877" spans="38:38">
      <c r="AL877" s="142"/>
    </row>
    <row r="878" spans="38:38">
      <c r="AL878" s="142"/>
    </row>
    <row r="879" spans="38:38">
      <c r="AL879" s="142"/>
    </row>
    <row r="880" spans="38:38">
      <c r="AL880" s="142"/>
    </row>
    <row r="881" spans="38:38">
      <c r="AL881" s="142"/>
    </row>
    <row r="882" spans="38:38">
      <c r="AL882" s="142"/>
    </row>
    <row r="883" spans="38:38">
      <c r="AL883" s="142"/>
    </row>
    <row r="884" spans="38:38">
      <c r="AL884" s="142"/>
    </row>
    <row r="885" spans="38:38">
      <c r="AL885" s="142"/>
    </row>
    <row r="886" spans="38:38">
      <c r="AL886" s="142"/>
    </row>
    <row r="887" spans="38:38">
      <c r="AL887" s="142"/>
    </row>
    <row r="888" spans="38:38">
      <c r="AL888" s="142"/>
    </row>
    <row r="889" spans="38:38">
      <c r="AL889" s="142"/>
    </row>
    <row r="890" spans="38:38">
      <c r="AL890" s="142"/>
    </row>
    <row r="891" spans="38:38">
      <c r="AL891" s="142"/>
    </row>
    <row r="892" spans="38:38">
      <c r="AL892" s="142"/>
    </row>
    <row r="893" spans="38:38">
      <c r="AL893" s="142"/>
    </row>
    <row r="894" spans="38:38">
      <c r="AL894" s="142"/>
    </row>
    <row r="895" spans="38:38">
      <c r="AL895" s="142"/>
    </row>
    <row r="896" spans="38:38">
      <c r="AL896" s="142"/>
    </row>
    <row r="897" spans="38:38">
      <c r="AL897" s="142"/>
    </row>
    <row r="898" spans="38:38">
      <c r="AL898" s="142"/>
    </row>
    <row r="899" spans="38:38">
      <c r="AL899" s="142"/>
    </row>
    <row r="900" spans="38:38">
      <c r="AL900" s="142"/>
    </row>
    <row r="901" spans="38:38">
      <c r="AL901" s="142"/>
    </row>
    <row r="902" spans="38:38">
      <c r="AL902" s="142"/>
    </row>
    <row r="903" spans="38:38">
      <c r="AL903" s="142"/>
    </row>
    <row r="904" spans="38:38">
      <c r="AL904" s="142"/>
    </row>
    <row r="905" spans="38:38">
      <c r="AL905" s="142"/>
    </row>
    <row r="906" spans="38:38">
      <c r="AL906" s="142"/>
    </row>
    <row r="907" spans="38:38">
      <c r="AL907" s="142"/>
    </row>
    <row r="908" spans="38:38">
      <c r="AL908" s="142"/>
    </row>
    <row r="909" spans="38:38">
      <c r="AL909" s="142"/>
    </row>
    <row r="910" spans="38:38">
      <c r="AL910" s="142"/>
    </row>
    <row r="911" spans="38:38">
      <c r="AL911" s="142"/>
    </row>
    <row r="912" spans="38:38">
      <c r="AL912" s="142"/>
    </row>
    <row r="913" spans="38:38">
      <c r="AL913" s="142"/>
    </row>
    <row r="914" spans="38:38">
      <c r="AL914" s="142"/>
    </row>
    <row r="915" spans="38:38">
      <c r="AL915" s="142"/>
    </row>
    <row r="916" spans="38:38">
      <c r="AL916" s="142"/>
    </row>
    <row r="917" spans="38:38">
      <c r="AL917" s="142"/>
    </row>
    <row r="918" spans="38:38">
      <c r="AL918" s="142"/>
    </row>
    <row r="919" spans="38:38">
      <c r="AL919" s="142"/>
    </row>
    <row r="920" spans="38:38">
      <c r="AL920" s="142"/>
    </row>
    <row r="921" spans="38:38">
      <c r="AL921" s="142"/>
    </row>
    <row r="922" spans="38:38">
      <c r="AL922" s="142"/>
    </row>
    <row r="923" spans="38:38">
      <c r="AL923" s="142"/>
    </row>
    <row r="924" spans="38:38">
      <c r="AL924" s="142"/>
    </row>
    <row r="925" spans="38:38">
      <c r="AL925" s="142"/>
    </row>
    <row r="926" spans="38:38">
      <c r="AL926" s="142"/>
    </row>
    <row r="927" spans="38:38">
      <c r="AL927" s="142"/>
    </row>
    <row r="928" spans="38:38">
      <c r="AL928" s="142"/>
    </row>
    <row r="929" spans="38:38">
      <c r="AL929" s="142"/>
    </row>
    <row r="930" spans="38:38">
      <c r="AL930" s="142"/>
    </row>
    <row r="931" spans="38:38">
      <c r="AL931" s="142"/>
    </row>
    <row r="932" spans="38:38">
      <c r="AL932" s="142"/>
    </row>
    <row r="933" spans="38:38">
      <c r="AL933" s="142"/>
    </row>
    <row r="934" spans="38:38">
      <c r="AL934" s="142"/>
    </row>
    <row r="935" spans="38:38">
      <c r="AL935" s="142"/>
    </row>
    <row r="936" spans="38:38">
      <c r="AL936" s="142"/>
    </row>
    <row r="937" spans="38:38">
      <c r="AL937" s="142"/>
    </row>
    <row r="938" spans="38:38">
      <c r="AL938" s="142"/>
    </row>
    <row r="939" spans="38:38">
      <c r="AL939" s="142"/>
    </row>
    <row r="940" spans="38:38">
      <c r="AL940" s="142"/>
    </row>
    <row r="941" spans="38:38">
      <c r="AL941" s="142"/>
    </row>
    <row r="942" spans="38:38">
      <c r="AL942" s="142"/>
    </row>
    <row r="943" spans="38:38">
      <c r="AL943" s="142"/>
    </row>
    <row r="944" spans="38:38">
      <c r="AL944" s="142"/>
    </row>
    <row r="945" spans="38:38">
      <c r="AL945" s="142"/>
    </row>
    <row r="946" spans="38:38">
      <c r="AL946" s="142"/>
    </row>
    <row r="947" spans="38:38">
      <c r="AL947" s="142"/>
    </row>
    <row r="948" spans="38:38">
      <c r="AL948" s="142"/>
    </row>
    <row r="949" spans="38:38">
      <c r="AL949" s="142"/>
    </row>
    <row r="950" spans="38:38">
      <c r="AL950" s="142"/>
    </row>
    <row r="951" spans="38:38">
      <c r="AL951" s="142"/>
    </row>
    <row r="952" spans="38:38">
      <c r="AL952" s="142"/>
    </row>
    <row r="953" spans="38:38">
      <c r="AL953" s="142"/>
    </row>
    <row r="954" spans="38:38">
      <c r="AL954" s="142"/>
    </row>
    <row r="955" spans="38:38">
      <c r="AL955" s="142"/>
    </row>
    <row r="956" spans="38:38">
      <c r="AL956" s="142"/>
    </row>
    <row r="957" spans="38:38">
      <c r="AL957" s="142"/>
    </row>
    <row r="958" spans="38:38">
      <c r="AL958" s="142"/>
    </row>
    <row r="959" spans="38:38">
      <c r="AL959" s="142"/>
    </row>
    <row r="960" spans="38:38">
      <c r="AL960" s="142"/>
    </row>
    <row r="961" spans="38:38">
      <c r="AL961" s="142"/>
    </row>
    <row r="962" spans="38:38">
      <c r="AL962" s="142"/>
    </row>
    <row r="963" spans="38:38">
      <c r="AL963" s="142"/>
    </row>
    <row r="964" spans="38:38">
      <c r="AL964" s="142"/>
    </row>
    <row r="965" spans="38:38">
      <c r="AL965" s="142"/>
    </row>
    <row r="966" spans="38:38">
      <c r="AL966" s="142"/>
    </row>
    <row r="967" spans="38:38">
      <c r="AL967" s="142"/>
    </row>
    <row r="968" spans="38:38">
      <c r="AL968" s="142"/>
    </row>
    <row r="969" spans="38:38">
      <c r="AL969" s="142"/>
    </row>
    <row r="970" spans="38:38">
      <c r="AL970" s="142"/>
    </row>
    <row r="971" spans="38:38">
      <c r="AL971" s="142"/>
    </row>
    <row r="972" spans="38:38">
      <c r="AL972" s="142"/>
    </row>
    <row r="973" spans="38:38">
      <c r="AL973" s="142"/>
    </row>
    <row r="974" spans="38:38">
      <c r="AL974" s="142"/>
    </row>
    <row r="975" spans="38:38">
      <c r="AL975" s="142"/>
    </row>
    <row r="976" spans="38:38">
      <c r="AL976" s="142"/>
    </row>
    <row r="977" spans="38:38">
      <c r="AL977" s="142"/>
    </row>
    <row r="978" spans="38:38">
      <c r="AL978" s="142"/>
    </row>
    <row r="979" spans="38:38">
      <c r="AL979" s="142"/>
    </row>
    <row r="980" spans="38:38">
      <c r="AL980" s="142"/>
    </row>
    <row r="981" spans="38:38">
      <c r="AL981" s="142"/>
    </row>
    <row r="982" spans="38:38">
      <c r="AL982" s="142"/>
    </row>
    <row r="983" spans="38:38">
      <c r="AL983" s="142"/>
    </row>
    <row r="984" spans="38:38">
      <c r="AL984" s="142"/>
    </row>
    <row r="985" spans="38:38">
      <c r="AL985" s="142"/>
    </row>
    <row r="986" spans="38:38">
      <c r="AL986" s="142"/>
    </row>
    <row r="987" spans="38:38">
      <c r="AL987" s="142"/>
    </row>
    <row r="988" spans="38:38">
      <c r="AL988" s="142"/>
    </row>
    <row r="989" spans="38:38">
      <c r="AL989" s="142"/>
    </row>
    <row r="990" spans="38:38">
      <c r="AL990" s="142"/>
    </row>
    <row r="991" spans="38:38">
      <c r="AL991" s="142"/>
    </row>
    <row r="992" spans="38:38">
      <c r="AL992" s="142"/>
    </row>
    <row r="993" spans="38:38">
      <c r="AL993" s="142"/>
    </row>
    <row r="994" spans="38:38">
      <c r="AL994" s="142"/>
    </row>
    <row r="995" spans="38:38">
      <c r="AL995" s="142"/>
    </row>
  </sheetData>
  <mergeCells count="6">
    <mergeCell ref="AA7:AD7"/>
    <mergeCell ref="AF7:AJ7"/>
    <mergeCell ref="E7:H7"/>
    <mergeCell ref="J7:M7"/>
    <mergeCell ref="O7:R7"/>
    <mergeCell ref="T7:W7"/>
  </mergeCells>
  <phoneticPr fontId="9" type="noConversion"/>
  <pageMargins left="0.75" right="0.75" top="1" bottom="1" header="0.5" footer="0.5"/>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N85"/>
  <sheetViews>
    <sheetView showGridLines="0" tabSelected="1" topLeftCell="A49" zoomScale="75" zoomScaleNormal="75" workbookViewId="0">
      <selection activeCell="E71" sqref="E71"/>
    </sheetView>
  </sheetViews>
  <sheetFormatPr defaultRowHeight="12.75"/>
  <cols>
    <col min="1" max="1" width="64" style="298" customWidth="1"/>
    <col min="2" max="2" width="11.85546875" style="252" bestFit="1" customWidth="1"/>
    <col min="3" max="3" width="11.42578125" style="252" bestFit="1" customWidth="1"/>
    <col min="4" max="4" width="15.42578125" style="255" customWidth="1"/>
    <col min="5" max="5" width="10.5703125" style="252" customWidth="1"/>
    <col min="6" max="6" width="31" style="254" customWidth="1"/>
    <col min="7" max="7" width="9.28515625" style="252" bestFit="1" customWidth="1"/>
    <col min="8" max="8" width="17.85546875" style="252" bestFit="1" customWidth="1"/>
    <col min="9" max="9" width="16" style="301" bestFit="1" customWidth="1"/>
    <col min="10" max="10" width="22.140625" style="255" bestFit="1" customWidth="1"/>
    <col min="11" max="11" width="14.7109375" style="301" customWidth="1"/>
    <col min="12" max="12" width="17.28515625" style="255" bestFit="1" customWidth="1"/>
    <col min="13" max="13" width="22.140625" style="255" bestFit="1" customWidth="1"/>
    <col min="14" max="16384" width="9.140625" style="252"/>
  </cols>
  <sheetData>
    <row r="1" spans="1:13" ht="18">
      <c r="A1" s="251" t="s">
        <v>566</v>
      </c>
      <c r="E1" s="253"/>
      <c r="I1" s="304"/>
      <c r="L1" s="257"/>
      <c r="M1" s="257"/>
    </row>
    <row r="2" spans="1:13" s="256" customFormat="1">
      <c r="A2" s="244"/>
      <c r="B2" s="245"/>
      <c r="C2" s="245"/>
      <c r="D2" s="246"/>
      <c r="E2" s="246"/>
      <c r="F2" s="248"/>
      <c r="G2" s="246"/>
      <c r="H2" s="246"/>
      <c r="I2" s="305"/>
      <c r="J2" s="247"/>
      <c r="K2" s="302"/>
      <c r="L2" s="246"/>
      <c r="M2" s="246"/>
    </row>
    <row r="3" spans="1:13" ht="50.1" customHeight="1" thickBot="1">
      <c r="A3" s="249" t="s">
        <v>17</v>
      </c>
      <c r="B3" s="250" t="s">
        <v>46</v>
      </c>
      <c r="C3" s="250" t="s">
        <v>47</v>
      </c>
      <c r="D3" s="250" t="s">
        <v>564</v>
      </c>
      <c r="E3" s="250" t="s">
        <v>481</v>
      </c>
      <c r="F3" s="250" t="s">
        <v>482</v>
      </c>
      <c r="G3" s="250" t="s">
        <v>565</v>
      </c>
      <c r="H3" s="250" t="s">
        <v>575</v>
      </c>
      <c r="I3" s="303" t="s">
        <v>483</v>
      </c>
      <c r="J3" s="250" t="s">
        <v>479</v>
      </c>
      <c r="K3" s="250" t="s">
        <v>484</v>
      </c>
      <c r="L3" s="250" t="s">
        <v>48</v>
      </c>
      <c r="M3" s="250" t="s">
        <v>480</v>
      </c>
    </row>
    <row r="4" spans="1:13" ht="20.100000000000001" customHeight="1">
      <c r="A4" s="258" t="s">
        <v>485</v>
      </c>
      <c r="B4" s="259">
        <v>1</v>
      </c>
      <c r="C4" s="260" t="s">
        <v>45</v>
      </c>
      <c r="D4" s="309">
        <v>17733</v>
      </c>
      <c r="E4" s="261">
        <f>I4/$I$72</f>
        <v>1.1237336049022878E-2</v>
      </c>
      <c r="F4" s="262" t="s">
        <v>477</v>
      </c>
      <c r="G4" s="263">
        <v>1.3086926762491444</v>
      </c>
      <c r="H4" s="263"/>
      <c r="I4" s="312">
        <v>22400000</v>
      </c>
      <c r="J4" s="261">
        <v>8.7499999999999994E-2</v>
      </c>
      <c r="K4" s="264">
        <v>23500000</v>
      </c>
      <c r="L4" s="265">
        <v>40359</v>
      </c>
      <c r="M4" s="266">
        <v>8.7499999999999994E-2</v>
      </c>
    </row>
    <row r="5" spans="1:13" ht="20.100000000000001" customHeight="1">
      <c r="A5" s="267" t="s">
        <v>486</v>
      </c>
      <c r="B5" s="259">
        <v>1</v>
      </c>
      <c r="C5" s="268" t="s">
        <v>45</v>
      </c>
      <c r="D5" s="310">
        <v>29047</v>
      </c>
      <c r="E5" s="261">
        <f t="shared" ref="E5:E68" si="0">I5/$I$72</f>
        <v>2.207333866772351E-2</v>
      </c>
      <c r="F5" s="269" t="s">
        <v>53</v>
      </c>
      <c r="G5" s="263">
        <v>3.6933607118412048</v>
      </c>
      <c r="H5" s="263"/>
      <c r="I5" s="306">
        <v>44000000</v>
      </c>
      <c r="J5" s="261">
        <v>8.5000000000000006E-2</v>
      </c>
      <c r="K5" s="264">
        <v>44000000</v>
      </c>
      <c r="L5" s="265">
        <v>40543</v>
      </c>
      <c r="M5" s="266">
        <v>8.5000000000000006E-2</v>
      </c>
    </row>
    <row r="6" spans="1:13" ht="20.100000000000001" customHeight="1">
      <c r="A6" s="267" t="s">
        <v>578</v>
      </c>
      <c r="B6" s="259">
        <v>1</v>
      </c>
      <c r="C6" s="268" t="s">
        <v>45</v>
      </c>
      <c r="D6" s="310">
        <v>23267</v>
      </c>
      <c r="E6" s="261">
        <f t="shared" si="0"/>
        <v>1.567708712196272E-2</v>
      </c>
      <c r="F6" s="269" t="s">
        <v>532</v>
      </c>
      <c r="G6" s="263">
        <v>5.0908808271990287</v>
      </c>
      <c r="H6" s="263"/>
      <c r="I6" s="306">
        <v>31250000</v>
      </c>
      <c r="J6" s="261">
        <v>8.2500000000000004E-2</v>
      </c>
      <c r="K6" s="264">
        <v>31250000</v>
      </c>
      <c r="L6" s="265">
        <v>40543</v>
      </c>
      <c r="M6" s="266">
        <v>8.2500000000000004E-2</v>
      </c>
    </row>
    <row r="7" spans="1:13" ht="20.100000000000001" customHeight="1">
      <c r="A7" s="267" t="s">
        <v>487</v>
      </c>
      <c r="B7" s="259">
        <v>1</v>
      </c>
      <c r="C7" s="268" t="s">
        <v>45</v>
      </c>
      <c r="D7" s="310">
        <v>25705</v>
      </c>
      <c r="E7" s="261">
        <f t="shared" si="0"/>
        <v>1.6931254091719739E-2</v>
      </c>
      <c r="F7" s="269" t="s">
        <v>478</v>
      </c>
      <c r="G7" s="263">
        <v>2.1245722108145104</v>
      </c>
      <c r="H7" s="263"/>
      <c r="I7" s="306">
        <v>33750000</v>
      </c>
      <c r="J7" s="261">
        <v>8.7499999999999994E-2</v>
      </c>
      <c r="K7" s="264">
        <v>33750000</v>
      </c>
      <c r="L7" s="265">
        <v>40543</v>
      </c>
      <c r="M7" s="266">
        <v>8.7499999999999994E-2</v>
      </c>
    </row>
    <row r="8" spans="1:13" ht="20.100000000000001" customHeight="1">
      <c r="A8" s="267" t="s">
        <v>488</v>
      </c>
      <c r="B8" s="259">
        <v>1</v>
      </c>
      <c r="C8" s="268" t="s">
        <v>45</v>
      </c>
      <c r="D8" s="310">
        <v>19218</v>
      </c>
      <c r="E8" s="261">
        <f t="shared" si="0"/>
        <v>1.2591836376360457E-2</v>
      </c>
      <c r="F8" s="269" t="s">
        <v>258</v>
      </c>
      <c r="G8" s="263">
        <v>4.3039014354661971</v>
      </c>
      <c r="H8" s="263"/>
      <c r="I8" s="306">
        <v>25100000</v>
      </c>
      <c r="J8" s="261">
        <v>8.5000000000000006E-2</v>
      </c>
      <c r="K8" s="264">
        <v>25100000</v>
      </c>
      <c r="L8" s="265">
        <v>40543</v>
      </c>
      <c r="M8" s="266">
        <v>8.5000000000000006E-2</v>
      </c>
    </row>
    <row r="9" spans="1:13" ht="21" customHeight="1">
      <c r="A9" s="267" t="s">
        <v>489</v>
      </c>
      <c r="B9" s="259">
        <v>1</v>
      </c>
      <c r="C9" s="268" t="s">
        <v>45</v>
      </c>
      <c r="D9" s="310">
        <v>22511</v>
      </c>
      <c r="E9" s="261">
        <f t="shared" si="0"/>
        <v>1.5175420334059914E-2</v>
      </c>
      <c r="F9" s="269" t="s">
        <v>54</v>
      </c>
      <c r="G9" s="263">
        <v>3.9288376727598524</v>
      </c>
      <c r="H9" s="263"/>
      <c r="I9" s="306">
        <v>30250000</v>
      </c>
      <c r="J9" s="261">
        <v>8.5000000000000006E-2</v>
      </c>
      <c r="K9" s="264">
        <v>30250000</v>
      </c>
      <c r="L9" s="265">
        <v>40543</v>
      </c>
      <c r="M9" s="266">
        <v>8.5000000000000006E-2</v>
      </c>
    </row>
    <row r="10" spans="1:13" ht="20.100000000000001" customHeight="1">
      <c r="A10" s="267" t="s">
        <v>490</v>
      </c>
      <c r="B10" s="259">
        <v>1</v>
      </c>
      <c r="C10" s="268" t="s">
        <v>45</v>
      </c>
      <c r="D10" s="310">
        <v>24967</v>
      </c>
      <c r="E10" s="261">
        <f t="shared" si="0"/>
        <v>1.6555004000792635E-2</v>
      </c>
      <c r="F10" s="269" t="s">
        <v>529</v>
      </c>
      <c r="G10" s="263">
        <v>1.5003422313483916</v>
      </c>
      <c r="H10" s="263"/>
      <c r="I10" s="306">
        <v>33000000</v>
      </c>
      <c r="J10" s="261">
        <v>0.09</v>
      </c>
      <c r="K10" s="264">
        <v>33000000</v>
      </c>
      <c r="L10" s="265">
        <v>40543</v>
      </c>
      <c r="M10" s="266">
        <v>0.09</v>
      </c>
    </row>
    <row r="11" spans="1:13" ht="20.100000000000001" customHeight="1">
      <c r="A11" s="267" t="s">
        <v>542</v>
      </c>
      <c r="B11" s="259">
        <v>1</v>
      </c>
      <c r="C11" s="268" t="s">
        <v>45</v>
      </c>
      <c r="D11" s="310">
        <v>3283</v>
      </c>
      <c r="E11" s="261">
        <f t="shared" si="0"/>
        <v>1.0685502582329792E-2</v>
      </c>
      <c r="F11" s="269" t="s">
        <v>560</v>
      </c>
      <c r="G11" s="263">
        <v>8.6286789720652557</v>
      </c>
      <c r="H11" s="263"/>
      <c r="I11" s="306">
        <v>21300000</v>
      </c>
      <c r="J11" s="261">
        <v>8.7499999999999994E-2</v>
      </c>
      <c r="K11" s="264">
        <v>21300000</v>
      </c>
      <c r="L11" s="265">
        <v>40543</v>
      </c>
      <c r="M11" s="266">
        <v>8.7499999999999994E-2</v>
      </c>
    </row>
    <row r="12" spans="1:13" ht="20.100000000000001" customHeight="1">
      <c r="A12" s="267" t="s">
        <v>491</v>
      </c>
      <c r="B12" s="259">
        <v>1</v>
      </c>
      <c r="C12" s="268" t="s">
        <v>45</v>
      </c>
      <c r="D12" s="310">
        <v>7065</v>
      </c>
      <c r="E12" s="261">
        <f t="shared" si="0"/>
        <v>5.0166678790280706E-3</v>
      </c>
      <c r="F12" s="269" t="s">
        <v>568</v>
      </c>
      <c r="G12" s="263">
        <v>10.609171800136892</v>
      </c>
      <c r="H12" s="263"/>
      <c r="I12" s="306">
        <v>10000000</v>
      </c>
      <c r="J12" s="261">
        <v>8.2500000000000004E-2</v>
      </c>
      <c r="K12" s="264">
        <v>10000000</v>
      </c>
      <c r="L12" s="265">
        <v>40543</v>
      </c>
      <c r="M12" s="266">
        <v>8.2500000000000004E-2</v>
      </c>
    </row>
    <row r="13" spans="1:13" ht="20.100000000000001" customHeight="1">
      <c r="A13" s="267" t="s">
        <v>492</v>
      </c>
      <c r="B13" s="259">
        <v>1</v>
      </c>
      <c r="C13" s="268" t="s">
        <v>45</v>
      </c>
      <c r="D13" s="310">
        <v>10708</v>
      </c>
      <c r="E13" s="261">
        <f t="shared" si="0"/>
        <v>6.3711682063656502E-3</v>
      </c>
      <c r="F13" s="269" t="s">
        <v>30</v>
      </c>
      <c r="G13" s="263">
        <v>1.3853524982888432</v>
      </c>
      <c r="H13" s="263"/>
      <c r="I13" s="306">
        <v>12700000</v>
      </c>
      <c r="J13" s="261">
        <v>0.09</v>
      </c>
      <c r="K13" s="264">
        <v>13500000</v>
      </c>
      <c r="L13" s="265">
        <v>40359</v>
      </c>
      <c r="M13" s="266">
        <v>9.2499999999999999E-2</v>
      </c>
    </row>
    <row r="14" spans="1:13" ht="20.100000000000001" customHeight="1">
      <c r="A14" s="267" t="s">
        <v>493</v>
      </c>
      <c r="B14" s="259">
        <v>1</v>
      </c>
      <c r="C14" s="268" t="s">
        <v>45</v>
      </c>
      <c r="D14" s="310">
        <v>13555</v>
      </c>
      <c r="E14" s="261">
        <f t="shared" si="0"/>
        <v>9.1554188792262285E-3</v>
      </c>
      <c r="F14" s="269" t="s">
        <v>24</v>
      </c>
      <c r="G14" s="263">
        <v>4.0876112251882271</v>
      </c>
      <c r="H14" s="263"/>
      <c r="I14" s="306">
        <v>18250000</v>
      </c>
      <c r="J14" s="261">
        <v>8.5000000000000006E-2</v>
      </c>
      <c r="K14" s="264">
        <v>18250000</v>
      </c>
      <c r="L14" s="265">
        <v>40543</v>
      </c>
      <c r="M14" s="266">
        <v>8.5000000000000006E-2</v>
      </c>
    </row>
    <row r="15" spans="1:13" ht="20.100000000000001" customHeight="1">
      <c r="A15" s="267" t="s">
        <v>494</v>
      </c>
      <c r="B15" s="259">
        <v>1</v>
      </c>
      <c r="C15" s="268" t="s">
        <v>45</v>
      </c>
      <c r="D15" s="310">
        <v>13189</v>
      </c>
      <c r="E15" s="261">
        <f t="shared" si="0"/>
        <v>8.979835503460246E-3</v>
      </c>
      <c r="F15" s="269" t="s">
        <v>409</v>
      </c>
      <c r="G15" s="263">
        <v>7.4113620807665983</v>
      </c>
      <c r="H15" s="263"/>
      <c r="I15" s="306">
        <v>17900000</v>
      </c>
      <c r="J15" s="261">
        <v>8.2500000000000004E-2</v>
      </c>
      <c r="K15" s="264">
        <v>17900000</v>
      </c>
      <c r="L15" s="265">
        <v>40543</v>
      </c>
      <c r="M15" s="266">
        <v>8.2500000000000004E-2</v>
      </c>
    </row>
    <row r="16" spans="1:13" ht="20.100000000000001" customHeight="1">
      <c r="A16" s="267" t="s">
        <v>495</v>
      </c>
      <c r="B16" s="259">
        <v>1</v>
      </c>
      <c r="C16" s="268" t="s">
        <v>45</v>
      </c>
      <c r="D16" s="310">
        <v>61281</v>
      </c>
      <c r="E16" s="261">
        <f t="shared" si="0"/>
        <v>2.6437839722477933E-2</v>
      </c>
      <c r="F16" s="269" t="s">
        <v>529</v>
      </c>
      <c r="G16" s="263">
        <v>3.4688569472963722</v>
      </c>
      <c r="H16" s="263"/>
      <c r="I16" s="306">
        <v>52700000</v>
      </c>
      <c r="J16" s="261">
        <v>0.09</v>
      </c>
      <c r="K16" s="264">
        <v>52250000</v>
      </c>
      <c r="L16" s="265">
        <v>40359</v>
      </c>
      <c r="M16" s="266">
        <v>0.09</v>
      </c>
    </row>
    <row r="17" spans="1:13" ht="20.100000000000001" customHeight="1">
      <c r="A17" s="267" t="s">
        <v>496</v>
      </c>
      <c r="B17" s="259">
        <v>1</v>
      </c>
      <c r="C17" s="268" t="s">
        <v>45</v>
      </c>
      <c r="D17" s="310">
        <v>13260</v>
      </c>
      <c r="E17" s="261">
        <f t="shared" si="0"/>
        <v>5.1420845760037723E-3</v>
      </c>
      <c r="F17" s="269" t="s">
        <v>35</v>
      </c>
      <c r="G17" s="263">
        <v>3.4031485284052021</v>
      </c>
      <c r="H17" s="263"/>
      <c r="I17" s="306">
        <v>10250000</v>
      </c>
      <c r="J17" s="261">
        <v>0.11</v>
      </c>
      <c r="K17" s="264">
        <v>10000000</v>
      </c>
      <c r="L17" s="265">
        <v>40359</v>
      </c>
      <c r="M17" s="266">
        <v>8.8300000000000003E-2</v>
      </c>
    </row>
    <row r="18" spans="1:13" ht="20.100000000000001" customHeight="1">
      <c r="A18" s="267" t="s">
        <v>497</v>
      </c>
      <c r="B18" s="259">
        <v>1</v>
      </c>
      <c r="C18" s="268" t="s">
        <v>45</v>
      </c>
      <c r="D18" s="310">
        <v>19299</v>
      </c>
      <c r="E18" s="261">
        <f t="shared" si="0"/>
        <v>1.2541669697570177E-2</v>
      </c>
      <c r="F18" s="269" t="s">
        <v>32</v>
      </c>
      <c r="G18" s="263">
        <v>5.8754277891854896</v>
      </c>
      <c r="H18" s="263"/>
      <c r="I18" s="306">
        <v>25000000</v>
      </c>
      <c r="J18" s="261">
        <v>8.5000000000000006E-2</v>
      </c>
      <c r="K18" s="264">
        <v>25000000</v>
      </c>
      <c r="L18" s="265">
        <v>40543</v>
      </c>
      <c r="M18" s="266">
        <v>8.5000000000000006E-2</v>
      </c>
    </row>
    <row r="19" spans="1:13" ht="20.100000000000001" customHeight="1">
      <c r="A19" s="267" t="s">
        <v>498</v>
      </c>
      <c r="B19" s="259">
        <v>1</v>
      </c>
      <c r="C19" s="268" t="s">
        <v>45</v>
      </c>
      <c r="D19" s="310">
        <v>14916</v>
      </c>
      <c r="E19" s="261">
        <f t="shared" si="0"/>
        <v>9.6320023277338962E-3</v>
      </c>
      <c r="F19" s="269" t="s">
        <v>113</v>
      </c>
      <c r="G19" s="263">
        <v>9.6235455167693367</v>
      </c>
      <c r="H19" s="263"/>
      <c r="I19" s="306">
        <v>19200000</v>
      </c>
      <c r="J19" s="261">
        <v>8.2500000000000004E-2</v>
      </c>
      <c r="K19" s="264">
        <v>18600000</v>
      </c>
      <c r="L19" s="265">
        <v>40359</v>
      </c>
      <c r="M19" s="266">
        <v>8.5000000000000006E-2</v>
      </c>
    </row>
    <row r="20" spans="1:13" ht="20.100000000000001" customHeight="1">
      <c r="A20" s="267" t="s">
        <v>499</v>
      </c>
      <c r="B20" s="259">
        <v>1</v>
      </c>
      <c r="C20" s="268" t="s">
        <v>45</v>
      </c>
      <c r="D20" s="310">
        <v>14479</v>
      </c>
      <c r="E20" s="261">
        <f t="shared" si="0"/>
        <v>8.1771686428157558E-3</v>
      </c>
      <c r="F20" s="269" t="s">
        <v>33</v>
      </c>
      <c r="G20" s="263">
        <v>0.35318275154004108</v>
      </c>
      <c r="H20" s="263"/>
      <c r="I20" s="306">
        <v>16300000</v>
      </c>
      <c r="J20" s="261">
        <v>0.09</v>
      </c>
      <c r="K20" s="264">
        <v>16300000</v>
      </c>
      <c r="L20" s="265">
        <v>40359</v>
      </c>
      <c r="M20" s="266">
        <v>0.09</v>
      </c>
    </row>
    <row r="21" spans="1:13" ht="20.100000000000001" customHeight="1">
      <c r="A21" s="267" t="s">
        <v>500</v>
      </c>
      <c r="B21" s="259">
        <v>1</v>
      </c>
      <c r="C21" s="268" t="s">
        <v>45</v>
      </c>
      <c r="D21" s="310">
        <v>21531</v>
      </c>
      <c r="E21" s="261">
        <f t="shared" si="0"/>
        <v>1.1789169515715967E-2</v>
      </c>
      <c r="F21" s="269" t="s">
        <v>58</v>
      </c>
      <c r="G21" s="263">
        <v>3.6714579055441479</v>
      </c>
      <c r="H21" s="263"/>
      <c r="I21" s="306">
        <v>23500000</v>
      </c>
      <c r="J21" s="261">
        <v>8.7499999999999994E-2</v>
      </c>
      <c r="K21" s="264">
        <v>23000000</v>
      </c>
      <c r="L21" s="265">
        <v>40359</v>
      </c>
      <c r="M21" s="266">
        <v>8.7499999999999994E-2</v>
      </c>
    </row>
    <row r="22" spans="1:13" ht="20.100000000000001" customHeight="1">
      <c r="A22" s="267" t="s">
        <v>536</v>
      </c>
      <c r="B22" s="259">
        <v>1</v>
      </c>
      <c r="C22" s="268" t="s">
        <v>45</v>
      </c>
      <c r="D22" s="310">
        <v>30779</v>
      </c>
      <c r="E22" s="261">
        <f t="shared" si="0"/>
        <v>2.207333866772351E-2</v>
      </c>
      <c r="F22" s="269" t="s">
        <v>535</v>
      </c>
      <c r="G22" s="263">
        <v>8.9637234770705003</v>
      </c>
      <c r="H22" s="263"/>
      <c r="I22" s="306">
        <v>44000000</v>
      </c>
      <c r="J22" s="261">
        <v>8.5000000000000006E-2</v>
      </c>
      <c r="K22" s="264">
        <v>44000000</v>
      </c>
      <c r="L22" s="265">
        <v>40543</v>
      </c>
      <c r="M22" s="266">
        <v>8.5000000000000006E-2</v>
      </c>
    </row>
    <row r="23" spans="1:13" ht="20.100000000000001" customHeight="1">
      <c r="A23" s="267" t="s">
        <v>501</v>
      </c>
      <c r="B23" s="259">
        <v>1</v>
      </c>
      <c r="C23" s="268" t="s">
        <v>45</v>
      </c>
      <c r="D23" s="310">
        <v>42849</v>
      </c>
      <c r="E23" s="261">
        <f t="shared" si="0"/>
        <v>5.7440847214871409E-2</v>
      </c>
      <c r="F23" s="269" t="s">
        <v>529</v>
      </c>
      <c r="G23" s="263">
        <v>12.930869267624914</v>
      </c>
      <c r="H23" s="263"/>
      <c r="I23" s="306">
        <v>114500000</v>
      </c>
      <c r="J23" s="261">
        <v>8.5000000000000006E-2</v>
      </c>
      <c r="K23" s="264">
        <v>114500000</v>
      </c>
      <c r="L23" s="265">
        <v>40359</v>
      </c>
      <c r="M23" s="266">
        <v>8.5000000000000006E-2</v>
      </c>
    </row>
    <row r="24" spans="1:13" ht="20.100000000000001" customHeight="1">
      <c r="A24" s="267" t="s">
        <v>562</v>
      </c>
      <c r="B24" s="259">
        <v>1</v>
      </c>
      <c r="C24" s="268" t="s">
        <v>45</v>
      </c>
      <c r="D24" s="310">
        <v>13738</v>
      </c>
      <c r="E24" s="261">
        <f t="shared" si="0"/>
        <v>1.0033335758056141E-2</v>
      </c>
      <c r="F24" s="269" t="s">
        <v>554</v>
      </c>
      <c r="G24" s="263">
        <v>9.5797399041752218</v>
      </c>
      <c r="H24" s="263"/>
      <c r="I24" s="306">
        <v>20000000</v>
      </c>
      <c r="J24" s="261">
        <v>0.08</v>
      </c>
      <c r="K24" s="264">
        <v>20000000</v>
      </c>
      <c r="L24" s="265">
        <v>40451</v>
      </c>
      <c r="M24" s="266">
        <v>0.08</v>
      </c>
    </row>
    <row r="25" spans="1:13" ht="20.100000000000001" customHeight="1">
      <c r="A25" s="267" t="s">
        <v>502</v>
      </c>
      <c r="B25" s="259">
        <v>1</v>
      </c>
      <c r="C25" s="268" t="s">
        <v>45</v>
      </c>
      <c r="D25" s="310">
        <v>15186</v>
      </c>
      <c r="E25" s="261">
        <f t="shared" si="0"/>
        <v>8.9045854852748251E-3</v>
      </c>
      <c r="F25" s="269" t="s">
        <v>34</v>
      </c>
      <c r="G25" s="263">
        <v>6.0041067761806985</v>
      </c>
      <c r="H25" s="263"/>
      <c r="I25" s="306">
        <v>17750000</v>
      </c>
      <c r="J25" s="261">
        <v>8.5000000000000006E-2</v>
      </c>
      <c r="K25" s="264">
        <v>17500000</v>
      </c>
      <c r="L25" s="265">
        <v>40359</v>
      </c>
      <c r="M25" s="266">
        <v>8.5000000000000006E-2</v>
      </c>
    </row>
    <row r="26" spans="1:13" ht="20.100000000000001" customHeight="1">
      <c r="A26" s="267" t="s">
        <v>503</v>
      </c>
      <c r="B26" s="259">
        <v>1</v>
      </c>
      <c r="C26" s="268" t="s">
        <v>45</v>
      </c>
      <c r="D26" s="310">
        <v>10923</v>
      </c>
      <c r="E26" s="261">
        <f t="shared" si="0"/>
        <v>9.1805022186213694E-3</v>
      </c>
      <c r="F26" s="269" t="s">
        <v>63</v>
      </c>
      <c r="G26" s="263">
        <v>3.7804248770697328</v>
      </c>
      <c r="H26" s="263"/>
      <c r="I26" s="306">
        <v>18300000</v>
      </c>
      <c r="J26" s="261">
        <v>9.2499999999999999E-2</v>
      </c>
      <c r="K26" s="264">
        <v>18300000</v>
      </c>
      <c r="L26" s="265">
        <v>40543</v>
      </c>
      <c r="M26" s="266">
        <v>9.2499999999999999E-2</v>
      </c>
    </row>
    <row r="27" spans="1:13" ht="20.100000000000001" customHeight="1">
      <c r="A27" s="267" t="s">
        <v>555</v>
      </c>
      <c r="B27" s="259">
        <v>1</v>
      </c>
      <c r="C27" s="268" t="s">
        <v>45</v>
      </c>
      <c r="D27" s="310">
        <v>6991.4</v>
      </c>
      <c r="E27" s="261">
        <f t="shared" si="0"/>
        <v>4.6655011274961055E-3</v>
      </c>
      <c r="F27" s="270" t="s">
        <v>90</v>
      </c>
      <c r="G27" s="263">
        <v>7.0390143737166326</v>
      </c>
      <c r="H27" s="263"/>
      <c r="I27" s="306">
        <v>9300000</v>
      </c>
      <c r="J27" s="261">
        <v>0.09</v>
      </c>
      <c r="K27" s="264">
        <v>9300000</v>
      </c>
      <c r="L27" s="265">
        <v>40543</v>
      </c>
      <c r="M27" s="266">
        <v>0.09</v>
      </c>
    </row>
    <row r="28" spans="1:13" ht="29.25" customHeight="1">
      <c r="A28" s="267" t="s">
        <v>504</v>
      </c>
      <c r="B28" s="259">
        <v>1</v>
      </c>
      <c r="C28" s="268" t="s">
        <v>45</v>
      </c>
      <c r="D28" s="310">
        <v>8224.4</v>
      </c>
      <c r="E28" s="261">
        <f t="shared" si="0"/>
        <v>4.2641676971738604E-3</v>
      </c>
      <c r="F28" s="269" t="s">
        <v>49</v>
      </c>
      <c r="G28" s="263">
        <v>2.6757994055825653</v>
      </c>
      <c r="H28" s="263"/>
      <c r="I28" s="306">
        <v>8500000</v>
      </c>
      <c r="J28" s="261">
        <v>9.7799999999999998E-2</v>
      </c>
      <c r="K28" s="264">
        <v>8500000</v>
      </c>
      <c r="L28" s="265">
        <v>40543</v>
      </c>
      <c r="M28" s="266">
        <v>9.7799999999999998E-2</v>
      </c>
    </row>
    <row r="29" spans="1:13" ht="20.100000000000001" customHeight="1">
      <c r="A29" s="267" t="s">
        <v>537</v>
      </c>
      <c r="B29" s="259">
        <v>1</v>
      </c>
      <c r="C29" s="268" t="s">
        <v>45</v>
      </c>
      <c r="D29" s="310">
        <v>11197</v>
      </c>
      <c r="E29" s="261">
        <f t="shared" si="0"/>
        <v>4.9163345214475089E-3</v>
      </c>
      <c r="F29" s="269" t="s">
        <v>573</v>
      </c>
      <c r="G29" s="263">
        <v>6.6998729631079055</v>
      </c>
      <c r="H29" s="263"/>
      <c r="I29" s="306">
        <v>9800000</v>
      </c>
      <c r="J29" s="261">
        <v>9.6299999999999997E-2</v>
      </c>
      <c r="K29" s="264">
        <v>9800000</v>
      </c>
      <c r="L29" s="265">
        <v>40543</v>
      </c>
      <c r="M29" s="266">
        <v>9.6299999999999997E-2</v>
      </c>
    </row>
    <row r="30" spans="1:13" ht="20.100000000000001" customHeight="1">
      <c r="A30" s="267" t="s">
        <v>505</v>
      </c>
      <c r="B30" s="259">
        <v>1</v>
      </c>
      <c r="C30" s="268" t="s">
        <v>45</v>
      </c>
      <c r="D30" s="310">
        <v>6625.6</v>
      </c>
      <c r="E30" s="261">
        <f t="shared" si="0"/>
        <v>3.8628342668516145E-3</v>
      </c>
      <c r="F30" s="269" t="s">
        <v>59</v>
      </c>
      <c r="G30" s="263">
        <v>3.2635181382614649</v>
      </c>
      <c r="H30" s="263"/>
      <c r="I30" s="306">
        <v>7700000</v>
      </c>
      <c r="J30" s="261">
        <v>8.7499999999999994E-2</v>
      </c>
      <c r="K30" s="264">
        <v>8000000</v>
      </c>
      <c r="L30" s="265">
        <v>40359</v>
      </c>
      <c r="M30" s="266">
        <v>9.5000000000000001E-2</v>
      </c>
    </row>
    <row r="31" spans="1:13" s="271" customFormat="1" ht="20.100000000000001" customHeight="1">
      <c r="A31" s="267" t="s">
        <v>538</v>
      </c>
      <c r="B31" s="259">
        <v>1</v>
      </c>
      <c r="C31" s="268" t="s">
        <v>45</v>
      </c>
      <c r="D31" s="310">
        <v>9529.5</v>
      </c>
      <c r="E31" s="261">
        <f t="shared" si="0"/>
        <v>3.4364174971342285E-3</v>
      </c>
      <c r="F31" s="269" t="s">
        <v>34</v>
      </c>
      <c r="G31" s="263">
        <v>1.9548254620123204</v>
      </c>
      <c r="H31" s="263"/>
      <c r="I31" s="306">
        <v>6850000</v>
      </c>
      <c r="J31" s="261">
        <v>9.7500000000000003E-2</v>
      </c>
      <c r="K31" s="264">
        <v>6850000</v>
      </c>
      <c r="L31" s="265">
        <v>40543</v>
      </c>
      <c r="M31" s="266">
        <v>9.7500000000000003E-2</v>
      </c>
    </row>
    <row r="32" spans="1:13" ht="20.100000000000001" customHeight="1">
      <c r="A32" s="267" t="s">
        <v>556</v>
      </c>
      <c r="B32" s="259">
        <v>1</v>
      </c>
      <c r="C32" s="268" t="s">
        <v>45</v>
      </c>
      <c r="D32" s="310">
        <v>8387</v>
      </c>
      <c r="E32" s="261">
        <f t="shared" si="0"/>
        <v>1.2642003055150739E-2</v>
      </c>
      <c r="F32" s="269" t="s">
        <v>414</v>
      </c>
      <c r="G32" s="263">
        <v>7.2717316906228611</v>
      </c>
      <c r="H32" s="263"/>
      <c r="I32" s="306">
        <v>25200000</v>
      </c>
      <c r="J32" s="261">
        <v>8.2500000000000004E-2</v>
      </c>
      <c r="K32" s="264">
        <v>25200000</v>
      </c>
      <c r="L32" s="265">
        <v>40543</v>
      </c>
      <c r="M32" s="266">
        <v>8.2500000000000004E-2</v>
      </c>
    </row>
    <row r="33" spans="1:13" ht="20.100000000000001" customHeight="1">
      <c r="A33" s="267" t="s">
        <v>549</v>
      </c>
      <c r="B33" s="259">
        <v>1</v>
      </c>
      <c r="C33" s="268" t="s">
        <v>45</v>
      </c>
      <c r="D33" s="310">
        <v>12729</v>
      </c>
      <c r="E33" s="261">
        <f t="shared" si="0"/>
        <v>5.4180013093503166E-3</v>
      </c>
      <c r="F33" s="269" t="s">
        <v>531</v>
      </c>
      <c r="G33" s="263">
        <v>8.2710472279260774</v>
      </c>
      <c r="H33" s="263"/>
      <c r="I33" s="306">
        <v>10800000</v>
      </c>
      <c r="J33" s="261">
        <v>8.5000000000000006E-2</v>
      </c>
      <c r="K33" s="264">
        <v>10250000</v>
      </c>
      <c r="L33" s="265">
        <v>40359</v>
      </c>
      <c r="M33" s="266">
        <v>8.5000000000000006E-2</v>
      </c>
    </row>
    <row r="34" spans="1:13" ht="20.100000000000001" customHeight="1">
      <c r="A34" s="267" t="s">
        <v>506</v>
      </c>
      <c r="B34" s="259">
        <v>1</v>
      </c>
      <c r="C34" s="268" t="s">
        <v>45</v>
      </c>
      <c r="D34" s="310">
        <v>22106</v>
      </c>
      <c r="E34" s="261">
        <f t="shared" si="0"/>
        <v>7.8761685700740706E-3</v>
      </c>
      <c r="F34" s="269" t="s">
        <v>552</v>
      </c>
      <c r="G34" s="263">
        <v>4.862422997946612</v>
      </c>
      <c r="H34" s="263"/>
      <c r="I34" s="306">
        <v>15700000</v>
      </c>
      <c r="J34" s="261">
        <v>0.09</v>
      </c>
      <c r="K34" s="264">
        <v>15700000</v>
      </c>
      <c r="L34" s="265">
        <v>40543</v>
      </c>
      <c r="M34" s="266">
        <v>0.09</v>
      </c>
    </row>
    <row r="35" spans="1:13" s="253" customFormat="1" ht="20.100000000000001" customHeight="1">
      <c r="A35" s="267" t="s">
        <v>507</v>
      </c>
      <c r="B35" s="259">
        <v>1</v>
      </c>
      <c r="C35" s="268" t="s">
        <v>45</v>
      </c>
      <c r="D35" s="310">
        <v>13420</v>
      </c>
      <c r="E35" s="261">
        <f t="shared" si="0"/>
        <v>5.4180013093503166E-3</v>
      </c>
      <c r="F35" s="269" t="s">
        <v>561</v>
      </c>
      <c r="G35" s="263">
        <v>0.731006160164271</v>
      </c>
      <c r="H35" s="263"/>
      <c r="I35" s="306">
        <v>10800000</v>
      </c>
      <c r="J35" s="261">
        <v>0.09</v>
      </c>
      <c r="K35" s="264">
        <v>10800000</v>
      </c>
      <c r="L35" s="265">
        <v>40543</v>
      </c>
      <c r="M35" s="266">
        <v>0.09</v>
      </c>
    </row>
    <row r="36" spans="1:13" ht="20.100000000000001" customHeight="1">
      <c r="A36" s="267" t="s">
        <v>508</v>
      </c>
      <c r="B36" s="259">
        <v>1</v>
      </c>
      <c r="C36" s="268" t="s">
        <v>45</v>
      </c>
      <c r="D36" s="310">
        <v>13963</v>
      </c>
      <c r="E36" s="261">
        <f t="shared" si="0"/>
        <v>5.8695014184628426E-3</v>
      </c>
      <c r="F36" s="269" t="s">
        <v>50</v>
      </c>
      <c r="G36" s="263">
        <v>3.375770020533881</v>
      </c>
      <c r="H36" s="263"/>
      <c r="I36" s="306">
        <v>11700000</v>
      </c>
      <c r="J36" s="261">
        <v>0.09</v>
      </c>
      <c r="K36" s="264">
        <v>11700000</v>
      </c>
      <c r="L36" s="265">
        <v>40543</v>
      </c>
      <c r="M36" s="266">
        <v>0.09</v>
      </c>
    </row>
    <row r="37" spans="1:13" ht="20.100000000000001" customHeight="1">
      <c r="A37" s="267" t="s">
        <v>509</v>
      </c>
      <c r="B37" s="259">
        <v>1</v>
      </c>
      <c r="C37" s="268" t="s">
        <v>45</v>
      </c>
      <c r="D37" s="310">
        <v>32167</v>
      </c>
      <c r="E37" s="261">
        <f t="shared" si="0"/>
        <v>1.3545003273375791E-2</v>
      </c>
      <c r="F37" s="269" t="s">
        <v>28</v>
      </c>
      <c r="G37" s="263">
        <v>7.7481177275838471</v>
      </c>
      <c r="H37" s="263"/>
      <c r="I37" s="306">
        <v>27000000</v>
      </c>
      <c r="J37" s="261">
        <v>8.5000000000000006E-2</v>
      </c>
      <c r="K37" s="264">
        <v>27000000</v>
      </c>
      <c r="L37" s="265">
        <v>40543</v>
      </c>
      <c r="M37" s="266">
        <v>8.5000000000000006E-2</v>
      </c>
    </row>
    <row r="38" spans="1:13" ht="20.100000000000001" customHeight="1">
      <c r="A38" s="267" t="s">
        <v>510</v>
      </c>
      <c r="B38" s="259">
        <v>1</v>
      </c>
      <c r="C38" s="268" t="s">
        <v>45</v>
      </c>
      <c r="D38" s="310">
        <v>21070</v>
      </c>
      <c r="E38" s="261">
        <f t="shared" si="0"/>
        <v>8.8293354670894043E-3</v>
      </c>
      <c r="F38" s="269" t="s">
        <v>186</v>
      </c>
      <c r="G38" s="263">
        <v>5.7549623545516768</v>
      </c>
      <c r="H38" s="263"/>
      <c r="I38" s="306">
        <v>17600000</v>
      </c>
      <c r="J38" s="261">
        <v>8.5000000000000006E-2</v>
      </c>
      <c r="K38" s="264">
        <v>17600000</v>
      </c>
      <c r="L38" s="265">
        <v>40543</v>
      </c>
      <c r="M38" s="266">
        <v>8.5000000000000006E-2</v>
      </c>
    </row>
    <row r="39" spans="1:13" ht="20.100000000000001" customHeight="1">
      <c r="A39" s="267" t="s">
        <v>511</v>
      </c>
      <c r="B39" s="259">
        <v>1</v>
      </c>
      <c r="C39" s="268" t="s">
        <v>45</v>
      </c>
      <c r="D39" s="310">
        <v>10425</v>
      </c>
      <c r="E39" s="261">
        <f t="shared" si="0"/>
        <v>4.6153344487058247E-3</v>
      </c>
      <c r="F39" s="269" t="s">
        <v>411</v>
      </c>
      <c r="G39" s="263">
        <v>4.8377823408624234</v>
      </c>
      <c r="H39" s="263"/>
      <c r="I39" s="306">
        <v>9200000</v>
      </c>
      <c r="J39" s="261">
        <v>8.5000000000000006E-2</v>
      </c>
      <c r="K39" s="264">
        <v>9200000</v>
      </c>
      <c r="L39" s="265">
        <v>40543</v>
      </c>
      <c r="M39" s="266">
        <v>8.5000000000000006E-2</v>
      </c>
    </row>
    <row r="40" spans="1:13" ht="20.100000000000001" customHeight="1">
      <c r="A40" s="267" t="s">
        <v>512</v>
      </c>
      <c r="B40" s="259">
        <v>1</v>
      </c>
      <c r="C40" s="268" t="s">
        <v>45</v>
      </c>
      <c r="D40" s="310">
        <v>24731.5</v>
      </c>
      <c r="E40" s="261">
        <f t="shared" si="0"/>
        <v>1.0660419242934651E-2</v>
      </c>
      <c r="F40" s="269" t="s">
        <v>51</v>
      </c>
      <c r="G40" s="263">
        <v>4.6078028747433262</v>
      </c>
      <c r="H40" s="263"/>
      <c r="I40" s="306">
        <v>21250000</v>
      </c>
      <c r="J40" s="261">
        <v>8.2500000000000004E-2</v>
      </c>
      <c r="K40" s="264">
        <v>20500000</v>
      </c>
      <c r="L40" s="265">
        <v>40359</v>
      </c>
      <c r="M40" s="266">
        <v>9.2499999999999999E-2</v>
      </c>
    </row>
    <row r="41" spans="1:13" ht="20.100000000000001" customHeight="1">
      <c r="A41" s="267" t="s">
        <v>513</v>
      </c>
      <c r="B41" s="259">
        <v>1</v>
      </c>
      <c r="C41" s="268" t="s">
        <v>45</v>
      </c>
      <c r="D41" s="310">
        <v>20337</v>
      </c>
      <c r="E41" s="261">
        <f t="shared" si="0"/>
        <v>7.274168424590703E-3</v>
      </c>
      <c r="F41" s="269" t="s">
        <v>52</v>
      </c>
      <c r="G41" s="263">
        <v>1.6618754277891854</v>
      </c>
      <c r="H41" s="263"/>
      <c r="I41" s="306">
        <v>14500000</v>
      </c>
      <c r="J41" s="261">
        <v>9.5000000000000001E-2</v>
      </c>
      <c r="K41" s="264">
        <v>14000000</v>
      </c>
      <c r="L41" s="265">
        <v>40359</v>
      </c>
      <c r="M41" s="266">
        <v>9.2499999999999999E-2</v>
      </c>
    </row>
    <row r="42" spans="1:13" s="253" customFormat="1" ht="20.100000000000001" customHeight="1">
      <c r="A42" s="267" t="s">
        <v>514</v>
      </c>
      <c r="B42" s="259">
        <v>1</v>
      </c>
      <c r="C42" s="268" t="s">
        <v>45</v>
      </c>
      <c r="D42" s="310">
        <v>10078</v>
      </c>
      <c r="E42" s="261">
        <f t="shared" si="0"/>
        <v>6.2708348487850885E-3</v>
      </c>
      <c r="F42" s="269" t="s">
        <v>410</v>
      </c>
      <c r="G42" s="263">
        <v>9.6180698151950725</v>
      </c>
      <c r="H42" s="263"/>
      <c r="I42" s="306">
        <v>12500000</v>
      </c>
      <c r="J42" s="261">
        <v>8.2500000000000004E-2</v>
      </c>
      <c r="K42" s="264">
        <v>12000000</v>
      </c>
      <c r="L42" s="265">
        <v>40359</v>
      </c>
      <c r="M42" s="266">
        <v>8.2500000000000004E-2</v>
      </c>
    </row>
    <row r="43" spans="1:13" ht="20.100000000000001" customHeight="1">
      <c r="A43" s="267" t="s">
        <v>539</v>
      </c>
      <c r="B43" s="259">
        <v>1</v>
      </c>
      <c r="C43" s="268" t="s">
        <v>45</v>
      </c>
      <c r="D43" s="310">
        <v>23212</v>
      </c>
      <c r="E43" s="261">
        <f t="shared" si="0"/>
        <v>1.0108585776241562E-2</v>
      </c>
      <c r="F43" s="269" t="s">
        <v>553</v>
      </c>
      <c r="G43" s="263">
        <v>4.3114237204417867</v>
      </c>
      <c r="H43" s="263"/>
      <c r="I43" s="306">
        <v>20150000</v>
      </c>
      <c r="J43" s="261">
        <v>8.7499999999999994E-2</v>
      </c>
      <c r="K43" s="264">
        <v>19700000</v>
      </c>
      <c r="L43" s="265">
        <v>40359</v>
      </c>
      <c r="M43" s="266">
        <v>8.7499999999999994E-2</v>
      </c>
    </row>
    <row r="44" spans="1:13" ht="20.100000000000001" customHeight="1">
      <c r="A44" s="267" t="s">
        <v>515</v>
      </c>
      <c r="B44" s="259">
        <v>1</v>
      </c>
      <c r="C44" s="268" t="s">
        <v>45</v>
      </c>
      <c r="D44" s="310">
        <v>12361</v>
      </c>
      <c r="E44" s="261">
        <f t="shared" si="0"/>
        <v>5.7691680608822817E-3</v>
      </c>
      <c r="F44" s="269" t="s">
        <v>79</v>
      </c>
      <c r="G44" s="263">
        <v>1.1937029431895962</v>
      </c>
      <c r="H44" s="263"/>
      <c r="I44" s="306">
        <v>11500000</v>
      </c>
      <c r="J44" s="261">
        <v>0.09</v>
      </c>
      <c r="K44" s="264">
        <v>11500000</v>
      </c>
      <c r="L44" s="265">
        <v>40543</v>
      </c>
      <c r="M44" s="266">
        <v>0.09</v>
      </c>
    </row>
    <row r="45" spans="1:13" ht="20.100000000000001" customHeight="1">
      <c r="A45" s="267" t="s">
        <v>516</v>
      </c>
      <c r="B45" s="259">
        <v>1</v>
      </c>
      <c r="C45" s="268" t="s">
        <v>45</v>
      </c>
      <c r="D45" s="310">
        <v>9026.5</v>
      </c>
      <c r="E45" s="261">
        <f t="shared" si="0"/>
        <v>7.7758352124935098E-3</v>
      </c>
      <c r="F45" s="269" t="s">
        <v>412</v>
      </c>
      <c r="G45" s="263">
        <v>4.4955509924709105</v>
      </c>
      <c r="H45" s="263"/>
      <c r="I45" s="306">
        <v>15500000</v>
      </c>
      <c r="J45" s="261">
        <v>8.2500000000000004E-2</v>
      </c>
      <c r="K45" s="264">
        <v>15500000</v>
      </c>
      <c r="L45" s="265">
        <v>40543</v>
      </c>
      <c r="M45" s="266">
        <v>8.2500000000000004E-2</v>
      </c>
    </row>
    <row r="46" spans="1:13" ht="20.100000000000001" customHeight="1">
      <c r="A46" s="267" t="s">
        <v>517</v>
      </c>
      <c r="B46" s="259">
        <v>1</v>
      </c>
      <c r="C46" s="268" t="s">
        <v>45</v>
      </c>
      <c r="D46" s="310">
        <v>21803</v>
      </c>
      <c r="E46" s="261">
        <f t="shared" si="0"/>
        <v>1.1538336121764563E-2</v>
      </c>
      <c r="F46" s="269" t="s">
        <v>60</v>
      </c>
      <c r="G46" s="263">
        <v>6.1448844754602421</v>
      </c>
      <c r="H46" s="263"/>
      <c r="I46" s="306">
        <v>23000000</v>
      </c>
      <c r="J46" s="261">
        <v>8.7499999999999994E-2</v>
      </c>
      <c r="K46" s="264">
        <v>23300000</v>
      </c>
      <c r="L46" s="265">
        <v>40543</v>
      </c>
      <c r="M46" s="266">
        <v>8.7499999999999994E-2</v>
      </c>
    </row>
    <row r="47" spans="1:13" ht="20.100000000000001" customHeight="1">
      <c r="A47" s="267" t="s">
        <v>518</v>
      </c>
      <c r="B47" s="259">
        <v>1</v>
      </c>
      <c r="C47" s="268" t="s">
        <v>45</v>
      </c>
      <c r="D47" s="310">
        <v>46231</v>
      </c>
      <c r="E47" s="261">
        <f t="shared" si="0"/>
        <v>1.1538336121764563E-2</v>
      </c>
      <c r="F47" s="269" t="s">
        <v>533</v>
      </c>
      <c r="G47" s="263">
        <v>9.7577002053388089</v>
      </c>
      <c r="H47" s="263"/>
      <c r="I47" s="306">
        <v>23000000</v>
      </c>
      <c r="J47" s="261">
        <v>0.09</v>
      </c>
      <c r="K47" s="264">
        <v>23000000</v>
      </c>
      <c r="L47" s="265">
        <v>40543</v>
      </c>
      <c r="M47" s="266">
        <v>0.09</v>
      </c>
    </row>
    <row r="48" spans="1:13" ht="20.100000000000001" customHeight="1">
      <c r="A48" s="267" t="s">
        <v>550</v>
      </c>
      <c r="B48" s="259">
        <v>1</v>
      </c>
      <c r="C48" s="268" t="s">
        <v>45</v>
      </c>
      <c r="D48" s="310">
        <v>12086</v>
      </c>
      <c r="E48" s="261">
        <f t="shared" si="0"/>
        <v>4.063500982012737E-3</v>
      </c>
      <c r="F48" s="269" t="s">
        <v>545</v>
      </c>
      <c r="G48" s="263">
        <v>7.6577686516084871</v>
      </c>
      <c r="H48" s="263"/>
      <c r="I48" s="306">
        <v>8100000</v>
      </c>
      <c r="J48" s="261">
        <v>0.09</v>
      </c>
      <c r="K48" s="264">
        <v>8100000</v>
      </c>
      <c r="L48" s="265">
        <v>40543</v>
      </c>
      <c r="M48" s="266">
        <v>0.09</v>
      </c>
    </row>
    <row r="49" spans="1:14" ht="20.100000000000001" customHeight="1">
      <c r="A49" s="267" t="s">
        <v>521</v>
      </c>
      <c r="B49" s="259">
        <v>1</v>
      </c>
      <c r="C49" s="268" t="s">
        <v>45</v>
      </c>
      <c r="D49" s="310">
        <v>18598</v>
      </c>
      <c r="E49" s="261">
        <f t="shared" si="0"/>
        <v>1.3444669915795229E-2</v>
      </c>
      <c r="F49" s="269" t="s">
        <v>408</v>
      </c>
      <c r="G49" s="263">
        <v>8.4490075290896645</v>
      </c>
      <c r="H49" s="263"/>
      <c r="I49" s="306">
        <v>26800000</v>
      </c>
      <c r="J49" s="261">
        <v>9.2499999999999999E-2</v>
      </c>
      <c r="K49" s="264">
        <v>27100000</v>
      </c>
      <c r="L49" s="265">
        <v>40359</v>
      </c>
      <c r="M49" s="266">
        <v>8.7499999999999994E-2</v>
      </c>
    </row>
    <row r="50" spans="1:14" ht="20.100000000000001" customHeight="1">
      <c r="A50" s="267" t="s">
        <v>551</v>
      </c>
      <c r="B50" s="259">
        <v>1</v>
      </c>
      <c r="C50" s="268" t="s">
        <v>45</v>
      </c>
      <c r="D50" s="310">
        <v>9869</v>
      </c>
      <c r="E50" s="261">
        <f t="shared" si="0"/>
        <v>3.8879176062467549E-3</v>
      </c>
      <c r="F50" s="269" t="s">
        <v>546</v>
      </c>
      <c r="G50" s="263">
        <v>3.2469191057590074</v>
      </c>
      <c r="H50" s="263"/>
      <c r="I50" s="306">
        <v>7750000</v>
      </c>
      <c r="J50" s="261">
        <v>9.7500000000000003E-2</v>
      </c>
      <c r="K50" s="264">
        <v>7850000</v>
      </c>
      <c r="L50" s="265">
        <v>40359</v>
      </c>
      <c r="M50" s="266">
        <v>9.5000000000000001E-2</v>
      </c>
    </row>
    <row r="51" spans="1:14" ht="20.100000000000001" customHeight="1">
      <c r="A51" s="267" t="s">
        <v>519</v>
      </c>
      <c r="B51" s="259">
        <v>1</v>
      </c>
      <c r="C51" s="268" t="s">
        <v>45</v>
      </c>
      <c r="D51" s="310">
        <v>15544</v>
      </c>
      <c r="E51" s="261">
        <f t="shared" si="0"/>
        <v>5.8193347396725617E-3</v>
      </c>
      <c r="F51" s="269" t="s">
        <v>547</v>
      </c>
      <c r="G51" s="263">
        <v>3.0753515365504831</v>
      </c>
      <c r="H51" s="263"/>
      <c r="I51" s="306">
        <v>11600000</v>
      </c>
      <c r="J51" s="261">
        <v>9.5000000000000001E-2</v>
      </c>
      <c r="K51" s="264">
        <v>11600000</v>
      </c>
      <c r="L51" s="265">
        <v>40543</v>
      </c>
      <c r="M51" s="266">
        <v>9.5000000000000001E-2</v>
      </c>
    </row>
    <row r="52" spans="1:14" ht="20.100000000000001" customHeight="1">
      <c r="A52" s="267" t="s">
        <v>520</v>
      </c>
      <c r="B52" s="259">
        <v>1</v>
      </c>
      <c r="C52" s="268" t="s">
        <v>45</v>
      </c>
      <c r="D52" s="310">
        <v>3085</v>
      </c>
      <c r="E52" s="261">
        <f t="shared" si="0"/>
        <v>3.060167406207123E-3</v>
      </c>
      <c r="F52" s="269" t="s">
        <v>65</v>
      </c>
      <c r="G52" s="263">
        <v>6.759596116391279</v>
      </c>
      <c r="H52" s="263"/>
      <c r="I52" s="306">
        <v>6100000</v>
      </c>
      <c r="J52" s="261">
        <v>9.2499999999999999E-2</v>
      </c>
      <c r="K52" s="264">
        <v>6100000</v>
      </c>
      <c r="L52" s="265">
        <v>40543</v>
      </c>
      <c r="M52" s="266">
        <v>9.2499999999999999E-2</v>
      </c>
    </row>
    <row r="53" spans="1:14" ht="20.100000000000001" customHeight="1">
      <c r="A53" s="267" t="s">
        <v>541</v>
      </c>
      <c r="B53" s="259">
        <v>1</v>
      </c>
      <c r="C53" s="268" t="s">
        <v>45</v>
      </c>
      <c r="D53" s="310">
        <v>20143</v>
      </c>
      <c r="E53" s="261">
        <f t="shared" si="0"/>
        <v>1.2491503018779897E-2</v>
      </c>
      <c r="F53" s="269" t="s">
        <v>66</v>
      </c>
      <c r="G53" s="263">
        <v>5.8459373186214929</v>
      </c>
      <c r="H53" s="263"/>
      <c r="I53" s="306">
        <v>24900000</v>
      </c>
      <c r="J53" s="261">
        <v>0.08</v>
      </c>
      <c r="K53" s="264">
        <v>24900000</v>
      </c>
      <c r="L53" s="265">
        <v>40359</v>
      </c>
      <c r="M53" s="266">
        <v>0.08</v>
      </c>
      <c r="N53" s="272"/>
    </row>
    <row r="54" spans="1:14" ht="20.100000000000001" customHeight="1">
      <c r="A54" s="267" t="s">
        <v>522</v>
      </c>
      <c r="B54" s="259">
        <v>1</v>
      </c>
      <c r="C54" s="268" t="s">
        <v>19</v>
      </c>
      <c r="D54" s="310">
        <v>12700</v>
      </c>
      <c r="E54" s="261">
        <f t="shared" si="0"/>
        <v>2.7240506583122423E-2</v>
      </c>
      <c r="F54" s="269" t="s">
        <v>55</v>
      </c>
      <c r="G54" s="273">
        <v>2.510936791359569</v>
      </c>
      <c r="H54" s="274">
        <v>4.5</v>
      </c>
      <c r="I54" s="307">
        <v>54300000</v>
      </c>
      <c r="J54" s="275">
        <v>8.2500000000000004E-2</v>
      </c>
      <c r="K54" s="276">
        <v>54300000</v>
      </c>
      <c r="L54" s="277">
        <v>40543</v>
      </c>
      <c r="M54" s="278">
        <v>8.2500000000000004E-2</v>
      </c>
    </row>
    <row r="55" spans="1:14" ht="20.100000000000001" customHeight="1">
      <c r="A55" s="267" t="s">
        <v>523</v>
      </c>
      <c r="B55" s="259">
        <v>1</v>
      </c>
      <c r="C55" s="268" t="s">
        <v>19</v>
      </c>
      <c r="D55" s="310">
        <v>10253</v>
      </c>
      <c r="E55" s="261">
        <f t="shared" si="0"/>
        <v>2.1421171843449861E-2</v>
      </c>
      <c r="F55" s="269" t="s">
        <v>56</v>
      </c>
      <c r="G55" s="273">
        <v>2.939688848745234</v>
      </c>
      <c r="H55" s="274">
        <v>3</v>
      </c>
      <c r="I55" s="307">
        <v>42700000</v>
      </c>
      <c r="J55" s="275">
        <v>8.2500000000000004E-2</v>
      </c>
      <c r="K55" s="276">
        <v>42700000</v>
      </c>
      <c r="L55" s="277">
        <v>40543</v>
      </c>
      <c r="M55" s="278">
        <v>8.2500000000000004E-2</v>
      </c>
    </row>
    <row r="56" spans="1:14" ht="20.100000000000001" customHeight="1">
      <c r="A56" s="267" t="s">
        <v>524</v>
      </c>
      <c r="B56" s="259">
        <v>1</v>
      </c>
      <c r="C56" s="268" t="s">
        <v>19</v>
      </c>
      <c r="D56" s="310">
        <v>10246.700000000001</v>
      </c>
      <c r="E56" s="261">
        <f t="shared" si="0"/>
        <v>2.5835839576994566E-2</v>
      </c>
      <c r="F56" s="269" t="s">
        <v>57</v>
      </c>
      <c r="G56" s="273">
        <v>2.9443840121217035</v>
      </c>
      <c r="H56" s="274" t="s">
        <v>580</v>
      </c>
      <c r="I56" s="307">
        <v>51500000</v>
      </c>
      <c r="J56" s="275">
        <v>8.7499999999999994E-2</v>
      </c>
      <c r="K56" s="276">
        <v>51500000</v>
      </c>
      <c r="L56" s="277">
        <v>40359</v>
      </c>
      <c r="M56" s="278">
        <v>8.7499999999999994E-2</v>
      </c>
    </row>
    <row r="57" spans="1:14" ht="28.5" customHeight="1">
      <c r="A57" s="267" t="s">
        <v>525</v>
      </c>
      <c r="B57" s="259">
        <v>1</v>
      </c>
      <c r="C57" s="268" t="s">
        <v>19</v>
      </c>
      <c r="D57" s="310">
        <v>12793</v>
      </c>
      <c r="E57" s="261">
        <f t="shared" si="0"/>
        <v>2.7792340049815512E-2</v>
      </c>
      <c r="F57" s="269" t="s">
        <v>581</v>
      </c>
      <c r="G57" s="273">
        <v>3.38</v>
      </c>
      <c r="H57" s="274">
        <v>3.5</v>
      </c>
      <c r="I57" s="307">
        <v>55400000</v>
      </c>
      <c r="J57" s="275">
        <v>8.5000000000000006E-2</v>
      </c>
      <c r="K57" s="276">
        <v>55250000</v>
      </c>
      <c r="L57" s="277">
        <v>40359</v>
      </c>
      <c r="M57" s="278">
        <v>8.5000000000000006E-2</v>
      </c>
    </row>
    <row r="58" spans="1:14" ht="20.100000000000001" customHeight="1">
      <c r="A58" s="267" t="s">
        <v>526</v>
      </c>
      <c r="B58" s="259">
        <v>1</v>
      </c>
      <c r="C58" s="268" t="s">
        <v>19</v>
      </c>
      <c r="D58" s="310">
        <v>17238</v>
      </c>
      <c r="E58" s="261">
        <f t="shared" si="0"/>
        <v>3.6370842122953516E-2</v>
      </c>
      <c r="F58" s="269" t="s">
        <v>61</v>
      </c>
      <c r="G58" s="273">
        <v>2.861054072553046</v>
      </c>
      <c r="H58" s="274">
        <v>4</v>
      </c>
      <c r="I58" s="307">
        <v>72500000</v>
      </c>
      <c r="J58" s="275">
        <v>8.7499999999999994E-2</v>
      </c>
      <c r="K58" s="276">
        <v>72500000</v>
      </c>
      <c r="L58" s="277">
        <v>40543</v>
      </c>
      <c r="M58" s="278">
        <v>8.7499999999999994E-2</v>
      </c>
    </row>
    <row r="59" spans="1:14" ht="41.25" customHeight="1">
      <c r="A59" s="267" t="s">
        <v>583</v>
      </c>
      <c r="B59" s="259">
        <v>0.5</v>
      </c>
      <c r="C59" s="268" t="s">
        <v>19</v>
      </c>
      <c r="D59" s="310">
        <v>23136.6</v>
      </c>
      <c r="E59" s="261">
        <f t="shared" si="0"/>
        <v>3.2859174607633865E-2</v>
      </c>
      <c r="F59" s="269" t="s">
        <v>584</v>
      </c>
      <c r="G59" s="273">
        <v>5.2067220484419572</v>
      </c>
      <c r="H59" s="274">
        <v>5</v>
      </c>
      <c r="I59" s="307">
        <v>65500000</v>
      </c>
      <c r="J59" s="275">
        <v>7.4999999999999997E-2</v>
      </c>
      <c r="K59" s="276">
        <v>65500000</v>
      </c>
      <c r="L59" s="277">
        <v>40543</v>
      </c>
      <c r="M59" s="278">
        <v>7.4999999999999997E-2</v>
      </c>
    </row>
    <row r="60" spans="1:14" ht="20.100000000000001" customHeight="1">
      <c r="A60" s="267" t="s">
        <v>543</v>
      </c>
      <c r="B60" s="259">
        <v>1</v>
      </c>
      <c r="C60" s="268" t="s">
        <v>19</v>
      </c>
      <c r="D60" s="310">
        <v>9111.7000000000007</v>
      </c>
      <c r="E60" s="261">
        <f t="shared" si="0"/>
        <v>2.0066671516112283E-2</v>
      </c>
      <c r="F60" s="269" t="s">
        <v>200</v>
      </c>
      <c r="G60" s="273">
        <v>0.91718001368925395</v>
      </c>
      <c r="H60" s="274" t="s">
        <v>580</v>
      </c>
      <c r="I60" s="307">
        <v>40000000</v>
      </c>
      <c r="J60" s="275">
        <v>8.2500000000000004E-2</v>
      </c>
      <c r="K60" s="276">
        <v>40000000</v>
      </c>
      <c r="L60" s="277">
        <v>40543</v>
      </c>
      <c r="M60" s="278">
        <v>8.2500000000000004E-2</v>
      </c>
    </row>
    <row r="61" spans="1:14" ht="20.100000000000001" customHeight="1">
      <c r="A61" s="267" t="s">
        <v>544</v>
      </c>
      <c r="B61" s="259">
        <v>1</v>
      </c>
      <c r="C61" s="268" t="s">
        <v>19</v>
      </c>
      <c r="D61" s="310">
        <v>12600.6</v>
      </c>
      <c r="E61" s="261">
        <f t="shared" si="0"/>
        <v>3.2357507819731054E-2</v>
      </c>
      <c r="F61" s="269" t="s">
        <v>64</v>
      </c>
      <c r="G61" s="273">
        <v>2.0587829045089774</v>
      </c>
      <c r="H61" s="274">
        <v>4.5</v>
      </c>
      <c r="I61" s="307">
        <v>64500000</v>
      </c>
      <c r="J61" s="275">
        <v>7.7499999999999999E-2</v>
      </c>
      <c r="K61" s="276">
        <v>64500000</v>
      </c>
      <c r="L61" s="277">
        <v>40359</v>
      </c>
      <c r="M61" s="278">
        <v>7.7499999999999999E-2</v>
      </c>
    </row>
    <row r="62" spans="1:14" ht="20.100000000000001" customHeight="1">
      <c r="A62" s="267" t="s">
        <v>527</v>
      </c>
      <c r="B62" s="259">
        <v>1</v>
      </c>
      <c r="C62" s="268" t="s">
        <v>19</v>
      </c>
      <c r="D62" s="310">
        <v>2255</v>
      </c>
      <c r="E62" s="261">
        <f t="shared" si="0"/>
        <v>5.267501272979474E-3</v>
      </c>
      <c r="F62" s="269" t="s">
        <v>110</v>
      </c>
      <c r="G62" s="273">
        <v>2.1245722108145104</v>
      </c>
      <c r="H62" s="274" t="s">
        <v>580</v>
      </c>
      <c r="I62" s="307">
        <v>10500000</v>
      </c>
      <c r="J62" s="275">
        <v>9.5000000000000001E-2</v>
      </c>
      <c r="K62" s="276">
        <v>10500000</v>
      </c>
      <c r="L62" s="277">
        <v>40359</v>
      </c>
      <c r="M62" s="278">
        <v>8.7499999999999994E-2</v>
      </c>
    </row>
    <row r="63" spans="1:14" ht="27.75" customHeight="1">
      <c r="A63" s="267" t="s">
        <v>540</v>
      </c>
      <c r="B63" s="259">
        <v>1</v>
      </c>
      <c r="C63" s="268" t="s">
        <v>19</v>
      </c>
      <c r="D63" s="310">
        <v>21433.3</v>
      </c>
      <c r="E63" s="261">
        <f t="shared" si="0"/>
        <v>3.6370842122953516E-2</v>
      </c>
      <c r="F63" s="269" t="s">
        <v>534</v>
      </c>
      <c r="G63" s="273">
        <v>5.1823206972192022</v>
      </c>
      <c r="H63" s="274" t="s">
        <v>580</v>
      </c>
      <c r="I63" s="307">
        <v>72500000</v>
      </c>
      <c r="J63" s="275">
        <v>8.7499999999999994E-2</v>
      </c>
      <c r="K63" s="276">
        <v>72500000</v>
      </c>
      <c r="L63" s="277">
        <v>40359</v>
      </c>
      <c r="M63" s="278">
        <v>8.7499999999999994E-2</v>
      </c>
    </row>
    <row r="64" spans="1:14" ht="35.25" customHeight="1">
      <c r="A64" s="267" t="s">
        <v>559</v>
      </c>
      <c r="B64" s="259">
        <v>1</v>
      </c>
      <c r="C64" s="268" t="s">
        <v>19</v>
      </c>
      <c r="D64" s="310">
        <v>8049</v>
      </c>
      <c r="E64" s="261">
        <f t="shared" si="0"/>
        <v>1.555167042498702E-2</v>
      </c>
      <c r="F64" s="269" t="s">
        <v>62</v>
      </c>
      <c r="G64" s="273">
        <v>1.892679390787491</v>
      </c>
      <c r="H64" s="274" t="s">
        <v>580</v>
      </c>
      <c r="I64" s="307">
        <v>31000000</v>
      </c>
      <c r="J64" s="275">
        <v>8.5000000000000006E-2</v>
      </c>
      <c r="K64" s="276">
        <v>31000000</v>
      </c>
      <c r="L64" s="277">
        <v>40543</v>
      </c>
      <c r="M64" s="278">
        <v>8.5000000000000006E-2</v>
      </c>
    </row>
    <row r="65" spans="1:14" ht="42.75" customHeight="1">
      <c r="A65" s="267" t="s">
        <v>585</v>
      </c>
      <c r="B65" s="259">
        <v>0.5</v>
      </c>
      <c r="C65" s="268" t="s">
        <v>19</v>
      </c>
      <c r="D65" s="310">
        <v>54922.2</v>
      </c>
      <c r="E65" s="261">
        <f t="shared" si="0"/>
        <v>9.030002182250528E-2</v>
      </c>
      <c r="F65" s="269" t="s">
        <v>586</v>
      </c>
      <c r="G65" s="273">
        <v>4.9141159155474474</v>
      </c>
      <c r="H65" s="274">
        <v>4.5</v>
      </c>
      <c r="I65" s="307">
        <v>180000000</v>
      </c>
      <c r="J65" s="275">
        <v>7.2499999999999995E-2</v>
      </c>
      <c r="K65" s="276">
        <v>175500000</v>
      </c>
      <c r="L65" s="277">
        <v>40359</v>
      </c>
      <c r="M65" s="278">
        <v>7.2499999999999995E-2</v>
      </c>
    </row>
    <row r="66" spans="1:14" ht="44.25" customHeight="1">
      <c r="A66" s="267" t="s">
        <v>587</v>
      </c>
      <c r="B66" s="259">
        <v>0.5</v>
      </c>
      <c r="C66" s="268" t="s">
        <v>19</v>
      </c>
      <c r="D66" s="310">
        <v>33993</v>
      </c>
      <c r="E66" s="261">
        <f t="shared" si="0"/>
        <v>5.192251254794053E-2</v>
      </c>
      <c r="F66" s="269" t="s">
        <v>548</v>
      </c>
      <c r="G66" s="273">
        <v>8.09</v>
      </c>
      <c r="H66" s="274" t="s">
        <v>580</v>
      </c>
      <c r="I66" s="307">
        <v>103500000</v>
      </c>
      <c r="J66" s="275">
        <v>7.2499999999999995E-2</v>
      </c>
      <c r="K66" s="276">
        <v>103500000</v>
      </c>
      <c r="L66" s="277">
        <v>40543</v>
      </c>
      <c r="M66" s="278">
        <v>7.2499999999999995E-2</v>
      </c>
    </row>
    <row r="67" spans="1:14" s="279" customFormat="1" ht="20.100000000000001" customHeight="1">
      <c r="A67" s="267" t="s">
        <v>588</v>
      </c>
      <c r="B67" s="259">
        <v>1</v>
      </c>
      <c r="C67" s="268" t="s">
        <v>23</v>
      </c>
      <c r="D67" s="310">
        <v>13811</v>
      </c>
      <c r="E67" s="261">
        <f t="shared" si="0"/>
        <v>3.5116675153196497E-2</v>
      </c>
      <c r="F67" s="269" t="s">
        <v>589</v>
      </c>
      <c r="G67" s="273" t="s">
        <v>413</v>
      </c>
      <c r="H67" s="274"/>
      <c r="I67" s="307">
        <v>70000000</v>
      </c>
      <c r="J67" s="275">
        <v>8.7499999999999994E-2</v>
      </c>
      <c r="K67" s="276">
        <v>86000000</v>
      </c>
      <c r="L67" s="277">
        <v>39813</v>
      </c>
      <c r="M67" s="278">
        <v>7.6399999999999996E-2</v>
      </c>
    </row>
    <row r="68" spans="1:14" ht="25.5" customHeight="1">
      <c r="A68" s="267" t="s">
        <v>558</v>
      </c>
      <c r="B68" s="259">
        <v>1</v>
      </c>
      <c r="C68" s="268" t="s">
        <v>23</v>
      </c>
      <c r="D68" s="310">
        <v>1053</v>
      </c>
      <c r="E68" s="261">
        <f t="shared" si="0"/>
        <v>2.7591673334654387E-3</v>
      </c>
      <c r="F68" s="269" t="s">
        <v>590</v>
      </c>
      <c r="G68" s="273">
        <v>11.575160870297795</v>
      </c>
      <c r="H68" s="274"/>
      <c r="I68" s="307">
        <v>5500000</v>
      </c>
      <c r="J68" s="275">
        <v>0.08</v>
      </c>
      <c r="K68" s="276">
        <v>5300000</v>
      </c>
      <c r="L68" s="277">
        <v>40359</v>
      </c>
      <c r="M68" s="278">
        <v>8.2500000000000004E-2</v>
      </c>
    </row>
    <row r="69" spans="1:14" ht="20.100000000000001" customHeight="1">
      <c r="A69" s="267" t="s">
        <v>591</v>
      </c>
      <c r="B69" s="259" t="s">
        <v>574</v>
      </c>
      <c r="C69" s="268" t="s">
        <v>23</v>
      </c>
      <c r="D69" s="310" t="s">
        <v>413</v>
      </c>
      <c r="E69" s="261">
        <f t="shared" ref="E69:E71" si="1">I69/$I$72</f>
        <v>4.8661678426572288E-4</v>
      </c>
      <c r="F69" s="269" t="s">
        <v>177</v>
      </c>
      <c r="G69" s="273" t="s">
        <v>413</v>
      </c>
      <c r="H69" s="274"/>
      <c r="I69" s="307">
        <v>970000</v>
      </c>
      <c r="J69" s="275" t="s">
        <v>592</v>
      </c>
      <c r="K69" s="276">
        <v>970000</v>
      </c>
      <c r="L69" s="277">
        <v>40543</v>
      </c>
      <c r="M69" s="278" t="s">
        <v>592</v>
      </c>
    </row>
    <row r="70" spans="1:14" ht="20.100000000000001" customHeight="1">
      <c r="A70" s="267" t="s">
        <v>593</v>
      </c>
      <c r="B70" s="259" t="s">
        <v>563</v>
      </c>
      <c r="C70" s="268" t="s">
        <v>23</v>
      </c>
      <c r="D70" s="310" t="s">
        <v>413</v>
      </c>
      <c r="E70" s="261">
        <f t="shared" si="1"/>
        <v>3.9380842850370354E-4</v>
      </c>
      <c r="F70" s="269" t="s">
        <v>530</v>
      </c>
      <c r="G70" s="273" t="s">
        <v>413</v>
      </c>
      <c r="H70" s="274"/>
      <c r="I70" s="307">
        <v>785000</v>
      </c>
      <c r="J70" s="275" t="s">
        <v>592</v>
      </c>
      <c r="K70" s="276">
        <v>785000</v>
      </c>
      <c r="L70" s="277">
        <v>40359</v>
      </c>
      <c r="M70" s="278" t="s">
        <v>592</v>
      </c>
    </row>
    <row r="71" spans="1:14" ht="20.100000000000001" customHeight="1">
      <c r="A71" s="267" t="s">
        <v>528</v>
      </c>
      <c r="B71" s="259">
        <v>1</v>
      </c>
      <c r="C71" s="268" t="s">
        <v>23</v>
      </c>
      <c r="D71" s="310" t="s">
        <v>413</v>
      </c>
      <c r="E71" s="261">
        <f t="shared" si="1"/>
        <v>7.0233350306392987E-3</v>
      </c>
      <c r="F71" s="269" t="s">
        <v>281</v>
      </c>
      <c r="G71" s="273">
        <v>9.4264202600958242</v>
      </c>
      <c r="H71" s="274"/>
      <c r="I71" s="307">
        <v>14000000</v>
      </c>
      <c r="J71" s="275">
        <v>7.7499999999999999E-2</v>
      </c>
      <c r="K71" s="276">
        <v>14000000</v>
      </c>
      <c r="L71" s="277">
        <v>40359</v>
      </c>
      <c r="M71" s="278">
        <v>7.7499999999999999E-2</v>
      </c>
    </row>
    <row r="72" spans="1:14" s="289" customFormat="1" ht="20.100000000000001" customHeight="1" thickBot="1">
      <c r="A72" s="280" t="s">
        <v>577</v>
      </c>
      <c r="B72" s="281"/>
      <c r="C72" s="281"/>
      <c r="D72" s="311">
        <f>SUM(D4:D71)</f>
        <v>1136025</v>
      </c>
      <c r="E72" s="282">
        <f>SUM(E4:E71)</f>
        <v>1</v>
      </c>
      <c r="F72" s="283"/>
      <c r="G72" s="284"/>
      <c r="H72" s="284"/>
      <c r="I72" s="297">
        <f>SUM(I4:I71)</f>
        <v>1993355000</v>
      </c>
      <c r="J72" s="285"/>
      <c r="K72" s="286"/>
      <c r="L72" s="287"/>
      <c r="M72" s="288"/>
    </row>
    <row r="73" spans="1:14" s="293" customFormat="1" ht="20.100000000000001" customHeight="1">
      <c r="A73" s="290" t="s">
        <v>569</v>
      </c>
      <c r="B73" s="259">
        <v>1</v>
      </c>
      <c r="C73" s="268" t="s">
        <v>45</v>
      </c>
      <c r="D73" s="310">
        <v>51660</v>
      </c>
      <c r="E73" s="261"/>
      <c r="F73" s="269" t="s">
        <v>529</v>
      </c>
      <c r="G73" s="273">
        <v>15</v>
      </c>
      <c r="H73" s="263"/>
      <c r="I73" s="306">
        <v>26829250</v>
      </c>
      <c r="J73" s="261" t="s">
        <v>413</v>
      </c>
      <c r="K73" s="264" t="s">
        <v>413</v>
      </c>
      <c r="L73" s="291" t="s">
        <v>413</v>
      </c>
      <c r="M73" s="291" t="s">
        <v>413</v>
      </c>
      <c r="N73" s="292"/>
    </row>
    <row r="74" spans="1:14" s="293" customFormat="1" ht="20.100000000000001" customHeight="1">
      <c r="A74" s="294" t="s">
        <v>570</v>
      </c>
      <c r="B74" s="259">
        <v>1</v>
      </c>
      <c r="C74" s="268" t="s">
        <v>45</v>
      </c>
      <c r="D74" s="310">
        <v>10695</v>
      </c>
      <c r="E74" s="261"/>
      <c r="F74" s="269" t="s">
        <v>572</v>
      </c>
      <c r="G74" s="273">
        <v>7</v>
      </c>
      <c r="H74" s="263"/>
      <c r="I74" s="306">
        <v>9361830</v>
      </c>
      <c r="J74" s="261" t="s">
        <v>413</v>
      </c>
      <c r="K74" s="264" t="s">
        <v>413</v>
      </c>
      <c r="L74" s="291" t="s">
        <v>413</v>
      </c>
      <c r="M74" s="291" t="s">
        <v>413</v>
      </c>
      <c r="N74" s="295"/>
    </row>
    <row r="75" spans="1:14" s="293" customFormat="1" ht="20.100000000000001" customHeight="1">
      <c r="A75" s="294" t="s">
        <v>571</v>
      </c>
      <c r="B75" s="259">
        <v>1</v>
      </c>
      <c r="C75" s="268" t="s">
        <v>45</v>
      </c>
      <c r="D75" s="310">
        <v>9223</v>
      </c>
      <c r="E75" s="261"/>
      <c r="F75" s="269" t="s">
        <v>567</v>
      </c>
      <c r="G75" s="273">
        <v>10</v>
      </c>
      <c r="H75" s="263"/>
      <c r="I75" s="306">
        <v>10229347.25</v>
      </c>
      <c r="J75" s="261" t="s">
        <v>413</v>
      </c>
      <c r="K75" s="264" t="s">
        <v>413</v>
      </c>
      <c r="L75" s="291" t="s">
        <v>413</v>
      </c>
      <c r="M75" s="291" t="s">
        <v>413</v>
      </c>
      <c r="N75" s="295"/>
    </row>
    <row r="76" spans="1:14" s="293" customFormat="1" ht="20.100000000000001" customHeight="1">
      <c r="A76" s="294" t="s">
        <v>579</v>
      </c>
      <c r="B76" s="259">
        <v>1</v>
      </c>
      <c r="C76" s="268" t="s">
        <v>45</v>
      </c>
      <c r="D76" s="310">
        <v>26096</v>
      </c>
      <c r="E76" s="261"/>
      <c r="F76" s="269" t="s">
        <v>413</v>
      </c>
      <c r="G76" s="273" t="s">
        <v>413</v>
      </c>
      <c r="H76" s="263"/>
      <c r="I76" s="306">
        <v>13125992.810000001</v>
      </c>
      <c r="J76" s="261" t="s">
        <v>413</v>
      </c>
      <c r="K76" s="264" t="s">
        <v>413</v>
      </c>
      <c r="L76" s="291" t="s">
        <v>413</v>
      </c>
      <c r="M76" s="291" t="s">
        <v>413</v>
      </c>
    </row>
    <row r="77" spans="1:14" s="279" customFormat="1" ht="20.100000000000001" customHeight="1">
      <c r="A77" s="267" t="s">
        <v>557</v>
      </c>
      <c r="B77" s="259">
        <v>1</v>
      </c>
      <c r="C77" s="268" t="s">
        <v>19</v>
      </c>
      <c r="D77" s="310">
        <v>32183</v>
      </c>
      <c r="E77" s="261"/>
      <c r="F77" s="269" t="s">
        <v>413</v>
      </c>
      <c r="G77" s="273" t="s">
        <v>413</v>
      </c>
      <c r="H77" s="296" t="s">
        <v>576</v>
      </c>
      <c r="I77" s="306">
        <v>62853185.179999992</v>
      </c>
      <c r="J77" s="275" t="s">
        <v>413</v>
      </c>
      <c r="K77" s="276" t="s">
        <v>413</v>
      </c>
      <c r="L77" s="277" t="s">
        <v>413</v>
      </c>
      <c r="M77" s="278" t="s">
        <v>413</v>
      </c>
    </row>
    <row r="78" spans="1:14" s="289" customFormat="1" ht="20.100000000000001" customHeight="1" thickBot="1">
      <c r="A78" s="280" t="s">
        <v>42</v>
      </c>
      <c r="B78" s="281"/>
      <c r="C78" s="281"/>
      <c r="D78" s="311">
        <f>SUM(D72:D77)</f>
        <v>1265882</v>
      </c>
      <c r="E78" s="285"/>
      <c r="F78" s="283"/>
      <c r="G78" s="284"/>
      <c r="H78" s="284"/>
      <c r="I78" s="297">
        <f>SUM(I72:I77)</f>
        <v>2115754605.24</v>
      </c>
      <c r="J78" s="285"/>
      <c r="K78" s="297"/>
      <c r="L78" s="287"/>
      <c r="M78" s="288"/>
    </row>
    <row r="80" spans="1:14">
      <c r="A80" s="298" t="s">
        <v>582</v>
      </c>
    </row>
    <row r="81" spans="1:9">
      <c r="A81" s="299"/>
      <c r="I81" s="308"/>
    </row>
    <row r="83" spans="1:9">
      <c r="A83" s="299"/>
    </row>
    <row r="85" spans="1:9">
      <c r="A85" s="300"/>
    </row>
  </sheetData>
  <sortState ref="A6:W74">
    <sortCondition ref="C6:C74"/>
  </sortState>
  <pageMargins left="0.39370078740157483" right="0.31496062992125984" top="0.23622047244094491" bottom="0.27559055118110237" header="0.27559055118110237" footer="0.51181102362204722"/>
  <pageSetup paperSize="8" scale="5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Valuation Analysis</vt:lpstr>
      <vt:lpstr>New Properties</vt:lpstr>
      <vt:lpstr>Sheet1</vt:lpstr>
      <vt:lpstr>Rent Reviews</vt:lpstr>
      <vt:lpstr>Sheet2</vt:lpstr>
      <vt:lpstr>31-Dec-10</vt:lpstr>
      <vt:lpstr>'31-Dec-10'!PP</vt:lpstr>
      <vt:lpstr>'31-Dec-10'!PPP</vt:lpstr>
      <vt:lpstr>'31-Dec-10'!Print_Titles</vt:lpstr>
      <vt:lpstr>'31-Dec-10'!SAP_VAL</vt:lpstr>
      <vt:lpstr>'31-Dec-10'!Security_Table</vt:lpstr>
      <vt:lpstr>'31-Dec-10'!Sub_Market</vt:lpstr>
      <vt:lpstr>'31-Dec-10'!Table99</vt:lpstr>
      <vt:lpstr>'31-Dec-10'!VAL_DETAILS</vt:lpstr>
      <vt:lpstr>VAL_REC</vt:lpstr>
    </vt:vector>
  </TitlesOfParts>
  <Company>Australand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dc:creator>
  <cp:lastModifiedBy>An Employee</cp:lastModifiedBy>
  <cp:lastPrinted>2011-02-11T04:38:02Z</cp:lastPrinted>
  <dcterms:created xsi:type="dcterms:W3CDTF">2005-08-17T06:27:55Z</dcterms:created>
  <dcterms:modified xsi:type="dcterms:W3CDTF">2011-02-14T11:46:20Z</dcterms:modified>
</cp:coreProperties>
</file>