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25" yWindow="60" windowWidth="13050" windowHeight="12465" tabRatio="955"/>
  </bookViews>
  <sheets>
    <sheet name="Home" sheetId="10" r:id="rId1"/>
    <sheet name="Income Statement" sheetId="1" r:id="rId2"/>
    <sheet name="Revenue Adjustment" sheetId="26" r:id="rId3"/>
    <sheet name="Adjusted EBITDA" sheetId="16" r:id="rId4"/>
    <sheet name="Cash Flow Statement" sheetId="14" r:id="rId5"/>
    <sheet name="Statement of financial position" sheetId="13" r:id="rId6"/>
    <sheet name="Capital expenditures" sheetId="17" r:id="rId7"/>
    <sheet name="Operating statistics" sheetId="4" r:id="rId8"/>
    <sheet name="Broadband specs" sheetId="22" r:id="rId9"/>
    <sheet name="Shakes" sheetId="24" r:id="rId10"/>
    <sheet name="Outlook 2011" sheetId="11" r:id="rId11"/>
    <sheet name="AFOSHEET" sheetId="15" state="hidden" r:id="rId12"/>
    <sheet name="Group structure" sheetId="19" r:id="rId13"/>
    <sheet name="Shareholder structure" sheetId="18" r:id="rId14"/>
    <sheet name="Debt profile" sheetId="12" r:id="rId15"/>
    <sheet name="Financial calendar" sheetId="20" r:id="rId16"/>
    <sheet name="Analyst coverage" sheetId="23" r:id="rId17"/>
  </sheets>
  <externalReferences>
    <externalReference r:id="rId18"/>
    <externalReference r:id="rId19"/>
    <externalReference r:id="rId20"/>
    <externalReference r:id="rId21"/>
    <externalReference r:id="rId22"/>
    <externalReference r:id="rId23"/>
  </externalReferences>
  <definedNames>
    <definedName name="_xlnm.Print_Area" localSheetId="3">'Adjusted EBITDA'!$A$1:$V$29</definedName>
    <definedName name="_xlnm.Print_Area" localSheetId="16">'Analyst coverage'!$A$1:$I$56</definedName>
    <definedName name="_xlnm.Print_Area" localSheetId="8">'Broadband specs'!$A$1:$I$29</definedName>
    <definedName name="_xlnm.Print_Area" localSheetId="6">'Capital expenditures'!$A$1:$W$26</definedName>
    <definedName name="_xlnm.Print_Area" localSheetId="4">'Cash Flow Statement'!$A$1:$V$50</definedName>
    <definedName name="_xlnm.Print_Area" localSheetId="14">'Debt profile'!$A$1:$I$36</definedName>
    <definedName name="_xlnm.Print_Area" localSheetId="15">'Financial calendar'!$A$1:$K$22</definedName>
    <definedName name="_xlnm.Print_Area" localSheetId="12">'Group structure'!$A$1:$H$34</definedName>
    <definedName name="_xlnm.Print_Area" localSheetId="0">Home!$A$1:$AB$61</definedName>
    <definedName name="_xlnm.Print_Area" localSheetId="1">'Income Statement'!$A$1:$V$62</definedName>
    <definedName name="_xlnm.Print_Area" localSheetId="7">'Operating statistics'!$A$1:$O$76</definedName>
    <definedName name="_xlnm.Print_Area" localSheetId="10">'Outlook 2011'!$A$1:$G$26</definedName>
    <definedName name="_xlnm.Print_Area" localSheetId="2">'Revenue Adjustment'!$A$1:$K$33</definedName>
    <definedName name="_xlnm.Print_Area" localSheetId="9">Shakes!$A$1:$F$59</definedName>
    <definedName name="_xlnm.Print_Area" localSheetId="13">'Shareholder structure'!$A$1:$N$27</definedName>
    <definedName name="_xlnm.Print_Area" localSheetId="5">'Statement of financial position'!$A$1:$M$55</definedName>
  </definedNames>
  <calcPr calcId="125725"/>
</workbook>
</file>

<file path=xl/calcChain.xml><?xml version="1.0" encoding="utf-8"?>
<calcChain xmlns="http://schemas.openxmlformats.org/spreadsheetml/2006/main">
  <c r="V8" i="17"/>
  <c r="V7"/>
  <c r="V6"/>
  <c r="V5"/>
  <c r="V11"/>
  <c r="I55" i="1" l="1"/>
  <c r="E55"/>
  <c r="K55"/>
  <c r="N55"/>
  <c r="M55"/>
  <c r="L55"/>
  <c r="P55" s="1"/>
  <c r="Q55" s="1"/>
  <c r="R55" s="1"/>
  <c r="C22" i="26"/>
  <c r="C25" s="1"/>
  <c r="D22"/>
  <c r="D25" s="1"/>
  <c r="E22"/>
  <c r="B22"/>
  <c r="I22" s="1"/>
  <c r="H22" l="1"/>
  <c r="H25" s="1"/>
  <c r="B25"/>
  <c r="G22"/>
  <c r="G25" s="1"/>
  <c r="E8" i="23"/>
  <c r="E10"/>
  <c r="E12"/>
  <c r="E14"/>
  <c r="E16"/>
  <c r="E18"/>
  <c r="E20"/>
  <c r="E22"/>
  <c r="E24"/>
  <c r="E26"/>
  <c r="E28"/>
  <c r="E30"/>
  <c r="E32"/>
  <c r="E34"/>
  <c r="E36"/>
  <c r="E38"/>
  <c r="E40"/>
  <c r="E42"/>
  <c r="E44"/>
  <c r="E46"/>
  <c r="E48"/>
  <c r="E50"/>
  <c r="E4"/>
  <c r="D6"/>
  <c r="D8"/>
  <c r="D10"/>
  <c r="D12"/>
  <c r="D14"/>
  <c r="D16"/>
  <c r="D18"/>
  <c r="D20"/>
  <c r="D22"/>
  <c r="D24"/>
  <c r="D26"/>
  <c r="D28"/>
  <c r="D30"/>
  <c r="D32"/>
  <c r="D34"/>
  <c r="D36"/>
  <c r="D38"/>
  <c r="D40"/>
  <c r="D42"/>
  <c r="D44"/>
  <c r="D46"/>
  <c r="D48"/>
  <c r="D50"/>
  <c r="D4"/>
  <c r="B18" i="12" l="1"/>
  <c r="J30" i="13" l="1"/>
  <c r="J31"/>
  <c r="J32"/>
  <c r="J35"/>
  <c r="J36"/>
  <c r="J37"/>
  <c r="J38"/>
  <c r="J39"/>
  <c r="J40"/>
  <c r="J43"/>
  <c r="J44"/>
  <c r="J45"/>
  <c r="J46"/>
  <c r="J47"/>
  <c r="J48"/>
  <c r="J49"/>
  <c r="J51"/>
  <c r="J53"/>
  <c r="J29"/>
  <c r="J8"/>
  <c r="J9"/>
  <c r="J10"/>
  <c r="J11"/>
  <c r="J12"/>
  <c r="J13"/>
  <c r="J14"/>
  <c r="J17"/>
  <c r="J18"/>
  <c r="J19"/>
  <c r="J20"/>
  <c r="J21"/>
  <c r="J22"/>
  <c r="J24"/>
  <c r="J7"/>
  <c r="T27" i="14"/>
  <c r="T25"/>
  <c r="V27"/>
  <c r="V26"/>
  <c r="V25"/>
  <c r="T20"/>
  <c r="T49" i="1" l="1"/>
  <c r="V49"/>
  <c r="T51"/>
  <c r="V51"/>
  <c r="T52"/>
  <c r="V52"/>
  <c r="T53"/>
  <c r="V53"/>
  <c r="T54"/>
  <c r="V54"/>
  <c r="V21" i="16"/>
  <c r="V19"/>
  <c r="V18"/>
  <c r="V17"/>
  <c r="V13"/>
  <c r="V11"/>
  <c r="V9"/>
  <c r="V8"/>
  <c r="V7"/>
  <c r="T21"/>
  <c r="T19"/>
  <c r="T18"/>
  <c r="T17"/>
  <c r="T15"/>
  <c r="T13"/>
  <c r="T11"/>
  <c r="T9"/>
  <c r="T8"/>
  <c r="T7"/>
  <c r="T5"/>
  <c r="T4"/>
  <c r="V42" i="14"/>
  <c r="V35"/>
  <c r="V33"/>
  <c r="V32"/>
  <c r="V29"/>
  <c r="V22"/>
  <c r="T35"/>
  <c r="T33"/>
  <c r="T32"/>
  <c r="T29"/>
  <c r="T22"/>
  <c r="B6" i="12" l="1"/>
  <c r="B8" i="23" l="1"/>
  <c r="C8"/>
  <c r="T8" i="17"/>
  <c r="T7"/>
  <c r="T6"/>
  <c r="T5"/>
  <c r="T11" l="1"/>
  <c r="N52" i="4" l="1"/>
  <c r="L53" i="13"/>
  <c r="L30"/>
  <c r="L31"/>
  <c r="L32"/>
  <c r="L35"/>
  <c r="L36"/>
  <c r="L37"/>
  <c r="L38"/>
  <c r="L39"/>
  <c r="L40"/>
  <c r="L43"/>
  <c r="L44"/>
  <c r="L45"/>
  <c r="L46"/>
  <c r="L47"/>
  <c r="L48"/>
  <c r="L49"/>
  <c r="L51"/>
  <c r="L29"/>
  <c r="L24"/>
  <c r="L18"/>
  <c r="L19"/>
  <c r="L20"/>
  <c r="L21"/>
  <c r="L22"/>
  <c r="L17"/>
  <c r="L8"/>
  <c r="L9"/>
  <c r="L11"/>
  <c r="L12"/>
  <c r="L13"/>
  <c r="L14"/>
  <c r="L7"/>
  <c r="V19" i="14"/>
  <c r="V18"/>
  <c r="V40" s="1"/>
  <c r="V7"/>
  <c r="V8"/>
  <c r="V10"/>
  <c r="V11"/>
  <c r="T26"/>
  <c r="T18"/>
  <c r="T40" s="1"/>
  <c r="T17"/>
  <c r="T39" s="1"/>
  <c r="T14"/>
  <c r="T38" s="1"/>
  <c r="T6"/>
  <c r="T7"/>
  <c r="T8"/>
  <c r="T9"/>
  <c r="T10"/>
  <c r="T11"/>
  <c r="T12"/>
  <c r="T5"/>
  <c r="V55" i="1"/>
  <c r="V59"/>
  <c r="V60"/>
  <c r="T61"/>
  <c r="T58"/>
  <c r="T43"/>
  <c r="V37"/>
  <c r="V34"/>
  <c r="V26"/>
  <c r="V27"/>
  <c r="V30"/>
  <c r="V31"/>
  <c r="V25"/>
  <c r="T35"/>
  <c r="T30"/>
  <c r="T8"/>
  <c r="T42" i="14" l="1"/>
  <c r="T2"/>
  <c r="A7" i="23" l="1"/>
  <c r="B7"/>
  <c r="A8"/>
  <c r="A9"/>
  <c r="B9"/>
  <c r="A9" i="16" l="1"/>
  <c r="A31" i="1"/>
  <c r="A11" i="14"/>
  <c r="A17" i="17" l="1"/>
  <c r="A18"/>
  <c r="A19"/>
  <c r="A16"/>
  <c r="D16" i="12" l="1"/>
  <c r="C8"/>
  <c r="D8" s="1"/>
  <c r="C10"/>
  <c r="D10" s="1"/>
  <c r="C12"/>
  <c r="D12" s="1"/>
  <c r="C6"/>
  <c r="D6" s="1"/>
  <c r="F8" i="18"/>
  <c r="F10"/>
  <c r="F12"/>
  <c r="F14"/>
  <c r="F6"/>
  <c r="B16"/>
  <c r="C8" s="1"/>
  <c r="C6" l="1"/>
  <c r="C10"/>
  <c r="C14"/>
  <c r="C16"/>
  <c r="C12"/>
  <c r="C18" i="12"/>
  <c r="D18" s="1"/>
  <c r="F16" i="18"/>
  <c r="G10" s="1"/>
  <c r="T19" i="17" l="1"/>
  <c r="T17"/>
  <c r="T20"/>
  <c r="T18"/>
  <c r="T16"/>
  <c r="G8" i="18"/>
  <c r="G6"/>
  <c r="G16"/>
  <c r="G14"/>
  <c r="G12"/>
  <c r="A27" i="14" l="1"/>
  <c r="A26"/>
  <c r="A19" i="16" l="1"/>
  <c r="Q2"/>
  <c r="M2"/>
  <c r="A8"/>
  <c r="V8" i="1" l="1"/>
  <c r="V35" l="1"/>
  <c r="V4" i="16" l="1"/>
  <c r="T10" i="1" l="1"/>
  <c r="V10" s="1"/>
  <c r="T34" l="1"/>
  <c r="T57" l="1"/>
  <c r="T13"/>
  <c r="T60"/>
  <c r="T59"/>
  <c r="T56"/>
  <c r="T45"/>
  <c r="T44"/>
  <c r="T37"/>
  <c r="T31"/>
  <c r="T27"/>
  <c r="T26"/>
  <c r="T21"/>
  <c r="V21" s="1"/>
  <c r="T17"/>
  <c r="V17" s="1"/>
  <c r="T28" l="1"/>
  <c r="T29"/>
  <c r="T55"/>
  <c r="T12" i="17"/>
  <c r="V13" i="1"/>
  <c r="T11"/>
  <c r="V11" s="1"/>
  <c r="T9"/>
  <c r="V9" s="1"/>
  <c r="T7"/>
  <c r="V7" s="1"/>
  <c r="T6"/>
  <c r="V6" s="1"/>
  <c r="T25" l="1"/>
  <c r="T32" s="1"/>
  <c r="V32" s="1"/>
  <c r="V61"/>
  <c r="L19" i="4" l="1"/>
  <c r="T19" i="1" l="1"/>
  <c r="V19" s="1"/>
  <c r="N19" i="4" l="1"/>
  <c r="T23" i="1" l="1"/>
  <c r="V23" s="1"/>
  <c r="V15" i="16" l="1"/>
  <c r="T38" i="1" l="1"/>
  <c r="V38" s="1"/>
  <c r="T41" l="1"/>
  <c r="V41" s="1"/>
  <c r="V14" i="14" l="1"/>
  <c r="V38" s="1"/>
  <c r="L50" i="4" l="1"/>
  <c r="V6" i="14" l="1"/>
  <c r="V9"/>
  <c r="V12"/>
  <c r="V17"/>
  <c r="V39" s="1"/>
  <c r="V28" i="1"/>
  <c r="V29"/>
  <c r="N50" i="4" l="1"/>
  <c r="V57" i="1" l="1"/>
  <c r="V56"/>
  <c r="V58"/>
  <c r="V5" i="14" l="1"/>
  <c r="L27" i="4" l="1"/>
  <c r="L34"/>
  <c r="L38" l="1"/>
  <c r="L33"/>
  <c r="L6" l="1"/>
  <c r="L7"/>
  <c r="N27"/>
  <c r="N34"/>
  <c r="L13"/>
  <c r="L15" s="1"/>
  <c r="L26"/>
  <c r="L36"/>
  <c r="L65" s="1"/>
  <c r="L52"/>
  <c r="N6" l="1"/>
  <c r="N7"/>
  <c r="N33"/>
  <c r="N38"/>
  <c r="L29"/>
  <c r="L64" s="1"/>
  <c r="N36" l="1"/>
  <c r="L44"/>
  <c r="L45"/>
  <c r="L46"/>
  <c r="N13"/>
  <c r="N15" s="1"/>
  <c r="N26"/>
  <c r="N29" l="1"/>
  <c r="L18"/>
  <c r="L53"/>
  <c r="N53" l="1"/>
  <c r="L20"/>
  <c r="L22" l="1"/>
  <c r="L63" s="1"/>
  <c r="N18"/>
  <c r="L66" l="1"/>
  <c r="N20"/>
  <c r="L51"/>
  <c r="L40"/>
  <c r="N22" l="1"/>
  <c r="N51"/>
  <c r="N40" l="1"/>
  <c r="L58" l="1"/>
  <c r="L59"/>
  <c r="L57"/>
</calcChain>
</file>

<file path=xl/sharedStrings.xml><?xml version="1.0" encoding="utf-8"?>
<sst xmlns="http://schemas.openxmlformats.org/spreadsheetml/2006/main" count="643" uniqueCount="441">
  <si>
    <t>Q1'09</t>
  </si>
  <si>
    <t>Residential telephony</t>
  </si>
  <si>
    <t>Business services</t>
  </si>
  <si>
    <t>% change yoy</t>
  </si>
  <si>
    <t>Basic cable television</t>
  </si>
  <si>
    <t>Premium cable television</t>
  </si>
  <si>
    <t>Distributors / other</t>
  </si>
  <si>
    <t>Residential broadband internet</t>
  </si>
  <si>
    <t>Expenses</t>
  </si>
  <si>
    <t>Employee benefits</t>
  </si>
  <si>
    <t>Depreciation</t>
  </si>
  <si>
    <t>Amortization</t>
  </si>
  <si>
    <t>Amortization of broadcasting rights</t>
  </si>
  <si>
    <t>Network operating and service costs</t>
  </si>
  <si>
    <t>Advertising, sales and marketing</t>
  </si>
  <si>
    <t>Other costs</t>
  </si>
  <si>
    <t>EBITDA</t>
  </si>
  <si>
    <t>Operating profit</t>
  </si>
  <si>
    <t>Total Revenue</t>
  </si>
  <si>
    <t>Weighted average shares outstanding (m)</t>
  </si>
  <si>
    <t>Television</t>
  </si>
  <si>
    <t>Analog Cable TV</t>
  </si>
  <si>
    <t>Analog cable TV</t>
  </si>
  <si>
    <t>Total Analog Cable TV</t>
  </si>
  <si>
    <t>Digital Cable TV</t>
  </si>
  <si>
    <t>Digital Cable TV (Telenet Digital TV)</t>
  </si>
  <si>
    <t>Digital Cable TV (INDI)</t>
  </si>
  <si>
    <t>Total Digital Cable TV</t>
  </si>
  <si>
    <t>Internet</t>
  </si>
  <si>
    <t>Residential Broadband Internet</t>
  </si>
  <si>
    <t>Business Broadband Internet</t>
  </si>
  <si>
    <t>Total Broadband Internet</t>
  </si>
  <si>
    <t>Telephony</t>
  </si>
  <si>
    <t>Residential Telephony</t>
  </si>
  <si>
    <t>Business Telephony</t>
  </si>
  <si>
    <t>Total Telephony</t>
  </si>
  <si>
    <t>Mobile telephony (active customers)</t>
  </si>
  <si>
    <t>Services per customer relationship</t>
  </si>
  <si>
    <t>Finance income</t>
  </si>
  <si>
    <t>Finance expenses</t>
  </si>
  <si>
    <t>Share based compensation</t>
  </si>
  <si>
    <t>Vincent Bruyneel</t>
  </si>
  <si>
    <t>vincent.bruyneel@staff.telenet.be</t>
  </si>
  <si>
    <t>Phone: +32 15 335 696</t>
  </si>
  <si>
    <t>TABLE OF CONTENT</t>
  </si>
  <si>
    <t>Rob Goyens</t>
  </si>
  <si>
    <t>Manager Investor Relations</t>
  </si>
  <si>
    <t>rob.goyens@staff.telenet.be</t>
  </si>
  <si>
    <t>Broadband Internet</t>
  </si>
  <si>
    <t>As of and for the three months ended</t>
  </si>
  <si>
    <t>€m</t>
  </si>
  <si>
    <t>Free cash flow</t>
  </si>
  <si>
    <t>Amount</t>
  </si>
  <si>
    <t>Maturity</t>
  </si>
  <si>
    <t>Total</t>
  </si>
  <si>
    <t>ASSETS</t>
  </si>
  <si>
    <t>Non-current Assets</t>
  </si>
  <si>
    <t>Property and equipment</t>
  </si>
  <si>
    <t>Goodwill</t>
  </si>
  <si>
    <t>Other intangible assets</t>
  </si>
  <si>
    <t>Deferred tax assets</t>
  </si>
  <si>
    <t>Derivative financial instruments</t>
  </si>
  <si>
    <t>Other assets</t>
  </si>
  <si>
    <t>Total non-current assets</t>
  </si>
  <si>
    <t>Current Assets</t>
  </si>
  <si>
    <t>Inventories</t>
  </si>
  <si>
    <t>Trade receivables</t>
  </si>
  <si>
    <t>Other current assets</t>
  </si>
  <si>
    <t>Cash and cash equivalents</t>
  </si>
  <si>
    <t>Total current assets</t>
  </si>
  <si>
    <t>TOTAL ASSETS</t>
  </si>
  <si>
    <t>EQUITY AND LIABILITIES</t>
  </si>
  <si>
    <t>Equity</t>
  </si>
  <si>
    <t>Share capital</t>
  </si>
  <si>
    <t>Share premium and other reserves</t>
  </si>
  <si>
    <t>Retained loss</t>
  </si>
  <si>
    <t>Total equity</t>
  </si>
  <si>
    <t>Non-current liabilities</t>
  </si>
  <si>
    <t>Loans and borrowings</t>
  </si>
  <si>
    <t>Derivative finacial instruments</t>
  </si>
  <si>
    <t>Deferred revenue</t>
  </si>
  <si>
    <t>Deferred tax liabilities</t>
  </si>
  <si>
    <t>Other liabilities</t>
  </si>
  <si>
    <t>Current liabilities</t>
  </si>
  <si>
    <t>Trade paybales</t>
  </si>
  <si>
    <t>Accrued expenses and other current liabilities</t>
  </si>
  <si>
    <t>Total current liabilities</t>
  </si>
  <si>
    <t>TOTAL EQUITY AND LIABILITIES</t>
  </si>
  <si>
    <t>Total non-current liabilities</t>
  </si>
  <si>
    <t>Net cash provided by operating activities</t>
  </si>
  <si>
    <t>Depreciation, amortization and impairment</t>
  </si>
  <si>
    <t>Cash interest expenses and cash derivatives</t>
  </si>
  <si>
    <t>Cash flow provided by financing activities</t>
  </si>
  <si>
    <t>Net debt redemptions</t>
  </si>
  <si>
    <t>Cash at beginning of period</t>
  </si>
  <si>
    <t>Cash at the end of period</t>
  </si>
  <si>
    <t>Net cash generated (used)</t>
  </si>
  <si>
    <t>Drawn</t>
  </si>
  <si>
    <t>Phone: +32 15 333 054</t>
  </si>
  <si>
    <t>Q2'09</t>
  </si>
  <si>
    <t>H1'09</t>
  </si>
  <si>
    <t>Return to Home page</t>
  </si>
  <si>
    <t>Net loss on derivative financial instruments</t>
  </si>
  <si>
    <t>Share of the loss of equity accounted investees</t>
  </si>
  <si>
    <t>Net gain on derivative financial instruments</t>
  </si>
  <si>
    <t>Total Expenses</t>
  </si>
  <si>
    <t>Annualized churn for the three months ended</t>
  </si>
  <si>
    <t>Q3'09</t>
  </si>
  <si>
    <t>9m'09</t>
  </si>
  <si>
    <t>Q4'09</t>
  </si>
  <si>
    <t>FY'09</t>
  </si>
  <si>
    <t>INCOME STATEMENT</t>
  </si>
  <si>
    <t>CASH FLOW STATEMENT</t>
  </si>
  <si>
    <t>STATEMENT OF FINANCIAL POSITION</t>
  </si>
  <si>
    <t>Cost of services provided</t>
  </si>
  <si>
    <t>Gross profit</t>
  </si>
  <si>
    <t>Selling, general and administrative expenses</t>
  </si>
  <si>
    <t>€m (except shares and per share amounts)</t>
  </si>
  <si>
    <t>Expenses by Nature</t>
  </si>
  <si>
    <t>Income tax benefit (expense)</t>
  </si>
  <si>
    <t>Net interest income and foreign exchange gain</t>
  </si>
  <si>
    <t>Net interest expense and foreign exchange loss</t>
  </si>
  <si>
    <t>Other comprehensive income for the period, net of income tax</t>
  </si>
  <si>
    <t>ADJUSTED EBITDA</t>
  </si>
  <si>
    <t>Income tax expense (benefit)</t>
  </si>
  <si>
    <t>Nonrecurring post-employment benefits</t>
  </si>
  <si>
    <t>Adjusted EBITDA margin</t>
  </si>
  <si>
    <t>Cash flows provided by operating activities</t>
  </si>
  <si>
    <t>Cash flows provided by investing activities</t>
  </si>
  <si>
    <t>Net increase (decrease) in cash and cash equivalents</t>
  </si>
  <si>
    <t>Working capital changes and other non cash items</t>
  </si>
  <si>
    <t>Purchases of property and equipment</t>
  </si>
  <si>
    <t>Purchases of intangibles</t>
  </si>
  <si>
    <t>Acquisitions of subsidiaries and affiliates, net of cash acquired</t>
  </si>
  <si>
    <t>Proceeds from sale of property and equipment and other intangibles</t>
  </si>
  <si>
    <t>Net cash used in investing activities</t>
  </si>
  <si>
    <t>Cash flow provided by (used in) financing activities</t>
  </si>
  <si>
    <t>9M'09</t>
  </si>
  <si>
    <t>Net loss (gain) on derivative financial instruments</t>
  </si>
  <si>
    <t>DEBT PROFILE</t>
  </si>
  <si>
    <t>Total liabilities</t>
  </si>
  <si>
    <t>Investments in equity accounted investees</t>
  </si>
  <si>
    <t>Current tax liability</t>
  </si>
  <si>
    <t xml:space="preserve">% change yoy </t>
  </si>
  <si>
    <t>Q1'10</t>
  </si>
  <si>
    <t>Q2'10</t>
  </si>
  <si>
    <t>H1'10</t>
  </si>
  <si>
    <t>Q3'10</t>
  </si>
  <si>
    <t>9M'10</t>
  </si>
  <si>
    <t>Operating credits (charges) related to acquisitions or divestitures</t>
  </si>
  <si>
    <t>Revenue</t>
  </si>
  <si>
    <t>Total Services</t>
  </si>
  <si>
    <t>PayTV on Telenet Partner Network</t>
  </si>
  <si>
    <t>Total Services (excl Mobile)</t>
  </si>
  <si>
    <t>CAPITAL EXPENDITURES</t>
  </si>
  <si>
    <t>OPERATING STATISTICS</t>
  </si>
  <si>
    <t>OUTLOOK 2011</t>
  </si>
  <si>
    <t>SHAREHOLDER STRUCTURE</t>
  </si>
  <si>
    <t>Norges Bank</t>
  </si>
  <si>
    <t>Employees</t>
  </si>
  <si>
    <t>Shareholders</t>
  </si>
  <si>
    <t>Outstanding shares</t>
  </si>
  <si>
    <t>%</t>
  </si>
  <si>
    <t>Profit certificates</t>
  </si>
  <si>
    <t>Warrants</t>
  </si>
  <si>
    <t>Total (fully diluted)</t>
  </si>
  <si>
    <t>% (fully diluted)</t>
  </si>
  <si>
    <t>GROUP STRUCTURE</t>
  </si>
  <si>
    <t>Outlook FY 2011</t>
  </si>
  <si>
    <t>FINANCIAL CALENDAR</t>
  </si>
  <si>
    <t>Q1 2010 Earnings release</t>
  </si>
  <si>
    <t>Q1 2010 Investor &amp; analyst conference call</t>
  </si>
  <si>
    <t>H1 2010 Earnings release</t>
  </si>
  <si>
    <t>H1 2010 Investor &amp; analyst conference call</t>
  </si>
  <si>
    <t>Q3 2010 Earnings release</t>
  </si>
  <si>
    <t>Q3 2010 Investor &amp; analyst conference call</t>
  </si>
  <si>
    <t>Event</t>
  </si>
  <si>
    <t>Time</t>
  </si>
  <si>
    <t>5.45pm CET</t>
  </si>
  <si>
    <t>3.00pm CET</t>
  </si>
  <si>
    <t>Term Loan G</t>
  </si>
  <si>
    <t>Borrower: Telenet International Finance</t>
  </si>
  <si>
    <t>Term Loan J</t>
  </si>
  <si>
    <t>Interest</t>
  </si>
  <si>
    <t>Euribor + 3.75%</t>
  </si>
  <si>
    <t>Euribor +2.125%</t>
  </si>
  <si>
    <t>Undrawn</t>
  </si>
  <si>
    <t>August 2015</t>
  </si>
  <si>
    <t>July 2017</t>
  </si>
  <si>
    <t>Euribor +2.75%</t>
  </si>
  <si>
    <t>November 2020</t>
  </si>
  <si>
    <t>November 2016</t>
  </si>
  <si>
    <t>August 2014</t>
  </si>
  <si>
    <t>Set-top box rental</t>
  </si>
  <si>
    <t>Customer installations</t>
  </si>
  <si>
    <t>Network growth</t>
  </si>
  <si>
    <t>Single-play</t>
  </si>
  <si>
    <t>Dual-play</t>
  </si>
  <si>
    <t>Triple-Play</t>
  </si>
  <si>
    <t>Cable TV</t>
  </si>
  <si>
    <t>Fixed Telephony</t>
  </si>
  <si>
    <r>
      <t xml:space="preserve">Adjusted EBITDA </t>
    </r>
    <r>
      <rPr>
        <b/>
        <vertAlign val="superscript"/>
        <sz val="8"/>
        <rFont val="Arial"/>
        <family val="2"/>
      </rPr>
      <t>(1)</t>
    </r>
  </si>
  <si>
    <r>
      <t xml:space="preserve">Free Cash Flow </t>
    </r>
    <r>
      <rPr>
        <b/>
        <vertAlign val="superscript"/>
        <sz val="10"/>
        <rFont val="Arial"/>
        <family val="2"/>
      </rPr>
      <t>(1)</t>
    </r>
  </si>
  <si>
    <t>Total accrued capital expenditures</t>
  </si>
  <si>
    <t>Accrued capital expenditures as % of revenue</t>
  </si>
  <si>
    <r>
      <t xml:space="preserve">Accrued capital expenditures </t>
    </r>
    <r>
      <rPr>
        <b/>
        <vertAlign val="superscript"/>
        <sz val="10"/>
        <rFont val="Arial"/>
        <family val="2"/>
      </rPr>
      <t>(1)</t>
    </r>
  </si>
  <si>
    <t>Relative weight of accrued capital expenditures blocks</t>
  </si>
  <si>
    <r>
      <t>Homes passed - Combined Network</t>
    </r>
    <r>
      <rPr>
        <vertAlign val="superscript"/>
        <sz val="8"/>
        <rFont val="Arial"/>
        <family val="2"/>
      </rPr>
      <t xml:space="preserve"> (1)</t>
    </r>
  </si>
  <si>
    <r>
      <t xml:space="preserve">Customer relationship information - Combined Network </t>
    </r>
    <r>
      <rPr>
        <b/>
        <vertAlign val="superscript"/>
        <sz val="10"/>
        <rFont val="Arial"/>
        <family val="2"/>
      </rPr>
      <t>(1)</t>
    </r>
  </si>
  <si>
    <t>BROADBAND SPECS</t>
  </si>
  <si>
    <t>Number of mailboxes</t>
  </si>
  <si>
    <t>Subscription fee (€ per month, incl 21% VAT)</t>
  </si>
  <si>
    <t>Volume</t>
  </si>
  <si>
    <t>4 Mbps</t>
  </si>
  <si>
    <t>15 Mbps</t>
  </si>
  <si>
    <t>100 Mbps</t>
  </si>
  <si>
    <t>Download</t>
  </si>
  <si>
    <t>Upload</t>
  </si>
  <si>
    <t>256 Kbps</t>
  </si>
  <si>
    <t>1 Mbps</t>
  </si>
  <si>
    <t>5 Mbps</t>
  </si>
  <si>
    <t>15 GB</t>
  </si>
  <si>
    <t>50 GB</t>
  </si>
  <si>
    <t>Price</t>
  </si>
  <si>
    <t>Data volume</t>
  </si>
  <si>
    <t>Specifications</t>
  </si>
  <si>
    <t>Web space</t>
  </si>
  <si>
    <t>E-mail</t>
  </si>
  <si>
    <t>Anti-virus</t>
  </si>
  <si>
    <t>Anti-spam</t>
  </si>
  <si>
    <t>Auto-reply</t>
  </si>
  <si>
    <t>1 (5 GB)</t>
  </si>
  <si>
    <t>Included</t>
  </si>
  <si>
    <t>Subscription Telenet Hotspots</t>
  </si>
  <si>
    <t>50 MB</t>
  </si>
  <si>
    <t>250 MB</t>
  </si>
  <si>
    <r>
      <t xml:space="preserve">2 GB </t>
    </r>
    <r>
      <rPr>
        <vertAlign val="superscript"/>
        <sz val="8"/>
        <rFont val="Arial"/>
        <family val="2"/>
      </rPr>
      <t>(1)</t>
    </r>
  </si>
  <si>
    <r>
      <t xml:space="preserve">Speed </t>
    </r>
    <r>
      <rPr>
        <b/>
        <vertAlign val="superscript"/>
        <sz val="10"/>
        <rFont val="Arial"/>
        <family val="2"/>
      </rPr>
      <t>(2)</t>
    </r>
  </si>
  <si>
    <r>
      <t xml:space="preserve">Fair use </t>
    </r>
    <r>
      <rPr>
        <vertAlign val="superscript"/>
        <sz val="8"/>
        <rFont val="Arial"/>
        <family val="2"/>
      </rPr>
      <t>(3)</t>
    </r>
  </si>
  <si>
    <t xml:space="preserve">(2) Theoretical speed; actual speed may be influenced by traffic on the Internet and other technical factors. </t>
  </si>
  <si>
    <t xml:space="preserve">(3)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
</t>
  </si>
  <si>
    <t>(1) Max 1 GB per URL</t>
  </si>
  <si>
    <r>
      <t>Liberty Global Consortium</t>
    </r>
    <r>
      <rPr>
        <vertAlign val="superscript"/>
        <sz val="8"/>
        <rFont val="Arial"/>
        <family val="2"/>
      </rPr>
      <t xml:space="preserve"> (1)</t>
    </r>
  </si>
  <si>
    <r>
      <t xml:space="preserve">Date </t>
    </r>
    <r>
      <rPr>
        <b/>
        <vertAlign val="superscript"/>
        <sz val="8"/>
        <color indexed="23"/>
        <rFont val="Arial"/>
        <family val="2"/>
      </rPr>
      <t>(1)</t>
    </r>
  </si>
  <si>
    <t>(1) These dates may be subject to change</t>
  </si>
  <si>
    <t>Ba3</t>
  </si>
  <si>
    <t>BB+</t>
  </si>
  <si>
    <t>(stable outlook)</t>
  </si>
  <si>
    <t>ANALYST COVERAGE</t>
  </si>
  <si>
    <t>Broker</t>
  </si>
  <si>
    <t>Analyst</t>
  </si>
  <si>
    <r>
      <t>Rating</t>
    </r>
    <r>
      <rPr>
        <b/>
        <vertAlign val="superscript"/>
        <sz val="8"/>
        <color indexed="23"/>
        <rFont val="Arial"/>
        <family val="2"/>
      </rPr>
      <t xml:space="preserve"> (1)</t>
    </r>
  </si>
  <si>
    <r>
      <t xml:space="preserve">Price Target </t>
    </r>
    <r>
      <rPr>
        <b/>
        <vertAlign val="superscript"/>
        <sz val="8"/>
        <color indexed="23"/>
        <rFont val="Arial"/>
        <family val="2"/>
      </rPr>
      <t>(1)</t>
    </r>
  </si>
  <si>
    <t>Fibernet 40</t>
  </si>
  <si>
    <t>Fibernet 60</t>
  </si>
  <si>
    <t>Fibernet 100</t>
  </si>
  <si>
    <t>Basicnet</t>
  </si>
  <si>
    <t>Comfortnet</t>
  </si>
  <si>
    <t>40 Mbps</t>
  </si>
  <si>
    <t>2 Mbps</t>
  </si>
  <si>
    <t>100 GB</t>
  </si>
  <si>
    <t>.</t>
  </si>
  <si>
    <t>60 Mbps</t>
  </si>
  <si>
    <t>3.5 Mbps</t>
  </si>
  <si>
    <t>Telenet Webmail</t>
  </si>
  <si>
    <t>Q4'10</t>
  </si>
  <si>
    <t>FY'10</t>
  </si>
  <si>
    <t>Restructuring charges</t>
  </si>
  <si>
    <t>Around 21% of revenue</t>
  </si>
  <si>
    <t>In excess of €250 million</t>
  </si>
  <si>
    <t>INVESTOR &amp; ANALYST CONTACT</t>
  </si>
  <si>
    <t>Maintenance and Other</t>
  </si>
  <si>
    <r>
      <t>Digital Terrestrial Television (DTT)</t>
    </r>
    <r>
      <rPr>
        <vertAlign val="superscript"/>
        <sz val="8"/>
        <rFont val="Arial"/>
        <family val="2"/>
      </rPr>
      <t xml:space="preserve"> (2)</t>
    </r>
  </si>
  <si>
    <r>
      <t xml:space="preserve">Digital Terrestrial Television (DTT) </t>
    </r>
    <r>
      <rPr>
        <vertAlign val="superscript"/>
        <sz val="8"/>
        <rFont val="Arial"/>
        <family val="2"/>
      </rPr>
      <t>(2)</t>
    </r>
  </si>
  <si>
    <t>Telenet Network</t>
  </si>
  <si>
    <t>Telenet Partner Network</t>
  </si>
  <si>
    <t>8 (5 GB each)</t>
  </si>
  <si>
    <t>10 (5 GB each)</t>
  </si>
  <si>
    <t>20 (5 GB each)</t>
  </si>
  <si>
    <t>Stable relative to FY 2010</t>
  </si>
  <si>
    <t>February 2021</t>
  </si>
  <si>
    <t>SHAKES</t>
  </si>
  <si>
    <t>Broadband internet</t>
  </si>
  <si>
    <t>Digital TV</t>
  </si>
  <si>
    <t>512 Kbps</t>
  </si>
  <si>
    <t>Rental HD Digicorder included - Record and pause your favorite programs</t>
  </si>
  <si>
    <r>
      <t xml:space="preserve">Download </t>
    </r>
    <r>
      <rPr>
        <vertAlign val="superscript"/>
        <sz val="8"/>
        <rFont val="Arial"/>
        <family val="2"/>
      </rPr>
      <t>(1)</t>
    </r>
  </si>
  <si>
    <r>
      <t xml:space="preserve">Upload </t>
    </r>
    <r>
      <rPr>
        <vertAlign val="superscript"/>
        <sz val="8"/>
        <rFont val="Arial"/>
        <family val="2"/>
      </rPr>
      <t>(1)</t>
    </r>
  </si>
  <si>
    <t xml:space="preserve">(1) Theoretical speed; actual speed may be influenced by traffic on the Internet and other technical factors. </t>
  </si>
  <si>
    <t xml:space="preserve">(2)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
</t>
  </si>
  <si>
    <r>
      <t xml:space="preserve">Fair use </t>
    </r>
    <r>
      <rPr>
        <vertAlign val="superscript"/>
        <sz val="8"/>
        <rFont val="Arial"/>
        <family val="2"/>
      </rPr>
      <t>(2)</t>
    </r>
  </si>
  <si>
    <r>
      <t xml:space="preserve">Digital TV </t>
    </r>
    <r>
      <rPr>
        <b/>
        <vertAlign val="superscript"/>
        <sz val="10"/>
        <rFont val="Arial"/>
        <family val="2"/>
      </rPr>
      <t>(3)</t>
    </r>
  </si>
  <si>
    <t xml:space="preserve">(3) To enjoy a Shake with Telenet Digital TV, you must have an active Telenet cable subscription (not included). </t>
  </si>
  <si>
    <t xml:space="preserve">FreePhone Europe - Calls to land lines in 36 European countries during off-peak hours </t>
  </si>
  <si>
    <r>
      <t>Telephony</t>
    </r>
    <r>
      <rPr>
        <b/>
        <vertAlign val="superscript"/>
        <sz val="10"/>
        <rFont val="Arial"/>
        <family val="2"/>
      </rPr>
      <t xml:space="preserve"> (4)</t>
    </r>
  </si>
  <si>
    <t xml:space="preserve">(4) FreePhone Europe: You call to all fixed lines in Belgium on an unlimited basis and up to 2,000 minutes to fixed Lines in 36 European countries during off-peak hours. Off-peak hours: on weekdays between 4:00 p.m. and 8:00 a.m., during the weekend and on holidays. 
</t>
  </si>
  <si>
    <r>
      <t xml:space="preserve">Price </t>
    </r>
    <r>
      <rPr>
        <b/>
        <vertAlign val="superscript"/>
        <sz val="10"/>
        <rFont val="Arial"/>
        <family val="2"/>
      </rPr>
      <t>(5)</t>
    </r>
  </si>
  <si>
    <t>Shake+ with Basicnet XL</t>
  </si>
  <si>
    <t>Shake+ with Fibernet 40</t>
  </si>
  <si>
    <t>Shake+ with Fibernet 60</t>
  </si>
  <si>
    <t>Shake+ with Fibernet 100</t>
  </si>
  <si>
    <t>Shakes: Internet + Digital TV</t>
  </si>
  <si>
    <t>Shakes: Internet + Digital TV + Telephony</t>
  </si>
  <si>
    <t>Shakes: Digital TV + Telephony</t>
  </si>
  <si>
    <t>Shake+</t>
  </si>
  <si>
    <t>Adjusted EBITDA is a non-GAAP measure as contemplated by the U.S. Securities and Exchange Commission’s Regulation G.  For related definitions and reconciliations, see the Investor Relations section of the Liberty Global, Inc. website (http://www.lgi.com). Liberty Global, Inc. is our controlling shareholder.</t>
  </si>
  <si>
    <t>Free Cash Flow is a non-GAAP measure as contemplated by the U.S. Securities and Exchange Commission’s Regulation G.  For related definitions and reconciliations, see the Investor Relations section of the Liberty Global, Inc. website (http://www.lgi.com). Liberty Global, Inc. is our controlling shareholder.</t>
  </si>
  <si>
    <t>(2) Q4 2010 contained €30.7 million for the Digital Terrestrial Television (DTT) license.</t>
  </si>
  <si>
    <t>(1) Combined Network includes both Telenet Network plus Telenet Partner Network.</t>
  </si>
  <si>
    <t>Free Cash Flow</t>
  </si>
  <si>
    <r>
      <t xml:space="preserve">Revolving Facility </t>
    </r>
    <r>
      <rPr>
        <vertAlign val="superscript"/>
        <sz val="8"/>
        <rFont val="Arial"/>
        <family val="2"/>
      </rPr>
      <t>(2)</t>
    </r>
  </si>
  <si>
    <t>(2) The Revolving Facility can be drawn by either Telenet NV or Telenet International Finance</t>
  </si>
  <si>
    <r>
      <t xml:space="preserve">Term Loan M </t>
    </r>
    <r>
      <rPr>
        <vertAlign val="superscript"/>
        <sz val="8"/>
        <rFont val="Arial"/>
        <family val="2"/>
      </rPr>
      <t>(1)</t>
    </r>
  </si>
  <si>
    <r>
      <t>Term Loan N</t>
    </r>
    <r>
      <rPr>
        <vertAlign val="superscript"/>
        <sz val="8"/>
        <rFont val="Arial"/>
        <family val="2"/>
      </rPr>
      <t xml:space="preserve"> (1)</t>
    </r>
  </si>
  <si>
    <r>
      <t xml:space="preserve">Term Loan O </t>
    </r>
    <r>
      <rPr>
        <vertAlign val="superscript"/>
        <sz val="8"/>
        <rFont val="Arial"/>
        <family val="2"/>
      </rPr>
      <t>(1)</t>
    </r>
  </si>
  <si>
    <t>(1) The Senior Credit Facility includes Facility M, Facility N, and Facility O which consist of loans made to Telenet International Finance by Telenet Finance Luxembourg, Telenet Finance Luxembourg II, and Telenet Finance III Luxembourg respectively, special purpose financing companies unaffiliated to the Telenet Group, using the proceeds from the issuances of the Telenet Finance Luxembourg Notes, the Telenet Finance Luxembourg II Notes and the Telenet Finance III Luxembourg Notes, respectively. Following the issuance of the Telenet Finance Luxembourg Notes, the Telenet Finance Luxembourg II Notes, the Telenet Finance III Luxembourg Notes and the making of the loans under Facility M , Facility N, and Facility O respectively, Telenet Finance Luxembourg, Telenet Finance Luxembourg II and Telenet Finance III Luxembourg were, and will continue to be as long as Facility M, Facility N and Facility O, as applicable, remain outstanding, consolidated by Telenet Group Holding. Accordingly, the loans under Facility M, Facility N and Facility O are eliminated through the consolidation of Telenet Finance Luxembourg, Telenet Finance Luxembourg II and Telenet Finance III Luxembourg, respectively, within Telenet Group Holding’s consolidated financial statements.</t>
  </si>
  <si>
    <t>Q1'11</t>
  </si>
  <si>
    <t>change yoy</t>
  </si>
  <si>
    <t xml:space="preserve">(1) EBITDA is defined as profit before net finance expense, income taxes, depreciation, amortization and impairment. Adjusted EBITDA is defined as EBITDA before stock-based compensation and restructuring charges, and before operating charges or credits related to successful or unsuccessful acquisitions or divestures.  Operating charges or credits related to acquisitions or divestures include (i) gains and losses on the disposition of long-lived assets and (ii) due diligence, legal, advisory and other third-party costs directly related to the Company's efforts to acquire or divest controlling interests in businesses. Adjusted EBITDA is an additional measure used by management to demonstrate the Company’s underlying performance and should not replace the measures in accordance with IFRS as an indicator of the Company’s performance, but rather should be used in conjunction with the most directly comparable IFRS measure. </t>
  </si>
  <si>
    <t>n/a</t>
  </si>
  <si>
    <t>BNP Paribas Investment Partners SA</t>
  </si>
  <si>
    <r>
      <t>Public</t>
    </r>
    <r>
      <rPr>
        <vertAlign val="superscript"/>
        <sz val="8"/>
        <rFont val="Arial"/>
        <family val="2"/>
      </rPr>
      <t>(2)</t>
    </r>
  </si>
  <si>
    <t>Around 5.5%</t>
  </si>
  <si>
    <r>
      <t>Revenue growth</t>
    </r>
    <r>
      <rPr>
        <vertAlign val="superscript"/>
        <sz val="8"/>
        <rFont val="Arial"/>
        <family val="2"/>
      </rPr>
      <t>(1)</t>
    </r>
  </si>
  <si>
    <r>
      <t>Capital Expenditures</t>
    </r>
    <r>
      <rPr>
        <vertAlign val="superscript"/>
        <sz val="8"/>
        <rFont val="Arial"/>
        <family val="2"/>
      </rPr>
      <t xml:space="preserve"> (2)</t>
    </r>
  </si>
  <si>
    <t>(2) Accrued capital expenditures are defined as additions to property, equipment and intangible assets, including capital lease additions, as reported in our consolidated balance sheet on an accrued basis. Accrued capital expenditures include non-cash capital lease additions and rental set-top boxes.</t>
  </si>
  <si>
    <t>VP Investor Relations &amp; Corporate Office</t>
  </si>
  <si>
    <t>Net Finance expense</t>
  </si>
  <si>
    <t>Profit before income tax</t>
  </si>
  <si>
    <t>Profit for the period</t>
  </si>
  <si>
    <t>Total comprehensive income for the period, attributable to owners of the company</t>
  </si>
  <si>
    <t>Basic net earnings per share</t>
  </si>
  <si>
    <t>Diluted net earnings per share</t>
  </si>
  <si>
    <t>Net finance expense</t>
  </si>
  <si>
    <t>(1) Free Cash Flow is defined as net cash provided by the operating activities of Telenet's continuing operations less capital expenditures of its continuing operations, each as reported in the Company's consolidated statement of cash flows. Free Cash Flow is an additional measure used by management to demonstrate the Company’s ability to service debt and fund new investment opportunities and should not replace the measures in accordance with IFRS as an indicator of the Company’s performance, but rather should be used in conjunction with the most directly comparable IFRS measure.</t>
  </si>
  <si>
    <t>(1) Accrued capital expenditures are defined as additions to property, equipment and intangible assets, including capital lease additions, as reported in the Company's consolidated balance sheet on an accrued basis. Accrued capital expenditures include non-cash capital lease additions and rental set-top boxes.</t>
  </si>
  <si>
    <t>Total Cable TV</t>
  </si>
  <si>
    <r>
      <t xml:space="preserve">Triple-play customers </t>
    </r>
    <r>
      <rPr>
        <vertAlign val="superscript"/>
        <sz val="8"/>
        <rFont val="Arial"/>
        <family val="2"/>
      </rPr>
      <t>(2)</t>
    </r>
  </si>
  <si>
    <r>
      <t xml:space="preserve">Total customer relationships </t>
    </r>
    <r>
      <rPr>
        <vertAlign val="superscript"/>
        <sz val="8"/>
        <rFont val="Arial"/>
        <family val="2"/>
      </rPr>
      <t>(3)</t>
    </r>
  </si>
  <si>
    <r>
      <t>ARPU per customer relationship (€/month)</t>
    </r>
    <r>
      <rPr>
        <vertAlign val="superscript"/>
        <sz val="8"/>
        <rFont val="Arial"/>
        <family val="2"/>
      </rPr>
      <t xml:space="preserve"> (4)</t>
    </r>
  </si>
  <si>
    <r>
      <t>Multiple-play penetration</t>
    </r>
    <r>
      <rPr>
        <b/>
        <vertAlign val="superscript"/>
        <sz val="10"/>
        <rFont val="Arial"/>
        <family val="2"/>
      </rPr>
      <t xml:space="preserve"> (5)</t>
    </r>
  </si>
  <si>
    <r>
      <t>Penetration</t>
    </r>
    <r>
      <rPr>
        <b/>
        <vertAlign val="superscript"/>
        <sz val="10"/>
        <rFont val="Arial"/>
        <family val="2"/>
      </rPr>
      <t xml:space="preserve"> (6)</t>
    </r>
  </si>
  <si>
    <r>
      <t>Digitalization rate</t>
    </r>
    <r>
      <rPr>
        <vertAlign val="superscript"/>
        <sz val="8"/>
        <rFont val="Arial"/>
        <family val="2"/>
      </rPr>
      <t xml:space="preserve"> (7)</t>
    </r>
  </si>
  <si>
    <t>(2) Triple-play is defined as TV, Internet and Telephony. Dual-play is defined as any two of the three products.</t>
  </si>
  <si>
    <t>(3) Customer relationships are equal to the sum of analog and digital basic cable TV subscribers on the Combined Network.</t>
  </si>
  <si>
    <t>(4) Average monthly revenue (ARPU) per revenue generating unit (RGU) and ARPU per customer relationship are calculated as follows: average total monthly recurring revenue (including revenue earned from carriage fees and set-top box rentals and excluding interconnection revenue, installation fees, mobile telephony revenue and set-top box sales) for the indicated period, divided by the average of the opening and closing RGU base or customer relationships, as applicable, for the period.</t>
  </si>
  <si>
    <t>(5) Number of multiple-play subscribers at the end of the relevant period relative to the total number of customer relationships at the end of the relevant period.</t>
  </si>
  <si>
    <t>(6) Number of RGUs at the end of the period relative to the number of homes passed by the Combined Network at the end of the relevant period.</t>
  </si>
  <si>
    <t>(7) Number of total digital cable TV subscribers (both Telenet Digital TV and INDI Digital TV) at the end of the relevant period relative to the total number of cable TV subscribers at the end of the relevant period.</t>
  </si>
  <si>
    <t>(5) Excluding basic cable TV subscription.</t>
  </si>
  <si>
    <t>The current structure of the Telenet Group as of April 1, 2011, is the following:</t>
  </si>
  <si>
    <r>
      <t xml:space="preserve">Total Facility </t>
    </r>
    <r>
      <rPr>
        <b/>
        <vertAlign val="superscript"/>
        <sz val="8"/>
        <rFont val="Arial"/>
        <family val="2"/>
      </rPr>
      <t>(3)</t>
    </r>
  </si>
  <si>
    <t>(3) Telenet's Senior Credit Facility is rated by Moody's and Fitch as follows:</t>
  </si>
  <si>
    <t>(1) Including 94,827 Liquidation Dispreference Shares.</t>
  </si>
  <si>
    <t>(2) Including 16 Liquidation Dispreference Shares held by Interkabel Vlaanderen CVBA and 30 Golden Shares held by the financing intermunicipalities.</t>
  </si>
  <si>
    <t>Barclays Capital</t>
  </si>
  <si>
    <t>Jonathan Dann</t>
  </si>
  <si>
    <t>jonathan.dann@barcap.com</t>
  </si>
  <si>
    <t>Berenberg Bank</t>
  </si>
  <si>
    <t>Usman Ghazi</t>
  </si>
  <si>
    <t>Usman.Ghazi@berenberg.com</t>
  </si>
  <si>
    <t>Citigroup</t>
  </si>
  <si>
    <t>Dimitri Kallianiotis</t>
  </si>
  <si>
    <t>dimitri.kallianiotis@citi.com</t>
  </si>
  <si>
    <t>Credit Suisse</t>
  </si>
  <si>
    <t>Paul Sidney</t>
  </si>
  <si>
    <t>paul.sidney@credit-suisse.com</t>
  </si>
  <si>
    <t>Deutsche Bank</t>
  </si>
  <si>
    <t>Charles Verlé</t>
  </si>
  <si>
    <t>charles.verle@db.com</t>
  </si>
  <si>
    <t>Espirito Santo</t>
  </si>
  <si>
    <t>Andrew Hogley</t>
  </si>
  <si>
    <t>andrew.hogley@execution-noble.com</t>
  </si>
  <si>
    <t>Exane BNP Paribas</t>
  </si>
  <si>
    <t>Antoine Pradayrol</t>
  </si>
  <si>
    <t>antoine.pradayrol@exanebnpparibas.com</t>
  </si>
  <si>
    <t>Goldman Sachs</t>
  </si>
  <si>
    <t>Mark Walker</t>
  </si>
  <si>
    <t>mark.walker@gs.com</t>
  </si>
  <si>
    <t>Grupo Santander</t>
  </si>
  <si>
    <t>Robert Millington</t>
  </si>
  <si>
    <t>rmillington@gruposantander.com</t>
  </si>
  <si>
    <t>HSBC</t>
  </si>
  <si>
    <t>Nicolas Cote-Collison</t>
  </si>
  <si>
    <t>nicolas.cote-colisson@hsbcib.com</t>
  </si>
  <si>
    <t>ING</t>
  </si>
  <si>
    <t>Emmanuel Carlier</t>
  </si>
  <si>
    <t>emmanuel.carlier@ing.be</t>
  </si>
  <si>
    <t>JP Morgan</t>
  </si>
  <si>
    <t>Akhil Dattani</t>
  </si>
  <si>
    <t>akhil.dattani@jpmorgan.com</t>
  </si>
  <si>
    <t>KBC Securities</t>
  </si>
  <si>
    <t>Nico Melsens</t>
  </si>
  <si>
    <t>Nico.Melsens@kbcsecurities.be</t>
  </si>
  <si>
    <t>Kempen &amp; Co</t>
  </si>
  <si>
    <t>Frederic Van Daele</t>
  </si>
  <si>
    <t>Frederic.vanDaele@kempen.nl</t>
  </si>
  <si>
    <t>Morgan Stanley</t>
  </si>
  <si>
    <t>Frederic Boulan</t>
  </si>
  <si>
    <t>Frederic.Boulan@morganstanley.com</t>
  </si>
  <si>
    <t>Nomura</t>
  </si>
  <si>
    <t>Henrik Nyblom</t>
  </si>
  <si>
    <t>henrik.nyblom@nomura.com</t>
  </si>
  <si>
    <t>Petercam</t>
  </si>
  <si>
    <t>Stefaan Genoe</t>
  </si>
  <si>
    <t>stefaan.genoe@petercam.be</t>
  </si>
  <si>
    <t>Rabo Securities</t>
  </si>
  <si>
    <t>Frank Claassen</t>
  </si>
  <si>
    <t>frank.claassen@rabobank.com</t>
  </si>
  <si>
    <t>Raymond James</t>
  </si>
  <si>
    <t>Stéphane Beyazian</t>
  </si>
  <si>
    <t>stephane.beyazian@raymondjames.com</t>
  </si>
  <si>
    <t>RBS</t>
  </si>
  <si>
    <t>Marc Hesselink</t>
  </si>
  <si>
    <t>marc.hesselink@rbs.com</t>
  </si>
  <si>
    <t>UBS</t>
  </si>
  <si>
    <t>Nick Lyall</t>
  </si>
  <si>
    <t>nick.lyall@ubs.com</t>
  </si>
  <si>
    <t>ABN AMRO</t>
  </si>
  <si>
    <t>Rene Verhoef</t>
  </si>
  <si>
    <t>r.verhoef@nl.abnamro.com</t>
  </si>
  <si>
    <t>Bank Degroof</t>
  </si>
  <si>
    <t>Siddy Jobe</t>
  </si>
  <si>
    <t>siddy.jobe@degroof.be</t>
  </si>
  <si>
    <t>The current shareholder structure as of April 28, 2011, is the following:</t>
  </si>
  <si>
    <t>Revenue - reported</t>
  </si>
  <si>
    <t>Revenue - adjusted</t>
  </si>
  <si>
    <r>
      <rPr>
        <b/>
        <sz val="8"/>
        <rFont val="Arial"/>
        <family val="2"/>
      </rPr>
      <t xml:space="preserve">Billing of premium voice and SMS content services: </t>
    </r>
    <r>
      <rPr>
        <sz val="8"/>
        <rFont val="Arial"/>
        <family val="2"/>
      </rPr>
      <t xml:space="preserve">As of January 1, 2011, Telenet adjusted its financial collecting model for certain premium voice and SMS content services following a change in the Belgian legislation. This legislation states that the operator is no longer carrying legal responsibilities for the collection of these services, hence will only act on behalf of the third-party content providers going forward. As a result, the costs related to these premium voice and SMS content services are now netted off against revenue. If we were to retroactively apply the new financial collecting model as if it had been introduced as of January 1, 2010, our first quarter and full year 2010 revenue would have been reduced by approximately €2.0 million and €8.0 million, respectively. This reporting change has no impact on our Adjusted EBITDA. </t>
    </r>
  </si>
  <si>
    <t>REVENUE ADJUSTMENT</t>
  </si>
  <si>
    <t>(1) Our FY 2011 revenue guidance has been adjusted to reflect €8 million of revenue from premium voice and SMS content services which are no longer recognized as revenue as of 2011, but netted off against expenses – see Revenue Adjustment for more information.</t>
  </si>
  <si>
    <t>As announced Feb. 24, 2011</t>
  </si>
  <si>
    <t>Impact from reporting change on revenues</t>
  </si>
  <si>
    <t>As adjusted</t>
  </si>
  <si>
    <t>Around 6.0%</t>
  </si>
  <si>
    <t>-</t>
  </si>
  <si>
    <t>Approximately -0.5%</t>
  </si>
  <si>
    <t>Slight improvement</t>
  </si>
  <si>
    <t>Above FY 2010</t>
  </si>
  <si>
    <t>TELENET - INVESTOR &amp; ANALYST TOOLKIT Q1 2011</t>
  </si>
  <si>
    <t>Gains (losses) on disposal of property and equipment and other intangible assets</t>
  </si>
  <si>
    <t>(1) As of May 3, 2011</t>
  </si>
</sst>
</file>

<file path=xl/styles.xml><?xml version="1.0" encoding="utf-8"?>
<styleSheet xmlns="http://schemas.openxmlformats.org/spreadsheetml/2006/main">
  <numFmts count="13">
    <numFmt numFmtId="43" formatCode="_(* #,##0.00_);_(* \(#,##0.00\);_(* &quot;-&quot;??_);_(@_)"/>
    <numFmt numFmtId="164" formatCode="0.0"/>
    <numFmt numFmtId="165" formatCode="#,##0.0_);\(#,##0.0\)"/>
    <numFmt numFmtId="166" formatCode="0.0%"/>
    <numFmt numFmtId="167" formatCode="_(* #,##0.0_);_(* \(#,##0.0\);_(* &quot;-&quot;??_);_(@_)"/>
    <numFmt numFmtId="168" formatCode="_(* #,##0_);_(* \(#,##0\);_(* &quot;-&quot;??_);_(@_)"/>
    <numFmt numFmtId="169" formatCode="_(* #,##0.0_);_(* \(#,##0.0\);_(* &quot;-&quot;?_);_(@_)"/>
    <numFmt numFmtId="170" formatCode="0.000%"/>
    <numFmt numFmtId="171" formatCode="#,##0.0"/>
    <numFmt numFmtId="172" formatCode="_(* #,##0.0_);_(* \(#,##0.0\);_(* &quot;-&quot;_);_(@_)"/>
    <numFmt numFmtId="173" formatCode="_(* #,##0_);_(* \(#,##0\);_(* &quot;-&quot;?_);_(@_)"/>
    <numFmt numFmtId="174" formatCode="[$-409]dd\-mmm\-yy;@"/>
    <numFmt numFmtId="175" formatCode="[$-409]d\-mmm\-yy;@"/>
  </numFmts>
  <fonts count="30">
    <font>
      <sz val="8"/>
      <name val="Arial"/>
    </font>
    <font>
      <sz val="8"/>
      <name val="Arial"/>
      <family val="2"/>
    </font>
    <font>
      <b/>
      <sz val="8"/>
      <name val="Arial"/>
      <family val="2"/>
    </font>
    <font>
      <b/>
      <sz val="8"/>
      <color indexed="23"/>
      <name val="Arial"/>
      <family val="2"/>
    </font>
    <font>
      <sz val="8"/>
      <name val="Arial"/>
      <family val="2"/>
    </font>
    <font>
      <b/>
      <sz val="10"/>
      <name val="Arial"/>
      <family val="2"/>
    </font>
    <font>
      <i/>
      <sz val="8"/>
      <name val="Arial"/>
      <family val="2"/>
    </font>
    <font>
      <b/>
      <sz val="10"/>
      <color indexed="23"/>
      <name val="Arial"/>
      <family val="2"/>
    </font>
    <font>
      <u/>
      <sz val="8"/>
      <color indexed="12"/>
      <name val="Arial"/>
      <family val="2"/>
    </font>
    <font>
      <b/>
      <sz val="12"/>
      <color indexed="23"/>
      <name val="Arial"/>
      <family val="2"/>
    </font>
    <font>
      <b/>
      <i/>
      <sz val="8"/>
      <name val="Arial"/>
      <family val="2"/>
    </font>
    <font>
      <sz val="9"/>
      <name val="Calibri"/>
      <family val="2"/>
    </font>
    <font>
      <b/>
      <sz val="9"/>
      <name val="Calibri"/>
      <family val="2"/>
    </font>
    <font>
      <sz val="8"/>
      <name val="Arial"/>
      <family val="2"/>
    </font>
    <font>
      <b/>
      <sz val="16"/>
      <color indexed="23"/>
      <name val="Arial"/>
      <family val="2"/>
    </font>
    <font>
      <sz val="16"/>
      <name val="Arial"/>
      <family val="2"/>
    </font>
    <font>
      <sz val="8"/>
      <name val="Arial"/>
      <family val="2"/>
    </font>
    <font>
      <b/>
      <sz val="8"/>
      <color theme="1"/>
      <name val="Arial"/>
      <family val="2"/>
    </font>
    <font>
      <vertAlign val="superscript"/>
      <sz val="8"/>
      <name val="Arial"/>
      <family val="2"/>
    </font>
    <font>
      <b/>
      <sz val="11"/>
      <color rgb="FFF2CE00"/>
      <name val="Arial"/>
      <family val="2"/>
    </font>
    <font>
      <sz val="11"/>
      <color rgb="FFF2CE00"/>
      <name val="Arial"/>
      <family val="2"/>
    </font>
    <font>
      <b/>
      <sz val="11"/>
      <color theme="0" tint="-0.34998626667073579"/>
      <name val="Arial"/>
      <family val="2"/>
    </font>
    <font>
      <sz val="11"/>
      <color theme="0" tint="-0.34998626667073579"/>
      <name val="Arial"/>
      <family val="2"/>
    </font>
    <font>
      <b/>
      <vertAlign val="superscript"/>
      <sz val="8"/>
      <color indexed="23"/>
      <name val="Arial"/>
      <family val="2"/>
    </font>
    <font>
      <b/>
      <vertAlign val="superscript"/>
      <sz val="8"/>
      <name val="Arial"/>
      <family val="2"/>
    </font>
    <font>
      <b/>
      <vertAlign val="superscript"/>
      <sz val="10"/>
      <name val="Arial"/>
      <family val="2"/>
    </font>
    <font>
      <sz val="8"/>
      <color rgb="FFFFFFFF"/>
      <name val="Verdana"/>
      <family val="2"/>
    </font>
    <font>
      <sz val="8"/>
      <color theme="0"/>
      <name val="Arial"/>
      <family val="2"/>
    </font>
    <font>
      <sz val="7.5"/>
      <name val="Calibri"/>
      <family val="2"/>
    </font>
    <font>
      <b/>
      <sz val="7"/>
      <color indexed="23"/>
      <name val="Arial"/>
      <family val="2"/>
    </font>
  </fonts>
  <fills count="7">
    <fill>
      <patternFill patternType="none"/>
    </fill>
    <fill>
      <patternFill patternType="gray125"/>
    </fill>
    <fill>
      <patternFill patternType="solid">
        <fgColor rgb="FFF2CE00"/>
        <bgColor indexed="64"/>
      </patternFill>
    </fill>
    <fill>
      <patternFill patternType="solid">
        <fgColor rgb="FFF2CE00"/>
        <bgColor rgb="FFFFC000"/>
      </patternFill>
    </fill>
    <fill>
      <patternFill patternType="solid">
        <fgColor indexed="65"/>
        <bgColor indexed="64"/>
      </patternFill>
    </fill>
    <fill>
      <patternFill patternType="solid">
        <fgColor theme="2"/>
        <bgColor indexed="64"/>
      </patternFill>
    </fill>
    <fill>
      <patternFill patternType="solid">
        <fgColor theme="6" tint="0.79998168889431442"/>
        <bgColor indexed="64"/>
      </patternFill>
    </fill>
  </fills>
  <borders count="9">
    <border>
      <left/>
      <right/>
      <top/>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s>
  <cellStyleXfs count="5">
    <xf numFmtId="0" fontId="0" fillId="0" borderId="0"/>
    <xf numFmtId="0" fontId="13"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9" fontId="1" fillId="0" borderId="0" applyFont="0" applyFill="0" applyBorder="0" applyAlignment="0" applyProtection="0"/>
  </cellStyleXfs>
  <cellXfs count="232">
    <xf numFmtId="0" fontId="0" fillId="0" borderId="0" xfId="0"/>
    <xf numFmtId="165" fontId="0" fillId="0" borderId="0" xfId="1" applyNumberFormat="1" applyFont="1"/>
    <xf numFmtId="165" fontId="1" fillId="0" borderId="0" xfId="1" applyNumberFormat="1" applyFont="1"/>
    <xf numFmtId="165" fontId="2" fillId="0" borderId="0" xfId="1" applyNumberFormat="1" applyFont="1"/>
    <xf numFmtId="166" fontId="2" fillId="0" borderId="0" xfId="4" applyNumberFormat="1" applyFont="1"/>
    <xf numFmtId="166" fontId="4" fillId="0" borderId="0" xfId="4" applyNumberFormat="1" applyFont="1"/>
    <xf numFmtId="0" fontId="2" fillId="0" borderId="0" xfId="1" applyFont="1"/>
    <xf numFmtId="166" fontId="0" fillId="0" borderId="0" xfId="4" applyNumberFormat="1" applyFont="1"/>
    <xf numFmtId="165" fontId="5" fillId="0" borderId="0" xfId="1" applyNumberFormat="1" applyFont="1"/>
    <xf numFmtId="0" fontId="5" fillId="0" borderId="0" xfId="1" applyFont="1"/>
    <xf numFmtId="165" fontId="0" fillId="0" borderId="0" xfId="1" applyNumberFormat="1" applyFont="1" applyFill="1"/>
    <xf numFmtId="165" fontId="2" fillId="0" borderId="0" xfId="1" applyNumberFormat="1" applyFont="1" applyFill="1"/>
    <xf numFmtId="166" fontId="0" fillId="0" borderId="0" xfId="4" applyNumberFormat="1" applyFont="1" applyFill="1"/>
    <xf numFmtId="37" fontId="6" fillId="0" borderId="0" xfId="1" applyNumberFormat="1" applyFont="1"/>
    <xf numFmtId="37" fontId="0" fillId="0" borderId="0" xfId="1" applyNumberFormat="1" applyFont="1"/>
    <xf numFmtId="37" fontId="2" fillId="0" borderId="0" xfId="1" applyNumberFormat="1" applyFont="1"/>
    <xf numFmtId="0" fontId="3" fillId="0" borderId="0" xfId="1" applyFont="1" applyFill="1" applyAlignment="1">
      <alignment horizontal="right" wrapText="1"/>
    </xf>
    <xf numFmtId="0" fontId="0" fillId="0" borderId="0" xfId="1" applyFont="1" applyAlignment="1">
      <alignment horizontal="right"/>
    </xf>
    <xf numFmtId="9" fontId="0" fillId="0" borderId="0" xfId="4" applyFont="1" applyFill="1"/>
    <xf numFmtId="9" fontId="0" fillId="0" borderId="0" xfId="4" applyFont="1"/>
    <xf numFmtId="9" fontId="1" fillId="0" borderId="0" xfId="4" applyNumberFormat="1" applyFont="1"/>
    <xf numFmtId="9" fontId="0" fillId="0" borderId="0" xfId="4" applyNumberFormat="1" applyFont="1"/>
    <xf numFmtId="37" fontId="2" fillId="0" borderId="0" xfId="1" applyNumberFormat="1" applyFont="1" applyAlignment="1">
      <alignment horizontal="right"/>
    </xf>
    <xf numFmtId="166" fontId="4" fillId="0" borderId="0" xfId="4" applyNumberFormat="1" applyFont="1" applyFill="1"/>
    <xf numFmtId="0" fontId="8" fillId="0" borderId="0" xfId="3" applyAlignment="1" applyProtection="1">
      <alignment vertical="top"/>
    </xf>
    <xf numFmtId="164" fontId="0" fillId="0" borderId="0" xfId="1" applyNumberFormat="1" applyFont="1" applyAlignment="1">
      <alignment horizontal="right"/>
    </xf>
    <xf numFmtId="167" fontId="0" fillId="0" borderId="0" xfId="2" applyNumberFormat="1" applyFont="1"/>
    <xf numFmtId="0" fontId="10" fillId="0" borderId="0" xfId="1" applyFont="1"/>
    <xf numFmtId="167" fontId="2" fillId="0" borderId="0" xfId="2" applyNumberFormat="1" applyFont="1"/>
    <xf numFmtId="1" fontId="0" fillId="0" borderId="0" xfId="1" applyNumberFormat="1" applyFont="1" applyFill="1"/>
    <xf numFmtId="3" fontId="0" fillId="0" borderId="0" xfId="1" applyNumberFormat="1" applyFont="1" applyFill="1"/>
    <xf numFmtId="3" fontId="2" fillId="0" borderId="0" xfId="1" applyNumberFormat="1" applyFont="1" applyFill="1"/>
    <xf numFmtId="3" fontId="0" fillId="0" borderId="0" xfId="1" applyNumberFormat="1" applyFont="1"/>
    <xf numFmtId="171" fontId="0" fillId="0" borderId="0" xfId="1" applyNumberFormat="1" applyFont="1"/>
    <xf numFmtId="171" fontId="0" fillId="0" borderId="0" xfId="1" applyNumberFormat="1" applyFont="1" applyFill="1"/>
    <xf numFmtId="4" fontId="0" fillId="0" borderId="0" xfId="1" applyNumberFormat="1" applyFont="1" applyFill="1"/>
    <xf numFmtId="171" fontId="0" fillId="0" borderId="0" xfId="2" applyNumberFormat="1" applyFont="1"/>
    <xf numFmtId="3" fontId="4" fillId="0" borderId="0" xfId="4" applyNumberFormat="1" applyFont="1"/>
    <xf numFmtId="0" fontId="0" fillId="0" borderId="0" xfId="0" applyFill="1"/>
    <xf numFmtId="166" fontId="0" fillId="0" borderId="0" xfId="4" quotePrefix="1" applyNumberFormat="1" applyFont="1" applyFill="1" applyAlignment="1">
      <alignment horizontal="right"/>
    </xf>
    <xf numFmtId="169" fontId="0" fillId="0" borderId="0" xfId="1" quotePrefix="1" applyNumberFormat="1" applyFont="1" applyFill="1" applyAlignment="1">
      <alignment horizontal="right"/>
    </xf>
    <xf numFmtId="172" fontId="0" fillId="0" borderId="0" xfId="1" applyNumberFormat="1" applyFont="1" applyFill="1"/>
    <xf numFmtId="0" fontId="16" fillId="2" borderId="0" xfId="1" applyFont="1" applyFill="1"/>
    <xf numFmtId="0" fontId="9" fillId="2" borderId="0" xfId="1" applyFont="1" applyFill="1"/>
    <xf numFmtId="0" fontId="7" fillId="2" borderId="0" xfId="1" applyFont="1" applyFill="1"/>
    <xf numFmtId="0" fontId="7" fillId="2" borderId="0" xfId="1" applyFont="1" applyFill="1" applyAlignment="1">
      <alignment horizontal="center" vertical="center"/>
    </xf>
    <xf numFmtId="0" fontId="7" fillId="2" borderId="0" xfId="1" applyFont="1" applyFill="1" applyAlignment="1"/>
    <xf numFmtId="0" fontId="16" fillId="2" borderId="0" xfId="1" applyFont="1" applyFill="1" applyAlignment="1"/>
    <xf numFmtId="0" fontId="7" fillId="2" borderId="0" xfId="1" applyNumberFormat="1" applyFont="1" applyFill="1" applyAlignment="1">
      <alignment horizontal="center" vertical="center"/>
    </xf>
    <xf numFmtId="0" fontId="7" fillId="2" borderId="0" xfId="1" applyNumberFormat="1" applyFont="1" applyFill="1" applyAlignment="1"/>
    <xf numFmtId="0" fontId="7" fillId="2" borderId="0" xfId="1" applyNumberFormat="1" applyFont="1" applyFill="1" applyBorder="1" applyAlignment="1">
      <alignment horizontal="center" vertical="center"/>
    </xf>
    <xf numFmtId="0" fontId="16" fillId="2" borderId="0" xfId="1" applyFont="1" applyFill="1" applyBorder="1" applyAlignment="1">
      <alignment horizontal="center" vertical="center"/>
    </xf>
    <xf numFmtId="0" fontId="14" fillId="2" borderId="0" xfId="1" applyFont="1" applyFill="1"/>
    <xf numFmtId="0" fontId="15" fillId="2" borderId="0" xfId="1" applyFont="1" applyFill="1"/>
    <xf numFmtId="0" fontId="16" fillId="3" borderId="0" xfId="1" applyFont="1" applyFill="1"/>
    <xf numFmtId="0" fontId="1" fillId="0" borderId="0" xfId="0" applyFont="1"/>
    <xf numFmtId="0" fontId="3" fillId="2" borderId="1" xfId="1" applyFont="1" applyFill="1" applyBorder="1" applyAlignment="1">
      <alignment horizontal="left" wrapText="1"/>
    </xf>
    <xf numFmtId="0" fontId="3" fillId="2" borderId="1" xfId="1" applyFont="1" applyFill="1" applyBorder="1" applyAlignment="1">
      <alignment horizontal="right" wrapText="1"/>
    </xf>
    <xf numFmtId="9" fontId="3" fillId="2" borderId="1" xfId="1" applyNumberFormat="1" applyFont="1" applyFill="1" applyBorder="1" applyAlignment="1">
      <alignment horizontal="right" wrapText="1"/>
    </xf>
    <xf numFmtId="165" fontId="2" fillId="2" borderId="2" xfId="1" applyNumberFormat="1" applyFont="1" applyFill="1" applyBorder="1"/>
    <xf numFmtId="9" fontId="2" fillId="2" borderId="2" xfId="4" applyNumberFormat="1" applyFont="1" applyFill="1" applyBorder="1"/>
    <xf numFmtId="0" fontId="2" fillId="2" borderId="2" xfId="1" applyFont="1" applyFill="1" applyBorder="1"/>
    <xf numFmtId="9" fontId="2" fillId="2" borderId="2" xfId="4" applyNumberFormat="1" applyFont="1" applyFill="1" applyBorder="1" applyAlignment="1">
      <alignment horizontal="right"/>
    </xf>
    <xf numFmtId="165" fontId="2" fillId="2" borderId="3" xfId="1" applyNumberFormat="1" applyFont="1" applyFill="1" applyBorder="1"/>
    <xf numFmtId="0" fontId="17" fillId="2" borderId="2" xfId="0" applyFont="1" applyFill="1" applyBorder="1"/>
    <xf numFmtId="165" fontId="17" fillId="2" borderId="2" xfId="1" applyNumberFormat="1" applyFont="1" applyFill="1" applyBorder="1"/>
    <xf numFmtId="164" fontId="17" fillId="2" borderId="2" xfId="0" applyNumberFormat="1" applyFont="1" applyFill="1" applyBorder="1"/>
    <xf numFmtId="0" fontId="2" fillId="0" borderId="0" xfId="0" applyFont="1"/>
    <xf numFmtId="0" fontId="2" fillId="2" borderId="2" xfId="0" applyFont="1" applyFill="1" applyBorder="1" applyAlignment="1">
      <alignment wrapText="1"/>
    </xf>
    <xf numFmtId="0" fontId="2" fillId="2" borderId="2" xfId="0" applyFont="1" applyFill="1" applyBorder="1"/>
    <xf numFmtId="9" fontId="2" fillId="2" borderId="2" xfId="1" applyNumberFormat="1" applyFont="1" applyFill="1" applyBorder="1" applyAlignment="1">
      <alignment horizontal="right"/>
    </xf>
    <xf numFmtId="165" fontId="1" fillId="2" borderId="4" xfId="1" applyNumberFormat="1" applyFont="1" applyFill="1" applyBorder="1" applyAlignment="1">
      <alignment horizontal="left" indent="1"/>
    </xf>
    <xf numFmtId="166" fontId="0" fillId="2" borderId="4" xfId="4" applyNumberFormat="1" applyFont="1" applyFill="1" applyBorder="1"/>
    <xf numFmtId="9" fontId="2" fillId="2" borderId="3" xfId="1" applyNumberFormat="1" applyFont="1" applyFill="1" applyBorder="1" applyAlignment="1">
      <alignment horizontal="right"/>
    </xf>
    <xf numFmtId="167" fontId="2" fillId="2" borderId="2" xfId="2" applyNumberFormat="1" applyFont="1" applyFill="1" applyBorder="1"/>
    <xf numFmtId="9" fontId="2" fillId="2" borderId="2" xfId="4" applyFont="1" applyFill="1" applyBorder="1"/>
    <xf numFmtId="171" fontId="2" fillId="2" borderId="2" xfId="2" applyNumberFormat="1" applyFont="1" applyFill="1" applyBorder="1"/>
    <xf numFmtId="37" fontId="2" fillId="2" borderId="2" xfId="1" applyNumberFormat="1" applyFont="1" applyFill="1" applyBorder="1"/>
    <xf numFmtId="3" fontId="2" fillId="2" borderId="2" xfId="1" applyNumberFormat="1" applyFont="1" applyFill="1" applyBorder="1"/>
    <xf numFmtId="37" fontId="1" fillId="0" borderId="0" xfId="1" applyNumberFormat="1" applyFont="1" applyAlignment="1">
      <alignment horizontal="left" indent="2"/>
    </xf>
    <xf numFmtId="37" fontId="2" fillId="0" borderId="0" xfId="1" applyNumberFormat="1" applyFont="1" applyAlignment="1">
      <alignment horizontal="left" indent="2"/>
    </xf>
    <xf numFmtId="0" fontId="3" fillId="2" borderId="1" xfId="1" applyFont="1" applyFill="1" applyBorder="1" applyAlignment="1">
      <alignment horizontal="center" wrapText="1"/>
    </xf>
    <xf numFmtId="171" fontId="2" fillId="0" borderId="0" xfId="2" applyNumberFormat="1" applyFont="1"/>
    <xf numFmtId="9" fontId="0" fillId="0" borderId="0" xfId="4" quotePrefix="1" applyNumberFormat="1" applyFont="1" applyFill="1" applyAlignment="1">
      <alignment horizontal="right"/>
    </xf>
    <xf numFmtId="9" fontId="7" fillId="2" borderId="0" xfId="1" applyNumberFormat="1" applyFont="1" applyFill="1" applyAlignment="1"/>
    <xf numFmtId="173" fontId="0" fillId="0" borderId="0" xfId="1" quotePrefix="1" applyNumberFormat="1" applyFont="1" applyFill="1" applyAlignment="1">
      <alignment horizontal="right"/>
    </xf>
    <xf numFmtId="164" fontId="2" fillId="2" borderId="2" xfId="1" applyNumberFormat="1" applyFont="1" applyFill="1" applyBorder="1" applyAlignment="1">
      <alignment horizontal="right"/>
    </xf>
    <xf numFmtId="0" fontId="1" fillId="4" borderId="0" xfId="0" applyFont="1" applyFill="1"/>
    <xf numFmtId="9" fontId="1" fillId="4" borderId="0" xfId="1" applyNumberFormat="1" applyFont="1" applyFill="1"/>
    <xf numFmtId="0" fontId="3" fillId="4" borderId="0" xfId="1" applyFont="1" applyFill="1" applyAlignment="1">
      <alignment horizontal="right" wrapText="1"/>
    </xf>
    <xf numFmtId="165" fontId="5" fillId="4" borderId="0" xfId="1" applyNumberFormat="1" applyFont="1" applyFill="1"/>
    <xf numFmtId="165" fontId="2" fillId="4" borderId="0" xfId="1" applyNumberFormat="1" applyFont="1" applyFill="1"/>
    <xf numFmtId="9" fontId="2" fillId="4" borderId="0" xfId="1" applyNumberFormat="1" applyFont="1" applyFill="1"/>
    <xf numFmtId="165" fontId="1" fillId="4" borderId="0" xfId="1" applyNumberFormat="1" applyFont="1" applyFill="1"/>
    <xf numFmtId="9" fontId="1" fillId="4" borderId="0" xfId="4" applyNumberFormat="1" applyFont="1" applyFill="1"/>
    <xf numFmtId="0" fontId="5" fillId="4" borderId="0" xfId="1" applyFont="1" applyFill="1"/>
    <xf numFmtId="0" fontId="2" fillId="4" borderId="0" xfId="1" applyFont="1" applyFill="1"/>
    <xf numFmtId="9" fontId="2" fillId="4" borderId="0" xfId="4" applyNumberFormat="1" applyFont="1" applyFill="1"/>
    <xf numFmtId="0" fontId="1" fillId="4" borderId="0" xfId="1" applyFont="1" applyFill="1"/>
    <xf numFmtId="172" fontId="1" fillId="4" borderId="0" xfId="1" applyNumberFormat="1" applyFont="1" applyFill="1"/>
    <xf numFmtId="165" fontId="1" fillId="4" borderId="0" xfId="1" applyNumberFormat="1" applyFont="1" applyFill="1" applyAlignment="1">
      <alignment horizontal="left" indent="2"/>
    </xf>
    <xf numFmtId="9" fontId="1" fillId="4" borderId="0" xfId="4" applyNumberFormat="1" applyFont="1" applyFill="1" applyAlignment="1">
      <alignment horizontal="right"/>
    </xf>
    <xf numFmtId="39" fontId="1" fillId="4" borderId="0" xfId="1" applyNumberFormat="1" applyFont="1" applyFill="1"/>
    <xf numFmtId="39" fontId="1" fillId="4" borderId="0" xfId="0" applyNumberFormat="1" applyFont="1" applyFill="1"/>
    <xf numFmtId="165" fontId="2" fillId="2" borderId="2" xfId="1" applyNumberFormat="1" applyFont="1" applyFill="1" applyBorder="1" applyAlignment="1">
      <alignment wrapText="1"/>
    </xf>
    <xf numFmtId="0" fontId="0" fillId="4" borderId="0" xfId="0" applyFill="1"/>
    <xf numFmtId="9" fontId="0" fillId="4" borderId="0" xfId="1" applyNumberFormat="1" applyFont="1" applyFill="1"/>
    <xf numFmtId="0" fontId="0" fillId="4" borderId="0" xfId="0" applyFill="1" applyBorder="1"/>
    <xf numFmtId="165" fontId="0" fillId="4" borderId="0" xfId="1" applyNumberFormat="1" applyFont="1" applyFill="1"/>
    <xf numFmtId="9" fontId="0" fillId="4" borderId="0" xfId="4" applyFont="1" applyFill="1" applyAlignment="1">
      <alignment horizontal="right"/>
    </xf>
    <xf numFmtId="9" fontId="1" fillId="4" borderId="0" xfId="4" applyFont="1" applyFill="1" applyAlignment="1">
      <alignment horizontal="right"/>
    </xf>
    <xf numFmtId="9" fontId="0" fillId="4" borderId="0" xfId="4" applyFont="1" applyFill="1"/>
    <xf numFmtId="165" fontId="1" fillId="4" borderId="0" xfId="1" applyNumberFormat="1" applyFont="1" applyFill="1" applyBorder="1"/>
    <xf numFmtId="9" fontId="2" fillId="4" borderId="0" xfId="1" applyNumberFormat="1" applyFont="1" applyFill="1" applyAlignment="1">
      <alignment horizontal="right"/>
    </xf>
    <xf numFmtId="164" fontId="2" fillId="4" borderId="0" xfId="1" applyNumberFormat="1" applyFont="1" applyFill="1" applyAlignment="1">
      <alignment horizontal="right"/>
    </xf>
    <xf numFmtId="164" fontId="0" fillId="4" borderId="0" xfId="0" applyNumberFormat="1" applyFill="1"/>
    <xf numFmtId="0" fontId="3" fillId="4" borderId="0" xfId="1" applyFont="1" applyFill="1" applyBorder="1" applyAlignment="1">
      <alignment horizontal="right" wrapText="1"/>
    </xf>
    <xf numFmtId="167" fontId="0" fillId="4" borderId="0" xfId="2" applyNumberFormat="1" applyFont="1" applyFill="1"/>
    <xf numFmtId="9" fontId="0" fillId="4" borderId="0" xfId="4" applyNumberFormat="1" applyFont="1" applyFill="1" applyAlignment="1">
      <alignment horizontal="right"/>
    </xf>
    <xf numFmtId="9" fontId="0" fillId="4" borderId="0" xfId="4" applyNumberFormat="1" applyFont="1" applyFill="1" applyBorder="1" applyAlignment="1">
      <alignment horizontal="right"/>
    </xf>
    <xf numFmtId="9" fontId="2" fillId="4" borderId="0" xfId="4" applyNumberFormat="1" applyFont="1" applyFill="1" applyBorder="1" applyAlignment="1">
      <alignment horizontal="right"/>
    </xf>
    <xf numFmtId="167" fontId="1" fillId="4" borderId="0" xfId="2" applyNumberFormat="1" applyFont="1" applyFill="1"/>
    <xf numFmtId="9" fontId="1" fillId="4" borderId="0" xfId="4" applyNumberFormat="1" applyFont="1" applyFill="1" applyBorder="1" applyAlignment="1">
      <alignment horizontal="right"/>
    </xf>
    <xf numFmtId="0" fontId="5" fillId="4" borderId="0" xfId="0" applyFont="1" applyFill="1"/>
    <xf numFmtId="167" fontId="0" fillId="4" borderId="0" xfId="0" applyNumberFormat="1" applyFill="1"/>
    <xf numFmtId="43" fontId="0" fillId="4" borderId="0" xfId="0" applyNumberFormat="1" applyFill="1"/>
    <xf numFmtId="167" fontId="0" fillId="4" borderId="0" xfId="2" applyNumberFormat="1" applyFont="1" applyFill="1" applyAlignment="1">
      <alignment horizontal="right"/>
    </xf>
    <xf numFmtId="167" fontId="1" fillId="4" borderId="0" xfId="2" applyNumberFormat="1" applyFont="1" applyFill="1" applyAlignment="1">
      <alignment horizontal="right"/>
    </xf>
    <xf numFmtId="9" fontId="3" fillId="2" borderId="1" xfId="4" applyFont="1" applyFill="1" applyBorder="1" applyAlignment="1">
      <alignment horizontal="right" wrapText="1"/>
    </xf>
    <xf numFmtId="9" fontId="2" fillId="0" borderId="0" xfId="4" applyFont="1"/>
    <xf numFmtId="9" fontId="11" fillId="0" borderId="0" xfId="4" applyFont="1" applyFill="1" applyBorder="1"/>
    <xf numFmtId="9" fontId="11" fillId="0" borderId="0" xfId="4" applyFont="1" applyFill="1" applyBorder="1" applyAlignment="1">
      <alignment horizontal="right"/>
    </xf>
    <xf numFmtId="9" fontId="12" fillId="0" borderId="0" xfId="4" applyFont="1" applyFill="1" applyBorder="1"/>
    <xf numFmtId="9" fontId="0" fillId="0" borderId="0" xfId="4" applyFont="1" applyFill="1" applyAlignment="1">
      <alignment horizontal="right"/>
    </xf>
    <xf numFmtId="39" fontId="0" fillId="0" borderId="0" xfId="1" applyNumberFormat="1" applyFont="1" applyFill="1"/>
    <xf numFmtId="0" fontId="19" fillId="2" borderId="0" xfId="1" applyNumberFormat="1" applyFont="1" applyFill="1" applyBorder="1" applyAlignment="1">
      <alignment horizontal="center" vertical="center" wrapText="1"/>
    </xf>
    <xf numFmtId="0" fontId="20" fillId="2" borderId="0" xfId="1" applyFont="1" applyFill="1" applyBorder="1" applyAlignment="1">
      <alignment horizontal="center" vertical="center" wrapText="1"/>
    </xf>
    <xf numFmtId="0" fontId="19" fillId="2" borderId="0" xfId="1" applyFont="1" applyFill="1" applyAlignment="1"/>
    <xf numFmtId="0" fontId="3" fillId="2" borderId="1" xfId="1" applyFont="1" applyFill="1" applyBorder="1" applyAlignment="1">
      <alignment horizontal="center" vertical="center" wrapText="1"/>
    </xf>
    <xf numFmtId="10" fontId="0" fillId="0" borderId="0" xfId="1" applyNumberFormat="1" applyFont="1" applyAlignment="1">
      <alignment horizontal="right"/>
    </xf>
    <xf numFmtId="10" fontId="3" fillId="2" borderId="1" xfId="1" applyNumberFormat="1" applyFont="1" applyFill="1" applyBorder="1" applyAlignment="1">
      <alignment horizontal="center" vertical="center" wrapText="1"/>
    </xf>
    <xf numFmtId="167" fontId="0" fillId="0" borderId="0" xfId="2" applyNumberFormat="1" applyFont="1" applyAlignment="1">
      <alignment horizontal="right"/>
    </xf>
    <xf numFmtId="168" fontId="0" fillId="0" borderId="0" xfId="2" applyNumberFormat="1" applyFont="1" applyAlignment="1">
      <alignment horizontal="right"/>
    </xf>
    <xf numFmtId="10" fontId="2" fillId="2" borderId="2" xfId="4" applyNumberFormat="1" applyFont="1" applyFill="1" applyBorder="1"/>
    <xf numFmtId="0" fontId="3" fillId="5" borderId="8" xfId="1" applyFont="1" applyFill="1" applyBorder="1" applyAlignment="1">
      <alignment horizontal="center" vertical="center" wrapText="1"/>
    </xf>
    <xf numFmtId="174" fontId="0" fillId="0" borderId="0" xfId="0" applyNumberFormat="1" applyAlignment="1">
      <alignment horizontal="left"/>
    </xf>
    <xf numFmtId="174" fontId="1" fillId="0" borderId="0" xfId="0" applyNumberFormat="1" applyFont="1" applyAlignment="1">
      <alignment horizontal="left"/>
    </xf>
    <xf numFmtId="0" fontId="0" fillId="0" borderId="0" xfId="1" applyFont="1" applyAlignment="1">
      <alignment horizontal="left"/>
    </xf>
    <xf numFmtId="167" fontId="0" fillId="0" borderId="0" xfId="1" applyNumberFormat="1" applyFont="1" applyAlignment="1">
      <alignment horizontal="right"/>
    </xf>
    <xf numFmtId="169" fontId="0" fillId="0" borderId="0" xfId="0" applyNumberFormat="1"/>
    <xf numFmtId="0" fontId="0" fillId="0" borderId="0" xfId="1" applyFont="1" applyAlignment="1">
      <alignment horizontal="center"/>
    </xf>
    <xf numFmtId="0" fontId="0" fillId="0" borderId="0" xfId="1" quotePrefix="1" applyFont="1" applyAlignment="1">
      <alignment horizontal="center"/>
    </xf>
    <xf numFmtId="170" fontId="0" fillId="0" borderId="0" xfId="1" applyNumberFormat="1" applyFont="1" applyAlignment="1">
      <alignment horizontal="right"/>
    </xf>
    <xf numFmtId="175" fontId="0" fillId="0" borderId="0" xfId="1" quotePrefix="1" applyNumberFormat="1" applyFont="1" applyAlignment="1">
      <alignment horizontal="center"/>
    </xf>
    <xf numFmtId="166" fontId="0" fillId="4" borderId="0" xfId="4" applyNumberFormat="1" applyFont="1" applyFill="1"/>
    <xf numFmtId="166" fontId="1" fillId="2" borderId="4" xfId="4" applyNumberFormat="1" applyFont="1" applyFill="1" applyBorder="1"/>
    <xf numFmtId="0" fontId="1" fillId="4" borderId="0" xfId="0" applyFont="1" applyFill="1" applyBorder="1"/>
    <xf numFmtId="9" fontId="2" fillId="2" borderId="3" xfId="4" applyFont="1" applyFill="1" applyBorder="1"/>
    <xf numFmtId="0" fontId="21" fillId="2" borderId="0" xfId="1" applyNumberFormat="1" applyFont="1" applyFill="1" applyBorder="1" applyAlignment="1">
      <alignment horizontal="center" vertical="center"/>
    </xf>
    <xf numFmtId="0" fontId="22" fillId="2" borderId="0" xfId="1" applyFont="1" applyFill="1" applyBorder="1" applyAlignment="1">
      <alignment horizontal="center" vertical="center"/>
    </xf>
    <xf numFmtId="2" fontId="0" fillId="0" borderId="0" xfId="0" applyNumberFormat="1"/>
    <xf numFmtId="0" fontId="0" fillId="0" borderId="0" xfId="0" applyAlignment="1">
      <alignment horizontal="right"/>
    </xf>
    <xf numFmtId="0" fontId="1" fillId="0" borderId="0" xfId="0" applyFont="1" applyAlignment="1">
      <alignment horizontal="right"/>
    </xf>
    <xf numFmtId="169" fontId="0" fillId="0" borderId="0" xfId="1" applyNumberFormat="1" applyFont="1" applyFill="1" applyAlignment="1">
      <alignment horizontal="right"/>
    </xf>
    <xf numFmtId="0" fontId="1" fillId="0" borderId="0" xfId="1" applyFont="1"/>
    <xf numFmtId="0" fontId="1" fillId="0" borderId="0" xfId="1" applyFont="1" applyAlignment="1">
      <alignment horizontal="right"/>
    </xf>
    <xf numFmtId="0" fontId="26" fillId="0" borderId="0" xfId="0" applyFont="1"/>
    <xf numFmtId="0" fontId="27" fillId="0" borderId="0" xfId="0" applyFont="1"/>
    <xf numFmtId="0" fontId="27" fillId="0" borderId="0" xfId="1" applyFont="1" applyAlignment="1">
      <alignment horizontal="left"/>
    </xf>
    <xf numFmtId="167" fontId="0" fillId="0" borderId="0" xfId="2" applyNumberFormat="1" applyFont="1" applyFill="1"/>
    <xf numFmtId="165" fontId="1" fillId="4" borderId="0" xfId="1" applyNumberFormat="1" applyFont="1" applyFill="1" applyAlignment="1">
      <alignment horizontal="left" indent="1"/>
    </xf>
    <xf numFmtId="172" fontId="1" fillId="0" borderId="0" xfId="1" applyNumberFormat="1" applyFont="1" applyFill="1"/>
    <xf numFmtId="9" fontId="0" fillId="0" borderId="0" xfId="1" applyNumberFormat="1" applyFont="1" applyFill="1"/>
    <xf numFmtId="165" fontId="1" fillId="0" borderId="0" xfId="1" applyNumberFormat="1" applyFont="1" applyFill="1"/>
    <xf numFmtId="0" fontId="1" fillId="0" borderId="0" xfId="1" quotePrefix="1" applyFont="1" applyAlignment="1">
      <alignment horizontal="right"/>
    </xf>
    <xf numFmtId="0" fontId="1" fillId="0" borderId="0" xfId="0" applyFont="1" applyFill="1"/>
    <xf numFmtId="169" fontId="1" fillId="0" borderId="0" xfId="1" applyNumberFormat="1" applyFont="1" applyFill="1" applyAlignment="1">
      <alignment horizontal="right"/>
    </xf>
    <xf numFmtId="0" fontId="1" fillId="0" borderId="0" xfId="0" applyFont="1" applyAlignment="1"/>
    <xf numFmtId="0" fontId="3" fillId="0" borderId="0" xfId="1" applyFont="1" applyFill="1" applyBorder="1" applyAlignment="1">
      <alignment horizontal="right" wrapText="1"/>
    </xf>
    <xf numFmtId="0" fontId="0" fillId="0" borderId="0" xfId="0" applyFill="1" applyBorder="1"/>
    <xf numFmtId="0" fontId="1" fillId="0" borderId="0" xfId="0" applyFont="1" applyFill="1" applyBorder="1" applyAlignment="1">
      <alignment horizontal="right"/>
    </xf>
    <xf numFmtId="169" fontId="1" fillId="0" borderId="0" xfId="1" applyNumberFormat="1" applyFont="1" applyFill="1" applyBorder="1" applyAlignment="1">
      <alignment horizontal="right"/>
    </xf>
    <xf numFmtId="0" fontId="1" fillId="0" borderId="0" xfId="0" applyFont="1" applyFill="1" applyBorder="1" applyAlignment="1"/>
    <xf numFmtId="2" fontId="0" fillId="0" borderId="0" xfId="0" applyNumberFormat="1" applyFill="1" applyBorder="1"/>
    <xf numFmtId="0" fontId="1" fillId="0" borderId="0" xfId="0" applyFont="1" applyAlignment="1">
      <alignment horizontal="left"/>
    </xf>
    <xf numFmtId="167" fontId="0" fillId="0" borderId="0" xfId="2" applyNumberFormat="1" applyFont="1" applyFill="1" applyAlignment="1">
      <alignment horizontal="right"/>
    </xf>
    <xf numFmtId="164" fontId="0" fillId="0" borderId="0" xfId="0" applyNumberFormat="1" applyFill="1"/>
    <xf numFmtId="0" fontId="1" fillId="0" borderId="0" xfId="0" quotePrefix="1" applyFont="1"/>
    <xf numFmtId="0" fontId="1" fillId="0" borderId="0" xfId="0" applyFont="1" applyFill="1" applyAlignment="1">
      <alignment horizontal="right"/>
    </xf>
    <xf numFmtId="0" fontId="1" fillId="0" borderId="0" xfId="1" applyFont="1" applyFill="1" applyAlignment="1">
      <alignment horizontal="right"/>
    </xf>
    <xf numFmtId="167" fontId="0" fillId="0" borderId="0" xfId="1" applyNumberFormat="1" applyFont="1" applyFill="1" applyAlignment="1">
      <alignment horizontal="right"/>
    </xf>
    <xf numFmtId="169" fontId="0" fillId="0" borderId="0" xfId="0" applyNumberFormat="1" applyFill="1"/>
    <xf numFmtId="17" fontId="0" fillId="0" borderId="0" xfId="1" quotePrefix="1" applyNumberFormat="1" applyFont="1" applyFill="1" applyAlignment="1">
      <alignment horizontal="center"/>
    </xf>
    <xf numFmtId="175" fontId="0" fillId="0" borderId="0" xfId="1" quotePrefix="1" applyNumberFormat="1" applyFont="1" applyFill="1" applyAlignment="1">
      <alignment horizontal="center"/>
    </xf>
    <xf numFmtId="170" fontId="0" fillId="0" borderId="0" xfId="1" applyNumberFormat="1" applyFont="1" applyFill="1" applyAlignment="1">
      <alignment horizontal="right"/>
    </xf>
    <xf numFmtId="0" fontId="0" fillId="0" borderId="0" xfId="1" applyFont="1" applyFill="1" applyAlignment="1">
      <alignment horizontal="left"/>
    </xf>
    <xf numFmtId="0" fontId="28" fillId="0" borderId="0" xfId="0" applyFont="1" applyFill="1" applyAlignment="1">
      <alignment horizontal="left"/>
    </xf>
    <xf numFmtId="0" fontId="28" fillId="0" borderId="0" xfId="0" applyFont="1" applyFill="1" applyAlignment="1"/>
    <xf numFmtId="0" fontId="1" fillId="4" borderId="0" xfId="0" applyFont="1" applyFill="1" applyAlignment="1">
      <alignment horizontal="right"/>
    </xf>
    <xf numFmtId="0" fontId="0" fillId="0" borderId="0" xfId="1" applyFont="1" applyFill="1" applyAlignment="1">
      <alignment horizontal="right"/>
    </xf>
    <xf numFmtId="10" fontId="0" fillId="0" borderId="0" xfId="1" applyNumberFormat="1" applyFont="1" applyFill="1" applyAlignment="1">
      <alignment horizontal="right"/>
    </xf>
    <xf numFmtId="9" fontId="3" fillId="2" borderId="1" xfId="1" applyNumberFormat="1" applyFont="1" applyFill="1" applyBorder="1" applyAlignment="1">
      <alignment horizontal="left" wrapText="1"/>
    </xf>
    <xf numFmtId="0" fontId="1" fillId="0" borderId="0" xfId="0" applyFont="1" applyFill="1" applyAlignment="1"/>
    <xf numFmtId="2" fontId="0" fillId="0" borderId="0" xfId="0" applyNumberFormat="1" applyFill="1" applyAlignment="1">
      <alignment horizontal="center"/>
    </xf>
    <xf numFmtId="0" fontId="27" fillId="0" borderId="0" xfId="1" applyFont="1" applyFill="1" applyAlignment="1">
      <alignment horizontal="left"/>
    </xf>
    <xf numFmtId="2" fontId="27" fillId="0" borderId="0" xfId="0" applyNumberFormat="1" applyFont="1" applyFill="1" applyAlignment="1">
      <alignment horizontal="center"/>
    </xf>
    <xf numFmtId="0" fontId="1" fillId="0" borderId="0" xfId="1" applyFont="1" applyFill="1" applyAlignment="1">
      <alignment horizontal="left"/>
    </xf>
    <xf numFmtId="2" fontId="1" fillId="0" borderId="0" xfId="0" applyNumberFormat="1" applyFont="1" applyFill="1" applyAlignment="1">
      <alignment horizontal="center"/>
    </xf>
    <xf numFmtId="165" fontId="1" fillId="4" borderId="0" xfId="0" applyNumberFormat="1" applyFont="1" applyFill="1"/>
    <xf numFmtId="0" fontId="1" fillId="6" borderId="0" xfId="0" applyFont="1" applyFill="1"/>
    <xf numFmtId="165" fontId="1" fillId="6" borderId="0" xfId="1" applyNumberFormat="1" applyFont="1" applyFill="1"/>
    <xf numFmtId="165" fontId="1" fillId="6" borderId="0" xfId="0" applyNumberFormat="1" applyFont="1" applyFill="1"/>
    <xf numFmtId="165" fontId="2" fillId="6" borderId="2" xfId="1" applyNumberFormat="1" applyFont="1" applyFill="1" applyBorder="1"/>
    <xf numFmtId="0" fontId="3" fillId="2" borderId="0" xfId="1" applyFont="1" applyFill="1" applyBorder="1" applyAlignment="1">
      <alignment horizontal="left" wrapText="1"/>
    </xf>
    <xf numFmtId="0" fontId="3" fillId="0" borderId="0" xfId="1" applyFont="1" applyFill="1" applyBorder="1" applyAlignment="1">
      <alignment horizontal="center" vertical="center" wrapText="1"/>
    </xf>
    <xf numFmtId="0" fontId="1" fillId="0" borderId="0" xfId="0" quotePrefix="1" applyFont="1" applyAlignment="1">
      <alignment wrapText="1"/>
    </xf>
    <xf numFmtId="0" fontId="21" fillId="5" borderId="5" xfId="1" applyNumberFormat="1" applyFont="1" applyFill="1" applyBorder="1" applyAlignment="1">
      <alignment horizontal="center" vertical="center"/>
    </xf>
    <xf numFmtId="0" fontId="22" fillId="5" borderId="6" xfId="1" applyFont="1" applyFill="1" applyBorder="1" applyAlignment="1">
      <alignment horizontal="center" vertical="center"/>
    </xf>
    <xf numFmtId="0" fontId="22" fillId="5" borderId="7" xfId="1" applyFont="1" applyFill="1" applyBorder="1" applyAlignment="1">
      <alignment horizontal="center" vertical="center"/>
    </xf>
    <xf numFmtId="0" fontId="21" fillId="5" borderId="5" xfId="1" applyNumberFormat="1" applyFont="1" applyFill="1" applyBorder="1" applyAlignment="1">
      <alignment horizontal="center" vertical="center" wrapText="1"/>
    </xf>
    <xf numFmtId="0" fontId="22" fillId="5" borderId="6" xfId="1" applyFont="1" applyFill="1" applyBorder="1" applyAlignment="1">
      <alignment horizontal="center" vertical="center" wrapText="1"/>
    </xf>
    <xf numFmtId="0" fontId="22" fillId="5" borderId="7" xfId="1" applyFont="1" applyFill="1" applyBorder="1" applyAlignment="1">
      <alignment horizontal="center" vertical="center" wrapText="1"/>
    </xf>
    <xf numFmtId="0" fontId="1" fillId="4" borderId="0" xfId="0" applyFont="1" applyFill="1" applyAlignment="1">
      <alignment horizontal="left" wrapText="1"/>
    </xf>
    <xf numFmtId="165" fontId="1" fillId="4" borderId="0" xfId="1" applyNumberFormat="1" applyFont="1" applyFill="1" applyAlignment="1">
      <alignment horizontal="left" wrapText="1"/>
    </xf>
    <xf numFmtId="0" fontId="0" fillId="4" borderId="0" xfId="1" applyFont="1" applyFill="1" applyAlignment="1">
      <alignment horizontal="left" wrapText="1"/>
    </xf>
    <xf numFmtId="0" fontId="1" fillId="0" borderId="0" xfId="0" quotePrefix="1" applyFont="1" applyAlignment="1">
      <alignment horizontal="left" wrapText="1"/>
    </xf>
    <xf numFmtId="0" fontId="1" fillId="0" borderId="0" xfId="0" applyFont="1" applyAlignment="1">
      <alignment horizontal="left" vertical="center" wrapText="1"/>
    </xf>
    <xf numFmtId="0" fontId="1" fillId="0" borderId="0" xfId="0" applyFont="1" applyAlignment="1">
      <alignment horizontal="center"/>
    </xf>
    <xf numFmtId="0" fontId="1" fillId="0" borderId="0" xfId="0" applyNumberFormat="1" applyFont="1" applyAlignment="1">
      <alignment horizontal="left" wrapText="1"/>
    </xf>
    <xf numFmtId="0" fontId="1" fillId="0" borderId="0" xfId="0" applyFont="1" applyAlignment="1">
      <alignment horizontal="left" wrapText="1"/>
    </xf>
    <xf numFmtId="0" fontId="29" fillId="2" borderId="1" xfId="1" applyFont="1" applyFill="1" applyBorder="1" applyAlignment="1">
      <alignment horizontal="right" wrapText="1"/>
    </xf>
    <xf numFmtId="0" fontId="3" fillId="2" borderId="0" xfId="1" applyFont="1" applyFill="1" applyBorder="1" applyAlignment="1">
      <alignment horizontal="right" vertical="center" wrapText="1"/>
    </xf>
  </cellXfs>
  <cellStyles count="5">
    <cellStyle name="%" xfId="1"/>
    <cellStyle name="Comma" xfId="2" builtinId="3"/>
    <cellStyle name="Hyperlink" xfId="3" builtinId="8"/>
    <cellStyle name="Normal" xfId="0" builtinId="0"/>
    <cellStyle name="Percent" xfId="4" builtinId="5"/>
  </cellStyles>
  <dxfs count="0"/>
  <tableStyles count="0" defaultTableStyle="TableStyleMedium9" defaultPivotStyle="PivotStyleLight16"/>
  <colors>
    <mruColors>
      <color rgb="FFF2CE00"/>
      <color rgb="FF80808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5" Type="http://schemas.openxmlformats.org/officeDocument/2006/relationships/image" Target="../media/image7.jpeg"/><Relationship Id="rId4" Type="http://schemas.openxmlformats.org/officeDocument/2006/relationships/image" Target="../media/image6.jpeg"/></Relationships>
</file>

<file path=xl/drawings/_rels/drawing3.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5" Type="http://schemas.openxmlformats.org/officeDocument/2006/relationships/image" Target="../media/image12.jpeg"/><Relationship Id="rId4" Type="http://schemas.openxmlformats.org/officeDocument/2006/relationships/image" Target="../media/image1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3.png"/></Relationships>
</file>

<file path=xl/drawings/_rels/drawing5.xml.rels><?xml version="1.0" encoding="UTF-8" standalone="yes"?>
<Relationships xmlns="http://schemas.openxmlformats.org/package/2006/relationships"><Relationship Id="rId2" Type="http://schemas.openxmlformats.org/officeDocument/2006/relationships/image" Target="../media/image15.gif"/><Relationship Id="rId1" Type="http://schemas.openxmlformats.org/officeDocument/2006/relationships/image" Target="../media/image1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1</xdr:row>
      <xdr:rowOff>79317</xdr:rowOff>
    </xdr:from>
    <xdr:to>
      <xdr:col>3</xdr:col>
      <xdr:colOff>314325</xdr:colOff>
      <xdr:row>9</xdr:row>
      <xdr:rowOff>19050</xdr:rowOff>
    </xdr:to>
    <xdr:pic>
      <xdr:nvPicPr>
        <xdr:cNvPr id="10291" name="Picture 2" descr="Telenet_3D_op_Wit_Signature.tif"/>
        <xdr:cNvPicPr>
          <a:picLocks noChangeAspect="1"/>
        </xdr:cNvPicPr>
      </xdr:nvPicPr>
      <xdr:blipFill>
        <a:blip xmlns:r="http://schemas.openxmlformats.org/officeDocument/2006/relationships" r:embed="rId1" cstate="print"/>
        <a:srcRect l="4504" t="4547" r="7207" b="8142"/>
        <a:stretch>
          <a:fillRect/>
        </a:stretch>
      </xdr:blipFill>
      <xdr:spPr bwMode="auto">
        <a:xfrm>
          <a:off x="695325" y="222192"/>
          <a:ext cx="1219200" cy="119703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719665</xdr:colOff>
      <xdr:row>21</xdr:row>
      <xdr:rowOff>63500</xdr:rowOff>
    </xdr:from>
    <xdr:to>
      <xdr:col>7</xdr:col>
      <xdr:colOff>55032</xdr:colOff>
      <xdr:row>22</xdr:row>
      <xdr:rowOff>120650</xdr:rowOff>
    </xdr:to>
    <xdr:pic>
      <xdr:nvPicPr>
        <xdr:cNvPr id="9217" name="Picture 1" descr="Fibernet100"/>
        <xdr:cNvPicPr>
          <a:picLocks noChangeAspect="1" noChangeArrowheads="1"/>
        </xdr:cNvPicPr>
      </xdr:nvPicPr>
      <xdr:blipFill>
        <a:blip xmlns:r="http://schemas.openxmlformats.org/officeDocument/2006/relationships" r:embed="rId1" cstate="print"/>
        <a:srcRect/>
        <a:stretch>
          <a:fillRect/>
        </a:stretch>
      </xdr:blipFill>
      <xdr:spPr bwMode="auto">
        <a:xfrm>
          <a:off x="9122832" y="3640667"/>
          <a:ext cx="1409700" cy="205316"/>
        </a:xfrm>
        <a:prstGeom prst="rect">
          <a:avLst/>
        </a:prstGeom>
        <a:noFill/>
      </xdr:spPr>
    </xdr:pic>
    <xdr:clientData/>
  </xdr:twoCellAnchor>
  <xdr:twoCellAnchor editAs="oneCell">
    <xdr:from>
      <xdr:col>4</xdr:col>
      <xdr:colOff>751417</xdr:colOff>
      <xdr:row>21</xdr:row>
      <xdr:rowOff>74083</xdr:rowOff>
    </xdr:from>
    <xdr:to>
      <xdr:col>5</xdr:col>
      <xdr:colOff>483658</xdr:colOff>
      <xdr:row>22</xdr:row>
      <xdr:rowOff>131234</xdr:rowOff>
    </xdr:to>
    <xdr:pic>
      <xdr:nvPicPr>
        <xdr:cNvPr id="9218" name="Picture 2" descr="Fibernet60"/>
        <xdr:cNvPicPr>
          <a:picLocks noChangeAspect="1" noChangeArrowheads="1"/>
        </xdr:cNvPicPr>
      </xdr:nvPicPr>
      <xdr:blipFill>
        <a:blip xmlns:r="http://schemas.openxmlformats.org/officeDocument/2006/relationships" r:embed="rId2" cstate="print"/>
        <a:srcRect/>
        <a:stretch>
          <a:fillRect/>
        </a:stretch>
      </xdr:blipFill>
      <xdr:spPr bwMode="auto">
        <a:xfrm>
          <a:off x="7620000" y="3651250"/>
          <a:ext cx="1266825" cy="205317"/>
        </a:xfrm>
        <a:prstGeom prst="rect">
          <a:avLst/>
        </a:prstGeom>
        <a:noFill/>
      </xdr:spPr>
    </xdr:pic>
    <xdr:clientData/>
  </xdr:twoCellAnchor>
  <xdr:twoCellAnchor editAs="oneCell">
    <xdr:from>
      <xdr:col>3</xdr:col>
      <xdr:colOff>698499</xdr:colOff>
      <xdr:row>21</xdr:row>
      <xdr:rowOff>63499</xdr:rowOff>
    </xdr:from>
    <xdr:to>
      <xdr:col>4</xdr:col>
      <xdr:colOff>430741</xdr:colOff>
      <xdr:row>22</xdr:row>
      <xdr:rowOff>120650</xdr:rowOff>
    </xdr:to>
    <xdr:pic>
      <xdr:nvPicPr>
        <xdr:cNvPr id="9219" name="Picture 3" descr="Fibernet40"/>
        <xdr:cNvPicPr>
          <a:picLocks noChangeAspect="1" noChangeArrowheads="1"/>
        </xdr:cNvPicPr>
      </xdr:nvPicPr>
      <xdr:blipFill>
        <a:blip xmlns:r="http://schemas.openxmlformats.org/officeDocument/2006/relationships" r:embed="rId3" cstate="print"/>
        <a:srcRect/>
        <a:stretch>
          <a:fillRect/>
        </a:stretch>
      </xdr:blipFill>
      <xdr:spPr bwMode="auto">
        <a:xfrm>
          <a:off x="6032499" y="3640666"/>
          <a:ext cx="1266825" cy="205317"/>
        </a:xfrm>
        <a:prstGeom prst="rect">
          <a:avLst/>
        </a:prstGeom>
        <a:noFill/>
      </xdr:spPr>
    </xdr:pic>
    <xdr:clientData/>
  </xdr:twoCellAnchor>
  <xdr:twoCellAnchor editAs="oneCell">
    <xdr:from>
      <xdr:col>2</xdr:col>
      <xdr:colOff>444500</xdr:colOff>
      <xdr:row>21</xdr:row>
      <xdr:rowOff>74083</xdr:rowOff>
    </xdr:from>
    <xdr:to>
      <xdr:col>3</xdr:col>
      <xdr:colOff>300567</xdr:colOff>
      <xdr:row>22</xdr:row>
      <xdr:rowOff>140759</xdr:rowOff>
    </xdr:to>
    <xdr:pic>
      <xdr:nvPicPr>
        <xdr:cNvPr id="9221" name="Picture 5" descr="Comfortnet"/>
        <xdr:cNvPicPr>
          <a:picLocks noChangeAspect="1" noChangeArrowheads="1"/>
        </xdr:cNvPicPr>
      </xdr:nvPicPr>
      <xdr:blipFill>
        <a:blip xmlns:r="http://schemas.openxmlformats.org/officeDocument/2006/relationships" r:embed="rId4" cstate="print"/>
        <a:srcRect/>
        <a:stretch>
          <a:fillRect/>
        </a:stretch>
      </xdr:blipFill>
      <xdr:spPr bwMode="auto">
        <a:xfrm>
          <a:off x="4243917" y="3651250"/>
          <a:ext cx="1390650" cy="214842"/>
        </a:xfrm>
        <a:prstGeom prst="rect">
          <a:avLst/>
        </a:prstGeom>
        <a:noFill/>
      </xdr:spPr>
    </xdr:pic>
    <xdr:clientData/>
  </xdr:twoCellAnchor>
  <xdr:twoCellAnchor editAs="oneCell">
    <xdr:from>
      <xdr:col>1</xdr:col>
      <xdr:colOff>719668</xdr:colOff>
      <xdr:row>21</xdr:row>
      <xdr:rowOff>95250</xdr:rowOff>
    </xdr:from>
    <xdr:to>
      <xdr:col>2</xdr:col>
      <xdr:colOff>156634</xdr:colOff>
      <xdr:row>23</xdr:row>
      <xdr:rowOff>4234</xdr:rowOff>
    </xdr:to>
    <xdr:pic>
      <xdr:nvPicPr>
        <xdr:cNvPr id="9222" name="Picture 6" descr="Basicnet"/>
        <xdr:cNvPicPr>
          <a:picLocks noChangeAspect="1" noChangeArrowheads="1"/>
        </xdr:cNvPicPr>
      </xdr:nvPicPr>
      <xdr:blipFill>
        <a:blip xmlns:r="http://schemas.openxmlformats.org/officeDocument/2006/relationships" r:embed="rId5" cstate="print"/>
        <a:srcRect/>
        <a:stretch>
          <a:fillRect/>
        </a:stretch>
      </xdr:blipFill>
      <xdr:spPr bwMode="auto">
        <a:xfrm>
          <a:off x="2984501" y="3672417"/>
          <a:ext cx="971550" cy="20531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169333</xdr:colOff>
      <xdr:row>16</xdr:row>
      <xdr:rowOff>31750</xdr:rowOff>
    </xdr:from>
    <xdr:to>
      <xdr:col>2</xdr:col>
      <xdr:colOff>2116</xdr:colOff>
      <xdr:row>18</xdr:row>
      <xdr:rowOff>107950</xdr:rowOff>
    </xdr:to>
    <xdr:pic>
      <xdr:nvPicPr>
        <xdr:cNvPr id="16386" name="Picture 2" descr="Shake+ met Basicnet XL"/>
        <xdr:cNvPicPr>
          <a:picLocks noChangeAspect="1" noChangeArrowheads="1"/>
        </xdr:cNvPicPr>
      </xdr:nvPicPr>
      <xdr:blipFill>
        <a:blip xmlns:r="http://schemas.openxmlformats.org/officeDocument/2006/relationships" r:embed="rId1" cstate="print"/>
        <a:srcRect/>
        <a:stretch>
          <a:fillRect/>
        </a:stretch>
      </xdr:blipFill>
      <xdr:spPr bwMode="auto">
        <a:xfrm>
          <a:off x="2434166" y="2910417"/>
          <a:ext cx="933450" cy="372533"/>
        </a:xfrm>
        <a:prstGeom prst="rect">
          <a:avLst/>
        </a:prstGeom>
        <a:noFill/>
      </xdr:spPr>
    </xdr:pic>
    <xdr:clientData/>
  </xdr:twoCellAnchor>
  <xdr:twoCellAnchor editAs="oneCell">
    <xdr:from>
      <xdr:col>2</xdr:col>
      <xdr:colOff>222249</xdr:colOff>
      <xdr:row>16</xdr:row>
      <xdr:rowOff>52917</xdr:rowOff>
    </xdr:from>
    <xdr:to>
      <xdr:col>3</xdr:col>
      <xdr:colOff>55032</xdr:colOff>
      <xdr:row>18</xdr:row>
      <xdr:rowOff>129117</xdr:rowOff>
    </xdr:to>
    <xdr:pic>
      <xdr:nvPicPr>
        <xdr:cNvPr id="16387" name="Picture 3" descr="Shake+ met Fibernet40"/>
        <xdr:cNvPicPr>
          <a:picLocks noChangeAspect="1" noChangeArrowheads="1"/>
        </xdr:cNvPicPr>
      </xdr:nvPicPr>
      <xdr:blipFill>
        <a:blip xmlns:r="http://schemas.openxmlformats.org/officeDocument/2006/relationships" r:embed="rId2" cstate="print"/>
        <a:srcRect/>
        <a:stretch>
          <a:fillRect/>
        </a:stretch>
      </xdr:blipFill>
      <xdr:spPr bwMode="auto">
        <a:xfrm>
          <a:off x="3587749" y="2931584"/>
          <a:ext cx="933450" cy="372533"/>
        </a:xfrm>
        <a:prstGeom prst="rect">
          <a:avLst/>
        </a:prstGeom>
        <a:noFill/>
      </xdr:spPr>
    </xdr:pic>
    <xdr:clientData/>
  </xdr:twoCellAnchor>
  <xdr:twoCellAnchor editAs="oneCell">
    <xdr:from>
      <xdr:col>3</xdr:col>
      <xdr:colOff>254000</xdr:colOff>
      <xdr:row>16</xdr:row>
      <xdr:rowOff>63500</xdr:rowOff>
    </xdr:from>
    <xdr:to>
      <xdr:col>4</xdr:col>
      <xdr:colOff>86784</xdr:colOff>
      <xdr:row>18</xdr:row>
      <xdr:rowOff>139701</xdr:rowOff>
    </xdr:to>
    <xdr:pic>
      <xdr:nvPicPr>
        <xdr:cNvPr id="16388" name="Picture 4" descr="Shake+ met Fibernet60"/>
        <xdr:cNvPicPr>
          <a:picLocks noChangeAspect="1" noChangeArrowheads="1"/>
        </xdr:cNvPicPr>
      </xdr:nvPicPr>
      <xdr:blipFill>
        <a:blip xmlns:r="http://schemas.openxmlformats.org/officeDocument/2006/relationships" r:embed="rId3" cstate="print"/>
        <a:srcRect/>
        <a:stretch>
          <a:fillRect/>
        </a:stretch>
      </xdr:blipFill>
      <xdr:spPr bwMode="auto">
        <a:xfrm>
          <a:off x="4720167" y="2942167"/>
          <a:ext cx="933450" cy="372534"/>
        </a:xfrm>
        <a:prstGeom prst="rect">
          <a:avLst/>
        </a:prstGeom>
        <a:noFill/>
      </xdr:spPr>
    </xdr:pic>
    <xdr:clientData/>
  </xdr:twoCellAnchor>
  <xdr:twoCellAnchor editAs="oneCell">
    <xdr:from>
      <xdr:col>4</xdr:col>
      <xdr:colOff>349250</xdr:colOff>
      <xdr:row>16</xdr:row>
      <xdr:rowOff>63500</xdr:rowOff>
    </xdr:from>
    <xdr:to>
      <xdr:col>5</xdr:col>
      <xdr:colOff>182033</xdr:colOff>
      <xdr:row>18</xdr:row>
      <xdr:rowOff>139700</xdr:rowOff>
    </xdr:to>
    <xdr:pic>
      <xdr:nvPicPr>
        <xdr:cNvPr id="16389" name="Picture 5" descr="Shake+ met Fibernet100"/>
        <xdr:cNvPicPr>
          <a:picLocks noChangeAspect="1" noChangeArrowheads="1"/>
        </xdr:cNvPicPr>
      </xdr:nvPicPr>
      <xdr:blipFill>
        <a:blip xmlns:r="http://schemas.openxmlformats.org/officeDocument/2006/relationships" r:embed="rId4" cstate="print"/>
        <a:srcRect/>
        <a:stretch>
          <a:fillRect/>
        </a:stretch>
      </xdr:blipFill>
      <xdr:spPr bwMode="auto">
        <a:xfrm>
          <a:off x="5916083" y="2942167"/>
          <a:ext cx="933450" cy="372533"/>
        </a:xfrm>
        <a:prstGeom prst="rect">
          <a:avLst/>
        </a:prstGeom>
        <a:noFill/>
      </xdr:spPr>
    </xdr:pic>
    <xdr:clientData/>
  </xdr:twoCellAnchor>
  <xdr:twoCellAnchor editAs="oneCell">
    <xdr:from>
      <xdr:col>1</xdr:col>
      <xdr:colOff>127000</xdr:colOff>
      <xdr:row>33</xdr:row>
      <xdr:rowOff>84666</xdr:rowOff>
    </xdr:from>
    <xdr:to>
      <xdr:col>1</xdr:col>
      <xdr:colOff>1060450</xdr:colOff>
      <xdr:row>36</xdr:row>
      <xdr:rowOff>12699</xdr:rowOff>
    </xdr:to>
    <xdr:pic>
      <xdr:nvPicPr>
        <xdr:cNvPr id="15" name="Picture 2" descr="Shake+ met Basicnet XL"/>
        <xdr:cNvPicPr>
          <a:picLocks noChangeAspect="1" noChangeArrowheads="1"/>
        </xdr:cNvPicPr>
      </xdr:nvPicPr>
      <xdr:blipFill>
        <a:blip xmlns:r="http://schemas.openxmlformats.org/officeDocument/2006/relationships" r:embed="rId1" cstate="print"/>
        <a:srcRect/>
        <a:stretch>
          <a:fillRect/>
        </a:stretch>
      </xdr:blipFill>
      <xdr:spPr bwMode="auto">
        <a:xfrm>
          <a:off x="2391833" y="5704416"/>
          <a:ext cx="933450" cy="372533"/>
        </a:xfrm>
        <a:prstGeom prst="rect">
          <a:avLst/>
        </a:prstGeom>
        <a:noFill/>
      </xdr:spPr>
    </xdr:pic>
    <xdr:clientData/>
  </xdr:twoCellAnchor>
  <xdr:twoCellAnchor editAs="oneCell">
    <xdr:from>
      <xdr:col>2</xdr:col>
      <xdr:colOff>179916</xdr:colOff>
      <xdr:row>33</xdr:row>
      <xdr:rowOff>105833</xdr:rowOff>
    </xdr:from>
    <xdr:to>
      <xdr:col>3</xdr:col>
      <xdr:colOff>12699</xdr:colOff>
      <xdr:row>36</xdr:row>
      <xdr:rowOff>33866</xdr:rowOff>
    </xdr:to>
    <xdr:pic>
      <xdr:nvPicPr>
        <xdr:cNvPr id="16" name="Picture 3" descr="Shake+ met Fibernet40"/>
        <xdr:cNvPicPr>
          <a:picLocks noChangeAspect="1" noChangeArrowheads="1"/>
        </xdr:cNvPicPr>
      </xdr:nvPicPr>
      <xdr:blipFill>
        <a:blip xmlns:r="http://schemas.openxmlformats.org/officeDocument/2006/relationships" r:embed="rId2" cstate="print"/>
        <a:srcRect/>
        <a:stretch>
          <a:fillRect/>
        </a:stretch>
      </xdr:blipFill>
      <xdr:spPr bwMode="auto">
        <a:xfrm>
          <a:off x="3545416" y="5725583"/>
          <a:ext cx="933450" cy="372533"/>
        </a:xfrm>
        <a:prstGeom prst="rect">
          <a:avLst/>
        </a:prstGeom>
        <a:noFill/>
      </xdr:spPr>
    </xdr:pic>
    <xdr:clientData/>
  </xdr:twoCellAnchor>
  <xdr:twoCellAnchor editAs="oneCell">
    <xdr:from>
      <xdr:col>3</xdr:col>
      <xdr:colOff>211667</xdr:colOff>
      <xdr:row>33</xdr:row>
      <xdr:rowOff>116416</xdr:rowOff>
    </xdr:from>
    <xdr:to>
      <xdr:col>4</xdr:col>
      <xdr:colOff>44451</xdr:colOff>
      <xdr:row>36</xdr:row>
      <xdr:rowOff>44450</xdr:rowOff>
    </xdr:to>
    <xdr:pic>
      <xdr:nvPicPr>
        <xdr:cNvPr id="17" name="Picture 4" descr="Shake+ met Fibernet60"/>
        <xdr:cNvPicPr>
          <a:picLocks noChangeAspect="1" noChangeArrowheads="1"/>
        </xdr:cNvPicPr>
      </xdr:nvPicPr>
      <xdr:blipFill>
        <a:blip xmlns:r="http://schemas.openxmlformats.org/officeDocument/2006/relationships" r:embed="rId3" cstate="print"/>
        <a:srcRect/>
        <a:stretch>
          <a:fillRect/>
        </a:stretch>
      </xdr:blipFill>
      <xdr:spPr bwMode="auto">
        <a:xfrm>
          <a:off x="4677834" y="5736166"/>
          <a:ext cx="933450" cy="372534"/>
        </a:xfrm>
        <a:prstGeom prst="rect">
          <a:avLst/>
        </a:prstGeom>
        <a:noFill/>
      </xdr:spPr>
    </xdr:pic>
    <xdr:clientData/>
  </xdr:twoCellAnchor>
  <xdr:twoCellAnchor editAs="oneCell">
    <xdr:from>
      <xdr:col>1</xdr:col>
      <xdr:colOff>317501</xdr:colOff>
      <xdr:row>48</xdr:row>
      <xdr:rowOff>63500</xdr:rowOff>
    </xdr:from>
    <xdr:to>
      <xdr:col>2</xdr:col>
      <xdr:colOff>305663</xdr:colOff>
      <xdr:row>49</xdr:row>
      <xdr:rowOff>144991</xdr:rowOff>
    </xdr:to>
    <xdr:pic>
      <xdr:nvPicPr>
        <xdr:cNvPr id="16390" name="Picture 6" descr="Shake+ €21"/>
        <xdr:cNvPicPr>
          <a:picLocks noChangeAspect="1" noChangeArrowheads="1"/>
        </xdr:cNvPicPr>
      </xdr:nvPicPr>
      <xdr:blipFill>
        <a:blip xmlns:r="http://schemas.openxmlformats.org/officeDocument/2006/relationships" r:embed="rId5" cstate="print"/>
        <a:srcRect t="-3257" r="30605"/>
        <a:stretch>
          <a:fillRect/>
        </a:stretch>
      </xdr:blipFill>
      <xdr:spPr bwMode="auto">
        <a:xfrm>
          <a:off x="2582334" y="8001000"/>
          <a:ext cx="1088829" cy="22965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4</xdr:col>
      <xdr:colOff>495300</xdr:colOff>
      <xdr:row>23</xdr:row>
      <xdr:rowOff>104775</xdr:rowOff>
    </xdr:to>
    <xdr:pic>
      <xdr:nvPicPr>
        <xdr:cNvPr id="4" name="Picture 3"/>
        <xdr:cNvPicPr/>
      </xdr:nvPicPr>
      <xdr:blipFill>
        <a:blip xmlns:r="http://schemas.openxmlformats.org/officeDocument/2006/relationships" r:embed="rId1" cstate="print"/>
        <a:srcRect l="26770" t="41045" r="34826" b="20709"/>
        <a:stretch>
          <a:fillRect/>
        </a:stretch>
      </xdr:blipFill>
      <xdr:spPr bwMode="auto">
        <a:xfrm>
          <a:off x="0" y="866775"/>
          <a:ext cx="4914900" cy="29718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25</xdr:row>
      <xdr:rowOff>1</xdr:rowOff>
    </xdr:from>
    <xdr:to>
      <xdr:col>0</xdr:col>
      <xdr:colOff>1333501</xdr:colOff>
      <xdr:row>27</xdr:row>
      <xdr:rowOff>43181</xdr:rowOff>
    </xdr:to>
    <xdr:pic>
      <xdr:nvPicPr>
        <xdr:cNvPr id="2049" name="Picture 1" descr="http://v3.moodys.com/_layouts/Mdc/Images/HomeLink.jpg"/>
        <xdr:cNvPicPr>
          <a:picLocks noChangeAspect="1" noChangeArrowheads="1"/>
        </xdr:cNvPicPr>
      </xdr:nvPicPr>
      <xdr:blipFill>
        <a:blip xmlns:r="http://schemas.openxmlformats.org/officeDocument/2006/relationships" r:embed="rId1" cstate="print"/>
        <a:srcRect/>
        <a:stretch>
          <a:fillRect/>
        </a:stretch>
      </xdr:blipFill>
      <xdr:spPr bwMode="auto">
        <a:xfrm>
          <a:off x="1" y="6324601"/>
          <a:ext cx="1333500" cy="328930"/>
        </a:xfrm>
        <a:prstGeom prst="rect">
          <a:avLst/>
        </a:prstGeom>
        <a:noFill/>
      </xdr:spPr>
    </xdr:pic>
    <xdr:clientData/>
  </xdr:twoCellAnchor>
  <xdr:twoCellAnchor editAs="oneCell">
    <xdr:from>
      <xdr:col>0</xdr:col>
      <xdr:colOff>1</xdr:colOff>
      <xdr:row>28</xdr:row>
      <xdr:rowOff>28575</xdr:rowOff>
    </xdr:from>
    <xdr:to>
      <xdr:col>0</xdr:col>
      <xdr:colOff>1471451</xdr:colOff>
      <xdr:row>30</xdr:row>
      <xdr:rowOff>76200</xdr:rowOff>
    </xdr:to>
    <xdr:pic>
      <xdr:nvPicPr>
        <xdr:cNvPr id="2050" name="Picture 2" descr="Fitch Ratings"/>
        <xdr:cNvPicPr>
          <a:picLocks noChangeAspect="1" noChangeArrowheads="1"/>
        </xdr:cNvPicPr>
      </xdr:nvPicPr>
      <xdr:blipFill>
        <a:blip xmlns:r="http://schemas.openxmlformats.org/officeDocument/2006/relationships" r:embed="rId2" cstate="print"/>
        <a:srcRect/>
        <a:stretch>
          <a:fillRect/>
        </a:stretch>
      </xdr:blipFill>
      <xdr:spPr bwMode="auto">
        <a:xfrm>
          <a:off x="1" y="6781800"/>
          <a:ext cx="1471450" cy="3333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bles%20Press%20Release%20Q1%20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External%20Reporting/Presentations/2010%20Q4/Tables%20Press%20Release%20Q4%20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External%20Reporting/Presentations/2010%20Q3/Tables%20Press%20Release%20Q3%2020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ance/External%20Reporting/Operational/2011%20Q1/Capex%20Q1%20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ce/External%20Reporting/Operational/2011%20Q1/MDA%20Reporting%20Pack%20Q1%2020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External%20Reporting/Dataroom/Analyst%20expectations/FY09%20-%20FY%2011/Analyst%20estimates%202009-20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 page + KPIs"/>
      <sheetName val="Financial Statements"/>
    </sheetNames>
    <sheetDataSet>
      <sheetData sheetId="0">
        <row r="39">
          <cell r="B39">
            <v>2825100</v>
          </cell>
          <cell r="D39">
            <v>8.9282525624085896E-3</v>
          </cell>
        </row>
        <row r="43">
          <cell r="B43">
            <v>966900</v>
          </cell>
          <cell r="D43">
            <v>-0.22827041264266901</v>
          </cell>
        </row>
        <row r="45">
          <cell r="B45">
            <v>1229000</v>
          </cell>
          <cell r="D45">
            <v>0.22544620600259258</v>
          </cell>
        </row>
        <row r="46">
          <cell r="B46">
            <v>57800</v>
          </cell>
          <cell r="D46">
            <v>-7.0739549839228255E-2</v>
          </cell>
        </row>
        <row r="47">
          <cell r="B47">
            <v>1286800</v>
          </cell>
          <cell r="D47">
            <v>0.20814946953337721</v>
          </cell>
        </row>
        <row r="49">
          <cell r="D49">
            <v>-2.7739430543572086E-2</v>
          </cell>
        </row>
        <row r="52">
          <cell r="B52">
            <v>1208800</v>
          </cell>
          <cell r="D52">
            <v>8.3736776044468275E-2</v>
          </cell>
        </row>
        <row r="53">
          <cell r="B53">
            <v>40400</v>
          </cell>
          <cell r="D53">
            <v>0.18128654970760238</v>
          </cell>
        </row>
        <row r="54">
          <cell r="B54">
            <v>1249200</v>
          </cell>
          <cell r="D54">
            <v>8.6638830897703523E-2</v>
          </cell>
        </row>
        <row r="57">
          <cell r="B57">
            <v>817800</v>
          </cell>
          <cell r="D57">
            <v>8.9383242307179867E-2</v>
          </cell>
        </row>
        <row r="58">
          <cell r="B58">
            <v>12700</v>
          </cell>
          <cell r="D58">
            <v>3.2520325203251987E-2</v>
          </cell>
        </row>
        <row r="59">
          <cell r="B59">
            <v>830500</v>
          </cell>
          <cell r="D59">
            <v>8.8466579292267422E-2</v>
          </cell>
        </row>
        <row r="61">
          <cell r="B61">
            <v>210600</v>
          </cell>
          <cell r="D61">
            <v>0.3891820580474934</v>
          </cell>
        </row>
        <row r="63">
          <cell r="B63">
            <v>4333400</v>
          </cell>
          <cell r="D63">
            <v>2.4299153784333116E-2</v>
          </cell>
        </row>
        <row r="68">
          <cell r="B68">
            <v>9.2672688444869186E-2</v>
          </cell>
        </row>
        <row r="69">
          <cell r="B69">
            <v>7.3498605751467216E-2</v>
          </cell>
        </row>
        <row r="70">
          <cell r="B70">
            <v>7.6004776136825131E-2</v>
          </cell>
        </row>
        <row r="75">
          <cell r="B75">
            <v>734700</v>
          </cell>
          <cell r="D75">
            <v>9.1679049034175231E-2</v>
          </cell>
        </row>
        <row r="76">
          <cell r="B76">
            <v>2253700</v>
          </cell>
          <cell r="D76">
            <v>-2.7739430543572086E-2</v>
          </cell>
        </row>
        <row r="77">
          <cell r="B77">
            <v>1.9227403941293242</v>
          </cell>
          <cell r="D77">
            <v>0.05</v>
          </cell>
        </row>
        <row r="78">
          <cell r="B78">
            <v>40.601715029358481</v>
          </cell>
          <cell r="D78">
            <v>7.6923076923076872E-2</v>
          </cell>
        </row>
      </sheetData>
      <sheetData sheetId="1">
        <row r="7">
          <cell r="B7">
            <v>79927</v>
          </cell>
        </row>
        <row r="8">
          <cell r="B8">
            <v>42887</v>
          </cell>
        </row>
        <row r="9">
          <cell r="B9">
            <v>12400</v>
          </cell>
        </row>
        <row r="10">
          <cell r="B10">
            <v>108623</v>
          </cell>
        </row>
        <row r="11">
          <cell r="B11">
            <v>65840</v>
          </cell>
        </row>
        <row r="12">
          <cell r="B12">
            <v>21980</v>
          </cell>
        </row>
        <row r="14">
          <cell r="B14">
            <v>331582</v>
          </cell>
        </row>
        <row r="18">
          <cell r="B18">
            <v>-186684</v>
          </cell>
        </row>
        <row r="20">
          <cell r="B20">
            <v>144898</v>
          </cell>
        </row>
        <row r="21">
          <cell r="B21">
            <v>-58365</v>
          </cell>
        </row>
        <row r="23">
          <cell r="B23">
            <v>86533</v>
          </cell>
        </row>
        <row r="25">
          <cell r="B25">
            <v>39116</v>
          </cell>
          <cell r="F25" t="str">
            <v>n/a</v>
          </cell>
        </row>
        <row r="26">
          <cell r="B26">
            <v>2094</v>
          </cell>
          <cell r="F26">
            <v>6</v>
          </cell>
        </row>
        <row r="27">
          <cell r="B27">
            <v>37022</v>
          </cell>
          <cell r="F27" t="str">
            <v>n/a</v>
          </cell>
        </row>
        <row r="28">
          <cell r="B28">
            <v>-52486</v>
          </cell>
          <cell r="F28">
            <v>-0.20552797287478808</v>
          </cell>
        </row>
        <row r="29">
          <cell r="B29">
            <v>-47175</v>
          </cell>
          <cell r="F29">
            <v>0.38298496086306466</v>
          </cell>
        </row>
        <row r="30">
          <cell r="B30">
            <v>0</v>
          </cell>
          <cell r="F30" t="str">
            <v>n/a</v>
          </cell>
        </row>
        <row r="31">
          <cell r="B31">
            <v>-5311</v>
          </cell>
          <cell r="F31" t="str">
            <v>n/a</v>
          </cell>
        </row>
        <row r="33">
          <cell r="B33">
            <v>-86</v>
          </cell>
          <cell r="F33">
            <v>-0.5</v>
          </cell>
        </row>
        <row r="35">
          <cell r="B35">
            <v>73000</v>
          </cell>
        </row>
        <row r="36">
          <cell r="B36">
            <v>-30248</v>
          </cell>
          <cell r="F36">
            <v>4.92</v>
          </cell>
        </row>
        <row r="38">
          <cell r="B38">
            <v>42752</v>
          </cell>
        </row>
        <row r="42">
          <cell r="B42">
            <v>42752</v>
          </cell>
        </row>
        <row r="47">
          <cell r="B47">
            <v>112452570</v>
          </cell>
        </row>
        <row r="48">
          <cell r="B48">
            <v>0.38086279397616257</v>
          </cell>
        </row>
        <row r="49">
          <cell r="B49">
            <v>0.37469464473000369</v>
          </cell>
        </row>
        <row r="53">
          <cell r="B53">
            <v>36997</v>
          </cell>
          <cell r="F53">
            <v>0.12163104441412753</v>
          </cell>
        </row>
        <row r="54">
          <cell r="B54">
            <v>6486</v>
          </cell>
          <cell r="F54">
            <v>2.82</v>
          </cell>
        </row>
        <row r="55">
          <cell r="B55">
            <v>62155</v>
          </cell>
          <cell r="F55">
            <v>1.9485951416339908E-2</v>
          </cell>
        </row>
        <row r="56">
          <cell r="B56">
            <v>16595</v>
          </cell>
          <cell r="F56">
            <v>0.16619817287420946</v>
          </cell>
        </row>
        <row r="57">
          <cell r="B57">
            <v>2268</v>
          </cell>
          <cell r="F57">
            <v>0.15</v>
          </cell>
        </row>
        <row r="58">
          <cell r="B58">
            <v>-23</v>
          </cell>
          <cell r="F58" t="str">
            <v>n/a</v>
          </cell>
        </row>
        <row r="59">
          <cell r="B59">
            <v>92304</v>
          </cell>
          <cell r="F59">
            <v>-3.8957535207467808E-3</v>
          </cell>
        </row>
        <row r="60">
          <cell r="B60">
            <v>12951</v>
          </cell>
          <cell r="F60">
            <v>-0.15147742907685247</v>
          </cell>
        </row>
        <row r="61">
          <cell r="B61">
            <v>15100</v>
          </cell>
          <cell r="F61">
            <v>0.16918312040263261</v>
          </cell>
        </row>
        <row r="62">
          <cell r="B62">
            <v>40</v>
          </cell>
          <cell r="F62" t="str">
            <v>n/a</v>
          </cell>
        </row>
        <row r="63">
          <cell r="B63">
            <v>119</v>
          </cell>
          <cell r="F63" t="str">
            <v>n/a</v>
          </cell>
        </row>
        <row r="65">
          <cell r="B65">
            <v>245100</v>
          </cell>
        </row>
        <row r="118">
          <cell r="B118">
            <v>1291815</v>
          </cell>
          <cell r="F118">
            <v>1310202</v>
          </cell>
        </row>
        <row r="119">
          <cell r="B119">
            <v>1241798</v>
          </cell>
          <cell r="F119">
            <v>1241798</v>
          </cell>
        </row>
        <row r="120">
          <cell r="B120">
            <v>307727</v>
          </cell>
          <cell r="F120">
            <v>313559</v>
          </cell>
        </row>
        <row r="121">
          <cell r="F121">
            <v>19905</v>
          </cell>
        </row>
        <row r="122">
          <cell r="B122">
            <v>12623</v>
          </cell>
          <cell r="F122">
            <v>4718</v>
          </cell>
        </row>
        <row r="123">
          <cell r="B123">
            <v>185</v>
          </cell>
          <cell r="F123">
            <v>213</v>
          </cell>
        </row>
        <row r="124">
          <cell r="B124">
            <v>5000</v>
          </cell>
          <cell r="F124">
            <v>4935</v>
          </cell>
        </row>
        <row r="125">
          <cell r="B125">
            <v>2859079</v>
          </cell>
          <cell r="F125">
            <v>2895330</v>
          </cell>
        </row>
        <row r="128">
          <cell r="B128">
            <v>9438</v>
          </cell>
          <cell r="F128">
            <v>12612</v>
          </cell>
        </row>
        <row r="129">
          <cell r="B129">
            <v>69814</v>
          </cell>
          <cell r="F129">
            <v>79826</v>
          </cell>
        </row>
        <row r="130">
          <cell r="B130">
            <v>88</v>
          </cell>
          <cell r="F130">
            <v>315</v>
          </cell>
        </row>
        <row r="131">
          <cell r="B131">
            <v>104700</v>
          </cell>
          <cell r="F131">
            <v>65016</v>
          </cell>
        </row>
        <row r="132">
          <cell r="B132">
            <v>725519</v>
          </cell>
          <cell r="F132">
            <v>639581</v>
          </cell>
        </row>
        <row r="133">
          <cell r="B133">
            <v>909478</v>
          </cell>
          <cell r="F133">
            <v>797350</v>
          </cell>
        </row>
        <row r="135">
          <cell r="B135">
            <v>3768557</v>
          </cell>
          <cell r="F135">
            <v>3692680</v>
          </cell>
        </row>
        <row r="140">
          <cell r="B140">
            <v>797350</v>
          </cell>
          <cell r="F140">
            <v>797350</v>
          </cell>
        </row>
        <row r="141">
          <cell r="B141">
            <v>995546</v>
          </cell>
          <cell r="F141">
            <v>979967</v>
          </cell>
        </row>
        <row r="142">
          <cell r="B142">
            <v>-1517016</v>
          </cell>
          <cell r="F142">
            <v>-1559845</v>
          </cell>
        </row>
        <row r="143">
          <cell r="B143">
            <v>275880</v>
          </cell>
          <cell r="F143">
            <v>217472</v>
          </cell>
        </row>
        <row r="146">
          <cell r="B146">
            <v>2850658</v>
          </cell>
          <cell r="F146">
            <v>2837377</v>
          </cell>
        </row>
        <row r="147">
          <cell r="B147">
            <v>13787</v>
          </cell>
          <cell r="F147">
            <v>35914</v>
          </cell>
        </row>
        <row r="148">
          <cell r="B148">
            <v>5903</v>
          </cell>
          <cell r="F148">
            <v>6428</v>
          </cell>
        </row>
        <row r="149">
          <cell r="B149">
            <v>15749</v>
          </cell>
          <cell r="F149">
            <v>5544</v>
          </cell>
        </row>
        <row r="150">
          <cell r="B150">
            <v>37700</v>
          </cell>
          <cell r="F150">
            <v>38145</v>
          </cell>
        </row>
        <row r="151">
          <cell r="B151">
            <v>2923797</v>
          </cell>
          <cell r="F151">
            <v>2923408</v>
          </cell>
        </row>
        <row r="154">
          <cell r="B154">
            <v>53608</v>
          </cell>
          <cell r="F154">
            <v>40319</v>
          </cell>
        </row>
        <row r="155">
          <cell r="B155">
            <v>134209</v>
          </cell>
          <cell r="F155">
            <v>109341</v>
          </cell>
        </row>
        <row r="156">
          <cell r="B156">
            <v>269008</v>
          </cell>
          <cell r="F156">
            <v>283071</v>
          </cell>
        </row>
        <row r="157">
          <cell r="B157">
            <v>91657</v>
          </cell>
          <cell r="F157">
            <v>94034</v>
          </cell>
        </row>
        <row r="158">
          <cell r="B158">
            <v>20012</v>
          </cell>
          <cell r="F158">
            <v>24729</v>
          </cell>
        </row>
        <row r="159">
          <cell r="B159">
            <v>444</v>
          </cell>
          <cell r="F159">
            <v>306</v>
          </cell>
        </row>
        <row r="160">
          <cell r="B160">
            <v>568938</v>
          </cell>
          <cell r="F160">
            <v>551800</v>
          </cell>
        </row>
        <row r="162">
          <cell r="B162">
            <v>3492735</v>
          </cell>
          <cell r="F162">
            <v>3475208</v>
          </cell>
        </row>
        <row r="164">
          <cell r="B164">
            <v>3768615</v>
          </cell>
          <cell r="F164">
            <v>3692680</v>
          </cell>
        </row>
        <row r="173">
          <cell r="B173">
            <v>42829</v>
          </cell>
          <cell r="F173">
            <v>2.2246190979031528</v>
          </cell>
        </row>
        <row r="174">
          <cell r="B174">
            <v>81100</v>
          </cell>
          <cell r="F174">
            <v>5.034126377682524E-2</v>
          </cell>
        </row>
        <row r="175">
          <cell r="B175">
            <v>28000</v>
          </cell>
          <cell r="F175">
            <v>11.17</v>
          </cell>
        </row>
        <row r="176">
          <cell r="B176">
            <v>30283</v>
          </cell>
          <cell r="F176">
            <v>4.51</v>
          </cell>
        </row>
        <row r="177">
          <cell r="B177">
            <v>45081</v>
          </cell>
          <cell r="F177">
            <v>0.33296865759905381</v>
          </cell>
        </row>
        <row r="178">
          <cell r="B178">
            <v>-37022</v>
          </cell>
          <cell r="F178" t="str">
            <v>n/a</v>
          </cell>
        </row>
        <row r="179">
          <cell r="B179">
            <v>5311</v>
          </cell>
          <cell r="F179" t="str">
            <v>n/a</v>
          </cell>
        </row>
        <row r="180">
          <cell r="B180">
            <v>-26539</v>
          </cell>
          <cell r="F180">
            <v>-0.37761877398355614</v>
          </cell>
        </row>
        <row r="182">
          <cell r="B182">
            <v>169100</v>
          </cell>
          <cell r="F182">
            <v>0.39373970345963749</v>
          </cell>
        </row>
        <row r="185">
          <cell r="B185">
            <v>-68380</v>
          </cell>
          <cell r="F185">
            <v>0.50905921038112689</v>
          </cell>
        </row>
        <row r="186">
          <cell r="B186">
            <v>-14222</v>
          </cell>
          <cell r="F186">
            <v>0.08</v>
          </cell>
        </row>
        <row r="187">
          <cell r="B187">
            <v>1194</v>
          </cell>
          <cell r="F187" t="str">
            <v>n/a</v>
          </cell>
        </row>
        <row r="189">
          <cell r="B189">
            <v>-81408</v>
          </cell>
          <cell r="F189">
            <v>0.39368622885708415</v>
          </cell>
        </row>
        <row r="192">
          <cell r="B192">
            <v>13537</v>
          </cell>
          <cell r="F192" t="str">
            <v>n/a</v>
          </cell>
        </row>
        <row r="193">
          <cell r="B193">
            <v>-15305</v>
          </cell>
          <cell r="F193">
            <v>0.74</v>
          </cell>
        </row>
        <row r="194">
          <cell r="B194"/>
        </row>
        <row r="195">
          <cell r="B195">
            <v>-1768</v>
          </cell>
          <cell r="F195">
            <v>-0.8</v>
          </cell>
        </row>
        <row r="198">
          <cell r="B198">
            <v>639581</v>
          </cell>
          <cell r="F198">
            <v>3.3894405973550024</v>
          </cell>
        </row>
        <row r="199">
          <cell r="B199">
            <v>725519</v>
          </cell>
          <cell r="F199">
            <v>2.6293696390808168</v>
          </cell>
        </row>
        <row r="201">
          <cell r="B201">
            <v>85924</v>
          </cell>
          <cell r="F201">
            <v>0.57999999999999996</v>
          </cell>
        </row>
        <row r="208">
          <cell r="F208">
            <v>0.38</v>
          </cell>
        </row>
        <row r="217">
          <cell r="B217">
            <v>174200</v>
          </cell>
        </row>
        <row r="218">
          <cell r="B218">
            <v>0.52536024271522574</v>
          </cell>
        </row>
        <row r="220">
          <cell r="B220">
            <v>-6486</v>
          </cell>
          <cell r="F220">
            <v>2.82</v>
          </cell>
        </row>
        <row r="221">
          <cell r="B221">
            <v>-40</v>
          </cell>
          <cell r="F221" t="str">
            <v>n/a</v>
          </cell>
        </row>
        <row r="222">
          <cell r="B222">
            <v>-119</v>
          </cell>
          <cell r="F222" t="str">
            <v>n/a</v>
          </cell>
        </row>
        <row r="224">
          <cell r="B224">
            <v>167556</v>
          </cell>
          <cell r="F224">
            <v>3.7427791295948865E-2</v>
          </cell>
        </row>
        <row r="226">
          <cell r="B226">
            <v>-81100</v>
          </cell>
          <cell r="F226">
            <v>5.0368470813744182E-2</v>
          </cell>
        </row>
        <row r="228">
          <cell r="B228">
            <v>86533</v>
          </cell>
        </row>
        <row r="230">
          <cell r="B230">
            <v>-13370</v>
          </cell>
          <cell r="F230">
            <v>-0.79672509996503127</v>
          </cell>
        </row>
        <row r="231">
          <cell r="B231">
            <v>-86</v>
          </cell>
          <cell r="F231">
            <v>-0.5</v>
          </cell>
        </row>
        <row r="232">
          <cell r="B232">
            <v>-30248</v>
          </cell>
          <cell r="F232">
            <v>4.92</v>
          </cell>
        </row>
        <row r="234">
          <cell r="B234">
            <v>42752</v>
          </cell>
          <cell r="F234">
            <v>2.2246190979031528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page + KPIs"/>
      <sheetName val="Financial Statements"/>
    </sheetNames>
    <sheetDataSet>
      <sheetData sheetId="0">
        <row r="16">
          <cell r="B16">
            <v>316282</v>
          </cell>
        </row>
      </sheetData>
      <sheetData sheetId="1">
        <row r="7">
          <cell r="H7">
            <v>325100</v>
          </cell>
        </row>
        <row r="31">
          <cell r="A31" t="str">
            <v xml:space="preserve">     Loss on extinguishment of debt</v>
          </cell>
        </row>
        <row r="179">
          <cell r="A179" t="str">
            <v>Loss on extinguishment of debt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ont page + KPIs"/>
      <sheetName val="Financial Statements"/>
    </sheetNames>
    <sheetDataSet>
      <sheetData sheetId="0"/>
      <sheetData sheetId="1">
        <row r="190">
          <cell r="A190" t="str">
            <v>Payment of shareholder disbursement</v>
          </cell>
        </row>
        <row r="191">
          <cell r="A191" t="str">
            <v>Other financing activities (incl. finance leases)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pex%20Curr%20Year%20vs%20Prev"/>
    </sheetNames>
    <sheetDataSet>
      <sheetData sheetId="0">
        <row r="25">
          <cell r="P25">
            <v>5057</v>
          </cell>
        </row>
        <row r="26">
          <cell r="P26">
            <v>19891</v>
          </cell>
        </row>
        <row r="27">
          <cell r="P27">
            <v>13595</v>
          </cell>
        </row>
        <row r="28">
          <cell r="P28">
            <v>18204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ookup"/>
      <sheetName val="Exec Summary"/>
      <sheetName val="Operationals"/>
      <sheetName val="Graphs"/>
      <sheetName val="PL per Q"/>
      <sheetName val="Play"/>
      <sheetName val="TV"/>
      <sheetName val="Video"/>
      <sheetName val="Telco"/>
      <sheetName val="Input DC"/>
    </sheetNames>
    <sheetDataSet>
      <sheetData sheetId="0"/>
      <sheetData sheetId="1"/>
      <sheetData sheetId="2">
        <row r="737">
          <cell r="FJ737">
            <v>0.40325311543550429</v>
          </cell>
        </row>
        <row r="738">
          <cell r="FJ738">
            <v>0.27075337499966723</v>
          </cell>
        </row>
        <row r="739">
          <cell r="FJ739">
            <v>0.32599350956482848</v>
          </cell>
        </row>
      </sheetData>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Y09"/>
      <sheetName val="FY10"/>
      <sheetName val="FY11"/>
      <sheetName val="FY12"/>
      <sheetName val="FY13"/>
      <sheetName val="Analyst expectations - Summary"/>
      <sheetName val="Charts - Key financials"/>
      <sheetName val="Charts - Valuation"/>
      <sheetName val="Charts - KPIs"/>
      <sheetName val="Recommendation &amp; PT"/>
      <sheetName val="Analyst 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FD5" t="str">
            <v>Reduce</v>
          </cell>
          <cell r="FF5">
            <v>30</v>
          </cell>
        </row>
        <row r="7">
          <cell r="FD7" t="str">
            <v>Hold</v>
          </cell>
        </row>
        <row r="9">
          <cell r="B9" t="str">
            <v>Bank of America - Merrill Lynch</v>
          </cell>
          <cell r="C9" t="str">
            <v>Wilton Fry</v>
          </cell>
          <cell r="FD9" t="str">
            <v>Buy</v>
          </cell>
          <cell r="FF9">
            <v>32</v>
          </cell>
        </row>
        <row r="11">
          <cell r="FD11" t="str">
            <v>Overweight</v>
          </cell>
          <cell r="FF11">
            <v>35</v>
          </cell>
        </row>
        <row r="13">
          <cell r="FD13" t="str">
            <v>Hold</v>
          </cell>
          <cell r="FF13">
            <v>30.2</v>
          </cell>
        </row>
        <row r="15">
          <cell r="FD15" t="str">
            <v>Buy</v>
          </cell>
          <cell r="FF15">
            <v>30</v>
          </cell>
        </row>
        <row r="17">
          <cell r="FD17" t="str">
            <v>Outperform</v>
          </cell>
          <cell r="FF17">
            <v>34</v>
          </cell>
        </row>
        <row r="19">
          <cell r="FD19" t="str">
            <v>Hold</v>
          </cell>
          <cell r="FF19">
            <v>27</v>
          </cell>
        </row>
        <row r="21">
          <cell r="FD21" t="str">
            <v>Sell</v>
          </cell>
          <cell r="FF21">
            <v>27</v>
          </cell>
        </row>
        <row r="23">
          <cell r="FD23" t="str">
            <v>Neutral</v>
          </cell>
          <cell r="FF23">
            <v>32</v>
          </cell>
        </row>
        <row r="25">
          <cell r="FD25" t="str">
            <v>Buy</v>
          </cell>
          <cell r="FF25">
            <v>44.7</v>
          </cell>
        </row>
        <row r="27">
          <cell r="FD27" t="str">
            <v>Hold</v>
          </cell>
          <cell r="FF27">
            <v>35</v>
          </cell>
        </row>
        <row r="29">
          <cell r="FD29" t="str">
            <v>Overweight</v>
          </cell>
          <cell r="FF29">
            <v>34</v>
          </cell>
        </row>
        <row r="31">
          <cell r="FD31" t="str">
            <v>Buy</v>
          </cell>
          <cell r="FF31">
            <v>33</v>
          </cell>
        </row>
        <row r="33">
          <cell r="FD33" t="str">
            <v>Overweight</v>
          </cell>
          <cell r="FF33">
            <v>33</v>
          </cell>
        </row>
        <row r="35">
          <cell r="FD35" t="str">
            <v>Accumulate</v>
          </cell>
          <cell r="FF35">
            <v>34</v>
          </cell>
        </row>
        <row r="37">
          <cell r="FD37" t="str">
            <v>Hold</v>
          </cell>
          <cell r="FF37">
            <v>26</v>
          </cell>
        </row>
        <row r="39">
          <cell r="FD39" t="str">
            <v>Overweight</v>
          </cell>
          <cell r="FF39">
            <v>30</v>
          </cell>
        </row>
        <row r="41">
          <cell r="FD41" t="str">
            <v>Buy</v>
          </cell>
          <cell r="FF41">
            <v>35</v>
          </cell>
        </row>
        <row r="43">
          <cell r="FD43" t="str">
            <v>Buy</v>
          </cell>
          <cell r="FF43">
            <v>36</v>
          </cell>
        </row>
        <row r="45">
          <cell r="FD45" t="str">
            <v>Buy</v>
          </cell>
          <cell r="FF45">
            <v>36</v>
          </cell>
        </row>
        <row r="47">
          <cell r="FD47" t="str">
            <v>Under Review</v>
          </cell>
          <cell r="FF47" t="str">
            <v>n/a</v>
          </cell>
        </row>
        <row r="49">
          <cell r="FD49" t="str">
            <v>Buy</v>
          </cell>
          <cell r="FF49">
            <v>32</v>
          </cell>
        </row>
        <row r="51">
          <cell r="FD51" t="str">
            <v>Neutral</v>
          </cell>
          <cell r="FF51">
            <v>30</v>
          </cell>
        </row>
      </sheetData>
      <sheetData sheetId="10">
        <row r="6">
          <cell r="L6" t="str">
            <v>wilton.fry@baml.com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b.goyens@staff.telenet.be" TargetMode="External"/><Relationship Id="rId1" Type="http://schemas.openxmlformats.org/officeDocument/2006/relationships/hyperlink" Target="mailto:vincent.bruyneel@staff.telenet.b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www.lgi.com/"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www.lgi.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indexed="51"/>
    <pageSetUpPr fitToPage="1"/>
  </sheetPr>
  <dimension ref="B6:W59"/>
  <sheetViews>
    <sheetView tabSelected="1" zoomScale="80" zoomScaleNormal="80" workbookViewId="0">
      <selection activeCell="N26" sqref="N26"/>
    </sheetView>
  </sheetViews>
  <sheetFormatPr defaultRowHeight="11.25"/>
  <cols>
    <col min="1" max="4" width="9.33203125" style="42"/>
    <col min="5" max="5" width="16.33203125" style="42" customWidth="1"/>
    <col min="6" max="6" width="9.33203125" style="42"/>
    <col min="7" max="7" width="5.5" style="42" customWidth="1"/>
    <col min="8" max="16384" width="9.33203125" style="42"/>
  </cols>
  <sheetData>
    <row r="6" spans="2:13" ht="20.25">
      <c r="E6" s="52" t="s">
        <v>438</v>
      </c>
      <c r="F6" s="53"/>
      <c r="G6" s="53"/>
      <c r="H6" s="53"/>
      <c r="I6" s="53"/>
      <c r="J6" s="53"/>
      <c r="K6" s="53"/>
      <c r="L6" s="53"/>
      <c r="M6" s="53"/>
    </row>
    <row r="10" spans="2:13">
      <c r="G10" s="54"/>
    </row>
    <row r="12" spans="2:13" ht="15.75">
      <c r="B12" s="43" t="s">
        <v>44</v>
      </c>
    </row>
    <row r="14" spans="2:13" s="44" customFormat="1" ht="13.5" thickBot="1"/>
    <row r="15" spans="2:13" s="45" customFormat="1" ht="23.25" customHeight="1" thickTop="1" thickBot="1">
      <c r="C15" s="219" t="s">
        <v>111</v>
      </c>
      <c r="D15" s="220"/>
      <c r="E15" s="220"/>
      <c r="F15" s="220"/>
      <c r="G15" s="221"/>
    </row>
    <row r="16" spans="2:13" s="45" customFormat="1" ht="8.25" customHeight="1" thickTop="1" thickBot="1">
      <c r="C16" s="135"/>
      <c r="D16" s="136"/>
      <c r="E16" s="136"/>
      <c r="F16" s="136"/>
      <c r="G16" s="136"/>
    </row>
    <row r="17" spans="3:23" s="45" customFormat="1" ht="23.25" customHeight="1" thickTop="1" thickBot="1">
      <c r="C17" s="219" t="s">
        <v>428</v>
      </c>
      <c r="D17" s="220"/>
      <c r="E17" s="220"/>
      <c r="F17" s="220"/>
      <c r="G17" s="221"/>
    </row>
    <row r="18" spans="3:23" s="45" customFormat="1" ht="8.25" customHeight="1" thickTop="1" thickBot="1">
      <c r="C18" s="135"/>
      <c r="D18" s="136"/>
      <c r="E18" s="136"/>
      <c r="F18" s="136"/>
      <c r="G18" s="136"/>
    </row>
    <row r="19" spans="3:23" s="45" customFormat="1" ht="23.25" customHeight="1" thickTop="1" thickBot="1">
      <c r="C19" s="219" t="s">
        <v>123</v>
      </c>
      <c r="D19" s="220"/>
      <c r="E19" s="220"/>
      <c r="F19" s="220"/>
      <c r="G19" s="221"/>
    </row>
    <row r="20" spans="3:23" s="45" customFormat="1" ht="8.25" customHeight="1" thickTop="1" thickBot="1">
      <c r="C20" s="135"/>
      <c r="D20" s="135"/>
      <c r="E20" s="135"/>
      <c r="F20" s="135"/>
      <c r="G20" s="135"/>
    </row>
    <row r="21" spans="3:23" s="45" customFormat="1" ht="23.25" customHeight="1" thickTop="1" thickBot="1">
      <c r="C21" s="216" t="s">
        <v>112</v>
      </c>
      <c r="D21" s="217"/>
      <c r="E21" s="217"/>
      <c r="F21" s="217"/>
      <c r="G21" s="218"/>
    </row>
    <row r="22" spans="3:23" s="44" customFormat="1" ht="8.25" customHeight="1" thickTop="1" thickBot="1">
      <c r="C22" s="137"/>
      <c r="D22" s="137"/>
      <c r="E22" s="137"/>
      <c r="F22" s="137"/>
      <c r="G22" s="137"/>
    </row>
    <row r="23" spans="3:23" s="45" customFormat="1" ht="23.25" customHeight="1" thickTop="1" thickBot="1">
      <c r="C23" s="216" t="s">
        <v>113</v>
      </c>
      <c r="D23" s="217"/>
      <c r="E23" s="217"/>
      <c r="F23" s="217"/>
      <c r="G23" s="218"/>
    </row>
    <row r="24" spans="3:23" s="44" customFormat="1" ht="8.25" customHeight="1" thickTop="1" thickBot="1">
      <c r="C24" s="137"/>
      <c r="D24" s="137"/>
      <c r="E24" s="137"/>
      <c r="F24" s="137"/>
      <c r="G24" s="137"/>
      <c r="Q24" s="42"/>
      <c r="R24" s="47"/>
      <c r="S24" s="47"/>
      <c r="T24" s="47"/>
      <c r="U24" s="47"/>
      <c r="V24" s="47"/>
      <c r="W24" s="47"/>
    </row>
    <row r="25" spans="3:23" s="45" customFormat="1" ht="23.25" customHeight="1" thickTop="1" thickBot="1">
      <c r="C25" s="216" t="s">
        <v>154</v>
      </c>
      <c r="D25" s="217"/>
      <c r="E25" s="217"/>
      <c r="F25" s="217"/>
      <c r="G25" s="218"/>
      <c r="U25" s="48"/>
      <c r="V25" s="48"/>
      <c r="W25" s="48"/>
    </row>
    <row r="26" spans="3:23" s="44" customFormat="1" ht="8.25" customHeight="1" thickTop="1" thickBot="1">
      <c r="C26" s="137"/>
      <c r="D26" s="137"/>
      <c r="E26" s="137"/>
      <c r="F26" s="137"/>
      <c r="G26" s="137"/>
      <c r="R26" s="49"/>
      <c r="S26" s="49"/>
      <c r="T26" s="49"/>
      <c r="U26" s="49"/>
      <c r="V26" s="49"/>
      <c r="W26" s="49"/>
    </row>
    <row r="27" spans="3:23" s="45" customFormat="1" ht="23.25" customHeight="1" thickTop="1" thickBot="1">
      <c r="C27" s="216" t="s">
        <v>155</v>
      </c>
      <c r="D27" s="217"/>
      <c r="E27" s="217"/>
      <c r="F27" s="217"/>
      <c r="G27" s="218"/>
      <c r="U27" s="48"/>
      <c r="V27" s="48"/>
      <c r="W27" s="48"/>
    </row>
    <row r="28" spans="3:23" s="45" customFormat="1" ht="8.25" customHeight="1" thickTop="1" thickBot="1">
      <c r="C28" s="158"/>
      <c r="D28" s="159"/>
      <c r="E28" s="159"/>
      <c r="F28" s="159"/>
      <c r="G28" s="159"/>
      <c r="U28" s="48"/>
      <c r="V28" s="48"/>
      <c r="W28" s="48"/>
    </row>
    <row r="29" spans="3:23" s="45" customFormat="1" ht="23.25" customHeight="1" thickTop="1" thickBot="1">
      <c r="C29" s="216" t="s">
        <v>209</v>
      </c>
      <c r="D29" s="217"/>
      <c r="E29" s="217"/>
      <c r="F29" s="217"/>
      <c r="G29" s="218"/>
      <c r="U29" s="48"/>
      <c r="V29" s="48"/>
      <c r="W29" s="48"/>
    </row>
    <row r="30" spans="3:23" s="45" customFormat="1" ht="8.25" customHeight="1" thickTop="1" thickBot="1">
      <c r="C30" s="158"/>
      <c r="D30" s="159"/>
      <c r="E30" s="159"/>
      <c r="F30" s="159"/>
      <c r="G30" s="159"/>
      <c r="U30" s="48"/>
      <c r="V30" s="48"/>
      <c r="W30" s="48"/>
    </row>
    <row r="31" spans="3:23" s="45" customFormat="1" ht="23.25" customHeight="1" thickTop="1" thickBot="1">
      <c r="C31" s="216" t="s">
        <v>281</v>
      </c>
      <c r="D31" s="217"/>
      <c r="E31" s="217"/>
      <c r="F31" s="217"/>
      <c r="G31" s="218"/>
      <c r="U31" s="48"/>
      <c r="V31" s="48"/>
      <c r="W31" s="48"/>
    </row>
    <row r="32" spans="3:23" s="45" customFormat="1" ht="8.25" customHeight="1" thickTop="1" thickBot="1">
      <c r="C32" s="158"/>
      <c r="D32" s="159"/>
      <c r="E32" s="159"/>
      <c r="F32" s="159"/>
      <c r="G32" s="159"/>
      <c r="U32" s="48"/>
      <c r="V32" s="48"/>
      <c r="W32" s="48"/>
    </row>
    <row r="33" spans="2:23" s="45" customFormat="1" ht="23.25" customHeight="1" thickTop="1" thickBot="1">
      <c r="C33" s="216" t="s">
        <v>156</v>
      </c>
      <c r="D33" s="217"/>
      <c r="E33" s="217"/>
      <c r="F33" s="217"/>
      <c r="G33" s="218"/>
      <c r="U33" s="48"/>
      <c r="V33" s="48"/>
      <c r="W33" s="48"/>
    </row>
    <row r="34" spans="2:23" s="45" customFormat="1" ht="8.25" customHeight="1" thickTop="1" thickBot="1">
      <c r="C34" s="137"/>
      <c r="D34" s="137"/>
      <c r="E34" s="137"/>
      <c r="F34" s="137"/>
      <c r="G34" s="137"/>
      <c r="U34" s="48"/>
      <c r="V34" s="48"/>
      <c r="W34" s="48"/>
    </row>
    <row r="35" spans="2:23" s="45" customFormat="1" ht="23.25" customHeight="1" thickTop="1" thickBot="1">
      <c r="C35" s="216" t="s">
        <v>167</v>
      </c>
      <c r="D35" s="217"/>
      <c r="E35" s="217"/>
      <c r="F35" s="217"/>
      <c r="G35" s="218"/>
      <c r="U35" s="48"/>
      <c r="V35" s="48"/>
      <c r="W35" s="48"/>
    </row>
    <row r="36" spans="2:23" s="45" customFormat="1" ht="8.25" customHeight="1" thickTop="1" thickBot="1">
      <c r="C36" s="137"/>
      <c r="D36" s="137"/>
      <c r="E36" s="137"/>
      <c r="F36" s="137"/>
      <c r="G36" s="137"/>
      <c r="U36" s="48"/>
      <c r="V36" s="48"/>
      <c r="W36" s="48"/>
    </row>
    <row r="37" spans="2:23" s="45" customFormat="1" ht="23.25" customHeight="1" thickTop="1" thickBot="1">
      <c r="C37" s="216" t="s">
        <v>157</v>
      </c>
      <c r="D37" s="217"/>
      <c r="E37" s="217"/>
      <c r="F37" s="217"/>
      <c r="G37" s="218"/>
      <c r="U37" s="48"/>
      <c r="V37" s="48"/>
      <c r="W37" s="48"/>
    </row>
    <row r="38" spans="2:23" s="44" customFormat="1" ht="8.25" customHeight="1" thickTop="1" thickBot="1">
      <c r="C38" s="137"/>
      <c r="D38" s="137"/>
      <c r="E38" s="137"/>
      <c r="F38" s="137"/>
      <c r="G38" s="137"/>
      <c r="R38" s="46"/>
      <c r="S38" s="46"/>
      <c r="T38" s="46"/>
      <c r="U38" s="46"/>
      <c r="V38" s="46"/>
      <c r="W38" s="46"/>
    </row>
    <row r="39" spans="2:23" s="45" customFormat="1" ht="23.25" customHeight="1" thickTop="1" thickBot="1">
      <c r="C39" s="216" t="s">
        <v>139</v>
      </c>
      <c r="D39" s="217"/>
      <c r="E39" s="217"/>
      <c r="F39" s="217"/>
      <c r="G39" s="218"/>
      <c r="U39" s="48"/>
      <c r="V39" s="48"/>
      <c r="W39" s="48"/>
    </row>
    <row r="40" spans="2:23" s="45" customFormat="1" ht="8.25" customHeight="1" thickTop="1" thickBot="1">
      <c r="C40" s="50"/>
      <c r="D40" s="51"/>
      <c r="E40" s="51"/>
      <c r="F40" s="51"/>
      <c r="G40" s="51"/>
      <c r="U40" s="48"/>
      <c r="V40" s="48"/>
      <c r="W40" s="48"/>
    </row>
    <row r="41" spans="2:23" s="45" customFormat="1" ht="23.25" customHeight="1" thickTop="1" thickBot="1">
      <c r="C41" s="216" t="s">
        <v>169</v>
      </c>
      <c r="D41" s="217"/>
      <c r="E41" s="217"/>
      <c r="F41" s="217"/>
      <c r="G41" s="218"/>
      <c r="U41" s="48"/>
      <c r="V41" s="48"/>
      <c r="W41" s="48"/>
    </row>
    <row r="42" spans="2:23" s="45" customFormat="1" ht="8.25" customHeight="1" thickTop="1" thickBot="1">
      <c r="C42" s="158"/>
      <c r="D42" s="159"/>
      <c r="E42" s="159"/>
      <c r="F42" s="159"/>
      <c r="G42" s="159"/>
      <c r="U42" s="48"/>
      <c r="V42" s="48"/>
      <c r="W42" s="48"/>
    </row>
    <row r="43" spans="2:23" s="45" customFormat="1" ht="23.25" customHeight="1" thickTop="1" thickBot="1">
      <c r="C43" s="216" t="s">
        <v>248</v>
      </c>
      <c r="D43" s="217"/>
      <c r="E43" s="217"/>
      <c r="F43" s="217"/>
      <c r="G43" s="218"/>
      <c r="U43" s="48"/>
      <c r="V43" s="48"/>
      <c r="W43" s="48"/>
    </row>
    <row r="44" spans="2:23" s="45" customFormat="1" ht="15.75" customHeight="1" thickTop="1">
      <c r="C44" s="50"/>
      <c r="D44" s="51"/>
      <c r="E44" s="51"/>
      <c r="F44" s="51"/>
      <c r="G44" s="51"/>
      <c r="U44" s="48"/>
      <c r="V44" s="48"/>
      <c r="W44" s="48"/>
    </row>
    <row r="45" spans="2:23" s="44" customFormat="1" ht="15.75">
      <c r="B45" s="43" t="s">
        <v>270</v>
      </c>
      <c r="T45" s="84"/>
      <c r="U45" s="84"/>
      <c r="V45" s="49"/>
      <c r="W45" s="46"/>
    </row>
    <row r="46" spans="2:23" s="44" customFormat="1" ht="12.75">
      <c r="R46" s="49"/>
      <c r="S46" s="49"/>
      <c r="T46" s="49"/>
      <c r="U46" s="49"/>
      <c r="V46" s="49"/>
      <c r="W46" s="46"/>
    </row>
    <row r="47" spans="2:23" ht="12.75">
      <c r="C47" s="44" t="s">
        <v>41</v>
      </c>
      <c r="Q47" s="44"/>
      <c r="U47" s="49"/>
      <c r="V47" s="49"/>
      <c r="W47" s="46"/>
    </row>
    <row r="48" spans="2:23" ht="3.75" customHeight="1">
      <c r="C48" s="44"/>
      <c r="Q48" s="44"/>
      <c r="R48" s="49"/>
      <c r="S48" s="49"/>
      <c r="T48" s="49"/>
      <c r="U48" s="49"/>
      <c r="V48" s="49"/>
      <c r="W48" s="46"/>
    </row>
    <row r="49" spans="3:3" ht="12.75">
      <c r="C49" s="44" t="s">
        <v>326</v>
      </c>
    </row>
    <row r="50" spans="3:3" ht="12.75">
      <c r="C50" s="44" t="s">
        <v>42</v>
      </c>
    </row>
    <row r="51" spans="3:3" ht="12.75">
      <c r="C51" s="44" t="s">
        <v>43</v>
      </c>
    </row>
    <row r="52" spans="3:3" ht="12.75">
      <c r="C52" s="44"/>
    </row>
    <row r="53" spans="3:3" ht="12.75">
      <c r="C53" s="44" t="s">
        <v>45</v>
      </c>
    </row>
    <row r="54" spans="3:3" ht="3.75" customHeight="1">
      <c r="C54" s="44"/>
    </row>
    <row r="55" spans="3:3" ht="12.75">
      <c r="C55" s="44" t="s">
        <v>46</v>
      </c>
    </row>
    <row r="56" spans="3:3" ht="12.75">
      <c r="C56" s="44" t="s">
        <v>47</v>
      </c>
    </row>
    <row r="57" spans="3:3" ht="12.75">
      <c r="C57" s="44" t="s">
        <v>98</v>
      </c>
    </row>
    <row r="58" spans="3:3" ht="12.75">
      <c r="C58" s="44"/>
    </row>
    <row r="59" spans="3:3" ht="12.75">
      <c r="C59" s="44"/>
    </row>
  </sheetData>
  <mergeCells count="15">
    <mergeCell ref="C43:G43"/>
    <mergeCell ref="C41:G41"/>
    <mergeCell ref="C15:G15"/>
    <mergeCell ref="C23:G23"/>
    <mergeCell ref="C27:G27"/>
    <mergeCell ref="C19:G19"/>
    <mergeCell ref="C39:G39"/>
    <mergeCell ref="C25:G25"/>
    <mergeCell ref="C21:G21"/>
    <mergeCell ref="C37:G37"/>
    <mergeCell ref="C33:G33"/>
    <mergeCell ref="C35:G35"/>
    <mergeCell ref="C29:G29"/>
    <mergeCell ref="C31:G31"/>
    <mergeCell ref="C17:G17"/>
  </mergeCells>
  <phoneticPr fontId="0" type="noConversion"/>
  <hyperlinks>
    <hyperlink ref="C15" location="'Income Statement'!A1" display="I. Income Statement"/>
    <hyperlink ref="C25" location="'KPIs - Overview'!A1" display="II. KPIs - Overview"/>
    <hyperlink ref="C50" r:id="rId1"/>
    <hyperlink ref="C56" r:id="rId2"/>
    <hyperlink ref="C27" location="'KPIs - Television'!A1" display="III. KPIs - Television"/>
    <hyperlink ref="R47:V47" location="'Debt profile'!A1" display="VIII. Debt profile"/>
    <hyperlink ref="R27:V27" location="'Cash Flow Statement'!A1" display="II. Cash Flow Statement"/>
    <hyperlink ref="C21:G21" location="'Cash Flow Statement'!A1" display="II. Cash Flow Statement"/>
    <hyperlink ref="C33:G33" location="'Outlook 2011'!Print_Area" display="OUTLOOK 2011"/>
    <hyperlink ref="C39:G39" location="'Debt profile'!A1" display="X. Debt profile"/>
    <hyperlink ref="C23:G23" location="'Statement of financial position'!A1" display="III. Statement of financial position"/>
    <hyperlink ref="C19:G19" location="'Adjusted EBITDA'!Print_Area" display="ADJUSTED EBITDA"/>
    <hyperlink ref="C27:G27" location="'Operating statistics'!Print_Area" display="OPERATING STATISTICS"/>
    <hyperlink ref="C37:G37" location="'Shareholder structure'!Print_Area" display="SHAREHOLDER STRUCTURE"/>
    <hyperlink ref="C35:G35" location="'Group structure'!Print_Area" display="GROUP STRUCTURE"/>
    <hyperlink ref="C25:G25" location="'Capital expenditures'!Print_Area" display="CAPITAL EXPENDITURES"/>
    <hyperlink ref="C41:G41" location="'Financial calendar'!Print_Area" display="FINANCIAL CALENDAR"/>
    <hyperlink ref="C29:G29" location="'Broadband specs'!Print_Area" display="BROADBAND SPECS"/>
    <hyperlink ref="C43:G43" location="'Analyst coverage'!Print_Area" display="ANALYST COVERAGE"/>
    <hyperlink ref="C31:G31" location="Shakes!Print_Area" display="SHAKES"/>
    <hyperlink ref="C17:G17" location="'Revenue Adjustment'!A1" display="REVENUE ADJUSTMENT"/>
  </hyperlinks>
  <printOptions horizontalCentered="1" verticalCentered="1"/>
  <pageMargins left="0" right="0" top="0" bottom="0" header="0" footer="0"/>
  <pageSetup paperSize="9" scale="68" orientation="landscape" r:id="rId3"/>
  <headerFooter alignWithMargins="0"/>
  <drawing r:id="rId4"/>
</worksheet>
</file>

<file path=xl/worksheets/sheet10.xml><?xml version="1.0" encoding="utf-8"?>
<worksheet xmlns="http://schemas.openxmlformats.org/spreadsheetml/2006/main" xmlns:r="http://schemas.openxmlformats.org/officeDocument/2006/relationships">
  <sheetPr>
    <tabColor indexed="51"/>
    <pageSetUpPr fitToPage="1"/>
  </sheetPr>
  <dimension ref="A1:K56"/>
  <sheetViews>
    <sheetView showGridLines="0" zoomScale="90" zoomScaleNormal="90" workbookViewId="0">
      <selection activeCell="G23" sqref="G23"/>
    </sheetView>
  </sheetViews>
  <sheetFormatPr defaultRowHeight="11.25"/>
  <cols>
    <col min="1" max="1" width="39.6640625" customWidth="1"/>
    <col min="2" max="5" width="19.1640625" customWidth="1"/>
    <col min="6" max="7" width="9.5" customWidth="1"/>
    <col min="11" max="11" width="22.33203125" customWidth="1"/>
  </cols>
  <sheetData>
    <row r="1" spans="1:11" ht="28.5" customHeight="1" thickBot="1">
      <c r="A1" s="24"/>
    </row>
    <row r="2" spans="1:11" s="16" customFormat="1" ht="25.5" customHeight="1" thickTop="1" thickBot="1">
      <c r="A2" s="56" t="s">
        <v>302</v>
      </c>
      <c r="B2" s="57" t="s">
        <v>297</v>
      </c>
      <c r="C2" s="57" t="s">
        <v>298</v>
      </c>
      <c r="D2" s="57" t="s">
        <v>299</v>
      </c>
      <c r="E2" s="57" t="s">
        <v>300</v>
      </c>
      <c r="K2" s="144" t="s">
        <v>101</v>
      </c>
    </row>
    <row r="3" spans="1:11" ht="12.75" customHeight="1"/>
    <row r="4" spans="1:11" ht="12.75" customHeight="1">
      <c r="A4" s="95" t="s">
        <v>282</v>
      </c>
    </row>
    <row r="5" spans="1:11">
      <c r="A5" s="55" t="s">
        <v>286</v>
      </c>
      <c r="B5" s="162" t="s">
        <v>214</v>
      </c>
      <c r="C5" s="161" t="s">
        <v>258</v>
      </c>
      <c r="D5" s="162" t="s">
        <v>262</v>
      </c>
      <c r="E5" s="162" t="s">
        <v>215</v>
      </c>
    </row>
    <row r="6" spans="1:11">
      <c r="A6" s="55" t="s">
        <v>287</v>
      </c>
      <c r="B6" s="176" t="s">
        <v>284</v>
      </c>
      <c r="C6" s="176" t="s">
        <v>259</v>
      </c>
      <c r="D6" s="176" t="s">
        <v>263</v>
      </c>
      <c r="E6" s="176" t="s">
        <v>220</v>
      </c>
    </row>
    <row r="7" spans="1:11">
      <c r="A7" s="55" t="s">
        <v>212</v>
      </c>
      <c r="B7" s="161" t="s">
        <v>221</v>
      </c>
      <c r="C7" s="162" t="s">
        <v>260</v>
      </c>
      <c r="D7" s="162" t="s">
        <v>290</v>
      </c>
      <c r="E7" s="162" t="s">
        <v>290</v>
      </c>
    </row>
    <row r="9" spans="1:11" ht="14.25">
      <c r="A9" s="95" t="s">
        <v>291</v>
      </c>
    </row>
    <row r="10" spans="1:11">
      <c r="A10" t="s">
        <v>283</v>
      </c>
      <c r="B10" s="227" t="s">
        <v>285</v>
      </c>
      <c r="C10" s="227"/>
      <c r="D10" s="227"/>
      <c r="E10" s="227"/>
    </row>
    <row r="12" spans="1:11" ht="14.25">
      <c r="A12" s="95" t="s">
        <v>294</v>
      </c>
    </row>
    <row r="13" spans="1:11">
      <c r="A13" s="55" t="s">
        <v>32</v>
      </c>
      <c r="B13" s="227" t="s">
        <v>293</v>
      </c>
      <c r="C13" s="227"/>
      <c r="D13" s="227"/>
      <c r="E13" s="227"/>
    </row>
    <row r="15" spans="1:11" ht="14.25">
      <c r="A15" s="95" t="s">
        <v>296</v>
      </c>
    </row>
    <row r="16" spans="1:11">
      <c r="A16" t="s">
        <v>211</v>
      </c>
      <c r="B16" s="160">
        <v>45</v>
      </c>
      <c r="C16" s="160">
        <v>54.95</v>
      </c>
      <c r="D16" s="160">
        <v>74.95</v>
      </c>
      <c r="E16" s="160">
        <v>99</v>
      </c>
    </row>
    <row r="17" spans="1:5">
      <c r="E17" t="s">
        <v>261</v>
      </c>
    </row>
    <row r="22" spans="1:5" ht="23.25" thickBot="1">
      <c r="A22" s="56" t="s">
        <v>301</v>
      </c>
      <c r="B22" s="57" t="s">
        <v>297</v>
      </c>
      <c r="C22" s="57" t="s">
        <v>298</v>
      </c>
      <c r="D22" s="57" t="s">
        <v>299</v>
      </c>
      <c r="E22" s="178"/>
    </row>
    <row r="23" spans="1:5">
      <c r="E23" s="179"/>
    </row>
    <row r="24" spans="1:5" ht="12.75">
      <c r="A24" s="95" t="s">
        <v>282</v>
      </c>
      <c r="E24" s="179"/>
    </row>
    <row r="25" spans="1:5">
      <c r="A25" s="55" t="s">
        <v>286</v>
      </c>
      <c r="B25" s="162" t="s">
        <v>214</v>
      </c>
      <c r="C25" s="161" t="s">
        <v>258</v>
      </c>
      <c r="D25" s="162" t="s">
        <v>262</v>
      </c>
      <c r="E25" s="180"/>
    </row>
    <row r="26" spans="1:5">
      <c r="A26" s="55" t="s">
        <v>287</v>
      </c>
      <c r="B26" s="176" t="s">
        <v>284</v>
      </c>
      <c r="C26" s="176" t="s">
        <v>259</v>
      </c>
      <c r="D26" s="176" t="s">
        <v>263</v>
      </c>
      <c r="E26" s="181"/>
    </row>
    <row r="27" spans="1:5">
      <c r="A27" s="55" t="s">
        <v>212</v>
      </c>
      <c r="B27" s="161" t="s">
        <v>221</v>
      </c>
      <c r="C27" s="162" t="s">
        <v>260</v>
      </c>
      <c r="D27" s="162" t="s">
        <v>290</v>
      </c>
      <c r="E27" s="180"/>
    </row>
    <row r="28" spans="1:5">
      <c r="E28" s="179"/>
    </row>
    <row r="29" spans="1:5" ht="14.25">
      <c r="A29" s="95" t="s">
        <v>291</v>
      </c>
      <c r="E29" s="179"/>
    </row>
    <row r="30" spans="1:5">
      <c r="A30" t="s">
        <v>283</v>
      </c>
      <c r="B30" s="177" t="s">
        <v>285</v>
      </c>
      <c r="C30" s="177"/>
      <c r="D30" s="177"/>
      <c r="E30" s="182"/>
    </row>
    <row r="31" spans="1:5">
      <c r="E31" s="179"/>
    </row>
    <row r="32" spans="1:5" ht="14.25">
      <c r="A32" s="95" t="s">
        <v>296</v>
      </c>
      <c r="E32" s="179"/>
    </row>
    <row r="33" spans="1:5">
      <c r="A33" t="s">
        <v>211</v>
      </c>
      <c r="B33" s="160">
        <v>35</v>
      </c>
      <c r="C33" s="160">
        <v>49.95</v>
      </c>
      <c r="D33" s="160">
        <v>69.95</v>
      </c>
      <c r="E33" s="183"/>
    </row>
    <row r="34" spans="1:5">
      <c r="B34" s="160"/>
      <c r="C34" s="160"/>
      <c r="D34" s="160"/>
      <c r="E34" s="183"/>
    </row>
    <row r="35" spans="1:5">
      <c r="B35" s="160"/>
      <c r="C35" s="160"/>
      <c r="D35" s="160"/>
      <c r="E35" s="183"/>
    </row>
    <row r="36" spans="1:5">
      <c r="B36" s="160"/>
      <c r="C36" s="160"/>
      <c r="D36" s="160"/>
      <c r="E36" s="183"/>
    </row>
    <row r="37" spans="1:5">
      <c r="B37" s="160"/>
      <c r="C37" s="160"/>
      <c r="D37" s="160"/>
      <c r="E37" s="183"/>
    </row>
    <row r="38" spans="1:5">
      <c r="B38" s="160"/>
      <c r="C38" s="160"/>
      <c r="D38" s="160"/>
      <c r="E38" s="183"/>
    </row>
    <row r="39" spans="1:5" ht="12" thickBot="1">
      <c r="A39" s="56" t="s">
        <v>303</v>
      </c>
      <c r="B39" s="57" t="s">
        <v>304</v>
      </c>
      <c r="C39" s="57"/>
      <c r="D39" s="57"/>
      <c r="E39" s="183"/>
    </row>
    <row r="40" spans="1:5">
      <c r="C40" s="179"/>
      <c r="D40" s="179"/>
      <c r="E40" s="183"/>
    </row>
    <row r="41" spans="1:5" ht="14.25">
      <c r="A41" s="95" t="s">
        <v>291</v>
      </c>
      <c r="C41" s="179"/>
      <c r="D41" s="179"/>
      <c r="E41" s="183"/>
    </row>
    <row r="42" spans="1:5">
      <c r="A42" t="s">
        <v>283</v>
      </c>
      <c r="B42" s="177" t="s">
        <v>285</v>
      </c>
      <c r="C42" s="182"/>
      <c r="D42" s="182"/>
      <c r="E42" s="183"/>
    </row>
    <row r="43" spans="1:5">
      <c r="C43" s="179"/>
      <c r="D43" s="179"/>
      <c r="E43" s="183"/>
    </row>
    <row r="44" spans="1:5" ht="14.25">
      <c r="A44" s="95" t="s">
        <v>294</v>
      </c>
      <c r="C44" s="179"/>
      <c r="D44" s="179"/>
      <c r="E44" s="183"/>
    </row>
    <row r="45" spans="1:5">
      <c r="A45" s="55" t="s">
        <v>32</v>
      </c>
      <c r="B45" s="184" t="s">
        <v>293</v>
      </c>
      <c r="C45" s="184"/>
      <c r="D45" s="184"/>
      <c r="E45" s="184"/>
    </row>
    <row r="46" spans="1:5">
      <c r="C46" s="179"/>
      <c r="D46" s="179"/>
      <c r="E46" s="183"/>
    </row>
    <row r="47" spans="1:5" ht="14.25">
      <c r="A47" s="95" t="s">
        <v>296</v>
      </c>
      <c r="C47" s="179"/>
      <c r="D47" s="179"/>
      <c r="E47" s="183"/>
    </row>
    <row r="48" spans="1:5">
      <c r="A48" t="s">
        <v>211</v>
      </c>
      <c r="B48" s="160">
        <v>21</v>
      </c>
      <c r="C48" s="183"/>
      <c r="D48" s="183"/>
      <c r="E48" s="183"/>
    </row>
    <row r="49" spans="1:5">
      <c r="B49" s="160"/>
      <c r="C49" s="160"/>
      <c r="D49" s="160"/>
      <c r="E49" s="183"/>
    </row>
    <row r="50" spans="1:5">
      <c r="E50" s="179"/>
    </row>
    <row r="52" spans="1:5">
      <c r="A52" s="55" t="s">
        <v>288</v>
      </c>
    </row>
    <row r="53" spans="1:5" ht="58.5" customHeight="1">
      <c r="A53" s="226" t="s">
        <v>289</v>
      </c>
      <c r="B53" s="226"/>
      <c r="C53" s="226"/>
      <c r="D53" s="226"/>
      <c r="E53" s="226"/>
    </row>
    <row r="54" spans="1:5">
      <c r="A54" s="226" t="s">
        <v>292</v>
      </c>
      <c r="B54" s="226"/>
      <c r="C54" s="226"/>
      <c r="D54" s="226"/>
      <c r="E54" s="226"/>
    </row>
    <row r="55" spans="1:5" ht="25.5" customHeight="1">
      <c r="A55" s="226" t="s">
        <v>295</v>
      </c>
      <c r="B55" s="226"/>
      <c r="C55" s="226"/>
      <c r="D55" s="226"/>
      <c r="E55" s="226"/>
    </row>
    <row r="56" spans="1:5">
      <c r="A56" s="55" t="s">
        <v>349</v>
      </c>
    </row>
  </sheetData>
  <mergeCells count="5">
    <mergeCell ref="A53:E53"/>
    <mergeCell ref="B10:E10"/>
    <mergeCell ref="A54:E54"/>
    <mergeCell ref="B13:E13"/>
    <mergeCell ref="A55:E55"/>
  </mergeCells>
  <hyperlinks>
    <hyperlink ref="K2" location="Home!Print_Area" display="Return to Home page"/>
  </hyperlinks>
  <pageMargins left="0.74803149606299202" right="0.74803149606299202" top="0.98425196850393704" bottom="1.1811023622047201" header="0.511811023622047" footer="0.511811023622047"/>
  <pageSetup paperSize="9" scale="87" orientation="portrait" r:id="rId1"/>
  <headerFooter alignWithMargins="0">
    <oddHeader>&amp;L&amp;G&amp;C&amp;"Arial,Vet"&amp;UTelenet - Investor and Analyst Toolkit</oddHeader>
    <oddFooter>&amp;L&amp;7May 3, 2011 - Q1 2011 results&amp;C&amp;7Shakes&amp;R&amp;7&amp;P</oddFooter>
  </headerFooter>
  <drawing r:id="rId2"/>
  <legacyDrawingHF r:id="rId3"/>
</worksheet>
</file>

<file path=xl/worksheets/sheet11.xml><?xml version="1.0" encoding="utf-8"?>
<worksheet xmlns="http://schemas.openxmlformats.org/spreadsheetml/2006/main" xmlns:r="http://schemas.openxmlformats.org/officeDocument/2006/relationships">
  <sheetPr codeName="Sheet9" enableFormatConditionsCalculation="0">
    <tabColor indexed="51"/>
    <pageSetUpPr fitToPage="1"/>
  </sheetPr>
  <dimension ref="A1:H25"/>
  <sheetViews>
    <sheetView showGridLines="0" zoomScaleNormal="100" workbookViewId="0">
      <selection activeCell="H2" sqref="H2"/>
    </sheetView>
  </sheetViews>
  <sheetFormatPr defaultRowHeight="11.25"/>
  <cols>
    <col min="1" max="1" width="30.83203125" customWidth="1"/>
    <col min="2" max="2" width="29.83203125" style="17" customWidth="1"/>
    <col min="3" max="4" width="29.83203125" customWidth="1"/>
    <col min="5" max="5" width="15.6640625" customWidth="1"/>
    <col min="6" max="7" width="14.6640625" customWidth="1"/>
    <col min="8" max="8" width="22.5" customWidth="1"/>
    <col min="9" max="9" width="14.6640625" customWidth="1"/>
  </cols>
  <sheetData>
    <row r="1" spans="1:8" ht="28.5" customHeight="1" thickBot="1"/>
    <row r="2" spans="1:8" s="16" customFormat="1" ht="28.5" customHeight="1" thickTop="1" thickBot="1">
      <c r="A2" s="213"/>
      <c r="B2" s="231" t="s">
        <v>168</v>
      </c>
      <c r="C2" s="231" t="s">
        <v>431</v>
      </c>
      <c r="D2" s="231" t="s">
        <v>168</v>
      </c>
      <c r="H2" s="144" t="s">
        <v>101</v>
      </c>
    </row>
    <row r="3" spans="1:8" s="16" customFormat="1" ht="15" customHeight="1" thickTop="1" thickBot="1">
      <c r="A3" s="56"/>
      <c r="B3" s="230" t="s">
        <v>430</v>
      </c>
      <c r="C3" s="57"/>
      <c r="D3" s="230" t="s">
        <v>432</v>
      </c>
      <c r="H3" s="214"/>
    </row>
    <row r="4" spans="1:8" ht="12.75" customHeight="1">
      <c r="C4" s="17"/>
      <c r="D4" s="17"/>
    </row>
    <row r="5" spans="1:8" s="6" customFormat="1" ht="12.75" customHeight="1">
      <c r="A5" s="164" t="s">
        <v>323</v>
      </c>
      <c r="B5" s="174" t="s">
        <v>433</v>
      </c>
      <c r="C5" s="165" t="s">
        <v>435</v>
      </c>
      <c r="D5" s="174" t="s">
        <v>322</v>
      </c>
    </row>
    <row r="6" spans="1:8" ht="4.5" customHeight="1">
      <c r="A6" s="55"/>
      <c r="B6" s="165"/>
      <c r="C6" s="165"/>
      <c r="D6" s="165"/>
    </row>
    <row r="7" spans="1:8" s="6" customFormat="1" ht="12.75" customHeight="1">
      <c r="A7" s="164" t="s">
        <v>126</v>
      </c>
      <c r="B7" s="189" t="s">
        <v>279</v>
      </c>
      <c r="C7" s="189" t="s">
        <v>436</v>
      </c>
      <c r="D7" s="189" t="s">
        <v>437</v>
      </c>
    </row>
    <row r="8" spans="1:8" ht="4.5" customHeight="1">
      <c r="A8" s="55"/>
      <c r="B8" s="165"/>
      <c r="C8" s="165"/>
      <c r="D8" s="165"/>
    </row>
    <row r="9" spans="1:8" s="6" customFormat="1" ht="12.75" customHeight="1">
      <c r="A9" s="164" t="s">
        <v>324</v>
      </c>
      <c r="B9" s="174" t="s">
        <v>268</v>
      </c>
      <c r="C9" s="174" t="s">
        <v>434</v>
      </c>
      <c r="D9" s="174" t="s">
        <v>268</v>
      </c>
    </row>
    <row r="10" spans="1:8" ht="4.5" customHeight="1">
      <c r="A10" s="55"/>
      <c r="B10" s="165"/>
      <c r="C10" s="165"/>
      <c r="D10" s="165"/>
    </row>
    <row r="11" spans="1:8" s="6" customFormat="1" ht="12.75" customHeight="1">
      <c r="A11" s="164" t="s">
        <v>309</v>
      </c>
      <c r="B11" s="165" t="s">
        <v>269</v>
      </c>
      <c r="C11" s="174" t="s">
        <v>434</v>
      </c>
      <c r="D11" s="165" t="s">
        <v>269</v>
      </c>
    </row>
    <row r="12" spans="1:8" ht="12.75" customHeight="1"/>
    <row r="13" spans="1:8" ht="12.75" customHeight="1"/>
    <row r="14" spans="1:8" ht="12.75" customHeight="1"/>
    <row r="15" spans="1:8" ht="12.75" customHeight="1"/>
    <row r="16" spans="1:8" ht="12.75" customHeight="1"/>
    <row r="17" spans="1:7" ht="12.75" customHeight="1"/>
    <row r="18" spans="1:7" ht="12.75" customHeight="1"/>
    <row r="19" spans="1:7" ht="12.75" customHeight="1"/>
    <row r="20" spans="1:7" ht="12.75" customHeight="1"/>
    <row r="21" spans="1:7" ht="24.75" customHeight="1">
      <c r="A21" s="225" t="s">
        <v>429</v>
      </c>
      <c r="B21" s="225"/>
      <c r="C21" s="225"/>
      <c r="D21" s="225"/>
      <c r="E21" s="215"/>
      <c r="F21" s="215"/>
      <c r="G21" s="215"/>
    </row>
    <row r="22" spans="1:7" ht="12" customHeight="1">
      <c r="A22" s="228" t="s">
        <v>325</v>
      </c>
      <c r="B22" s="228"/>
      <c r="C22" s="228"/>
      <c r="D22" s="228"/>
    </row>
    <row r="23" spans="1:7" ht="23.25" customHeight="1">
      <c r="A23" s="228"/>
      <c r="B23" s="228"/>
      <c r="C23" s="228"/>
      <c r="D23" s="228"/>
    </row>
    <row r="24" spans="1:7" ht="12.75" customHeight="1"/>
    <row r="25" spans="1:7" ht="12.75" customHeight="1"/>
  </sheetData>
  <mergeCells count="2">
    <mergeCell ref="A22:D23"/>
    <mergeCell ref="A21:D21"/>
  </mergeCells>
  <phoneticPr fontId="1" type="noConversion"/>
  <hyperlinks>
    <hyperlink ref="H2" location="Home!Print_Area" display="Return to Home page"/>
  </hyperlinks>
  <pageMargins left="0.74803149606299202" right="0.74803149606299202" top="0.98425196850393704" bottom="1.1811023622047201" header="0.511811023622047" footer="0.511811023622047"/>
  <pageSetup paperSize="9" scale="98" orientation="landscape" r:id="rId1"/>
  <headerFooter alignWithMargins="0">
    <oddHeader>&amp;L&amp;G&amp;C&amp;"Arial,Vet"&amp;UTelenet - Investor and Analyst Toolkit</oddHeader>
    <oddFooter>&amp;L&amp;7May 3, 2011 - Q1 2011 results&amp;C&amp;7Outlook 2011&amp;R&amp;7&amp;P</oddFooter>
  </headerFooter>
  <legacyDrawingHF r:id="rId2"/>
</worksheet>
</file>

<file path=xl/worksheets/sheet12.xml><?xml version="1.0" encoding="utf-8"?>
<worksheet xmlns="http://schemas.openxmlformats.org/spreadsheetml/2006/main" xmlns:r="http://schemas.openxmlformats.org/officeDocument/2006/relationships">
  <sheetPr enableFormatConditionsCalculation="0">
    <tabColor indexed="51"/>
  </sheetPr>
  <dimension ref="A1"/>
  <sheetViews>
    <sheetView workbookViewId="0"/>
  </sheetViews>
  <sheetFormatPr defaultRowHeight="11.25"/>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sheetPr>
    <tabColor indexed="51"/>
    <pageSetUpPr fitToPage="1"/>
  </sheetPr>
  <dimension ref="A1:J35"/>
  <sheetViews>
    <sheetView showGridLines="0" zoomScaleNormal="100" workbookViewId="0">
      <selection activeCell="J3" sqref="J3"/>
    </sheetView>
  </sheetViews>
  <sheetFormatPr defaultRowHeight="11.25"/>
  <cols>
    <col min="1" max="1" width="36.1640625" customWidth="1"/>
    <col min="2" max="2" width="15.6640625" style="17" customWidth="1"/>
    <col min="3" max="3" width="9.83203125" style="139" customWidth="1"/>
    <col min="4" max="5" width="15.6640625" customWidth="1"/>
    <col min="6" max="6" width="15.6640625" style="17" customWidth="1"/>
    <col min="7" max="7" width="9.83203125" style="139" customWidth="1"/>
    <col min="10" max="10" width="22.5" customWidth="1"/>
    <col min="17" max="17" width="21.6640625" customWidth="1"/>
  </cols>
  <sheetData>
    <row r="1" spans="1:10" ht="28.5" customHeight="1"/>
    <row r="2" spans="1:10" ht="11.25" customHeight="1" thickBot="1">
      <c r="A2" s="55" t="s">
        <v>350</v>
      </c>
    </row>
    <row r="3" spans="1:10" ht="28.5" customHeight="1" thickTop="1" thickBot="1">
      <c r="J3" s="144" t="s">
        <v>101</v>
      </c>
    </row>
    <row r="4" spans="1:10" ht="12" thickTop="1"/>
    <row r="35" ht="9.75" customHeight="1"/>
  </sheetData>
  <hyperlinks>
    <hyperlink ref="J3" location="Home!Print_Area" display="Return to Home page"/>
  </hyperlinks>
  <pageMargins left="0.74803149606299202" right="0.74803149606299202" top="0.98425196850393704" bottom="1.1811023622047201" header="0.511811023622047" footer="0.511811023622047"/>
  <pageSetup paperSize="9" orientation="landscape" r:id="rId1"/>
  <headerFooter alignWithMargins="0">
    <oddHeader>&amp;L&amp;G&amp;C&amp;"Arial,Vet"&amp;UTelenet - Investor and Analyst Toolkit</oddHeader>
    <oddFooter>&amp;L&amp;7May 3, 2011 - Q1 2011 results&amp;C&amp;7Group structure&amp;R&amp;7&amp;P</oddFooter>
  </headerFooter>
  <drawing r:id="rId2"/>
  <legacyDrawingHF r:id="rId3"/>
</worksheet>
</file>

<file path=xl/worksheets/sheet14.xml><?xml version="1.0" encoding="utf-8"?>
<worksheet xmlns="http://schemas.openxmlformats.org/spreadsheetml/2006/main" xmlns:r="http://schemas.openxmlformats.org/officeDocument/2006/relationships">
  <sheetPr>
    <tabColor indexed="51"/>
    <pageSetUpPr fitToPage="1"/>
  </sheetPr>
  <dimension ref="A1:Q22"/>
  <sheetViews>
    <sheetView showGridLines="0" zoomScaleNormal="100" workbookViewId="0">
      <selection activeCell="Q4" sqref="Q4"/>
    </sheetView>
  </sheetViews>
  <sheetFormatPr defaultRowHeight="11.25"/>
  <cols>
    <col min="1" max="1" width="36.1640625" customWidth="1"/>
    <col min="2" max="2" width="15.6640625" style="17" customWidth="1"/>
    <col min="3" max="3" width="9.83203125" style="139" customWidth="1"/>
    <col min="4" max="5" width="15.6640625" customWidth="1"/>
    <col min="6" max="6" width="15.6640625" style="17" customWidth="1"/>
    <col min="7" max="7" width="9.83203125" style="139" customWidth="1"/>
    <col min="17" max="17" width="21.6640625" customWidth="1"/>
  </cols>
  <sheetData>
    <row r="1" spans="1:17" ht="28.5" customHeight="1"/>
    <row r="2" spans="1:17" ht="11.25" customHeight="1">
      <c r="A2" s="175" t="s">
        <v>424</v>
      </c>
      <c r="B2" s="199"/>
      <c r="C2" s="200"/>
      <c r="D2" s="38"/>
      <c r="E2" s="38"/>
      <c r="F2" s="199"/>
      <c r="G2" s="200"/>
      <c r="H2" s="38"/>
    </row>
    <row r="3" spans="1:17" ht="11.25" customHeight="1" thickBot="1"/>
    <row r="4" spans="1:17" s="16" customFormat="1" ht="25.5" customHeight="1" thickTop="1" thickBot="1">
      <c r="A4" s="56" t="s">
        <v>160</v>
      </c>
      <c r="B4" s="138" t="s">
        <v>161</v>
      </c>
      <c r="C4" s="140" t="s">
        <v>162</v>
      </c>
      <c r="D4" s="138" t="s">
        <v>163</v>
      </c>
      <c r="E4" s="138" t="s">
        <v>164</v>
      </c>
      <c r="F4" s="138" t="s">
        <v>165</v>
      </c>
      <c r="G4" s="140" t="s">
        <v>166</v>
      </c>
      <c r="Q4" s="144" t="s">
        <v>101</v>
      </c>
    </row>
    <row r="6" spans="1:17">
      <c r="A6" s="55" t="s">
        <v>242</v>
      </c>
      <c r="B6" s="142">
        <v>56844400</v>
      </c>
      <c r="C6" s="139">
        <f>B6/$B$16</f>
        <v>0.50226974066826957</v>
      </c>
      <c r="F6" s="142">
        <f>B6+D6+E6</f>
        <v>56844400</v>
      </c>
      <c r="G6" s="139">
        <f>F6/$F$16</f>
        <v>0.47865799805875586</v>
      </c>
    </row>
    <row r="7" spans="1:17" ht="8.25" customHeight="1">
      <c r="B7" s="142"/>
      <c r="F7" s="142"/>
    </row>
    <row r="8" spans="1:17">
      <c r="A8" s="55" t="s">
        <v>320</v>
      </c>
      <c r="B8" s="142">
        <v>5673719</v>
      </c>
      <c r="C8" s="139">
        <f>B8/$B$16</f>
        <v>5.0132244702286131E-2</v>
      </c>
      <c r="F8" s="142">
        <f t="shared" ref="F8:F14" si="0">B8+D8+E8</f>
        <v>5673719</v>
      </c>
      <c r="G8" s="139">
        <f>F8/$F$16</f>
        <v>4.7775523676702125E-2</v>
      </c>
    </row>
    <row r="9" spans="1:17" ht="8.25" customHeight="1">
      <c r="B9" s="142"/>
      <c r="F9" s="142"/>
    </row>
    <row r="10" spans="1:17">
      <c r="A10" s="55" t="s">
        <v>158</v>
      </c>
      <c r="B10" s="142">
        <v>5059301</v>
      </c>
      <c r="C10" s="139">
        <f>B10/$B$16</f>
        <v>4.4703326998485636E-2</v>
      </c>
      <c r="F10" s="142">
        <f t="shared" si="0"/>
        <v>5059301</v>
      </c>
      <c r="G10" s="139">
        <f>F10/$F$16</f>
        <v>4.2601819849214025E-2</v>
      </c>
    </row>
    <row r="11" spans="1:17" ht="8.25" customHeight="1">
      <c r="B11" s="142"/>
      <c r="F11" s="142"/>
    </row>
    <row r="12" spans="1:17">
      <c r="A12" s="55" t="s">
        <v>159</v>
      </c>
      <c r="B12" s="142">
        <v>362359</v>
      </c>
      <c r="C12" s="139">
        <f>B12/$B$16</f>
        <v>3.2017570940816244E-3</v>
      </c>
      <c r="D12" s="142">
        <v>297966</v>
      </c>
      <c r="E12" s="142">
        <v>5284851</v>
      </c>
      <c r="F12" s="142">
        <f t="shared" si="0"/>
        <v>5945176</v>
      </c>
      <c r="G12" s="139">
        <f>F12/$F$16</f>
        <v>5.0061326045608048E-2</v>
      </c>
    </row>
    <row r="13" spans="1:17" ht="8.25" customHeight="1">
      <c r="B13" s="142"/>
      <c r="F13" s="142"/>
    </row>
    <row r="14" spans="1:17">
      <c r="A14" s="55" t="s">
        <v>321</v>
      </c>
      <c r="B14" s="142">
        <v>45235265</v>
      </c>
      <c r="C14" s="139">
        <f>B14/$B$16</f>
        <v>0.39969293053687699</v>
      </c>
      <c r="F14" s="142">
        <f t="shared" si="0"/>
        <v>45235265</v>
      </c>
      <c r="G14" s="139">
        <f>F14/$F$16</f>
        <v>0.3809033323697199</v>
      </c>
    </row>
    <row r="15" spans="1:17" ht="8.25" customHeight="1">
      <c r="B15" s="142"/>
      <c r="F15" s="142"/>
    </row>
    <row r="16" spans="1:17">
      <c r="A16" s="59" t="s">
        <v>54</v>
      </c>
      <c r="B16" s="77">
        <f>SUM(B6:B14)</f>
        <v>113175044</v>
      </c>
      <c r="C16" s="143">
        <f>B16/$B$16</f>
        <v>1</v>
      </c>
      <c r="D16" s="59"/>
      <c r="E16" s="59"/>
      <c r="F16" s="77">
        <f>SUM(F6:F14)</f>
        <v>118757861</v>
      </c>
      <c r="G16" s="143">
        <f>F16/$F$16</f>
        <v>1</v>
      </c>
    </row>
    <row r="21" spans="1:1">
      <c r="A21" s="55" t="s">
        <v>353</v>
      </c>
    </row>
    <row r="22" spans="1:1">
      <c r="A22" s="55" t="s">
        <v>354</v>
      </c>
    </row>
  </sheetData>
  <hyperlinks>
    <hyperlink ref="Q4" location="Home!Print_Area" display="Return to Home page"/>
  </hyperlinks>
  <pageMargins left="0.74803149606299202" right="0.74803149606299202" top="0.98425196850393704" bottom="1.1811023622047201" header="0.511811023622047" footer="0.511811023622047"/>
  <pageSetup paperSize="9" scale="90" orientation="landscape" r:id="rId1"/>
  <headerFooter alignWithMargins="0">
    <oddHeader>&amp;L&amp;G&amp;C&amp;"Arial,Vet"&amp;UTelenet - Investor and Analyst Toolkit</oddHeader>
    <oddFooter>&amp;L&amp;7May 3, 2011 - Q1 2011 results&amp;C&amp;7Shareholder structure&amp;R&amp;7&amp;P</oddFooter>
  </headerFooter>
  <legacyDrawingHF r:id="rId2"/>
</worksheet>
</file>

<file path=xl/worksheets/sheet15.xml><?xml version="1.0" encoding="utf-8"?>
<worksheet xmlns="http://schemas.openxmlformats.org/spreadsheetml/2006/main" xmlns:r="http://schemas.openxmlformats.org/officeDocument/2006/relationships">
  <sheetPr codeName="Sheet10" enableFormatConditionsCalculation="0">
    <tabColor indexed="51"/>
    <pageSetUpPr fitToPage="1"/>
  </sheetPr>
  <dimension ref="A1:Q30"/>
  <sheetViews>
    <sheetView showGridLines="0" zoomScaleNormal="100" workbookViewId="0">
      <selection activeCell="G32" sqref="G32"/>
    </sheetView>
  </sheetViews>
  <sheetFormatPr defaultRowHeight="11.25"/>
  <cols>
    <col min="1" max="1" width="28.83203125" customWidth="1"/>
    <col min="2" max="3" width="11.1640625" style="17" customWidth="1"/>
    <col min="4" max="4" width="10.83203125" customWidth="1"/>
    <col min="5" max="5" width="24.33203125" style="150" customWidth="1"/>
    <col min="6" max="6" width="24.33203125" style="150" hidden="1" customWidth="1"/>
    <col min="7" max="7" width="19.83203125" style="17" customWidth="1"/>
    <col min="17" max="17" width="21.6640625" customWidth="1"/>
  </cols>
  <sheetData>
    <row r="1" spans="1:17" ht="28.5" customHeight="1" thickBot="1"/>
    <row r="2" spans="1:17" s="16" customFormat="1" ht="25.5" customHeight="1" thickTop="1" thickBot="1">
      <c r="A2" s="56" t="s">
        <v>50</v>
      </c>
      <c r="B2" s="81" t="s">
        <v>52</v>
      </c>
      <c r="C2" s="81" t="s">
        <v>97</v>
      </c>
      <c r="D2" s="81" t="s">
        <v>186</v>
      </c>
      <c r="E2" s="81" t="s">
        <v>53</v>
      </c>
      <c r="F2" s="81"/>
      <c r="G2" s="81" t="s">
        <v>183</v>
      </c>
      <c r="Q2" s="144" t="s">
        <v>101</v>
      </c>
    </row>
    <row r="4" spans="1:17">
      <c r="A4" s="67" t="s">
        <v>181</v>
      </c>
      <c r="F4" s="153"/>
    </row>
    <row r="5" spans="1:17" ht="8.25" customHeight="1">
      <c r="F5" s="153"/>
    </row>
    <row r="6" spans="1:17">
      <c r="A6" s="55" t="s">
        <v>180</v>
      </c>
      <c r="B6" s="141">
        <f>1470.5+80</f>
        <v>1550.5</v>
      </c>
      <c r="C6" s="148">
        <f>B6</f>
        <v>1550.5</v>
      </c>
      <c r="D6" s="149">
        <f>B6-C6</f>
        <v>0</v>
      </c>
      <c r="E6" s="151" t="s">
        <v>188</v>
      </c>
      <c r="F6" s="153">
        <v>42947</v>
      </c>
      <c r="G6" s="17" t="s">
        <v>184</v>
      </c>
    </row>
    <row r="7" spans="1:17" ht="8.25" customHeight="1">
      <c r="B7" s="141"/>
      <c r="C7" s="148"/>
      <c r="D7" s="149"/>
      <c r="F7" s="153"/>
    </row>
    <row r="8" spans="1:17">
      <c r="A8" s="55" t="s">
        <v>182</v>
      </c>
      <c r="B8" s="141">
        <v>79.3</v>
      </c>
      <c r="C8" s="148">
        <f t="shared" ref="C8:C12" si="0">B8</f>
        <v>79.3</v>
      </c>
      <c r="D8" s="149">
        <f t="shared" ref="D8:D18" si="1">B8-C8</f>
        <v>0</v>
      </c>
      <c r="E8" s="151" t="s">
        <v>187</v>
      </c>
      <c r="F8" s="153">
        <v>42217</v>
      </c>
      <c r="G8" s="17" t="s">
        <v>189</v>
      </c>
    </row>
    <row r="9" spans="1:17" ht="8.25" customHeight="1">
      <c r="B9" s="141"/>
      <c r="C9" s="148"/>
      <c r="D9" s="149"/>
      <c r="F9" s="153"/>
    </row>
    <row r="10" spans="1:17">
      <c r="A10" s="55" t="s">
        <v>312</v>
      </c>
      <c r="B10" s="141">
        <v>500</v>
      </c>
      <c r="C10" s="148">
        <f t="shared" si="0"/>
        <v>500</v>
      </c>
      <c r="D10" s="149">
        <f t="shared" si="1"/>
        <v>0</v>
      </c>
      <c r="E10" s="151" t="s">
        <v>190</v>
      </c>
      <c r="F10" s="153">
        <v>44150</v>
      </c>
      <c r="G10" s="152">
        <v>6.3750000000000001E-2</v>
      </c>
    </row>
    <row r="11" spans="1:17" ht="8.25" customHeight="1">
      <c r="B11" s="141"/>
      <c r="C11" s="148"/>
      <c r="D11" s="149"/>
      <c r="F11" s="153"/>
    </row>
    <row r="12" spans="1:17">
      <c r="A12" s="55" t="s">
        <v>313</v>
      </c>
      <c r="B12" s="141">
        <v>100</v>
      </c>
      <c r="C12" s="148">
        <f t="shared" si="0"/>
        <v>100</v>
      </c>
      <c r="D12" s="149">
        <f t="shared" si="1"/>
        <v>0</v>
      </c>
      <c r="E12" s="151" t="s">
        <v>191</v>
      </c>
      <c r="F12" s="153">
        <v>42689</v>
      </c>
      <c r="G12" s="139">
        <v>5.2999999999999999E-2</v>
      </c>
    </row>
    <row r="13" spans="1:17" ht="8.25" customHeight="1">
      <c r="A13" s="55"/>
      <c r="B13" s="141"/>
      <c r="C13" s="148"/>
      <c r="D13" s="149"/>
      <c r="E13" s="151"/>
      <c r="F13" s="153"/>
      <c r="G13" s="139"/>
    </row>
    <row r="14" spans="1:17">
      <c r="A14" s="175" t="s">
        <v>314</v>
      </c>
      <c r="B14" s="185">
        <v>300</v>
      </c>
      <c r="C14" s="190">
        <v>300</v>
      </c>
      <c r="D14" s="191">
        <v>0</v>
      </c>
      <c r="E14" s="192" t="s">
        <v>280</v>
      </c>
      <c r="F14" s="193"/>
      <c r="G14" s="194">
        <v>6.6250000000000003E-2</v>
      </c>
    </row>
    <row r="15" spans="1:17" ht="8.25" customHeight="1">
      <c r="B15" s="141"/>
      <c r="C15" s="148"/>
      <c r="D15" s="149"/>
      <c r="F15" s="153"/>
    </row>
    <row r="16" spans="1:17">
      <c r="A16" s="55" t="s">
        <v>310</v>
      </c>
      <c r="B16" s="141">
        <v>175</v>
      </c>
      <c r="C16" s="148">
        <v>0</v>
      </c>
      <c r="D16" s="149">
        <f t="shared" si="1"/>
        <v>175</v>
      </c>
      <c r="E16" s="151" t="s">
        <v>192</v>
      </c>
      <c r="F16" s="153">
        <v>41852</v>
      </c>
      <c r="G16" s="17" t="s">
        <v>185</v>
      </c>
    </row>
    <row r="17" spans="1:8" ht="8.25" customHeight="1">
      <c r="D17" s="149"/>
    </row>
    <row r="18" spans="1:8">
      <c r="A18" s="59" t="s">
        <v>351</v>
      </c>
      <c r="B18" s="59">
        <f>SUM(B6:B17)</f>
        <v>2704.8</v>
      </c>
      <c r="C18" s="59">
        <f>SUM(C6:C17)</f>
        <v>2529.8000000000002</v>
      </c>
      <c r="D18" s="59">
        <f t="shared" si="1"/>
        <v>175</v>
      </c>
      <c r="E18" s="59"/>
      <c r="F18" s="59"/>
      <c r="G18" s="59"/>
    </row>
    <row r="22" spans="1:8" ht="113.25" customHeight="1">
      <c r="A22" s="229" t="s">
        <v>315</v>
      </c>
      <c r="B22" s="229"/>
      <c r="C22" s="229"/>
      <c r="D22" s="229"/>
      <c r="E22" s="229"/>
      <c r="F22" s="229"/>
      <c r="G22" s="229"/>
      <c r="H22" s="229"/>
    </row>
    <row r="23" spans="1:8">
      <c r="A23" s="55" t="s">
        <v>311</v>
      </c>
    </row>
    <row r="24" spans="1:8">
      <c r="A24" s="55" t="s">
        <v>352</v>
      </c>
    </row>
    <row r="25" spans="1:8" ht="7.5" customHeight="1">
      <c r="A25" s="55"/>
    </row>
    <row r="26" spans="1:8">
      <c r="A26" s="166"/>
    </row>
    <row r="27" spans="1:8">
      <c r="B27" s="17" t="s">
        <v>245</v>
      </c>
      <c r="C27" s="147" t="s">
        <v>247</v>
      </c>
    </row>
    <row r="28" spans="1:8" ht="6" customHeight="1"/>
    <row r="30" spans="1:8">
      <c r="B30" s="17" t="s">
        <v>246</v>
      </c>
      <c r="C30" s="147" t="s">
        <v>247</v>
      </c>
    </row>
  </sheetData>
  <mergeCells count="1">
    <mergeCell ref="A22:H22"/>
  </mergeCells>
  <phoneticPr fontId="1" type="noConversion"/>
  <hyperlinks>
    <hyperlink ref="Q2" location="Home!Print_Area" display="Return to Home page"/>
  </hyperlinks>
  <pageMargins left="0.74803149606299202" right="0.74803149606299202" top="0.98425196850393704" bottom="1.1811023622047201" header="0.511811023622047" footer="0.511811023622047"/>
  <pageSetup paperSize="9" scale="95" orientation="landscape" r:id="rId1"/>
  <headerFooter alignWithMargins="0">
    <oddHeader>&amp;L&amp;G&amp;C&amp;"Arial,Vet"&amp;UTelenet - Investor and Analyst Toolkit</oddHeader>
    <oddFooter>&amp;L&amp;7May 3, 2011 - Q1 2011 results&amp;C&amp;7Debt maturity profile&amp;R&amp;7&amp;P</oddFooter>
  </headerFooter>
  <drawing r:id="rId2"/>
  <legacyDrawingHF r:id="rId3"/>
</worksheet>
</file>

<file path=xl/worksheets/sheet16.xml><?xml version="1.0" encoding="utf-8"?>
<worksheet xmlns="http://schemas.openxmlformats.org/spreadsheetml/2006/main" xmlns:r="http://schemas.openxmlformats.org/officeDocument/2006/relationships">
  <sheetPr>
    <tabColor indexed="51"/>
    <pageSetUpPr fitToPage="1"/>
  </sheetPr>
  <dimension ref="A1:M15"/>
  <sheetViews>
    <sheetView showGridLines="0" zoomScaleNormal="100" workbookViewId="0">
      <selection activeCell="M2" sqref="M2"/>
    </sheetView>
  </sheetViews>
  <sheetFormatPr defaultRowHeight="11.25"/>
  <cols>
    <col min="1" max="1" width="28.83203125" customWidth="1"/>
    <col min="2" max="2" width="37" style="17" bestFit="1" customWidth="1"/>
    <col min="3" max="3" width="16" style="17" customWidth="1"/>
    <col min="13" max="13" width="21.6640625" customWidth="1"/>
  </cols>
  <sheetData>
    <row r="1" spans="1:13" ht="28.5" customHeight="1" thickBot="1"/>
    <row r="2" spans="1:13" s="16" customFormat="1" ht="25.5" customHeight="1" thickTop="1" thickBot="1">
      <c r="A2" s="56" t="s">
        <v>243</v>
      </c>
      <c r="B2" s="81" t="s">
        <v>176</v>
      </c>
      <c r="C2" s="81" t="s">
        <v>177</v>
      </c>
      <c r="M2" s="144" t="s">
        <v>101</v>
      </c>
    </row>
    <row r="4" spans="1:13">
      <c r="A4" s="145">
        <v>40666</v>
      </c>
      <c r="B4" s="147" t="s">
        <v>170</v>
      </c>
      <c r="C4" s="25" t="s">
        <v>178</v>
      </c>
    </row>
    <row r="5" spans="1:13">
      <c r="A5" s="145">
        <v>40667</v>
      </c>
      <c r="B5" s="147" t="s">
        <v>171</v>
      </c>
      <c r="C5" s="25" t="s">
        <v>179</v>
      </c>
    </row>
    <row r="6" spans="1:13" ht="8.25" customHeight="1">
      <c r="A6" s="145"/>
      <c r="B6" s="147"/>
    </row>
    <row r="7" spans="1:13">
      <c r="A7" s="145">
        <v>40759</v>
      </c>
      <c r="B7" s="147" t="s">
        <v>172</v>
      </c>
      <c r="C7" s="25" t="s">
        <v>178</v>
      </c>
    </row>
    <row r="8" spans="1:13">
      <c r="A8" s="145">
        <v>40760</v>
      </c>
      <c r="B8" s="147" t="s">
        <v>173</v>
      </c>
      <c r="C8" s="25" t="s">
        <v>179</v>
      </c>
    </row>
    <row r="9" spans="1:13" ht="8.25" customHeight="1">
      <c r="A9" s="145"/>
      <c r="B9" s="147"/>
    </row>
    <row r="10" spans="1:13">
      <c r="A10" s="146">
        <v>40843</v>
      </c>
      <c r="B10" s="147" t="s">
        <v>174</v>
      </c>
      <c r="C10" s="25" t="s">
        <v>178</v>
      </c>
    </row>
    <row r="11" spans="1:13">
      <c r="A11" s="146">
        <v>40844</v>
      </c>
      <c r="B11" s="147" t="s">
        <v>175</v>
      </c>
      <c r="C11" s="25" t="s">
        <v>179</v>
      </c>
    </row>
    <row r="15" spans="1:13">
      <c r="A15" s="55" t="s">
        <v>244</v>
      </c>
    </row>
  </sheetData>
  <hyperlinks>
    <hyperlink ref="M2" location="Home!Print_Area" display="Return to Home page"/>
  </hyperlinks>
  <pageMargins left="0.74803149606299202" right="0.74803149606299202" top="0.98425196850393704" bottom="1.1811023622047201" header="0.511811023622047" footer="0.511811023622047"/>
  <pageSetup paperSize="9" orientation="landscape" r:id="rId1"/>
  <headerFooter alignWithMargins="0">
    <oddHeader>&amp;L&amp;G&amp;C&amp;"Arial,Vet"&amp;UTelenet - Investor and Analyst Toolkit</oddHeader>
    <oddFooter>&amp;L&amp;7May 3, 2011 - Q1 2011 results&amp;C&amp;7Financial Calendar&amp;R&amp;7&amp;P</oddFooter>
  </headerFooter>
  <legacyDrawingHF r:id="rId2"/>
</worksheet>
</file>

<file path=xl/worksheets/sheet17.xml><?xml version="1.0" encoding="utf-8"?>
<worksheet xmlns="http://schemas.openxmlformats.org/spreadsheetml/2006/main" xmlns:r="http://schemas.openxmlformats.org/officeDocument/2006/relationships">
  <sheetPr>
    <tabColor indexed="51"/>
    <pageSetUpPr fitToPage="1"/>
  </sheetPr>
  <dimension ref="A1:M52"/>
  <sheetViews>
    <sheetView showGridLines="0" zoomScaleNormal="100" workbookViewId="0">
      <selection activeCell="M2" sqref="M2"/>
    </sheetView>
  </sheetViews>
  <sheetFormatPr defaultRowHeight="11.25"/>
  <cols>
    <col min="1" max="1" width="29.6640625" customWidth="1"/>
    <col min="2" max="2" width="28.1640625" style="17" customWidth="1"/>
    <col min="3" max="3" width="40.5" style="17" customWidth="1"/>
    <col min="4" max="4" width="16.1640625" style="17" customWidth="1"/>
    <col min="5" max="5" width="14.6640625" customWidth="1"/>
    <col min="13" max="13" width="21.6640625" customWidth="1"/>
  </cols>
  <sheetData>
    <row r="1" spans="1:13" ht="28.5" customHeight="1" thickBot="1"/>
    <row r="2" spans="1:13" s="16" customFormat="1" ht="25.5" customHeight="1" thickTop="1" thickBot="1">
      <c r="A2" s="56" t="s">
        <v>249</v>
      </c>
      <c r="B2" s="56" t="s">
        <v>250</v>
      </c>
      <c r="C2" s="56" t="s">
        <v>227</v>
      </c>
      <c r="D2" s="56" t="s">
        <v>251</v>
      </c>
      <c r="E2" s="81" t="s">
        <v>252</v>
      </c>
      <c r="M2" s="144" t="s">
        <v>101</v>
      </c>
    </row>
    <row r="4" spans="1:13">
      <c r="A4" t="s">
        <v>418</v>
      </c>
      <c r="B4" s="147" t="s">
        <v>419</v>
      </c>
      <c r="C4" s="147" t="s">
        <v>420</v>
      </c>
      <c r="D4" s="195" t="str">
        <f>'[6]Recommendation &amp; PT'!FD5</f>
        <v>Reduce</v>
      </c>
      <c r="E4" s="203">
        <f>'[6]Recommendation &amp; PT'!FF5</f>
        <v>30</v>
      </c>
    </row>
    <row r="5" spans="1:13" s="167" customFormat="1" ht="4.5" customHeight="1">
      <c r="A5" s="167">
        <v>0</v>
      </c>
      <c r="B5" s="168">
        <v>0</v>
      </c>
      <c r="D5" s="204"/>
      <c r="E5" s="205"/>
    </row>
    <row r="6" spans="1:13">
      <c r="A6" t="s">
        <v>421</v>
      </c>
      <c r="B6" s="147" t="s">
        <v>422</v>
      </c>
      <c r="C6" s="147" t="s">
        <v>423</v>
      </c>
      <c r="D6" s="195" t="str">
        <f>'[6]Recommendation &amp; PT'!FD7</f>
        <v>Hold</v>
      </c>
      <c r="E6" s="203">
        <v>30</v>
      </c>
    </row>
    <row r="7" spans="1:13" s="167" customFormat="1" ht="4.5" customHeight="1">
      <c r="A7" s="167">
        <f>'[6]Recommendation &amp; PT'!B8</f>
        <v>0</v>
      </c>
      <c r="B7" s="168">
        <f>'[6]Recommendation &amp; PT'!C8</f>
        <v>0</v>
      </c>
      <c r="D7" s="204"/>
      <c r="E7" s="205"/>
    </row>
    <row r="8" spans="1:13">
      <c r="A8" t="str">
        <f>'[6]Recommendation &amp; PT'!B9</f>
        <v>Bank of America - Merrill Lynch</v>
      </c>
      <c r="B8" s="147" t="str">
        <f>'[6]Recommendation &amp; PT'!C9</f>
        <v>Wilton Fry</v>
      </c>
      <c r="C8" s="147" t="str">
        <f>'[6]Analyst Information'!L6</f>
        <v>wilton.fry@baml.com</v>
      </c>
      <c r="D8" s="206" t="str">
        <f>'[6]Recommendation &amp; PT'!FD9</f>
        <v>Buy</v>
      </c>
      <c r="E8" s="203">
        <f>'[6]Recommendation &amp; PT'!FF9</f>
        <v>32</v>
      </c>
    </row>
    <row r="9" spans="1:13" s="167" customFormat="1" ht="4.5" customHeight="1">
      <c r="A9" s="167">
        <f>'[6]Recommendation &amp; PT'!B10</f>
        <v>0</v>
      </c>
      <c r="B9" s="168">
        <f>'[6]Recommendation &amp; PT'!C10</f>
        <v>0</v>
      </c>
      <c r="D9" s="204"/>
      <c r="E9" s="205"/>
    </row>
    <row r="10" spans="1:13">
      <c r="A10" t="s">
        <v>355</v>
      </c>
      <c r="B10" s="147" t="s">
        <v>356</v>
      </c>
      <c r="C10" s="147" t="s">
        <v>357</v>
      </c>
      <c r="D10" s="206" t="str">
        <f>'[6]Recommendation &amp; PT'!FD11</f>
        <v>Overweight</v>
      </c>
      <c r="E10" s="203">
        <f>'[6]Recommendation &amp; PT'!FF11</f>
        <v>35</v>
      </c>
    </row>
    <row r="11" spans="1:13" s="167" customFormat="1" ht="4.5" customHeight="1">
      <c r="A11" s="167">
        <v>0</v>
      </c>
      <c r="B11" s="168">
        <v>0</v>
      </c>
      <c r="D11" s="204"/>
      <c r="E11" s="205"/>
    </row>
    <row r="12" spans="1:13">
      <c r="A12" t="s">
        <v>358</v>
      </c>
      <c r="B12" s="147" t="s">
        <v>359</v>
      </c>
      <c r="C12" s="147" t="s">
        <v>360</v>
      </c>
      <c r="D12" s="195" t="str">
        <f>'[6]Recommendation &amp; PT'!FD13</f>
        <v>Hold</v>
      </c>
      <c r="E12" s="203">
        <f>'[6]Recommendation &amp; PT'!FF13</f>
        <v>30.2</v>
      </c>
    </row>
    <row r="13" spans="1:13" s="167" customFormat="1" ht="4.5" customHeight="1">
      <c r="A13" s="167">
        <v>0</v>
      </c>
      <c r="B13" s="168">
        <v>0</v>
      </c>
      <c r="D13" s="204"/>
      <c r="E13" s="205"/>
    </row>
    <row r="14" spans="1:13">
      <c r="A14" t="s">
        <v>361</v>
      </c>
      <c r="B14" s="147" t="s">
        <v>362</v>
      </c>
      <c r="C14" s="147" t="s">
        <v>363</v>
      </c>
      <c r="D14" s="195" t="str">
        <f>'[6]Recommendation &amp; PT'!FD15</f>
        <v>Buy</v>
      </c>
      <c r="E14" s="203">
        <f>'[6]Recommendation &amp; PT'!FF15</f>
        <v>30</v>
      </c>
    </row>
    <row r="15" spans="1:13" s="167" customFormat="1" ht="4.5" customHeight="1">
      <c r="A15" s="167">
        <v>0</v>
      </c>
      <c r="B15" s="168">
        <v>0</v>
      </c>
      <c r="D15" s="204"/>
      <c r="E15" s="205"/>
    </row>
    <row r="16" spans="1:13">
      <c r="A16" t="s">
        <v>364</v>
      </c>
      <c r="B16" s="147" t="s">
        <v>365</v>
      </c>
      <c r="C16" s="147" t="s">
        <v>366</v>
      </c>
      <c r="D16" s="195" t="str">
        <f>'[6]Recommendation &amp; PT'!FD17</f>
        <v>Outperform</v>
      </c>
      <c r="E16" s="203">
        <f>'[6]Recommendation &amp; PT'!FF17</f>
        <v>34</v>
      </c>
    </row>
    <row r="17" spans="1:5" s="167" customFormat="1" ht="4.5" customHeight="1">
      <c r="A17" s="167">
        <v>0</v>
      </c>
      <c r="B17" s="168">
        <v>0</v>
      </c>
      <c r="D17" s="204"/>
      <c r="E17" s="205"/>
    </row>
    <row r="18" spans="1:5">
      <c r="A18" t="s">
        <v>367</v>
      </c>
      <c r="B18" s="147" t="s">
        <v>368</v>
      </c>
      <c r="C18" s="147" t="s">
        <v>369</v>
      </c>
      <c r="D18" s="206" t="str">
        <f>'[6]Recommendation &amp; PT'!FD19</f>
        <v>Hold</v>
      </c>
      <c r="E18" s="203">
        <f>'[6]Recommendation &amp; PT'!FF19</f>
        <v>27</v>
      </c>
    </row>
    <row r="19" spans="1:5" s="167" customFormat="1" ht="4.5" customHeight="1">
      <c r="A19" s="167">
        <v>0</v>
      </c>
      <c r="B19" s="168">
        <v>0</v>
      </c>
      <c r="D19" s="204"/>
      <c r="E19" s="205"/>
    </row>
    <row r="20" spans="1:5">
      <c r="A20" t="s">
        <v>370</v>
      </c>
      <c r="B20" s="147" t="s">
        <v>371</v>
      </c>
      <c r="C20" s="147" t="s">
        <v>372</v>
      </c>
      <c r="D20" s="206" t="str">
        <f>'[6]Recommendation &amp; PT'!FD21</f>
        <v>Sell</v>
      </c>
      <c r="E20" s="203">
        <f>'[6]Recommendation &amp; PT'!FF21</f>
        <v>27</v>
      </c>
    </row>
    <row r="21" spans="1:5" s="167" customFormat="1" ht="4.5" customHeight="1">
      <c r="A21" s="167">
        <v>0</v>
      </c>
      <c r="B21" s="168">
        <v>0</v>
      </c>
      <c r="D21" s="204"/>
      <c r="E21" s="205"/>
    </row>
    <row r="22" spans="1:5">
      <c r="A22" t="s">
        <v>373</v>
      </c>
      <c r="B22" s="147" t="s">
        <v>374</v>
      </c>
      <c r="C22" s="147" t="s">
        <v>375</v>
      </c>
      <c r="D22" s="195" t="str">
        <f>'[6]Recommendation &amp; PT'!FD23</f>
        <v>Neutral</v>
      </c>
      <c r="E22" s="203">
        <f>'[6]Recommendation &amp; PT'!FF23</f>
        <v>32</v>
      </c>
    </row>
    <row r="23" spans="1:5" s="167" customFormat="1" ht="4.5" customHeight="1">
      <c r="A23" s="167">
        <v>0</v>
      </c>
      <c r="B23" s="168">
        <v>0</v>
      </c>
      <c r="D23" s="204"/>
      <c r="E23" s="205"/>
    </row>
    <row r="24" spans="1:5">
      <c r="A24" t="s">
        <v>376</v>
      </c>
      <c r="B24" s="147" t="s">
        <v>377</v>
      </c>
      <c r="C24" s="147" t="s">
        <v>378</v>
      </c>
      <c r="D24" s="195" t="str">
        <f>'[6]Recommendation &amp; PT'!FD25</f>
        <v>Buy</v>
      </c>
      <c r="E24" s="203">
        <f>'[6]Recommendation &amp; PT'!FF25</f>
        <v>44.7</v>
      </c>
    </row>
    <row r="25" spans="1:5" s="167" customFormat="1" ht="4.5" customHeight="1">
      <c r="A25" s="167">
        <v>0</v>
      </c>
      <c r="B25" s="168">
        <v>0</v>
      </c>
      <c r="D25" s="204"/>
      <c r="E25" s="205"/>
    </row>
    <row r="26" spans="1:5">
      <c r="A26" s="38" t="s">
        <v>379</v>
      </c>
      <c r="B26" s="195" t="s">
        <v>380</v>
      </c>
      <c r="C26" s="195" t="s">
        <v>381</v>
      </c>
      <c r="D26" s="195" t="str">
        <f>'[6]Recommendation &amp; PT'!FD27</f>
        <v>Hold</v>
      </c>
      <c r="E26" s="203">
        <f>'[6]Recommendation &amp; PT'!FF27</f>
        <v>35</v>
      </c>
    </row>
    <row r="27" spans="1:5" s="167" customFormat="1" ht="4.5" customHeight="1">
      <c r="A27" s="167">
        <v>0</v>
      </c>
      <c r="B27" s="168">
        <v>0</v>
      </c>
      <c r="D27" s="204"/>
      <c r="E27" s="205"/>
    </row>
    <row r="28" spans="1:5">
      <c r="A28" t="s">
        <v>382</v>
      </c>
      <c r="B28" s="147" t="s">
        <v>383</v>
      </c>
      <c r="C28" s="147" t="s">
        <v>384</v>
      </c>
      <c r="D28" s="195" t="str">
        <f>'[6]Recommendation &amp; PT'!FD29</f>
        <v>Overweight</v>
      </c>
      <c r="E28" s="203">
        <f>'[6]Recommendation &amp; PT'!FF29</f>
        <v>34</v>
      </c>
    </row>
    <row r="29" spans="1:5" s="167" customFormat="1" ht="4.5" customHeight="1">
      <c r="A29" s="167">
        <v>0</v>
      </c>
      <c r="B29" s="168">
        <v>0</v>
      </c>
      <c r="D29" s="204"/>
      <c r="E29" s="205"/>
    </row>
    <row r="30" spans="1:5">
      <c r="A30" t="s">
        <v>385</v>
      </c>
      <c r="B30" s="147" t="s">
        <v>386</v>
      </c>
      <c r="C30" s="147" t="s">
        <v>387</v>
      </c>
      <c r="D30" s="195" t="str">
        <f>'[6]Recommendation &amp; PT'!FD31</f>
        <v>Buy</v>
      </c>
      <c r="E30" s="203">
        <f>'[6]Recommendation &amp; PT'!FF31</f>
        <v>33</v>
      </c>
    </row>
    <row r="31" spans="1:5" s="167" customFormat="1" ht="4.5" customHeight="1">
      <c r="A31" s="167">
        <v>0</v>
      </c>
      <c r="B31" s="168">
        <v>0</v>
      </c>
      <c r="D31" s="204"/>
      <c r="E31" s="205"/>
    </row>
    <row r="32" spans="1:5">
      <c r="A32" t="s">
        <v>388</v>
      </c>
      <c r="B32" s="147" t="s">
        <v>389</v>
      </c>
      <c r="C32" s="147" t="s">
        <v>390</v>
      </c>
      <c r="D32" s="195" t="str">
        <f>'[6]Recommendation &amp; PT'!FD33</f>
        <v>Overweight</v>
      </c>
      <c r="E32" s="203">
        <f>'[6]Recommendation &amp; PT'!FF33</f>
        <v>33</v>
      </c>
    </row>
    <row r="33" spans="1:5" s="167" customFormat="1" ht="4.5" customHeight="1">
      <c r="A33" s="167">
        <v>0</v>
      </c>
      <c r="B33" s="168">
        <v>0</v>
      </c>
      <c r="D33" s="204"/>
      <c r="E33" s="205"/>
    </row>
    <row r="34" spans="1:5">
      <c r="A34" t="s">
        <v>391</v>
      </c>
      <c r="B34" s="147" t="s">
        <v>392</v>
      </c>
      <c r="C34" s="147" t="s">
        <v>393</v>
      </c>
      <c r="D34" s="195" t="str">
        <f>'[6]Recommendation &amp; PT'!FD35</f>
        <v>Accumulate</v>
      </c>
      <c r="E34" s="207">
        <f>'[6]Recommendation &amp; PT'!FF35</f>
        <v>34</v>
      </c>
    </row>
    <row r="35" spans="1:5" s="167" customFormat="1" ht="4.5" customHeight="1">
      <c r="A35" s="167">
        <v>0</v>
      </c>
      <c r="B35" s="168">
        <v>0</v>
      </c>
      <c r="D35" s="204"/>
      <c r="E35" s="205"/>
    </row>
    <row r="36" spans="1:5">
      <c r="A36" t="s">
        <v>394</v>
      </c>
      <c r="B36" s="147" t="s">
        <v>395</v>
      </c>
      <c r="C36" s="147" t="s">
        <v>396</v>
      </c>
      <c r="D36" s="195" t="str">
        <f>'[6]Recommendation &amp; PT'!FD37</f>
        <v>Hold</v>
      </c>
      <c r="E36" s="207">
        <f>'[6]Recommendation &amp; PT'!FF37</f>
        <v>26</v>
      </c>
    </row>
    <row r="37" spans="1:5" s="167" customFormat="1" ht="4.5" customHeight="1">
      <c r="A37" s="167">
        <v>0</v>
      </c>
      <c r="B37" s="168">
        <v>0</v>
      </c>
      <c r="D37" s="204"/>
      <c r="E37" s="205"/>
    </row>
    <row r="38" spans="1:5">
      <c r="A38" t="s">
        <v>397</v>
      </c>
      <c r="B38" s="147" t="s">
        <v>398</v>
      </c>
      <c r="C38" s="147" t="s">
        <v>399</v>
      </c>
      <c r="D38" s="195" t="str">
        <f>'[6]Recommendation &amp; PT'!FD39</f>
        <v>Overweight</v>
      </c>
      <c r="E38" s="203">
        <f>'[6]Recommendation &amp; PT'!FF39</f>
        <v>30</v>
      </c>
    </row>
    <row r="39" spans="1:5" s="167" customFormat="1" ht="4.5" customHeight="1">
      <c r="A39" s="167">
        <v>0</v>
      </c>
      <c r="B39" s="168">
        <v>0</v>
      </c>
      <c r="C39" s="147"/>
      <c r="D39" s="204"/>
      <c r="E39" s="205"/>
    </row>
    <row r="40" spans="1:5">
      <c r="A40" t="s">
        <v>400</v>
      </c>
      <c r="B40" s="147" t="s">
        <v>401</v>
      </c>
      <c r="C40" s="147" t="s">
        <v>402</v>
      </c>
      <c r="D40" s="195" t="str">
        <f>'[6]Recommendation &amp; PT'!FD41</f>
        <v>Buy</v>
      </c>
      <c r="E40" s="203">
        <f>'[6]Recommendation &amp; PT'!FF41</f>
        <v>35</v>
      </c>
    </row>
    <row r="41" spans="1:5" s="167" customFormat="1" ht="4.5" customHeight="1">
      <c r="A41" s="167">
        <v>0</v>
      </c>
      <c r="B41" s="168">
        <v>0</v>
      </c>
      <c r="D41" s="204"/>
      <c r="E41" s="205"/>
    </row>
    <row r="42" spans="1:5">
      <c r="A42" t="s">
        <v>403</v>
      </c>
      <c r="B42" s="147" t="s">
        <v>404</v>
      </c>
      <c r="C42" s="147" t="s">
        <v>405</v>
      </c>
      <c r="D42" s="195" t="str">
        <f>'[6]Recommendation &amp; PT'!FD43</f>
        <v>Buy</v>
      </c>
      <c r="E42" s="203">
        <f>'[6]Recommendation &amp; PT'!FF43</f>
        <v>36</v>
      </c>
    </row>
    <row r="43" spans="1:5" s="167" customFormat="1" ht="4.5" customHeight="1">
      <c r="A43" s="167">
        <v>0</v>
      </c>
      <c r="B43" s="168">
        <v>0</v>
      </c>
      <c r="D43" s="204"/>
      <c r="E43" s="205"/>
    </row>
    <row r="44" spans="1:5">
      <c r="A44" t="s">
        <v>406</v>
      </c>
      <c r="B44" s="147" t="s">
        <v>407</v>
      </c>
      <c r="C44" s="147" t="s">
        <v>408</v>
      </c>
      <c r="D44" s="195" t="str">
        <f>'[6]Recommendation &amp; PT'!FD45</f>
        <v>Buy</v>
      </c>
      <c r="E44" s="203">
        <f>'[6]Recommendation &amp; PT'!FF45</f>
        <v>36</v>
      </c>
    </row>
    <row r="45" spans="1:5" s="167" customFormat="1" ht="4.5" customHeight="1">
      <c r="A45" s="167">
        <v>0</v>
      </c>
      <c r="B45" s="168">
        <v>0</v>
      </c>
      <c r="D45" s="195"/>
      <c r="E45" s="205"/>
    </row>
    <row r="46" spans="1:5">
      <c r="A46" t="s">
        <v>409</v>
      </c>
      <c r="B46" s="147" t="s">
        <v>410</v>
      </c>
      <c r="C46" s="147" t="s">
        <v>411</v>
      </c>
      <c r="D46" s="195" t="str">
        <f>'[6]Recommendation &amp; PT'!FD47</f>
        <v>Under Review</v>
      </c>
      <c r="E46" s="203" t="str">
        <f>'[6]Recommendation &amp; PT'!FF47</f>
        <v>n/a</v>
      </c>
    </row>
    <row r="47" spans="1:5" ht="4.5" customHeight="1">
      <c r="B47" s="147"/>
      <c r="C47" s="147"/>
      <c r="D47" s="195"/>
      <c r="E47" s="205"/>
    </row>
    <row r="48" spans="1:5">
      <c r="A48" t="s">
        <v>412</v>
      </c>
      <c r="B48" s="147" t="s">
        <v>413</v>
      </c>
      <c r="C48" s="147" t="s">
        <v>414</v>
      </c>
      <c r="D48" s="195" t="str">
        <f>'[6]Recommendation &amp; PT'!FD49</f>
        <v>Buy</v>
      </c>
      <c r="E48" s="203">
        <f>'[6]Recommendation &amp; PT'!FF49</f>
        <v>32</v>
      </c>
    </row>
    <row r="49" spans="1:5" ht="4.5" customHeight="1">
      <c r="D49" s="199"/>
      <c r="E49" s="38"/>
    </row>
    <row r="50" spans="1:5">
      <c r="A50" t="s">
        <v>415</v>
      </c>
      <c r="B50" s="147" t="s">
        <v>416</v>
      </c>
      <c r="C50" s="147" t="s">
        <v>417</v>
      </c>
      <c r="D50" s="195" t="str">
        <f>'[6]Recommendation &amp; PT'!FD51</f>
        <v>Neutral</v>
      </c>
      <c r="E50" s="203">
        <f>'[6]Recommendation &amp; PT'!FF51</f>
        <v>30</v>
      </c>
    </row>
    <row r="52" spans="1:5">
      <c r="A52" s="175" t="s">
        <v>440</v>
      </c>
    </row>
  </sheetData>
  <hyperlinks>
    <hyperlink ref="M2" location="Home!Print_Area" display="Return to Home page"/>
  </hyperlinks>
  <pageMargins left="0.74803149606299202" right="0.74803149606299202" top="0.98425196850393704" bottom="1.1811023622047201" header="0.511811023622047" footer="0.511811023622047"/>
  <pageSetup paperSize="9" scale="95" orientation="landscape" r:id="rId1"/>
  <headerFooter alignWithMargins="0">
    <oddHeader>&amp;L&amp;G&amp;C&amp;"Arial,Vet"&amp;UTelenet - Investor &amp; Analyst Toolkit</oddHeader>
    <oddFooter>&amp;L&amp;7May 3, 2011 -Q1 2011 results&amp;C&amp;7Analyst coverage&amp;R&amp;7&amp;P</oddFooter>
  </headerFooter>
  <legacyDrawingHF r:id="rId2"/>
</worksheet>
</file>

<file path=xl/worksheets/sheet2.xml><?xml version="1.0" encoding="utf-8"?>
<worksheet xmlns="http://schemas.openxmlformats.org/spreadsheetml/2006/main" xmlns:r="http://schemas.openxmlformats.org/officeDocument/2006/relationships">
  <sheetPr codeName="Sheet1" enableFormatConditionsCalculation="0">
    <tabColor indexed="51"/>
    <pageSetUpPr fitToPage="1"/>
  </sheetPr>
  <dimension ref="A1:X62"/>
  <sheetViews>
    <sheetView showGridLines="0" showRuler="0" zoomScale="90" zoomScaleNormal="90" workbookViewId="0">
      <selection activeCell="X2" sqref="X2"/>
    </sheetView>
  </sheetViews>
  <sheetFormatPr defaultRowHeight="11.25"/>
  <cols>
    <col min="1" max="1" width="66.33203125" style="87" customWidth="1"/>
    <col min="2" max="5" width="9.5" style="87" customWidth="1"/>
    <col min="6" max="6" width="3.33203125" style="87" customWidth="1"/>
    <col min="7" max="9" width="9.5" style="87" customWidth="1"/>
    <col min="10" max="10" width="3.33203125" style="87" customWidth="1"/>
    <col min="11" max="14" width="9.5" style="88" customWidth="1"/>
    <col min="15" max="15" width="3.33203125" style="87" customWidth="1"/>
    <col min="16" max="16" width="9.33203125" style="87"/>
    <col min="17" max="17" width="9.83203125" style="87" bestFit="1" customWidth="1"/>
    <col min="18" max="18" width="9.83203125" style="87" customWidth="1"/>
    <col min="19" max="19" width="3.33203125" style="87" customWidth="1"/>
    <col min="20" max="20" width="9.83203125" style="87" customWidth="1"/>
    <col min="21" max="21" width="3.33203125" style="87" customWidth="1"/>
    <col min="22" max="22" width="9.5" style="87" customWidth="1"/>
    <col min="23" max="23" width="9.33203125" style="87"/>
    <col min="24" max="24" width="25.6640625" style="87" customWidth="1"/>
    <col min="25" max="25" width="9.33203125" style="87" customWidth="1"/>
    <col min="26" max="16384" width="9.33203125" style="87"/>
  </cols>
  <sheetData>
    <row r="1" spans="1:24" ht="28.5" customHeight="1" thickBot="1"/>
    <row r="2" spans="1:24" s="89" customFormat="1" ht="25.5" customHeight="1" thickTop="1" thickBot="1">
      <c r="A2" s="56" t="s">
        <v>117</v>
      </c>
      <c r="B2" s="57" t="s">
        <v>0</v>
      </c>
      <c r="C2" s="57" t="s">
        <v>99</v>
      </c>
      <c r="D2" s="57" t="s">
        <v>107</v>
      </c>
      <c r="E2" s="57" t="s">
        <v>109</v>
      </c>
      <c r="F2" s="57"/>
      <c r="G2" s="57" t="s">
        <v>100</v>
      </c>
      <c r="H2" s="57" t="s">
        <v>137</v>
      </c>
      <c r="I2" s="57" t="s">
        <v>110</v>
      </c>
      <c r="J2" s="57"/>
      <c r="K2" s="57" t="s">
        <v>144</v>
      </c>
      <c r="L2" s="57" t="s">
        <v>145</v>
      </c>
      <c r="M2" s="57" t="s">
        <v>147</v>
      </c>
      <c r="N2" s="57" t="s">
        <v>265</v>
      </c>
      <c r="O2" s="58"/>
      <c r="P2" s="58" t="s">
        <v>146</v>
      </c>
      <c r="Q2" s="58" t="s">
        <v>148</v>
      </c>
      <c r="R2" s="58" t="s">
        <v>266</v>
      </c>
      <c r="S2" s="58"/>
      <c r="T2" s="58" t="s">
        <v>316</v>
      </c>
      <c r="U2" s="58"/>
      <c r="V2" s="58" t="s">
        <v>317</v>
      </c>
      <c r="X2" s="144" t="s">
        <v>101</v>
      </c>
    </row>
    <row r="3" spans="1:24" ht="4.5" customHeight="1"/>
    <row r="4" spans="1:24" s="91" customFormat="1" ht="12.75" customHeight="1">
      <c r="A4" s="90" t="s">
        <v>150</v>
      </c>
      <c r="K4" s="92"/>
      <c r="L4" s="92"/>
      <c r="M4" s="92"/>
      <c r="N4" s="92"/>
    </row>
    <row r="5" spans="1:24" s="91" customFormat="1" ht="4.5" customHeight="1">
      <c r="K5" s="92"/>
      <c r="L5" s="92"/>
      <c r="M5" s="92"/>
      <c r="N5" s="92"/>
    </row>
    <row r="6" spans="1:24" s="93" customFormat="1" ht="12.75" customHeight="1">
      <c r="A6" s="93" t="s">
        <v>4</v>
      </c>
      <c r="B6" s="93">
        <v>79.516000000000005</v>
      </c>
      <c r="C6" s="93">
        <v>80.019000000000005</v>
      </c>
      <c r="D6" s="93">
        <v>80.498000000000005</v>
      </c>
      <c r="E6" s="93">
        <v>82.238</v>
      </c>
      <c r="G6" s="93">
        <v>159.53500000000003</v>
      </c>
      <c r="H6" s="93">
        <v>240.03300000000002</v>
      </c>
      <c r="I6" s="93">
        <v>322.27100000000002</v>
      </c>
      <c r="K6" s="93">
        <v>81.578999999999994</v>
      </c>
      <c r="L6" s="93">
        <v>81.094999999999999</v>
      </c>
      <c r="M6" s="93">
        <v>82.144000000000005</v>
      </c>
      <c r="N6" s="93">
        <v>80.281999999999996</v>
      </c>
      <c r="P6" s="93">
        <v>162.67399999999998</v>
      </c>
      <c r="Q6" s="93">
        <v>244.81799999999998</v>
      </c>
      <c r="R6" s="93">
        <v>325.10000000000002</v>
      </c>
      <c r="T6" s="93">
        <f>'[1]Financial Statements'!B7/1000</f>
        <v>79.927000000000007</v>
      </c>
      <c r="V6" s="94">
        <f>T6/K6-1</f>
        <v>-2.025030951592921E-2</v>
      </c>
    </row>
    <row r="7" spans="1:24" s="93" customFormat="1" ht="12.75" customHeight="1">
      <c r="A7" s="93" t="s">
        <v>5</v>
      </c>
      <c r="B7" s="93">
        <v>25.552</v>
      </c>
      <c r="C7" s="93">
        <v>27.576000000000001</v>
      </c>
      <c r="D7" s="93">
        <v>29.352</v>
      </c>
      <c r="E7" s="93">
        <v>32.917999999999999</v>
      </c>
      <c r="G7" s="93">
        <v>53.128</v>
      </c>
      <c r="H7" s="93">
        <v>82.48</v>
      </c>
      <c r="I7" s="93">
        <v>115.398</v>
      </c>
      <c r="K7" s="93">
        <v>34.944000000000003</v>
      </c>
      <c r="L7" s="93">
        <v>36.82</v>
      </c>
      <c r="M7" s="93">
        <v>38.247</v>
      </c>
      <c r="N7" s="93">
        <v>40.673000000000002</v>
      </c>
      <c r="P7" s="93">
        <v>71.76400000000001</v>
      </c>
      <c r="Q7" s="93">
        <v>110.01100000000001</v>
      </c>
      <c r="R7" s="93">
        <v>150.684</v>
      </c>
      <c r="T7" s="93">
        <f>'[1]Financial Statements'!B8/1000</f>
        <v>42.887</v>
      </c>
      <c r="V7" s="94">
        <f t="shared" ref="V7:V61" si="0">T7/K7-1</f>
        <v>0.22730654761904745</v>
      </c>
    </row>
    <row r="8" spans="1:24" s="93" customFormat="1" ht="12.75" customHeight="1">
      <c r="A8" s="93" t="s">
        <v>6</v>
      </c>
      <c r="B8" s="93">
        <v>10.108000000000001</v>
      </c>
      <c r="C8" s="93">
        <v>9.7739999999999991</v>
      </c>
      <c r="D8" s="93">
        <v>18.140999999999998</v>
      </c>
      <c r="E8" s="93">
        <v>18.492999999999999</v>
      </c>
      <c r="G8" s="93">
        <v>19.881999999999998</v>
      </c>
      <c r="H8" s="93">
        <v>38.022999999999996</v>
      </c>
      <c r="I8" s="93">
        <v>56.515999999999998</v>
      </c>
      <c r="K8" s="93">
        <v>15.069000000000001</v>
      </c>
      <c r="L8" s="93">
        <v>13.315</v>
      </c>
      <c r="M8" s="93">
        <v>13.898999999999999</v>
      </c>
      <c r="N8" s="93">
        <v>13.4</v>
      </c>
      <c r="P8" s="93">
        <v>28.384</v>
      </c>
      <c r="Q8" s="93">
        <v>42.283000000000001</v>
      </c>
      <c r="R8" s="93">
        <v>55.734000000000002</v>
      </c>
      <c r="T8" s="93">
        <f>'[1]Financial Statements'!B9/1000</f>
        <v>12.4</v>
      </c>
      <c r="V8" s="94">
        <f t="shared" si="0"/>
        <v>-0.17711858782931844</v>
      </c>
    </row>
    <row r="9" spans="1:24" s="93" customFormat="1" ht="12.75" customHeight="1">
      <c r="A9" s="93" t="s">
        <v>7</v>
      </c>
      <c r="B9" s="93">
        <v>98.042000000000002</v>
      </c>
      <c r="C9" s="93">
        <v>99.417000000000002</v>
      </c>
      <c r="D9" s="93">
        <v>101.20699999999999</v>
      </c>
      <c r="E9" s="93">
        <v>103.34399999999999</v>
      </c>
      <c r="G9" s="93">
        <v>197.459</v>
      </c>
      <c r="H9" s="93">
        <v>298.666</v>
      </c>
      <c r="I9" s="93">
        <v>402.01</v>
      </c>
      <c r="K9" s="93">
        <v>105.979</v>
      </c>
      <c r="L9" s="93">
        <v>107.13200000000001</v>
      </c>
      <c r="M9" s="93">
        <v>107.88200000000001</v>
      </c>
      <c r="N9" s="93">
        <v>105.664</v>
      </c>
      <c r="P9" s="93">
        <v>213.11099999999999</v>
      </c>
      <c r="Q9" s="93">
        <v>320.99299999999999</v>
      </c>
      <c r="R9" s="93">
        <v>426.65699999999998</v>
      </c>
      <c r="T9" s="93">
        <f>'[1]Financial Statements'!B10/1000</f>
        <v>108.623</v>
      </c>
      <c r="V9" s="94">
        <f t="shared" si="0"/>
        <v>2.4948338821842109E-2</v>
      </c>
    </row>
    <row r="10" spans="1:24" s="93" customFormat="1" ht="12.75" customHeight="1">
      <c r="A10" s="93" t="s">
        <v>1</v>
      </c>
      <c r="B10" s="93">
        <v>53.286000000000001</v>
      </c>
      <c r="C10" s="93">
        <v>55.780999999999999</v>
      </c>
      <c r="D10" s="93">
        <v>55.984999999999999</v>
      </c>
      <c r="E10" s="93">
        <v>59.225999999999999</v>
      </c>
      <c r="G10" s="93">
        <v>109.06700000000001</v>
      </c>
      <c r="H10" s="93">
        <v>165.05200000000002</v>
      </c>
      <c r="I10" s="93">
        <v>224.27799999999999</v>
      </c>
      <c r="K10" s="93">
        <v>60.552</v>
      </c>
      <c r="L10" s="93">
        <v>62.697000000000003</v>
      </c>
      <c r="M10" s="93">
        <v>65.349999999999994</v>
      </c>
      <c r="N10" s="93">
        <v>67.263000000000005</v>
      </c>
      <c r="P10" s="93">
        <v>123.249</v>
      </c>
      <c r="Q10" s="93">
        <v>188.59899999999999</v>
      </c>
      <c r="R10" s="93">
        <v>255.86199999999999</v>
      </c>
      <c r="T10" s="93">
        <f>'[1]Financial Statements'!B11/1000</f>
        <v>65.84</v>
      </c>
      <c r="V10" s="94">
        <f t="shared" si="0"/>
        <v>8.7329898269256301E-2</v>
      </c>
    </row>
    <row r="11" spans="1:24" s="93" customFormat="1" ht="12.75" customHeight="1">
      <c r="A11" s="93" t="s">
        <v>2</v>
      </c>
      <c r="B11" s="93">
        <v>19.809000000000001</v>
      </c>
      <c r="C11" s="93">
        <v>18.494</v>
      </c>
      <c r="D11" s="93">
        <v>19.346</v>
      </c>
      <c r="E11" s="93">
        <v>19.298999999999999</v>
      </c>
      <c r="G11" s="93">
        <v>38.302999999999997</v>
      </c>
      <c r="H11" s="93">
        <v>57.649000000000001</v>
      </c>
      <c r="I11" s="93">
        <v>76.947999999999993</v>
      </c>
      <c r="K11" s="93">
        <v>18.8</v>
      </c>
      <c r="L11" s="93">
        <v>20.600999999999999</v>
      </c>
      <c r="M11" s="93">
        <v>20.92</v>
      </c>
      <c r="N11" s="93">
        <v>24.635000000000002</v>
      </c>
      <c r="P11" s="93">
        <v>39.400999999999996</v>
      </c>
      <c r="Q11" s="93">
        <v>60.320999999999998</v>
      </c>
      <c r="R11" s="93">
        <v>84.9</v>
      </c>
      <c r="T11" s="93">
        <f>'[1]Financial Statements'!B12/1000</f>
        <v>21.98</v>
      </c>
      <c r="V11" s="94">
        <f t="shared" si="0"/>
        <v>0.16914893617021276</v>
      </c>
    </row>
    <row r="12" spans="1:24" s="93" customFormat="1" ht="4.5" customHeight="1">
      <c r="V12" s="94"/>
    </row>
    <row r="13" spans="1:24" s="93" customFormat="1" ht="12.75" customHeight="1">
      <c r="A13" s="59" t="s">
        <v>18</v>
      </c>
      <c r="B13" s="59">
        <v>286.31300000000005</v>
      </c>
      <c r="C13" s="59">
        <v>291.06100000000004</v>
      </c>
      <c r="D13" s="59">
        <v>304.529</v>
      </c>
      <c r="E13" s="59">
        <v>315.51799999999997</v>
      </c>
      <c r="F13" s="59"/>
      <c r="G13" s="59">
        <v>577.37400000000002</v>
      </c>
      <c r="H13" s="59">
        <v>881.90300000000002</v>
      </c>
      <c r="I13" s="59">
        <v>1197.421</v>
      </c>
      <c r="J13" s="59"/>
      <c r="K13" s="59">
        <v>316.923</v>
      </c>
      <c r="L13" s="59">
        <v>321.65999999999997</v>
      </c>
      <c r="M13" s="59">
        <v>328.44200000000001</v>
      </c>
      <c r="N13" s="59">
        <v>331.96699999999998</v>
      </c>
      <c r="O13" s="59"/>
      <c r="P13" s="59">
        <v>638.58299999999997</v>
      </c>
      <c r="Q13" s="59">
        <v>967.02499999999998</v>
      </c>
      <c r="R13" s="59">
        <v>1298.9929999999999</v>
      </c>
      <c r="S13" s="60"/>
      <c r="T13" s="59">
        <f>'[1]Financial Statements'!$B$14/1000</f>
        <v>331.58199999999999</v>
      </c>
      <c r="U13" s="60"/>
      <c r="V13" s="60">
        <f t="shared" si="0"/>
        <v>4.6254137440324694E-2</v>
      </c>
    </row>
    <row r="14" spans="1:24" ht="4.5" customHeight="1">
      <c r="A14" s="93"/>
      <c r="B14" s="93"/>
      <c r="C14" s="93"/>
      <c r="D14" s="93"/>
      <c r="E14" s="93"/>
      <c r="F14" s="93"/>
      <c r="G14" s="93"/>
      <c r="H14" s="93"/>
      <c r="I14" s="93"/>
      <c r="J14" s="93"/>
      <c r="K14" s="93"/>
      <c r="L14" s="93"/>
      <c r="M14" s="93"/>
      <c r="N14" s="93"/>
      <c r="P14" s="93"/>
      <c r="Q14" s="93"/>
      <c r="R14" s="93"/>
      <c r="V14" s="94"/>
    </row>
    <row r="15" spans="1:24" s="96" customFormat="1" ht="12.75" customHeight="1">
      <c r="A15" s="95" t="s">
        <v>8</v>
      </c>
      <c r="B15" s="91"/>
      <c r="C15" s="91"/>
      <c r="D15" s="91"/>
      <c r="E15" s="91"/>
      <c r="F15" s="91"/>
      <c r="G15" s="91"/>
      <c r="H15" s="91"/>
      <c r="I15" s="91"/>
      <c r="J15" s="91"/>
      <c r="K15" s="93"/>
      <c r="L15" s="93"/>
      <c r="M15" s="93"/>
      <c r="N15" s="93"/>
      <c r="P15" s="93"/>
      <c r="Q15" s="93"/>
      <c r="R15" s="93"/>
      <c r="V15" s="97"/>
    </row>
    <row r="16" spans="1:24" s="96" customFormat="1" ht="4.5" customHeight="1">
      <c r="B16" s="91"/>
      <c r="C16" s="91"/>
      <c r="D16" s="91"/>
      <c r="E16" s="91"/>
      <c r="F16" s="91"/>
      <c r="G16" s="91"/>
      <c r="H16" s="91"/>
      <c r="I16" s="91"/>
      <c r="J16" s="91"/>
      <c r="K16" s="93"/>
      <c r="L16" s="93"/>
      <c r="M16" s="93"/>
      <c r="N16" s="93"/>
      <c r="P16" s="93"/>
      <c r="Q16" s="93"/>
      <c r="R16" s="93"/>
      <c r="V16" s="97"/>
    </row>
    <row r="17" spans="1:22" s="96" customFormat="1" ht="12.75" customHeight="1">
      <c r="A17" s="98" t="s">
        <v>114</v>
      </c>
      <c r="B17" s="93">
        <v>-163.35300000000001</v>
      </c>
      <c r="C17" s="93">
        <v>-162.827</v>
      </c>
      <c r="D17" s="93">
        <v>-179.35900000000001</v>
      </c>
      <c r="E17" s="93">
        <v>-183.3</v>
      </c>
      <c r="F17" s="93"/>
      <c r="G17" s="93">
        <v>-326.18</v>
      </c>
      <c r="H17" s="93">
        <v>-505.53899999999999</v>
      </c>
      <c r="I17" s="93">
        <v>-688.9</v>
      </c>
      <c r="J17" s="93"/>
      <c r="K17" s="93">
        <v>-180.34299999999999</v>
      </c>
      <c r="L17" s="93">
        <v>-182.78200000000001</v>
      </c>
      <c r="M17" s="93">
        <v>-182.32900000000001</v>
      </c>
      <c r="N17" s="93">
        <v>-190.4</v>
      </c>
      <c r="P17" s="93">
        <v>-363.125</v>
      </c>
      <c r="Q17" s="93">
        <v>-545.4</v>
      </c>
      <c r="R17" s="93">
        <v>-735.78099999999995</v>
      </c>
      <c r="T17" s="93">
        <f>'[1]Financial Statements'!$B$18/1000</f>
        <v>-186.684</v>
      </c>
      <c r="V17" s="94">
        <f t="shared" si="0"/>
        <v>3.5160776963896634E-2</v>
      </c>
    </row>
    <row r="18" spans="1:22" s="96" customFormat="1" ht="4.5" customHeight="1">
      <c r="F18" s="91"/>
      <c r="J18" s="91"/>
      <c r="K18" s="93"/>
      <c r="L18" s="93"/>
      <c r="M18" s="93"/>
      <c r="N18" s="93"/>
      <c r="P18" s="93"/>
      <c r="Q18" s="93"/>
      <c r="R18" s="93"/>
      <c r="V18" s="97"/>
    </row>
    <row r="19" spans="1:22" ht="12.75" customHeight="1">
      <c r="A19" s="64" t="s">
        <v>115</v>
      </c>
      <c r="B19" s="65">
        <v>122.96</v>
      </c>
      <c r="C19" s="65">
        <v>128.23400000000001</v>
      </c>
      <c r="D19" s="65">
        <v>125.17</v>
      </c>
      <c r="E19" s="65">
        <v>132.166</v>
      </c>
      <c r="F19" s="64"/>
      <c r="G19" s="65">
        <v>251.19400000000002</v>
      </c>
      <c r="H19" s="65">
        <v>376.36400000000003</v>
      </c>
      <c r="I19" s="65">
        <v>508.53000000000003</v>
      </c>
      <c r="J19" s="64"/>
      <c r="K19" s="65">
        <v>136.58000000000001</v>
      </c>
      <c r="L19" s="65">
        <v>138.87799999999996</v>
      </c>
      <c r="M19" s="65">
        <v>146.113</v>
      </c>
      <c r="N19" s="65">
        <v>141.56700000000001</v>
      </c>
      <c r="O19" s="65"/>
      <c r="P19" s="65">
        <v>275.45799999999997</v>
      </c>
      <c r="Q19" s="65">
        <v>421.625</v>
      </c>
      <c r="R19" s="65">
        <v>563.21199999999999</v>
      </c>
      <c r="S19" s="60"/>
      <c r="T19" s="65">
        <f>'[1]Financial Statements'!$B$20/1000</f>
        <v>144.898</v>
      </c>
      <c r="U19" s="60"/>
      <c r="V19" s="60">
        <f t="shared" si="0"/>
        <v>6.0902035437106372E-2</v>
      </c>
    </row>
    <row r="20" spans="1:22" ht="4.5" customHeight="1">
      <c r="K20" s="93"/>
      <c r="L20" s="93"/>
      <c r="M20" s="93"/>
      <c r="N20" s="93"/>
      <c r="P20" s="93"/>
      <c r="Q20" s="93"/>
      <c r="R20" s="93"/>
      <c r="V20" s="94"/>
    </row>
    <row r="21" spans="1:22" ht="12.75" customHeight="1">
      <c r="A21" s="87" t="s">
        <v>116</v>
      </c>
      <c r="B21" s="93">
        <v>-49.725999999999999</v>
      </c>
      <c r="C21" s="93">
        <v>-45.572000000000003</v>
      </c>
      <c r="D21" s="93">
        <v>-48.341999999999999</v>
      </c>
      <c r="E21" s="93">
        <v>-66.382000000000005</v>
      </c>
      <c r="G21" s="93">
        <v>-95.298000000000002</v>
      </c>
      <c r="H21" s="93">
        <v>-143.63999999999999</v>
      </c>
      <c r="I21" s="93">
        <v>-210.02199999999999</v>
      </c>
      <c r="K21" s="93">
        <v>-52.28</v>
      </c>
      <c r="L21" s="93">
        <v>-52.347999999999999</v>
      </c>
      <c r="M21" s="93">
        <v>-48.843000000000004</v>
      </c>
      <c r="N21" s="93">
        <v>-65.209999999999994</v>
      </c>
      <c r="P21" s="93">
        <v>-104.628</v>
      </c>
      <c r="Q21" s="93">
        <v>-153.471</v>
      </c>
      <c r="R21" s="93">
        <v>-218.68100000000001</v>
      </c>
      <c r="T21" s="93">
        <f>'[1]Financial Statements'!$B$21/1000</f>
        <v>-58.365000000000002</v>
      </c>
      <c r="V21" s="94">
        <f t="shared" si="0"/>
        <v>0.11639250191277739</v>
      </c>
    </row>
    <row r="22" spans="1:22" ht="4.5" customHeight="1">
      <c r="K22" s="93"/>
      <c r="L22" s="93"/>
      <c r="M22" s="93"/>
      <c r="N22" s="93"/>
      <c r="P22" s="93"/>
      <c r="Q22" s="93"/>
      <c r="R22" s="93"/>
      <c r="V22" s="94"/>
    </row>
    <row r="23" spans="1:22" ht="12.75" customHeight="1">
      <c r="A23" s="64" t="s">
        <v>17</v>
      </c>
      <c r="B23" s="66">
        <v>73.233999999999995</v>
      </c>
      <c r="C23" s="66">
        <v>82.662000000000006</v>
      </c>
      <c r="D23" s="66">
        <v>76.828000000000003</v>
      </c>
      <c r="E23" s="66">
        <v>65.784000000000006</v>
      </c>
      <c r="F23" s="66"/>
      <c r="G23" s="66">
        <v>155.89600000000002</v>
      </c>
      <c r="H23" s="66">
        <v>232.72400000000002</v>
      </c>
      <c r="I23" s="66">
        <v>298.50800000000004</v>
      </c>
      <c r="J23" s="66"/>
      <c r="K23" s="66">
        <v>84.300000000000011</v>
      </c>
      <c r="L23" s="66">
        <v>86.529999999999959</v>
      </c>
      <c r="M23" s="66">
        <v>97.27</v>
      </c>
      <c r="N23" s="66">
        <v>76.356999999999999</v>
      </c>
      <c r="O23" s="66"/>
      <c r="P23" s="66">
        <v>170.82999999999998</v>
      </c>
      <c r="Q23" s="66">
        <v>268.09999999999997</v>
      </c>
      <c r="R23" s="66">
        <v>344.53100000000001</v>
      </c>
      <c r="S23" s="60"/>
      <c r="T23" s="65">
        <f>'[1]Financial Statements'!$B$23/1000</f>
        <v>86.533000000000001</v>
      </c>
      <c r="U23" s="60"/>
      <c r="V23" s="60">
        <f t="shared" si="0"/>
        <v>2.6488730723606135E-2</v>
      </c>
    </row>
    <row r="24" spans="1:22" ht="4.5" customHeight="1">
      <c r="K24" s="93"/>
      <c r="L24" s="93"/>
      <c r="M24" s="93"/>
      <c r="N24" s="93"/>
      <c r="P24" s="93"/>
      <c r="Q24" s="93"/>
      <c r="R24" s="93"/>
      <c r="V24" s="94"/>
    </row>
    <row r="25" spans="1:22" ht="12.75" customHeight="1">
      <c r="A25" s="93" t="s">
        <v>38</v>
      </c>
      <c r="B25" s="99">
        <v>0.3</v>
      </c>
      <c r="C25" s="99">
        <v>0.45200000000000001</v>
      </c>
      <c r="D25" s="99">
        <v>0.30499999999999999</v>
      </c>
      <c r="E25" s="99">
        <v>0.223</v>
      </c>
      <c r="F25" s="99"/>
      <c r="G25" s="99">
        <v>0.6</v>
      </c>
      <c r="H25" s="99">
        <v>0.90500000000000003</v>
      </c>
      <c r="I25" s="99">
        <v>1.163</v>
      </c>
      <c r="J25" s="99"/>
      <c r="K25" s="93">
        <v>0.29099999999999998</v>
      </c>
      <c r="L25" s="93">
        <v>0.188</v>
      </c>
      <c r="M25" s="93">
        <v>0.8</v>
      </c>
      <c r="N25" s="93">
        <v>32.920999999999999</v>
      </c>
      <c r="P25" s="93">
        <v>0.47899999999999998</v>
      </c>
      <c r="Q25" s="93">
        <v>1.2789999999999999</v>
      </c>
      <c r="R25" s="93">
        <v>1.5129999999999999</v>
      </c>
      <c r="T25" s="93">
        <f>'[1]Financial Statements'!B25/1000</f>
        <v>39.116</v>
      </c>
      <c r="V25" s="101" t="str">
        <f>'[1]Financial Statements'!F25</f>
        <v>n/a</v>
      </c>
    </row>
    <row r="26" spans="1:22" ht="12.75" customHeight="1">
      <c r="A26" s="100" t="s">
        <v>120</v>
      </c>
      <c r="B26" s="99">
        <v>0.3</v>
      </c>
      <c r="C26" s="99">
        <v>0.311</v>
      </c>
      <c r="D26" s="99">
        <v>0.30499999999999999</v>
      </c>
      <c r="E26" s="99">
        <v>0.223</v>
      </c>
      <c r="F26" s="99"/>
      <c r="G26" s="99">
        <v>0.63500000000000001</v>
      </c>
      <c r="H26" s="99">
        <v>0.94</v>
      </c>
      <c r="I26" s="99">
        <v>1.163</v>
      </c>
      <c r="J26" s="99"/>
      <c r="K26" s="93">
        <v>0.29099999999999998</v>
      </c>
      <c r="L26" s="93">
        <v>0.188</v>
      </c>
      <c r="M26" s="93">
        <v>0.8</v>
      </c>
      <c r="N26" s="93">
        <v>0.17</v>
      </c>
      <c r="P26" s="93">
        <v>0.47899999999999998</v>
      </c>
      <c r="Q26" s="93">
        <v>1.2789999999999999</v>
      </c>
      <c r="R26" s="93">
        <v>1.5129999999999999</v>
      </c>
      <c r="T26" s="93">
        <f>'[1]Financial Statements'!B26/1000</f>
        <v>2.0939999999999999</v>
      </c>
      <c r="V26" s="101">
        <f>'[1]Financial Statements'!F26</f>
        <v>6</v>
      </c>
    </row>
    <row r="27" spans="1:22" ht="12.75" customHeight="1">
      <c r="A27" s="100" t="s">
        <v>104</v>
      </c>
      <c r="B27" s="99">
        <v>0</v>
      </c>
      <c r="C27" s="99">
        <v>0.14099999999999999</v>
      </c>
      <c r="D27" s="99">
        <v>0</v>
      </c>
      <c r="E27" s="99">
        <v>0</v>
      </c>
      <c r="F27" s="99"/>
      <c r="G27" s="99">
        <v>0</v>
      </c>
      <c r="H27" s="99">
        <v>0</v>
      </c>
      <c r="I27" s="99">
        <v>0</v>
      </c>
      <c r="J27" s="99"/>
      <c r="K27" s="99">
        <v>0</v>
      </c>
      <c r="L27" s="99">
        <v>0</v>
      </c>
      <c r="M27" s="99">
        <v>0</v>
      </c>
      <c r="N27" s="99">
        <v>32.700000000000003</v>
      </c>
      <c r="P27" s="99">
        <v>0</v>
      </c>
      <c r="Q27" s="99">
        <v>0</v>
      </c>
      <c r="R27" s="99">
        <v>0</v>
      </c>
      <c r="T27" s="93">
        <f>'[1]Financial Statements'!B27/1000</f>
        <v>37.021999999999998</v>
      </c>
      <c r="V27" s="101" t="str">
        <f>'[1]Financial Statements'!F27</f>
        <v>n/a</v>
      </c>
    </row>
    <row r="28" spans="1:22" ht="12.75" customHeight="1">
      <c r="A28" s="93" t="s">
        <v>39</v>
      </c>
      <c r="B28" s="99">
        <v>-48.076000000000001</v>
      </c>
      <c r="C28" s="99">
        <v>-33.335000000000001</v>
      </c>
      <c r="D28" s="99">
        <v>-39.639000000000003</v>
      </c>
      <c r="E28" s="99">
        <v>-33.915999999999997</v>
      </c>
      <c r="F28" s="99"/>
      <c r="G28" s="99">
        <v>-81.3</v>
      </c>
      <c r="H28" s="99">
        <v>-120.93899999999999</v>
      </c>
      <c r="I28" s="99">
        <v>-154.82499999999999</v>
      </c>
      <c r="J28" s="99"/>
      <c r="K28" s="93">
        <v>-66.063999999999993</v>
      </c>
      <c r="L28" s="93">
        <v>-64.424000000000007</v>
      </c>
      <c r="M28" s="93">
        <v>-48.9</v>
      </c>
      <c r="N28" s="93">
        <v>-52.4</v>
      </c>
      <c r="P28" s="93">
        <v>-130.488</v>
      </c>
      <c r="Q28" s="93">
        <v>-179.38800000000001</v>
      </c>
      <c r="R28" s="93">
        <v>-199.1</v>
      </c>
      <c r="T28" s="93">
        <f>'[1]Financial Statements'!B28/1000</f>
        <v>-52.485999999999997</v>
      </c>
      <c r="V28" s="101">
        <f>'[1]Financial Statements'!F28</f>
        <v>-0.20552797287478808</v>
      </c>
    </row>
    <row r="29" spans="1:22" ht="12.75" customHeight="1">
      <c r="A29" s="100" t="s">
        <v>121</v>
      </c>
      <c r="B29" s="99">
        <v>-33.787999999999997</v>
      </c>
      <c r="C29" s="99">
        <v>-33.335000000000001</v>
      </c>
      <c r="D29" s="99">
        <v>-35.262999999999998</v>
      </c>
      <c r="E29" s="99">
        <v>-31.574999999999999</v>
      </c>
      <c r="F29" s="99"/>
      <c r="G29" s="99">
        <v>-67.12299999999999</v>
      </c>
      <c r="H29" s="99">
        <v>-102.386</v>
      </c>
      <c r="I29" s="99">
        <v>-133.9</v>
      </c>
      <c r="J29" s="99"/>
      <c r="K29" s="93">
        <v>-34.110999999999997</v>
      </c>
      <c r="L29" s="93">
        <v>-36.298999999999999</v>
      </c>
      <c r="M29" s="93">
        <v>-37.316000000000003</v>
      </c>
      <c r="N29" s="93">
        <v>-44.5</v>
      </c>
      <c r="P29" s="93">
        <v>-70.41</v>
      </c>
      <c r="Q29" s="93">
        <v>-107.726</v>
      </c>
      <c r="R29" s="93">
        <v>-152.19999999999999</v>
      </c>
      <c r="T29" s="93">
        <f>'[1]Financial Statements'!B29/1000</f>
        <v>-47.174999999999997</v>
      </c>
      <c r="V29" s="101">
        <f>'[1]Financial Statements'!F29</f>
        <v>0.38298496086306466</v>
      </c>
    </row>
    <row r="30" spans="1:22" ht="12.75" customHeight="1">
      <c r="A30" s="100" t="s">
        <v>102</v>
      </c>
      <c r="B30" s="99">
        <v>-14.288</v>
      </c>
      <c r="C30" s="99">
        <v>0</v>
      </c>
      <c r="D30" s="99">
        <v>-4.3760000000000003</v>
      </c>
      <c r="E30" s="99">
        <v>-2.3410000000000002</v>
      </c>
      <c r="F30" s="99"/>
      <c r="G30" s="99">
        <v>-14.1</v>
      </c>
      <c r="H30" s="99">
        <v>-18.475999999999999</v>
      </c>
      <c r="I30" s="99">
        <v>-20.864000000000001</v>
      </c>
      <c r="J30" s="99"/>
      <c r="K30" s="93">
        <v>-31.952999999999999</v>
      </c>
      <c r="L30" s="93">
        <v>-28.125</v>
      </c>
      <c r="M30" s="93">
        <v>-11.6</v>
      </c>
      <c r="N30" s="99">
        <v>0</v>
      </c>
      <c r="P30" s="93">
        <v>-60.078000000000003</v>
      </c>
      <c r="Q30" s="93">
        <v>-71.677999999999997</v>
      </c>
      <c r="R30" s="93">
        <v>-38.997999999999998</v>
      </c>
      <c r="T30" s="99">
        <f>'[1]Financial Statements'!B30/1000</f>
        <v>0</v>
      </c>
      <c r="V30" s="101" t="str">
        <f>'[1]Financial Statements'!F30</f>
        <v>n/a</v>
      </c>
    </row>
    <row r="31" spans="1:22" ht="12.75" customHeight="1">
      <c r="A31" s="170" t="str">
        <f>'[2]Financial Statements'!$A$31</f>
        <v xml:space="preserve">     Loss on extinguishment of debt</v>
      </c>
      <c r="B31" s="99">
        <v>0</v>
      </c>
      <c r="C31" s="99">
        <v>0</v>
      </c>
      <c r="D31" s="99">
        <v>0</v>
      </c>
      <c r="E31" s="99">
        <v>0</v>
      </c>
      <c r="F31" s="99"/>
      <c r="G31" s="99">
        <v>0</v>
      </c>
      <c r="H31" s="99">
        <v>0</v>
      </c>
      <c r="I31" s="99">
        <v>0</v>
      </c>
      <c r="J31" s="99"/>
      <c r="K31" s="99">
        <v>0</v>
      </c>
      <c r="L31" s="99">
        <v>0</v>
      </c>
      <c r="M31" s="99">
        <v>0</v>
      </c>
      <c r="N31" s="99">
        <v>-7.9029999999999996</v>
      </c>
      <c r="P31" s="99">
        <v>0</v>
      </c>
      <c r="Q31" s="99">
        <v>0</v>
      </c>
      <c r="R31" s="93">
        <v>-7.9029999999999996</v>
      </c>
      <c r="T31" s="93">
        <f>'[1]Financial Statements'!B31/1000</f>
        <v>-5.3109999999999999</v>
      </c>
      <c r="V31" s="101" t="str">
        <f>'[1]Financial Statements'!F31</f>
        <v>n/a</v>
      </c>
    </row>
    <row r="32" spans="1:22" ht="12.75" customHeight="1">
      <c r="A32" s="93" t="s">
        <v>327</v>
      </c>
      <c r="B32" s="99">
        <v>-47.752000000000002</v>
      </c>
      <c r="C32" s="99">
        <v>-32.883000000000003</v>
      </c>
      <c r="D32" s="99">
        <v>-39.334000000000003</v>
      </c>
      <c r="E32" s="99">
        <v>-33.692999999999998</v>
      </c>
      <c r="F32" s="99"/>
      <c r="G32" s="99">
        <v>-80.635000000000005</v>
      </c>
      <c r="H32" s="99">
        <v>-119.96900000000001</v>
      </c>
      <c r="I32" s="99">
        <v>-153.6</v>
      </c>
      <c r="J32" s="99"/>
      <c r="K32" s="93">
        <v>-65.772999999999996</v>
      </c>
      <c r="L32" s="93">
        <v>-64.236000000000004</v>
      </c>
      <c r="M32" s="93">
        <v>-48.122999999999998</v>
      </c>
      <c r="N32" s="93">
        <v>-19.5</v>
      </c>
      <c r="P32" s="93">
        <v>-130.00900000000001</v>
      </c>
      <c r="Q32" s="93">
        <v>-178.13200000000001</v>
      </c>
      <c r="R32" s="93">
        <v>-197.64500000000001</v>
      </c>
      <c r="T32" s="93">
        <f>T28+T25</f>
        <v>-13.369999999999997</v>
      </c>
      <c r="V32" s="94">
        <f t="shared" si="0"/>
        <v>-0.79672509996503127</v>
      </c>
    </row>
    <row r="33" spans="1:22" ht="4.5" customHeight="1">
      <c r="B33" s="93"/>
      <c r="C33" s="93"/>
      <c r="D33" s="93"/>
      <c r="E33" s="93"/>
      <c r="F33" s="93"/>
      <c r="G33" s="93"/>
      <c r="H33" s="93"/>
      <c r="I33" s="93"/>
      <c r="J33" s="93"/>
      <c r="K33" s="93"/>
      <c r="P33" s="93"/>
      <c r="Q33" s="93"/>
      <c r="R33" s="93"/>
      <c r="T33" s="93"/>
      <c r="V33" s="94"/>
    </row>
    <row r="34" spans="1:22" ht="12.75" customHeight="1">
      <c r="A34" s="93" t="s">
        <v>103</v>
      </c>
      <c r="B34" s="93">
        <v>-0.124</v>
      </c>
      <c r="C34" s="93">
        <v>-0.14199999999999999</v>
      </c>
      <c r="D34" s="93">
        <v>-0.215</v>
      </c>
      <c r="E34" s="93">
        <v>-3.0000000000000001E-3</v>
      </c>
      <c r="F34" s="93"/>
      <c r="G34" s="93">
        <v>-0.26600000000000001</v>
      </c>
      <c r="H34" s="93">
        <v>-0.48099999999999998</v>
      </c>
      <c r="I34" s="93">
        <v>-0.48399999999999999</v>
      </c>
      <c r="J34" s="93"/>
      <c r="K34" s="93">
        <v>-0.153</v>
      </c>
      <c r="L34" s="93">
        <v>-4.5999999999999999E-2</v>
      </c>
      <c r="M34" s="93">
        <v>-0.18</v>
      </c>
      <c r="N34" s="93">
        <v>-3.3000000000000002E-2</v>
      </c>
      <c r="P34" s="93">
        <v>-0.19900000000000001</v>
      </c>
      <c r="Q34" s="93">
        <v>-0.379</v>
      </c>
      <c r="R34" s="93">
        <v>-0.41199999999999998</v>
      </c>
      <c r="T34" s="93">
        <f>'[1]Financial Statements'!$B$33/1000</f>
        <v>-8.5999999999999993E-2</v>
      </c>
      <c r="V34" s="94">
        <f>'[1]Financial Statements'!$F$33</f>
        <v>-0.5</v>
      </c>
    </row>
    <row r="35" spans="1:22" ht="12.75" customHeight="1">
      <c r="A35" s="61" t="s">
        <v>328</v>
      </c>
      <c r="B35" s="59">
        <v>25.358000000000001</v>
      </c>
      <c r="C35" s="59">
        <v>49.637</v>
      </c>
      <c r="D35" s="59">
        <v>37.279000000000003</v>
      </c>
      <c r="E35" s="59">
        <v>32.088000000000001</v>
      </c>
      <c r="F35" s="59"/>
      <c r="G35" s="59">
        <v>74.995000000000005</v>
      </c>
      <c r="H35" s="59">
        <v>112.274</v>
      </c>
      <c r="I35" s="59">
        <v>144.36199999999999</v>
      </c>
      <c r="J35" s="59"/>
      <c r="K35" s="59">
        <v>18.374000000000017</v>
      </c>
      <c r="L35" s="59">
        <v>22.247999999999955</v>
      </c>
      <c r="M35" s="59">
        <v>48.966999999999999</v>
      </c>
      <c r="N35" s="59">
        <v>56.884999999999998</v>
      </c>
      <c r="O35" s="59"/>
      <c r="P35" s="59">
        <v>40.621999999999971</v>
      </c>
      <c r="Q35" s="59">
        <v>89.58899999999997</v>
      </c>
      <c r="R35" s="59">
        <v>146.47399999999999</v>
      </c>
      <c r="S35" s="60"/>
      <c r="T35" s="59">
        <f>'[1]Financial Statements'!$B$35/1000</f>
        <v>73</v>
      </c>
      <c r="U35" s="60"/>
      <c r="V35" s="60">
        <f t="shared" si="0"/>
        <v>2.9730053336235951</v>
      </c>
    </row>
    <row r="36" spans="1:22" ht="4.5" customHeight="1">
      <c r="B36" s="93"/>
      <c r="C36" s="93"/>
      <c r="D36" s="93"/>
      <c r="E36" s="93"/>
      <c r="F36" s="93"/>
      <c r="G36" s="93"/>
      <c r="H36" s="93"/>
      <c r="I36" s="93"/>
      <c r="J36" s="93"/>
      <c r="K36" s="93"/>
      <c r="L36" s="93"/>
      <c r="M36" s="93"/>
      <c r="N36" s="93"/>
      <c r="P36" s="93"/>
      <c r="Q36" s="93"/>
      <c r="R36" s="93"/>
      <c r="V36" s="94"/>
    </row>
    <row r="37" spans="1:22" ht="12.75" customHeight="1">
      <c r="A37" s="87" t="s">
        <v>119</v>
      </c>
      <c r="B37" s="93">
        <v>-16.779</v>
      </c>
      <c r="C37" s="93">
        <v>-10.52</v>
      </c>
      <c r="D37" s="93">
        <v>-12.295</v>
      </c>
      <c r="E37" s="93">
        <v>128.322</v>
      </c>
      <c r="F37" s="93"/>
      <c r="G37" s="93">
        <v>-27.298999999999999</v>
      </c>
      <c r="H37" s="93">
        <v>-39.594000000000001</v>
      </c>
      <c r="I37" s="93">
        <v>88.728000000000009</v>
      </c>
      <c r="J37" s="93"/>
      <c r="K37" s="93">
        <v>-5.1159999999999997</v>
      </c>
      <c r="L37" s="93">
        <v>-13.743</v>
      </c>
      <c r="M37" s="93">
        <v>-23.576000000000001</v>
      </c>
      <c r="N37" s="93">
        <v>-14.8</v>
      </c>
      <c r="O37" s="93"/>
      <c r="P37" s="93">
        <v>-18.859000000000002</v>
      </c>
      <c r="Q37" s="93">
        <v>-42.435000000000002</v>
      </c>
      <c r="R37" s="93">
        <v>-57.171999999999997</v>
      </c>
      <c r="S37" s="93"/>
      <c r="T37" s="93">
        <f>'[1]Financial Statements'!$B$36/1000</f>
        <v>-30.248000000000001</v>
      </c>
      <c r="V37" s="101">
        <f>'[1]Financial Statements'!$F$36</f>
        <v>4.92</v>
      </c>
    </row>
    <row r="38" spans="1:22" s="96" customFormat="1" ht="12.75" customHeight="1">
      <c r="A38" s="61" t="s">
        <v>329</v>
      </c>
      <c r="B38" s="59">
        <v>8.5790000000000006</v>
      </c>
      <c r="C38" s="59">
        <v>39.116999999999997</v>
      </c>
      <c r="D38" s="59">
        <v>24.984000000000002</v>
      </c>
      <c r="E38" s="59">
        <v>160.41</v>
      </c>
      <c r="F38" s="59"/>
      <c r="G38" s="59">
        <v>47.695999999999998</v>
      </c>
      <c r="H38" s="59">
        <v>72.680000000000007</v>
      </c>
      <c r="I38" s="59">
        <v>233.09</v>
      </c>
      <c r="J38" s="59"/>
      <c r="K38" s="59">
        <v>13.258000000000017</v>
      </c>
      <c r="L38" s="59">
        <v>8.5049999999999546</v>
      </c>
      <c r="M38" s="59">
        <v>25.390999999999998</v>
      </c>
      <c r="N38" s="59">
        <v>42.085000000000001</v>
      </c>
      <c r="O38" s="59"/>
      <c r="P38" s="59">
        <v>21.76299999999997</v>
      </c>
      <c r="Q38" s="59">
        <v>47.153999999999968</v>
      </c>
      <c r="R38" s="59">
        <v>89.302000000000007</v>
      </c>
      <c r="S38" s="62"/>
      <c r="T38" s="59">
        <f>'[1]Financial Statements'!$B$38/1000</f>
        <v>42.752000000000002</v>
      </c>
      <c r="U38" s="62"/>
      <c r="V38" s="62">
        <f t="shared" si="0"/>
        <v>2.2246190979031488</v>
      </c>
    </row>
    <row r="39" spans="1:22" ht="4.5" customHeight="1">
      <c r="B39" s="93"/>
      <c r="K39" s="93"/>
      <c r="L39" s="93"/>
      <c r="M39" s="93"/>
      <c r="N39" s="93"/>
      <c r="P39" s="93"/>
      <c r="Q39" s="93"/>
      <c r="R39" s="93"/>
      <c r="V39" s="94"/>
    </row>
    <row r="40" spans="1:22" ht="12.75" customHeight="1">
      <c r="A40" s="87" t="s">
        <v>122</v>
      </c>
      <c r="B40" s="99">
        <v>0</v>
      </c>
      <c r="C40" s="99">
        <v>0</v>
      </c>
      <c r="D40" s="99">
        <v>0</v>
      </c>
      <c r="E40" s="99">
        <v>0</v>
      </c>
      <c r="F40" s="99"/>
      <c r="G40" s="99">
        <v>0</v>
      </c>
      <c r="H40" s="99">
        <v>0</v>
      </c>
      <c r="I40" s="99">
        <v>0</v>
      </c>
      <c r="J40" s="99"/>
      <c r="K40" s="99">
        <v>0</v>
      </c>
      <c r="L40" s="99">
        <v>0</v>
      </c>
      <c r="M40" s="99">
        <v>0</v>
      </c>
      <c r="N40" s="99">
        <v>0</v>
      </c>
      <c r="P40" s="99">
        <v>0</v>
      </c>
      <c r="Q40" s="99">
        <v>0</v>
      </c>
      <c r="R40" s="99">
        <v>0</v>
      </c>
      <c r="T40" s="99">
        <v>0</v>
      </c>
      <c r="V40" s="101" t="s">
        <v>319</v>
      </c>
    </row>
    <row r="41" spans="1:22" ht="23.25" customHeight="1">
      <c r="A41" s="68" t="s">
        <v>330</v>
      </c>
      <c r="B41" s="59">
        <v>8.5790000000000006</v>
      </c>
      <c r="C41" s="59">
        <v>39.116999999999997</v>
      </c>
      <c r="D41" s="59">
        <v>24.984000000000002</v>
      </c>
      <c r="E41" s="59">
        <v>160.41</v>
      </c>
      <c r="F41" s="69"/>
      <c r="G41" s="59">
        <v>47.695999999999998</v>
      </c>
      <c r="H41" s="59">
        <v>72.680000000000007</v>
      </c>
      <c r="I41" s="59">
        <v>233.09</v>
      </c>
      <c r="J41" s="69"/>
      <c r="K41" s="59">
        <v>13.258000000000017</v>
      </c>
      <c r="L41" s="59">
        <v>8.5049999999999546</v>
      </c>
      <c r="M41" s="59">
        <v>25.390999999999998</v>
      </c>
      <c r="N41" s="59">
        <v>42.085000000000001</v>
      </c>
      <c r="O41" s="59"/>
      <c r="P41" s="59">
        <v>21.76299999999997</v>
      </c>
      <c r="Q41" s="59">
        <v>47.153999999999968</v>
      </c>
      <c r="R41" s="59">
        <v>89.302000000000007</v>
      </c>
      <c r="S41" s="70"/>
      <c r="T41" s="59">
        <f>'[1]Financial Statements'!$B$42/1000</f>
        <v>42.752000000000002</v>
      </c>
      <c r="U41" s="70"/>
      <c r="V41" s="70">
        <f t="shared" si="0"/>
        <v>2.2246190979031488</v>
      </c>
    </row>
    <row r="42" spans="1:22" ht="12.75" customHeight="1">
      <c r="B42" s="93"/>
      <c r="V42" s="94"/>
    </row>
    <row r="43" spans="1:22" ht="12.75" customHeight="1">
      <c r="A43" s="87" t="s">
        <v>19</v>
      </c>
      <c r="B43" s="93">
        <v>110.299104</v>
      </c>
      <c r="C43" s="93">
        <v>111.30496599999999</v>
      </c>
      <c r="D43" s="93">
        <v>111.712355</v>
      </c>
      <c r="E43" s="93">
        <v>111.806675</v>
      </c>
      <c r="F43" s="93"/>
      <c r="G43" s="93">
        <v>110.941925</v>
      </c>
      <c r="H43" s="93">
        <v>111.202512</v>
      </c>
      <c r="I43" s="93">
        <v>111.35495299999999</v>
      </c>
      <c r="J43" s="93"/>
      <c r="K43" s="93">
        <v>111.93597019101122</v>
      </c>
      <c r="L43" s="93">
        <v>112.05668799999998</v>
      </c>
      <c r="M43" s="93">
        <v>112.079774</v>
      </c>
      <c r="N43" s="93">
        <v>112.30108775824176</v>
      </c>
      <c r="P43" s="93">
        <v>111.996166</v>
      </c>
      <c r="Q43" s="93">
        <v>112.02444523529411</v>
      </c>
      <c r="R43" s="93">
        <v>112.09375786813187</v>
      </c>
      <c r="T43" s="93">
        <f>'[1]Financial Statements'!$B$47/1000000</f>
        <v>112.45256999999999</v>
      </c>
      <c r="V43" s="94"/>
    </row>
    <row r="44" spans="1:22" ht="12.75" customHeight="1">
      <c r="A44" s="87" t="s">
        <v>331</v>
      </c>
      <c r="B44" s="102">
        <v>0.08</v>
      </c>
      <c r="C44" s="102">
        <v>0.35</v>
      </c>
      <c r="D44" s="102">
        <v>0.22</v>
      </c>
      <c r="E44" s="102">
        <v>1.43</v>
      </c>
      <c r="F44" s="102"/>
      <c r="G44" s="102">
        <v>0.43</v>
      </c>
      <c r="H44" s="102">
        <v>0.65</v>
      </c>
      <c r="I44" s="102">
        <v>2.09</v>
      </c>
      <c r="J44" s="102"/>
      <c r="K44" s="102">
        <v>0.12</v>
      </c>
      <c r="L44" s="102">
        <v>0.08</v>
      </c>
      <c r="M44" s="102">
        <v>0.226606833443007</v>
      </c>
      <c r="N44" s="102">
        <v>0.37574638688865075</v>
      </c>
      <c r="P44" s="103">
        <v>0.1943191519609698</v>
      </c>
      <c r="Q44" s="103">
        <v>0.4209259854039768</v>
      </c>
      <c r="R44" s="103">
        <v>0.79667237229262755</v>
      </c>
      <c r="T44" s="103">
        <f>'[1]Financial Statements'!$B$48</f>
        <v>0.38086279397616257</v>
      </c>
      <c r="V44" s="94"/>
    </row>
    <row r="45" spans="1:22" ht="12.75" customHeight="1">
      <c r="A45" s="87" t="s">
        <v>332</v>
      </c>
      <c r="B45" s="102">
        <v>0.08</v>
      </c>
      <c r="C45" s="102">
        <v>0.35</v>
      </c>
      <c r="D45" s="102">
        <v>0.22</v>
      </c>
      <c r="E45" s="102">
        <v>1.43</v>
      </c>
      <c r="F45" s="102"/>
      <c r="G45" s="102">
        <v>0.43</v>
      </c>
      <c r="H45" s="102">
        <v>0.65</v>
      </c>
      <c r="I45" s="102">
        <v>2.08</v>
      </c>
      <c r="J45" s="102"/>
      <c r="K45" s="102">
        <v>0.12</v>
      </c>
      <c r="L45" s="102">
        <v>0.08</v>
      </c>
      <c r="M45" s="102">
        <v>0.22421226131091554</v>
      </c>
      <c r="N45" s="102">
        <v>0.37042171900454085</v>
      </c>
      <c r="P45" s="103">
        <v>0.19255243686679924</v>
      </c>
      <c r="Q45" s="103">
        <v>0.416764699644743</v>
      </c>
      <c r="R45" s="103">
        <v>0.78650529953230564</v>
      </c>
      <c r="T45" s="103">
        <f>'[1]Financial Statements'!$B$49</f>
        <v>0.37469464473000369</v>
      </c>
      <c r="V45" s="94"/>
    </row>
    <row r="46" spans="1:22" ht="12.75" customHeight="1">
      <c r="V46" s="94"/>
    </row>
    <row r="47" spans="1:22" ht="12.75" customHeight="1">
      <c r="A47" s="95" t="s">
        <v>118</v>
      </c>
      <c r="V47" s="94"/>
    </row>
    <row r="48" spans="1:22" ht="4.5" customHeight="1">
      <c r="A48" s="95"/>
      <c r="P48" s="93"/>
      <c r="Q48" s="93"/>
      <c r="R48" s="93"/>
      <c r="V48" s="94"/>
    </row>
    <row r="49" spans="1:22" ht="12.75" customHeight="1">
      <c r="A49" s="93" t="s">
        <v>9</v>
      </c>
      <c r="B49" s="93">
        <v>-28.321000000000002</v>
      </c>
      <c r="C49" s="93">
        <v>-28.497</v>
      </c>
      <c r="D49" s="93">
        <v>-32.6</v>
      </c>
      <c r="E49" s="93">
        <v>-33.6</v>
      </c>
      <c r="F49" s="93"/>
      <c r="G49" s="93">
        <v>-56.796999999999997</v>
      </c>
      <c r="H49" s="93">
        <v>-89.396999999999991</v>
      </c>
      <c r="I49" s="93">
        <v>-123.1</v>
      </c>
      <c r="J49" s="93"/>
      <c r="K49" s="93">
        <v>-32.984999999999999</v>
      </c>
      <c r="L49" s="93">
        <v>-33.26</v>
      </c>
      <c r="M49" s="93">
        <v>-32.4</v>
      </c>
      <c r="N49" s="93">
        <v>-35.215000000000003</v>
      </c>
      <c r="P49" s="93">
        <v>-66.245000000000005</v>
      </c>
      <c r="Q49" s="93">
        <v>-98.64500000000001</v>
      </c>
      <c r="R49" s="93">
        <v>-133.80799999999999</v>
      </c>
      <c r="T49" s="93">
        <f>-'[1]Financial Statements'!B53/1000</f>
        <v>-36.997</v>
      </c>
      <c r="V49" s="101">
        <f>'[1]Financial Statements'!F53</f>
        <v>0.12163104441412753</v>
      </c>
    </row>
    <row r="50" spans="1:22" ht="12.75" customHeight="1">
      <c r="A50" s="93" t="s">
        <v>125</v>
      </c>
      <c r="B50" s="99">
        <v>0</v>
      </c>
      <c r="C50" s="99">
        <v>0</v>
      </c>
      <c r="D50" s="99">
        <v>0</v>
      </c>
      <c r="E50" s="93">
        <v>-6.6</v>
      </c>
      <c r="F50" s="93"/>
      <c r="G50" s="99">
        <v>0</v>
      </c>
      <c r="H50" s="99">
        <v>0</v>
      </c>
      <c r="I50" s="93">
        <v>-6.6</v>
      </c>
      <c r="J50" s="93"/>
      <c r="K50" s="99">
        <v>0</v>
      </c>
      <c r="L50" s="99">
        <v>0</v>
      </c>
      <c r="M50" s="99">
        <v>0</v>
      </c>
      <c r="N50" s="99">
        <v>0</v>
      </c>
      <c r="P50" s="99">
        <v>0</v>
      </c>
      <c r="Q50" s="99">
        <v>0</v>
      </c>
      <c r="R50" s="99">
        <v>0</v>
      </c>
      <c r="T50" s="99">
        <v>0</v>
      </c>
      <c r="V50" s="198" t="s">
        <v>319</v>
      </c>
    </row>
    <row r="51" spans="1:22" ht="12.75" customHeight="1">
      <c r="A51" s="93" t="s">
        <v>40</v>
      </c>
      <c r="B51" s="93">
        <v>-0.36199999999999999</v>
      </c>
      <c r="C51" s="93">
        <v>-0.79300000000000004</v>
      </c>
      <c r="D51" s="93">
        <v>-2.7</v>
      </c>
      <c r="E51" s="93">
        <v>-1.2</v>
      </c>
      <c r="F51" s="93"/>
      <c r="G51" s="93">
        <v>-1.1930000000000001</v>
      </c>
      <c r="H51" s="93">
        <v>-3.8</v>
      </c>
      <c r="I51" s="93">
        <v>-5.093</v>
      </c>
      <c r="J51" s="93"/>
      <c r="K51" s="93">
        <v>-1.732</v>
      </c>
      <c r="L51" s="93">
        <v>-1.0349999999999999</v>
      </c>
      <c r="M51" s="93">
        <v>-0.8</v>
      </c>
      <c r="N51" s="93">
        <v>-6.1509999999999998</v>
      </c>
      <c r="P51" s="93">
        <v>-2.7669999999999999</v>
      </c>
      <c r="Q51" s="93">
        <v>-3.5670000000000002</v>
      </c>
      <c r="R51" s="93">
        <v>-9.7870000000000008</v>
      </c>
      <c r="T51" s="93">
        <f>'[1]Financial Statements'!B54/-1000</f>
        <v>-6.4859999999999998</v>
      </c>
      <c r="V51" s="101">
        <f>'[1]Financial Statements'!F54</f>
        <v>2.82</v>
      </c>
    </row>
    <row r="52" spans="1:22" ht="12.75" customHeight="1">
      <c r="A52" s="93" t="s">
        <v>10</v>
      </c>
      <c r="B52" s="93">
        <v>-59.131</v>
      </c>
      <c r="C52" s="93">
        <v>-58.436</v>
      </c>
      <c r="D52" s="93">
        <v>-59.4</v>
      </c>
      <c r="E52" s="93">
        <v>-62</v>
      </c>
      <c r="F52" s="93"/>
      <c r="G52" s="93">
        <v>-117.6</v>
      </c>
      <c r="H52" s="93">
        <v>-177</v>
      </c>
      <c r="I52" s="93">
        <v>-239</v>
      </c>
      <c r="J52" s="93"/>
      <c r="K52" s="93">
        <v>-60.969000000000001</v>
      </c>
      <c r="L52" s="93">
        <v>-61.447000000000003</v>
      </c>
      <c r="M52" s="93">
        <v>-62.600999999999999</v>
      </c>
      <c r="N52" s="93">
        <v>-61.5</v>
      </c>
      <c r="P52" s="93">
        <v>-122.416</v>
      </c>
      <c r="Q52" s="93">
        <v>-185.017</v>
      </c>
      <c r="R52" s="93">
        <v>-246.517</v>
      </c>
      <c r="T52" s="93">
        <f>'[1]Financial Statements'!B55/-1000</f>
        <v>-62.155000000000001</v>
      </c>
      <c r="V52" s="101">
        <f>'[1]Financial Statements'!F55</f>
        <v>1.9485951416339908E-2</v>
      </c>
    </row>
    <row r="53" spans="1:22" ht="12.75" customHeight="1">
      <c r="A53" s="93" t="s">
        <v>11</v>
      </c>
      <c r="B53" s="93">
        <v>-13.939</v>
      </c>
      <c r="C53" s="93">
        <v>-11.641</v>
      </c>
      <c r="D53" s="93">
        <v>-14.2</v>
      </c>
      <c r="E53" s="93">
        <v>-15.7</v>
      </c>
      <c r="F53" s="93"/>
      <c r="G53" s="93">
        <v>-25.6</v>
      </c>
      <c r="H53" s="93">
        <v>-39.799999999999997</v>
      </c>
      <c r="I53" s="93">
        <v>-55.5</v>
      </c>
      <c r="J53" s="93"/>
      <c r="K53" s="93">
        <v>-14.23</v>
      </c>
      <c r="L53" s="93">
        <v>-15.337</v>
      </c>
      <c r="M53" s="93">
        <v>-14.736000000000001</v>
      </c>
      <c r="N53" s="93">
        <v>-16.184000000000001</v>
      </c>
      <c r="P53" s="93">
        <v>-29.567</v>
      </c>
      <c r="Q53" s="93">
        <v>-44.302999999999997</v>
      </c>
      <c r="R53" s="93">
        <v>-60.487000000000002</v>
      </c>
      <c r="T53" s="93">
        <f>'[1]Financial Statements'!B56/-1000</f>
        <v>-16.594999999999999</v>
      </c>
      <c r="V53" s="101">
        <f>'[1]Financial Statements'!F56</f>
        <v>0.16619817287420946</v>
      </c>
    </row>
    <row r="54" spans="1:22" ht="12.75" customHeight="1">
      <c r="A54" s="93" t="s">
        <v>12</v>
      </c>
      <c r="B54" s="93">
        <v>-2.5129999999999999</v>
      </c>
      <c r="C54" s="93">
        <v>-2.0179999999999998</v>
      </c>
      <c r="D54" s="93">
        <v>-1.7</v>
      </c>
      <c r="E54" s="93">
        <v>-2.1</v>
      </c>
      <c r="F54" s="93"/>
      <c r="G54" s="93">
        <v>-4.5179999999999998</v>
      </c>
      <c r="H54" s="93">
        <v>-6.218</v>
      </c>
      <c r="I54" s="93">
        <v>-8.3000000000000007</v>
      </c>
      <c r="J54" s="93"/>
      <c r="K54" s="93">
        <v>-2.0139999999999998</v>
      </c>
      <c r="L54" s="93">
        <v>-1.968</v>
      </c>
      <c r="M54" s="93">
        <v>-0.6</v>
      </c>
      <c r="N54" s="93">
        <v>-2.194</v>
      </c>
      <c r="P54" s="93">
        <v>-3.9819999999999998</v>
      </c>
      <c r="Q54" s="93">
        <v>-4.5819999999999999</v>
      </c>
      <c r="R54" s="93">
        <v>-6.83</v>
      </c>
      <c r="T54" s="93">
        <f>'[1]Financial Statements'!B57/-1000</f>
        <v>-2.2679999999999998</v>
      </c>
      <c r="V54" s="101">
        <f>'[1]Financial Statements'!F57</f>
        <v>0.15</v>
      </c>
    </row>
    <row r="55" spans="1:22" ht="12.75" customHeight="1">
      <c r="A55" s="93" t="s">
        <v>439</v>
      </c>
      <c r="B55" s="99">
        <v>0</v>
      </c>
      <c r="C55" s="99">
        <v>0</v>
      </c>
      <c r="D55" s="99">
        <v>0</v>
      </c>
      <c r="E55" s="99">
        <f>16107/1000000</f>
        <v>1.6107E-2</v>
      </c>
      <c r="F55" s="99"/>
      <c r="G55" s="99">
        <v>0</v>
      </c>
      <c r="H55" s="99">
        <v>0</v>
      </c>
      <c r="I55" s="99">
        <f>E55</f>
        <v>1.6107E-2</v>
      </c>
      <c r="J55" s="93"/>
      <c r="K55" s="173">
        <f>-2147/1000000</f>
        <v>-2.147E-3</v>
      </c>
      <c r="L55" s="173">
        <f>-23886/1000000</f>
        <v>-2.3886000000000001E-2</v>
      </c>
      <c r="M55" s="173">
        <f>-3121/1000000</f>
        <v>-3.1210000000000001E-3</v>
      </c>
      <c r="N55" s="173">
        <f>-16648/1000000</f>
        <v>-1.6648E-2</v>
      </c>
      <c r="O55" s="175"/>
      <c r="P55" s="173">
        <f>K55+L55</f>
        <v>-2.6033000000000001E-2</v>
      </c>
      <c r="Q55" s="173">
        <f>P55+M55</f>
        <v>-2.9153999999999999E-2</v>
      </c>
      <c r="R55" s="173">
        <f>Q55+N55</f>
        <v>-4.5801999999999995E-2</v>
      </c>
      <c r="S55" s="175"/>
      <c r="T55" s="173">
        <f>'[1]Financial Statements'!B58/-1000</f>
        <v>2.3E-2</v>
      </c>
      <c r="V55" s="101" t="str">
        <f>'[1]Financial Statements'!F58</f>
        <v>n/a</v>
      </c>
    </row>
    <row r="56" spans="1:22" ht="12.75" customHeight="1">
      <c r="A56" s="93" t="s">
        <v>13</v>
      </c>
      <c r="B56" s="93">
        <v>-80.983999999999995</v>
      </c>
      <c r="C56" s="93">
        <v>-81.683000000000007</v>
      </c>
      <c r="D56" s="93">
        <v>-90.1</v>
      </c>
      <c r="E56" s="93">
        <v>-90.4</v>
      </c>
      <c r="F56" s="93"/>
      <c r="G56" s="93">
        <v>-162.68299999999999</v>
      </c>
      <c r="H56" s="93">
        <v>-252.78299999999999</v>
      </c>
      <c r="I56" s="93">
        <v>-343.18299999999999</v>
      </c>
      <c r="J56" s="93"/>
      <c r="K56" s="93">
        <v>-92.665000000000006</v>
      </c>
      <c r="L56" s="93">
        <v>-92.837000000000003</v>
      </c>
      <c r="M56" s="93">
        <v>-94.721999999999994</v>
      </c>
      <c r="N56" s="93">
        <v>-97.995999999999995</v>
      </c>
      <c r="P56" s="93">
        <v>-185.50200000000001</v>
      </c>
      <c r="Q56" s="93">
        <v>-280.22399999999999</v>
      </c>
      <c r="R56" s="93">
        <v>-378.22</v>
      </c>
      <c r="T56" s="93">
        <f>'[1]Financial Statements'!B59/-1000</f>
        <v>-92.304000000000002</v>
      </c>
      <c r="V56" s="101">
        <f>'[1]Financial Statements'!F59</f>
        <v>-3.8957535207467808E-3</v>
      </c>
    </row>
    <row r="57" spans="1:22" ht="12.75" customHeight="1">
      <c r="A57" s="93" t="s">
        <v>14</v>
      </c>
      <c r="B57" s="93">
        <v>-15.215999999999999</v>
      </c>
      <c r="C57" s="93">
        <v>-14.348000000000001</v>
      </c>
      <c r="D57" s="93">
        <v>-15.4</v>
      </c>
      <c r="E57" s="93">
        <v>-24.3</v>
      </c>
      <c r="F57" s="93"/>
      <c r="G57" s="93">
        <v>-29.6</v>
      </c>
      <c r="H57" s="93">
        <v>-45</v>
      </c>
      <c r="I57" s="93">
        <v>-69.248000000000005</v>
      </c>
      <c r="J57" s="93"/>
      <c r="K57" s="93">
        <v>-15.263</v>
      </c>
      <c r="L57" s="93">
        <v>-16.815999999999999</v>
      </c>
      <c r="M57" s="93">
        <v>-14.206</v>
      </c>
      <c r="N57" s="93">
        <v>-23.021999999999998</v>
      </c>
      <c r="P57" s="93">
        <v>-32.079000000000001</v>
      </c>
      <c r="Q57" s="93">
        <v>-46.284999999999997</v>
      </c>
      <c r="R57" s="93">
        <v>-69.307000000000002</v>
      </c>
      <c r="T57" s="93">
        <f>'[1]Financial Statements'!B60/-1000</f>
        <v>-12.951000000000001</v>
      </c>
      <c r="V57" s="101">
        <f>'[1]Financial Statements'!F60</f>
        <v>-0.15147742907685247</v>
      </c>
    </row>
    <row r="58" spans="1:22" ht="12.75" customHeight="1">
      <c r="A58" s="93" t="s">
        <v>15</v>
      </c>
      <c r="B58" s="93">
        <v>-12.413</v>
      </c>
      <c r="C58" s="93">
        <v>-10.62</v>
      </c>
      <c r="D58" s="93">
        <v>-10.615</v>
      </c>
      <c r="E58" s="93">
        <v>-13.972000000000001</v>
      </c>
      <c r="F58" s="93"/>
      <c r="G58" s="93">
        <v>-23.02</v>
      </c>
      <c r="H58" s="173">
        <v>-33.700000000000003</v>
      </c>
      <c r="I58" s="93">
        <v>-47.7</v>
      </c>
      <c r="J58" s="93"/>
      <c r="K58" s="93">
        <v>-12.914999999999999</v>
      </c>
      <c r="L58" s="93">
        <v>-12.28</v>
      </c>
      <c r="M58" s="93">
        <v>-11.1</v>
      </c>
      <c r="N58" s="93">
        <v>-12.728999999999999</v>
      </c>
      <c r="P58" s="93">
        <v>-25.195</v>
      </c>
      <c r="Q58" s="93">
        <v>-36.295000000000002</v>
      </c>
      <c r="R58" s="93">
        <v>-48.970999999999997</v>
      </c>
      <c r="T58" s="93">
        <f>'[1]Financial Statements'!B61/-1000</f>
        <v>-15.1</v>
      </c>
      <c r="V58" s="101">
        <f>'[1]Financial Statements'!F61</f>
        <v>0.16918312040263261</v>
      </c>
    </row>
    <row r="59" spans="1:22" ht="12.75" customHeight="1">
      <c r="A59" s="93" t="s">
        <v>149</v>
      </c>
      <c r="B59" s="93">
        <v>-0.2</v>
      </c>
      <c r="C59" s="93">
        <v>-0.38</v>
      </c>
      <c r="D59" s="93">
        <v>-0.88500000000000001</v>
      </c>
      <c r="E59" s="93">
        <v>0.17199999999999999</v>
      </c>
      <c r="F59" s="93"/>
      <c r="G59" s="93">
        <v>-0.58000000000000007</v>
      </c>
      <c r="H59" s="93">
        <v>-1.4650000000000001</v>
      </c>
      <c r="I59" s="93">
        <v>-1.2930000000000001</v>
      </c>
      <c r="J59" s="93"/>
      <c r="K59" s="93">
        <v>0.15</v>
      </c>
      <c r="L59" s="93">
        <v>-0.15</v>
      </c>
      <c r="M59" s="93">
        <v>1.0999999999999999E-2</v>
      </c>
      <c r="N59" s="93">
        <v>-0.27800000000000002</v>
      </c>
      <c r="P59" s="99">
        <v>0</v>
      </c>
      <c r="Q59" s="99">
        <v>1.0999999999999999E-2</v>
      </c>
      <c r="R59" s="99">
        <v>-0.26700000000000002</v>
      </c>
      <c r="T59" s="93">
        <f>'[1]Financial Statements'!B62/-1000</f>
        <v>-0.04</v>
      </c>
      <c r="V59" s="101" t="str">
        <f>'[1]Financial Statements'!F62</f>
        <v>n/a</v>
      </c>
    </row>
    <row r="60" spans="1:22" s="175" customFormat="1" ht="12.75" customHeight="1">
      <c r="A60" s="173" t="s">
        <v>267</v>
      </c>
      <c r="B60" s="171">
        <v>0</v>
      </c>
      <c r="C60" s="171">
        <v>0</v>
      </c>
      <c r="D60" s="171">
        <v>0</v>
      </c>
      <c r="E60" s="171">
        <v>0</v>
      </c>
      <c r="F60" s="171"/>
      <c r="G60" s="171">
        <v>0</v>
      </c>
      <c r="H60" s="171">
        <v>0</v>
      </c>
      <c r="I60" s="171">
        <v>0</v>
      </c>
      <c r="J60" s="173"/>
      <c r="K60" s="171">
        <v>0</v>
      </c>
      <c r="L60" s="171">
        <v>0</v>
      </c>
      <c r="M60" s="171">
        <v>0</v>
      </c>
      <c r="N60" s="173">
        <v>-0.26800000000000002</v>
      </c>
      <c r="P60" s="171">
        <v>0</v>
      </c>
      <c r="Q60" s="171">
        <v>0</v>
      </c>
      <c r="R60" s="171">
        <v>-0.26800000000000002</v>
      </c>
      <c r="T60" s="93">
        <f>'[1]Financial Statements'!B63/-1000</f>
        <v>-0.11899999999999999</v>
      </c>
      <c r="V60" s="101" t="str">
        <f>'[1]Financial Statements'!F63</f>
        <v>n/a</v>
      </c>
    </row>
    <row r="61" spans="1:22" s="98" customFormat="1" ht="12.75" customHeight="1">
      <c r="A61" s="59" t="s">
        <v>105</v>
      </c>
      <c r="B61" s="59">
        <v>-213.1</v>
      </c>
      <c r="C61" s="59">
        <v>-208.41600000000003</v>
      </c>
      <c r="D61" s="59">
        <v>-227.7</v>
      </c>
      <c r="E61" s="59">
        <v>-249.70000000000005</v>
      </c>
      <c r="F61" s="59"/>
      <c r="G61" s="59">
        <v>-421.5</v>
      </c>
      <c r="H61" s="59">
        <v>-649.20000000000005</v>
      </c>
      <c r="I61" s="59">
        <v>-898.9</v>
      </c>
      <c r="J61" s="59"/>
      <c r="K61" s="59">
        <v>-232.62300000000002</v>
      </c>
      <c r="L61" s="59">
        <v>-235.13000000000002</v>
      </c>
      <c r="M61" s="59">
        <v>-231.1</v>
      </c>
      <c r="N61" s="59">
        <v>-255.6</v>
      </c>
      <c r="O61" s="59"/>
      <c r="P61" s="59">
        <v>-467.75300000000004</v>
      </c>
      <c r="Q61" s="59">
        <v>-698.85300000000007</v>
      </c>
      <c r="R61" s="59">
        <v>-954.46199999999999</v>
      </c>
      <c r="S61" s="70"/>
      <c r="T61" s="59">
        <f>'[1]Financial Statements'!$B$65/-1000</f>
        <v>-245.1</v>
      </c>
      <c r="U61" s="70"/>
      <c r="V61" s="70">
        <f t="shared" si="0"/>
        <v>5.3636140880308325E-2</v>
      </c>
    </row>
    <row r="62" spans="1:22" ht="12.75" customHeight="1"/>
  </sheetData>
  <phoneticPr fontId="1" type="noConversion"/>
  <hyperlinks>
    <hyperlink ref="X2" location="Home!Print_Area" display="Return to Home page"/>
  </hyperlinks>
  <pageMargins left="0.74803149606299202" right="0.74803149606299202" top="0.98425196850393704" bottom="1.1811023622047201" header="0.511811023622047" footer="0.511811023622047"/>
  <pageSetup paperSize="9" scale="67" orientation="landscape" r:id="rId1"/>
  <headerFooter alignWithMargins="0">
    <oddHeader>&amp;L&amp;G&amp;C&amp;"Arial,Vet"&amp;UTelenet - Investor and Analyst Toolkit</oddHeader>
    <oddFooter>&amp;L&amp;7May 3, 2011 - Q1 2011 results&amp;C&amp;7Income Statement&amp;R&amp;7&amp;P</oddFooter>
  </headerFooter>
  <legacyDrawingHF r:id="rId2"/>
</worksheet>
</file>

<file path=xl/worksheets/sheet3.xml><?xml version="1.0" encoding="utf-8"?>
<worksheet xmlns="http://schemas.openxmlformats.org/spreadsheetml/2006/main" xmlns:r="http://schemas.openxmlformats.org/officeDocument/2006/relationships">
  <sheetPr>
    <tabColor indexed="51"/>
    <pageSetUpPr fitToPage="1"/>
  </sheetPr>
  <dimension ref="A1:L28"/>
  <sheetViews>
    <sheetView showGridLines="0" showRuler="0" zoomScale="90" zoomScaleNormal="90" workbookViewId="0">
      <selection activeCell="L2" sqref="L2"/>
    </sheetView>
  </sheetViews>
  <sheetFormatPr defaultRowHeight="11.25"/>
  <cols>
    <col min="1" max="1" width="66.33203125" style="87" customWidth="1"/>
    <col min="2" max="5" width="9.5" style="88" customWidth="1"/>
    <col min="6" max="6" width="3.33203125" style="87" customWidth="1"/>
    <col min="7" max="7" width="9.33203125" style="87"/>
    <col min="8" max="8" width="9.83203125" style="87" bestFit="1" customWidth="1"/>
    <col min="9" max="9" width="9.83203125" style="87" customWidth="1"/>
    <col min="10" max="10" width="3.33203125" style="87" customWidth="1"/>
    <col min="11" max="11" width="9.33203125" style="87"/>
    <col min="12" max="12" width="25.6640625" style="87" customWidth="1"/>
    <col min="13" max="13" width="9.33203125" style="87" customWidth="1"/>
    <col min="14" max="16384" width="9.33203125" style="87"/>
  </cols>
  <sheetData>
    <row r="1" spans="1:12" ht="34.5" customHeight="1" thickBot="1"/>
    <row r="2" spans="1:12" s="89" customFormat="1" ht="25.5" customHeight="1" thickTop="1" thickBot="1">
      <c r="A2" s="56" t="s">
        <v>117</v>
      </c>
      <c r="B2" s="57" t="s">
        <v>144</v>
      </c>
      <c r="C2" s="57" t="s">
        <v>145</v>
      </c>
      <c r="D2" s="57" t="s">
        <v>147</v>
      </c>
      <c r="E2" s="57" t="s">
        <v>265</v>
      </c>
      <c r="F2" s="58"/>
      <c r="G2" s="58" t="s">
        <v>146</v>
      </c>
      <c r="H2" s="58" t="s">
        <v>148</v>
      </c>
      <c r="I2" s="58" t="s">
        <v>266</v>
      </c>
      <c r="J2" s="58"/>
      <c r="L2" s="144" t="s">
        <v>101</v>
      </c>
    </row>
    <row r="3" spans="1:12" ht="4.5" customHeight="1"/>
    <row r="4" spans="1:12" s="91" customFormat="1" ht="12.75" customHeight="1">
      <c r="A4" s="90" t="s">
        <v>425</v>
      </c>
      <c r="B4" s="92"/>
      <c r="C4" s="92"/>
      <c r="D4" s="92"/>
      <c r="E4" s="92"/>
    </row>
    <row r="5" spans="1:12" s="91" customFormat="1" ht="4.5" customHeight="1">
      <c r="B5" s="92"/>
      <c r="C5" s="92"/>
      <c r="D5" s="92"/>
      <c r="E5" s="92"/>
    </row>
    <row r="6" spans="1:12" s="93" customFormat="1" ht="12.75" customHeight="1">
      <c r="A6" s="93" t="s">
        <v>4</v>
      </c>
      <c r="B6" s="93">
        <v>81.578999999999994</v>
      </c>
      <c r="C6" s="93">
        <v>81.094999999999999</v>
      </c>
      <c r="D6" s="93">
        <v>82.144000000000005</v>
      </c>
      <c r="E6" s="93">
        <v>80.281999999999996</v>
      </c>
      <c r="G6" s="93">
        <v>162.67399999999998</v>
      </c>
      <c r="H6" s="93">
        <v>244.81799999999998</v>
      </c>
      <c r="I6" s="93">
        <v>325.10000000000002</v>
      </c>
    </row>
    <row r="7" spans="1:12" s="93" customFormat="1" ht="12.75" customHeight="1">
      <c r="A7" s="93" t="s">
        <v>5</v>
      </c>
      <c r="B7" s="93">
        <v>34.944000000000003</v>
      </c>
      <c r="C7" s="93">
        <v>36.82</v>
      </c>
      <c r="D7" s="93">
        <v>38.247</v>
      </c>
      <c r="E7" s="93">
        <v>40.673000000000002</v>
      </c>
      <c r="G7" s="93">
        <v>71.76400000000001</v>
      </c>
      <c r="H7" s="93">
        <v>110.01100000000001</v>
      </c>
      <c r="I7" s="93">
        <v>150.684</v>
      </c>
    </row>
    <row r="8" spans="1:12" s="93" customFormat="1" ht="12.75" customHeight="1">
      <c r="A8" s="93" t="s">
        <v>6</v>
      </c>
      <c r="B8" s="93">
        <v>15.069000000000001</v>
      </c>
      <c r="C8" s="93">
        <v>13.315</v>
      </c>
      <c r="D8" s="93">
        <v>13.898999999999999</v>
      </c>
      <c r="E8" s="93">
        <v>13.4</v>
      </c>
      <c r="G8" s="93">
        <v>28.384</v>
      </c>
      <c r="H8" s="93">
        <v>42.283000000000001</v>
      </c>
      <c r="I8" s="93">
        <v>55.734000000000002</v>
      </c>
    </row>
    <row r="9" spans="1:12" s="93" customFormat="1" ht="12.75" customHeight="1">
      <c r="A9" s="93" t="s">
        <v>7</v>
      </c>
      <c r="B9" s="93">
        <v>105.979</v>
      </c>
      <c r="C9" s="93">
        <v>107.13200000000001</v>
      </c>
      <c r="D9" s="93">
        <v>107.88200000000001</v>
      </c>
      <c r="E9" s="93">
        <v>105.664</v>
      </c>
      <c r="G9" s="93">
        <v>213.11099999999999</v>
      </c>
      <c r="H9" s="93">
        <v>320.99299999999999</v>
      </c>
      <c r="I9" s="93">
        <v>426.65699999999998</v>
      </c>
    </row>
    <row r="10" spans="1:12" s="93" customFormat="1" ht="12.75" customHeight="1">
      <c r="A10" s="93" t="s">
        <v>1</v>
      </c>
      <c r="B10" s="93">
        <v>60.552</v>
      </c>
      <c r="C10" s="93">
        <v>62.697000000000003</v>
      </c>
      <c r="D10" s="93">
        <v>65.349999999999994</v>
      </c>
      <c r="E10" s="93">
        <v>67.263000000000005</v>
      </c>
      <c r="G10" s="93">
        <v>123.249</v>
      </c>
      <c r="H10" s="93">
        <v>188.59899999999999</v>
      </c>
      <c r="I10" s="93">
        <v>255.86199999999999</v>
      </c>
    </row>
    <row r="11" spans="1:12" s="93" customFormat="1" ht="12.75" customHeight="1">
      <c r="A11" s="93" t="s">
        <v>2</v>
      </c>
      <c r="B11" s="93">
        <v>18.8</v>
      </c>
      <c r="C11" s="93">
        <v>20.600999999999999</v>
      </c>
      <c r="D11" s="93">
        <v>20.92</v>
      </c>
      <c r="E11" s="93">
        <v>24.635000000000002</v>
      </c>
      <c r="G11" s="93">
        <v>39.400999999999996</v>
      </c>
      <c r="H11" s="93">
        <v>60.320999999999998</v>
      </c>
      <c r="I11" s="93">
        <v>84.9</v>
      </c>
    </row>
    <row r="12" spans="1:12" s="93" customFormat="1" ht="4.5" customHeight="1"/>
    <row r="13" spans="1:12" s="93" customFormat="1" ht="12.75" customHeight="1">
      <c r="A13" s="59" t="s">
        <v>18</v>
      </c>
      <c r="B13" s="59">
        <v>316.923</v>
      </c>
      <c r="C13" s="59">
        <v>321.65999999999997</v>
      </c>
      <c r="D13" s="59">
        <v>328.44200000000001</v>
      </c>
      <c r="E13" s="59">
        <v>331.96699999999998</v>
      </c>
      <c r="F13" s="59"/>
      <c r="G13" s="59">
        <v>638.58299999999997</v>
      </c>
      <c r="H13" s="59">
        <v>967.02499999999998</v>
      </c>
      <c r="I13" s="59">
        <v>1298.9929999999999</v>
      </c>
      <c r="J13" s="60"/>
    </row>
    <row r="14" spans="1:12" ht="4.5" customHeight="1">
      <c r="A14" s="93"/>
      <c r="B14" s="93"/>
      <c r="C14" s="93"/>
      <c r="D14" s="93"/>
      <c r="E14" s="93"/>
      <c r="G14" s="93"/>
      <c r="H14" s="93"/>
      <c r="I14" s="93"/>
    </row>
    <row r="15" spans="1:12" ht="12.75" customHeight="1"/>
    <row r="16" spans="1:12" ht="12.75">
      <c r="A16" s="90" t="s">
        <v>426</v>
      </c>
    </row>
    <row r="18" spans="1:10">
      <c r="A18" s="87" t="s">
        <v>4</v>
      </c>
      <c r="B18" s="93">
        <v>81.578999999999994</v>
      </c>
      <c r="C18" s="93">
        <v>81.094999999999999</v>
      </c>
      <c r="D18" s="93">
        <v>82.144000000000005</v>
      </c>
      <c r="E18" s="93">
        <v>80.281999999999996</v>
      </c>
      <c r="F18" s="208"/>
      <c r="G18" s="208">
        <v>162.67399999999998</v>
      </c>
      <c r="H18" s="208">
        <v>244.81799999999998</v>
      </c>
      <c r="I18" s="208">
        <v>325.10000000000002</v>
      </c>
      <c r="J18" s="208"/>
    </row>
    <row r="19" spans="1:10">
      <c r="A19" s="87" t="s">
        <v>5</v>
      </c>
      <c r="B19" s="93">
        <v>34.944000000000003</v>
      </c>
      <c r="C19" s="93">
        <v>36.82</v>
      </c>
      <c r="D19" s="93">
        <v>38.247</v>
      </c>
      <c r="E19" s="93">
        <v>40.673000000000002</v>
      </c>
      <c r="F19" s="208"/>
      <c r="G19" s="208">
        <v>71.76400000000001</v>
      </c>
      <c r="H19" s="208">
        <v>110.01100000000001</v>
      </c>
      <c r="I19" s="208">
        <v>150.684</v>
      </c>
      <c r="J19" s="208"/>
    </row>
    <row r="20" spans="1:10">
      <c r="A20" s="87" t="s">
        <v>6</v>
      </c>
      <c r="B20" s="93">
        <v>15.069000000000001</v>
      </c>
      <c r="C20" s="93">
        <v>13.315</v>
      </c>
      <c r="D20" s="93">
        <v>13.898999999999999</v>
      </c>
      <c r="E20" s="93">
        <v>13.4</v>
      </c>
      <c r="F20" s="208"/>
      <c r="G20" s="208">
        <v>28.384</v>
      </c>
      <c r="H20" s="208">
        <v>42.283000000000001</v>
      </c>
      <c r="I20" s="208">
        <v>55.734000000000002</v>
      </c>
      <c r="J20" s="208"/>
    </row>
    <row r="21" spans="1:10">
      <c r="A21" s="87" t="s">
        <v>7</v>
      </c>
      <c r="B21" s="93">
        <v>105.979</v>
      </c>
      <c r="C21" s="93">
        <v>107.13200000000001</v>
      </c>
      <c r="D21" s="93">
        <v>107.88200000000001</v>
      </c>
      <c r="E21" s="93">
        <v>105.664</v>
      </c>
      <c r="F21" s="208"/>
      <c r="G21" s="208">
        <v>213.11099999999999</v>
      </c>
      <c r="H21" s="208">
        <v>320.99299999999999</v>
      </c>
      <c r="I21" s="208">
        <v>426.65699999999998</v>
      </c>
      <c r="J21" s="208"/>
    </row>
    <row r="22" spans="1:10">
      <c r="A22" s="209" t="s">
        <v>1</v>
      </c>
      <c r="B22" s="210">
        <f>B10-2</f>
        <v>58.552</v>
      </c>
      <c r="C22" s="210">
        <f t="shared" ref="C22:E22" si="0">C10-2</f>
        <v>60.697000000000003</v>
      </c>
      <c r="D22" s="210">
        <f t="shared" si="0"/>
        <v>63.349999999999994</v>
      </c>
      <c r="E22" s="210">
        <f t="shared" si="0"/>
        <v>65.263000000000005</v>
      </c>
      <c r="F22" s="211"/>
      <c r="G22" s="211">
        <f>SUM(B22:C22)</f>
        <v>119.249</v>
      </c>
      <c r="H22" s="211">
        <f>SUM(B22:D22)</f>
        <v>182.59899999999999</v>
      </c>
      <c r="I22" s="211">
        <f>SUM(B22:E22)</f>
        <v>247.86199999999999</v>
      </c>
      <c r="J22" s="208"/>
    </row>
    <row r="23" spans="1:10">
      <c r="A23" s="87" t="s">
        <v>2</v>
      </c>
      <c r="B23" s="93">
        <v>18.8</v>
      </c>
      <c r="C23" s="93">
        <v>20.600999999999999</v>
      </c>
      <c r="D23" s="93">
        <v>20.92</v>
      </c>
      <c r="E23" s="93">
        <v>24.635000000000002</v>
      </c>
      <c r="F23" s="208"/>
      <c r="G23" s="208">
        <v>39.400999999999996</v>
      </c>
      <c r="H23" s="208">
        <v>60.320999999999998</v>
      </c>
      <c r="I23" s="208">
        <v>84.9</v>
      </c>
      <c r="J23" s="208"/>
    </row>
    <row r="24" spans="1:10">
      <c r="B24" s="93"/>
      <c r="C24" s="93"/>
      <c r="D24" s="93"/>
      <c r="E24" s="93"/>
      <c r="F24" s="208"/>
      <c r="G24" s="208"/>
      <c r="H24" s="208"/>
      <c r="I24" s="208"/>
      <c r="J24" s="208"/>
    </row>
    <row r="25" spans="1:10">
      <c r="A25" s="212" t="s">
        <v>18</v>
      </c>
      <c r="B25" s="212">
        <f>SUM(B18:B23)</f>
        <v>314.923</v>
      </c>
      <c r="C25" s="212">
        <f t="shared" ref="C25:H25" si="1">SUM(C18:C23)</f>
        <v>319.65999999999997</v>
      </c>
      <c r="D25" s="212">
        <f t="shared" si="1"/>
        <v>326.44200000000001</v>
      </c>
      <c r="E25" s="212">
        <v>330</v>
      </c>
      <c r="F25" s="212"/>
      <c r="G25" s="212">
        <f t="shared" si="1"/>
        <v>634.58299999999997</v>
      </c>
      <c r="H25" s="212">
        <f t="shared" si="1"/>
        <v>961.02499999999998</v>
      </c>
      <c r="I25" s="212">
        <v>1291</v>
      </c>
      <c r="J25" s="212"/>
    </row>
    <row r="28" spans="1:10" ht="59.25" customHeight="1">
      <c r="A28" s="222" t="s">
        <v>427</v>
      </c>
      <c r="B28" s="222"/>
      <c r="C28" s="222"/>
      <c r="D28" s="222"/>
      <c r="E28" s="222"/>
      <c r="F28" s="222"/>
      <c r="G28" s="222"/>
      <c r="H28" s="222"/>
      <c r="I28" s="222"/>
      <c r="J28" s="222"/>
    </row>
  </sheetData>
  <mergeCells count="1">
    <mergeCell ref="A28:J28"/>
  </mergeCells>
  <hyperlinks>
    <hyperlink ref="L2" location="Home!Print_Area" display="Return to Home page"/>
  </hyperlinks>
  <pageMargins left="0.74803149606299202" right="0.74803149606299202" top="1.48" bottom="1.1811023622047201" header="0.75" footer="0.511811023622047"/>
  <pageSetup paperSize="9" scale="99" orientation="landscape" r:id="rId1"/>
  <headerFooter alignWithMargins="0">
    <oddHeader>&amp;L&amp;G&amp;C&amp;"Arial,Vet"&amp;UTelenet - Investor and Analyst Toolkit</oddHeader>
    <oddFooter>&amp;L&amp;7May 3, 2011 - Q1 2011 results&amp;C&amp;7Revenue Adjustment&amp;R&amp;7&amp;P</oddFooter>
  </headerFooter>
  <legacyDrawingHF r:id="rId2"/>
</worksheet>
</file>

<file path=xl/worksheets/sheet4.xml><?xml version="1.0" encoding="utf-8"?>
<worksheet xmlns="http://schemas.openxmlformats.org/spreadsheetml/2006/main" xmlns:r="http://schemas.openxmlformats.org/officeDocument/2006/relationships">
  <sheetPr codeName="Sheet7">
    <tabColor indexed="51"/>
    <pageSetUpPr fitToPage="1"/>
  </sheetPr>
  <dimension ref="A1:X33"/>
  <sheetViews>
    <sheetView showGridLines="0" showRuler="0" zoomScale="95" zoomScaleNormal="95" workbookViewId="0">
      <selection activeCell="C44" sqref="C44"/>
    </sheetView>
  </sheetViews>
  <sheetFormatPr defaultRowHeight="11.25"/>
  <cols>
    <col min="1" max="1" width="54.83203125" style="105" customWidth="1"/>
    <col min="2" max="5" width="9.5" style="105" customWidth="1"/>
    <col min="6" max="6" width="3.33203125" style="105" customWidth="1"/>
    <col min="7" max="9" width="9.5" style="105" customWidth="1"/>
    <col min="10" max="10" width="3.33203125" style="105" customWidth="1"/>
    <col min="11" max="14" width="9.5" style="106" customWidth="1"/>
    <col min="15" max="15" width="3.33203125" style="105" customWidth="1"/>
    <col min="16" max="18" width="9.33203125" style="105"/>
    <col min="19" max="19" width="3.33203125" style="105" customWidth="1"/>
    <col min="20" max="20" width="9.33203125" style="105" customWidth="1"/>
    <col min="21" max="21" width="3.33203125" style="105" customWidth="1"/>
    <col min="22" max="22" width="9.5" style="105" customWidth="1"/>
    <col min="23" max="23" width="9.33203125" style="105"/>
    <col min="24" max="24" width="25.6640625" style="105" customWidth="1"/>
    <col min="25" max="16384" width="9.33203125" style="105"/>
  </cols>
  <sheetData>
    <row r="1" spans="1:24" ht="28.5" customHeight="1" thickBot="1"/>
    <row r="2" spans="1:24" s="89" customFormat="1" ht="25.5" customHeight="1" thickTop="1" thickBot="1">
      <c r="A2" s="56" t="s">
        <v>50</v>
      </c>
      <c r="B2" s="57" t="s">
        <v>0</v>
      </c>
      <c r="C2" s="57" t="s">
        <v>99</v>
      </c>
      <c r="D2" s="57" t="s">
        <v>107</v>
      </c>
      <c r="E2" s="57" t="s">
        <v>109</v>
      </c>
      <c r="F2" s="57"/>
      <c r="G2" s="57" t="s">
        <v>100</v>
      </c>
      <c r="H2" s="57" t="s">
        <v>137</v>
      </c>
      <c r="I2" s="57" t="s">
        <v>110</v>
      </c>
      <c r="J2" s="57"/>
      <c r="K2" s="58" t="s">
        <v>144</v>
      </c>
      <c r="L2" s="58" t="s">
        <v>145</v>
      </c>
      <c r="M2" s="58" t="str">
        <f>'Income Statement'!M2</f>
        <v>Q3'10</v>
      </c>
      <c r="N2" s="58" t="s">
        <v>265</v>
      </c>
      <c r="O2" s="58"/>
      <c r="P2" s="58" t="s">
        <v>146</v>
      </c>
      <c r="Q2" s="58" t="str">
        <f>'Income Statement'!Q2</f>
        <v>9M'10</v>
      </c>
      <c r="R2" s="58" t="s">
        <v>266</v>
      </c>
      <c r="S2" s="58"/>
      <c r="T2" s="58" t="s">
        <v>316</v>
      </c>
      <c r="U2" s="58"/>
      <c r="V2" s="58" t="s">
        <v>3</v>
      </c>
      <c r="X2" s="144" t="s">
        <v>101</v>
      </c>
    </row>
    <row r="3" spans="1:24" ht="12.75" customHeight="1">
      <c r="O3" s="106"/>
      <c r="P3" s="106"/>
      <c r="Q3" s="106"/>
      <c r="R3" s="106"/>
      <c r="S3" s="106"/>
      <c r="T3" s="106"/>
      <c r="U3" s="106"/>
      <c r="V3" s="106"/>
    </row>
    <row r="4" spans="1:24" s="107" customFormat="1" ht="12.75" customHeight="1">
      <c r="A4" s="63" t="s">
        <v>201</v>
      </c>
      <c r="B4" s="63">
        <v>149.26199999999997</v>
      </c>
      <c r="C4" s="63">
        <v>155.93</v>
      </c>
      <c r="D4" s="63">
        <v>155.69999999999999</v>
      </c>
      <c r="E4" s="63">
        <v>146.61199999999999</v>
      </c>
      <c r="F4" s="63"/>
      <c r="G4" s="63">
        <v>305.3</v>
      </c>
      <c r="H4" s="63">
        <v>461.1</v>
      </c>
      <c r="I4" s="63">
        <v>607.70000000000005</v>
      </c>
      <c r="J4" s="63"/>
      <c r="K4" s="63">
        <v>163.095</v>
      </c>
      <c r="L4" s="63">
        <v>166.46699999999998</v>
      </c>
      <c r="M4" s="63">
        <v>175.99600000000001</v>
      </c>
      <c r="N4" s="63">
        <v>163.1</v>
      </c>
      <c r="O4" s="73"/>
      <c r="P4" s="63">
        <v>329.56199999999995</v>
      </c>
      <c r="Q4" s="63">
        <v>505.55799999999994</v>
      </c>
      <c r="R4" s="63">
        <v>668.68700000000001</v>
      </c>
      <c r="S4" s="63"/>
      <c r="T4" s="63">
        <f>'[1]Financial Statements'!$B$217/1000</f>
        <v>174.2</v>
      </c>
      <c r="U4" s="63"/>
      <c r="V4" s="73">
        <f>T4/K4-1</f>
        <v>6.8089150495110218E-2</v>
      </c>
    </row>
    <row r="5" spans="1:24" ht="12.75" customHeight="1">
      <c r="A5" s="71" t="s">
        <v>126</v>
      </c>
      <c r="B5" s="72">
        <v>0.52200000000000002</v>
      </c>
      <c r="C5" s="72">
        <v>0.53572962368713084</v>
      </c>
      <c r="D5" s="72">
        <v>0.51128135579862666</v>
      </c>
      <c r="E5" s="72">
        <v>0.46467079532704952</v>
      </c>
      <c r="F5" s="72"/>
      <c r="G5" s="72">
        <v>0.52877337739489483</v>
      </c>
      <c r="H5" s="72">
        <v>0.52284661691818712</v>
      </c>
      <c r="I5" s="72">
        <v>0.50700000000000001</v>
      </c>
      <c r="J5" s="72"/>
      <c r="K5" s="72">
        <v>0.51462027053890058</v>
      </c>
      <c r="L5" s="72">
        <v>0.51752471553814583</v>
      </c>
      <c r="M5" s="72">
        <v>0.5358510787292734</v>
      </c>
      <c r="N5" s="72">
        <v>0.49131389565830341</v>
      </c>
      <c r="O5" s="72"/>
      <c r="P5" s="72">
        <v>0.51608326560525408</v>
      </c>
      <c r="Q5" s="72">
        <v>0.52279723895452546</v>
      </c>
      <c r="R5" s="72">
        <v>0.51477336675409335</v>
      </c>
      <c r="S5" s="72"/>
      <c r="T5" s="72">
        <f>'[1]Financial Statements'!$B$218</f>
        <v>0.52536024271522574</v>
      </c>
      <c r="U5" s="72"/>
      <c r="V5" s="72"/>
    </row>
    <row r="6" spans="1:24" ht="4.5" customHeight="1">
      <c r="O6" s="106"/>
      <c r="P6" s="106"/>
      <c r="Q6" s="106"/>
      <c r="R6" s="106"/>
      <c r="S6" s="106"/>
      <c r="T6" s="106"/>
      <c r="U6" s="106"/>
      <c r="V6" s="106"/>
    </row>
    <row r="7" spans="1:24" ht="12.75" customHeight="1">
      <c r="A7" s="93" t="s">
        <v>40</v>
      </c>
      <c r="B7" s="108">
        <v>-0.36199999999999999</v>
      </c>
      <c r="C7" s="108">
        <v>-0.79300000000000004</v>
      </c>
      <c r="D7" s="108">
        <v>-2.7</v>
      </c>
      <c r="E7" s="108">
        <v>-1.2</v>
      </c>
      <c r="F7" s="108"/>
      <c r="G7" s="108">
        <v>-1.1930000000000001</v>
      </c>
      <c r="H7" s="108">
        <v>-3.8</v>
      </c>
      <c r="I7" s="108">
        <v>-5.093</v>
      </c>
      <c r="J7" s="108"/>
      <c r="K7" s="108">
        <v>-1.732</v>
      </c>
      <c r="L7" s="108">
        <v>-1.0349999999999999</v>
      </c>
      <c r="M7" s="108">
        <v>-0.8</v>
      </c>
      <c r="N7" s="108">
        <v>-6.1509999999999998</v>
      </c>
      <c r="O7" s="108"/>
      <c r="P7" s="108">
        <v>-2.7669999999999999</v>
      </c>
      <c r="Q7" s="108">
        <v>-3.5670000000000002</v>
      </c>
      <c r="R7" s="108">
        <v>-9.7870000000000008</v>
      </c>
      <c r="S7" s="108"/>
      <c r="T7" s="108">
        <f>'[1]Financial Statements'!$B$220/1000</f>
        <v>-6.4859999999999998</v>
      </c>
      <c r="U7" s="108"/>
      <c r="V7" s="109">
        <f>'[1]Financial Statements'!$F$220</f>
        <v>2.82</v>
      </c>
    </row>
    <row r="8" spans="1:24" ht="12.75" customHeight="1">
      <c r="A8" s="93" t="str">
        <f>'Income Statement'!A59</f>
        <v>Operating credits (charges) related to acquisitions or divestitures</v>
      </c>
      <c r="B8" s="99">
        <v>-0.2</v>
      </c>
      <c r="C8" s="99">
        <v>-0.38</v>
      </c>
      <c r="D8" s="99">
        <v>-0.88500000000000001</v>
      </c>
      <c r="E8" s="99">
        <v>0.17199999999999999</v>
      </c>
      <c r="F8" s="99"/>
      <c r="G8" s="99">
        <v>-0.58000000000000007</v>
      </c>
      <c r="H8" s="99">
        <v>-1.4650000000000001</v>
      </c>
      <c r="I8" s="99">
        <v>-1.2930000000000001</v>
      </c>
      <c r="J8" s="99"/>
      <c r="K8" s="99">
        <v>0.15</v>
      </c>
      <c r="L8" s="99">
        <v>-0.15</v>
      </c>
      <c r="M8" s="171">
        <v>1.0999999999999999E-2</v>
      </c>
      <c r="N8" s="99">
        <v>-0.27800000000000002</v>
      </c>
      <c r="O8" s="99"/>
      <c r="P8" s="99">
        <v>0</v>
      </c>
      <c r="Q8" s="99">
        <v>1.0999999999999999E-2</v>
      </c>
      <c r="R8" s="99">
        <v>-0.26700000000000002</v>
      </c>
      <c r="S8" s="99"/>
      <c r="T8" s="99">
        <f>'[1]Financial Statements'!$B$221/1000</f>
        <v>-0.04</v>
      </c>
      <c r="U8" s="99"/>
      <c r="V8" s="110" t="str">
        <f>'[1]Financial Statements'!$F$221</f>
        <v>n/a</v>
      </c>
    </row>
    <row r="9" spans="1:24" ht="12.75" customHeight="1">
      <c r="A9" s="93" t="str">
        <f>'Income Statement'!A60</f>
        <v>Restructuring charges</v>
      </c>
      <c r="B9" s="171">
        <v>0</v>
      </c>
      <c r="C9" s="171">
        <v>0</v>
      </c>
      <c r="D9" s="171">
        <v>0</v>
      </c>
      <c r="E9" s="171">
        <v>0</v>
      </c>
      <c r="F9" s="171"/>
      <c r="G9" s="171">
        <v>0</v>
      </c>
      <c r="H9" s="171">
        <v>0</v>
      </c>
      <c r="I9" s="171">
        <v>0</v>
      </c>
      <c r="J9" s="171"/>
      <c r="K9" s="171">
        <v>0</v>
      </c>
      <c r="L9" s="171">
        <v>0</v>
      </c>
      <c r="M9" s="171">
        <v>0</v>
      </c>
      <c r="N9" s="99">
        <v>-0.26800000000000002</v>
      </c>
      <c r="O9" s="99"/>
      <c r="P9" s="99">
        <v>0</v>
      </c>
      <c r="Q9" s="99">
        <v>0</v>
      </c>
      <c r="R9" s="99">
        <v>-0.26800000000000002</v>
      </c>
      <c r="S9" s="99"/>
      <c r="T9" s="99">
        <f>'[1]Financial Statements'!$B$222/1000</f>
        <v>-0.11899999999999999</v>
      </c>
      <c r="U9" s="99"/>
      <c r="V9" s="110" t="str">
        <f>'[1]Financial Statements'!$F$222</f>
        <v>n/a</v>
      </c>
    </row>
    <row r="10" spans="1:24" ht="4.5" customHeight="1">
      <c r="B10" s="38"/>
      <c r="C10" s="38"/>
      <c r="D10" s="38"/>
      <c r="E10" s="38"/>
      <c r="F10" s="38"/>
      <c r="G10" s="38"/>
      <c r="H10" s="38"/>
      <c r="I10" s="38"/>
      <c r="J10" s="38"/>
      <c r="K10" s="172"/>
      <c r="L10" s="172"/>
      <c r="M10" s="172"/>
      <c r="O10" s="106"/>
      <c r="P10" s="106"/>
      <c r="Q10" s="106"/>
      <c r="R10" s="106"/>
      <c r="S10" s="106"/>
      <c r="T10" s="106"/>
      <c r="U10" s="106"/>
      <c r="V10" s="106"/>
    </row>
    <row r="11" spans="1:24" ht="12.75" customHeight="1">
      <c r="A11" s="59" t="s">
        <v>16</v>
      </c>
      <c r="B11" s="59">
        <v>148.69999999999999</v>
      </c>
      <c r="C11" s="59">
        <v>154.75700000000001</v>
      </c>
      <c r="D11" s="59">
        <v>152.19999999999999</v>
      </c>
      <c r="E11" s="59">
        <v>145.584</v>
      </c>
      <c r="F11" s="59"/>
      <c r="G11" s="59">
        <v>303.61400000000003</v>
      </c>
      <c r="H11" s="59">
        <v>455.8</v>
      </c>
      <c r="I11" s="59">
        <v>601.29999999999995</v>
      </c>
      <c r="J11" s="59"/>
      <c r="K11" s="59">
        <v>161.51300000000001</v>
      </c>
      <c r="L11" s="59">
        <v>165.28199999999998</v>
      </c>
      <c r="M11" s="59">
        <v>175.20699999999999</v>
      </c>
      <c r="N11" s="59">
        <v>156.29599999999999</v>
      </c>
      <c r="O11" s="70"/>
      <c r="P11" s="86">
        <v>326.79499999999996</v>
      </c>
      <c r="Q11" s="86">
        <v>502.00199999999995</v>
      </c>
      <c r="R11" s="86">
        <v>658.3</v>
      </c>
      <c r="S11" s="70"/>
      <c r="T11" s="86">
        <f>'[1]Financial Statements'!$B$224/1000</f>
        <v>167.55600000000001</v>
      </c>
      <c r="U11" s="70"/>
      <c r="V11" s="70">
        <f>'[1]Financial Statements'!$F$224</f>
        <v>3.7427791295948865E-2</v>
      </c>
    </row>
    <row r="12" spans="1:24" ht="4.5" customHeight="1">
      <c r="O12" s="106"/>
      <c r="P12" s="106"/>
      <c r="Q12" s="106"/>
      <c r="R12" s="106"/>
      <c r="S12" s="106"/>
      <c r="T12" s="106"/>
      <c r="U12" s="106"/>
      <c r="V12" s="106"/>
    </row>
    <row r="13" spans="1:24" ht="12.75" customHeight="1">
      <c r="A13" s="93" t="s">
        <v>90</v>
      </c>
      <c r="B13" s="108">
        <v>-75.582999999999998</v>
      </c>
      <c r="C13" s="108">
        <v>-72.094999999999999</v>
      </c>
      <c r="D13" s="108">
        <v>-75.3</v>
      </c>
      <c r="E13" s="108">
        <v>-79.8</v>
      </c>
      <c r="F13" s="108"/>
      <c r="G13" s="108">
        <v>-147.71799999999999</v>
      </c>
      <c r="H13" s="108">
        <v>-223.018</v>
      </c>
      <c r="I13" s="108">
        <v>-302.8</v>
      </c>
      <c r="J13" s="108"/>
      <c r="K13" s="108">
        <v>-77.212999999999994</v>
      </c>
      <c r="L13" s="108">
        <v>-78.75200000000001</v>
      </c>
      <c r="M13" s="108">
        <v>-77.936999999999998</v>
      </c>
      <c r="N13" s="108">
        <v>-79.878</v>
      </c>
      <c r="O13" s="108"/>
      <c r="P13" s="108">
        <v>-155.965</v>
      </c>
      <c r="Q13" s="108">
        <v>-233.90199999999999</v>
      </c>
      <c r="R13" s="108">
        <v>-313.834</v>
      </c>
      <c r="S13" s="108"/>
      <c r="T13" s="108">
        <f>'[1]Financial Statements'!$B$226/1000</f>
        <v>-81.099999999999994</v>
      </c>
      <c r="U13" s="108"/>
      <c r="V13" s="111">
        <f>'[1]Financial Statements'!$F$226</f>
        <v>5.0368470813744182E-2</v>
      </c>
    </row>
    <row r="14" spans="1:24" ht="4.5" customHeight="1">
      <c r="O14" s="106"/>
      <c r="P14" s="106"/>
      <c r="Q14" s="106"/>
      <c r="R14" s="106"/>
      <c r="S14" s="106"/>
      <c r="T14" s="106"/>
      <c r="U14" s="106"/>
      <c r="V14" s="106"/>
    </row>
    <row r="15" spans="1:24" ht="12.75" customHeight="1">
      <c r="A15" s="59" t="s">
        <v>17</v>
      </c>
      <c r="B15" s="59">
        <v>73.234000000000009</v>
      </c>
      <c r="C15" s="59">
        <v>82.662000000000006</v>
      </c>
      <c r="D15" s="59">
        <v>76.828000000000003</v>
      </c>
      <c r="E15" s="59">
        <v>65.783999999999992</v>
      </c>
      <c r="F15" s="59"/>
      <c r="G15" s="59">
        <v>155.89600000000002</v>
      </c>
      <c r="H15" s="59">
        <v>232.72399999999999</v>
      </c>
      <c r="I15" s="59">
        <v>298.5</v>
      </c>
      <c r="J15" s="59"/>
      <c r="K15" s="59">
        <v>84.300000000000011</v>
      </c>
      <c r="L15" s="59">
        <v>86.529999999999959</v>
      </c>
      <c r="M15" s="59">
        <v>97.27</v>
      </c>
      <c r="N15" s="59">
        <v>76.418000000000006</v>
      </c>
      <c r="O15" s="59"/>
      <c r="P15" s="59">
        <v>170.82999999999998</v>
      </c>
      <c r="Q15" s="59">
        <v>268.09999999999997</v>
      </c>
      <c r="R15" s="59">
        <v>344.53100000000001</v>
      </c>
      <c r="S15" s="59"/>
      <c r="T15" s="59">
        <f>'[1]Financial Statements'!$B$228/1000</f>
        <v>86.533000000000001</v>
      </c>
      <c r="U15" s="59"/>
      <c r="V15" s="60">
        <f t="shared" ref="V15" si="0">T15/K15-1</f>
        <v>2.6488730723606135E-2</v>
      </c>
    </row>
    <row r="16" spans="1:24" ht="4.5" customHeight="1">
      <c r="O16" s="106"/>
      <c r="P16" s="106"/>
      <c r="Q16" s="106"/>
      <c r="R16" s="106"/>
      <c r="S16" s="106"/>
      <c r="T16" s="106"/>
      <c r="U16" s="106"/>
      <c r="V16" s="106"/>
    </row>
    <row r="17" spans="1:22" ht="12.75" customHeight="1">
      <c r="A17" s="93" t="s">
        <v>333</v>
      </c>
      <c r="B17" s="108">
        <v>-47.752000000000002</v>
      </c>
      <c r="C17" s="108">
        <v>-32.883000000000003</v>
      </c>
      <c r="D17" s="108">
        <v>-39.334000000000003</v>
      </c>
      <c r="E17" s="108">
        <v>-33.692999999999998</v>
      </c>
      <c r="F17" s="108"/>
      <c r="G17" s="108">
        <v>-80.635000000000005</v>
      </c>
      <c r="H17" s="108">
        <v>-119.96900000000001</v>
      </c>
      <c r="I17" s="108">
        <v>-153.6</v>
      </c>
      <c r="J17" s="108"/>
      <c r="K17" s="108">
        <v>-65.772999999999996</v>
      </c>
      <c r="L17" s="108">
        <v>-64.236000000000004</v>
      </c>
      <c r="M17" s="108">
        <v>-48.122999999999998</v>
      </c>
      <c r="N17" s="108">
        <v>-19.5</v>
      </c>
      <c r="O17" s="108"/>
      <c r="P17" s="108">
        <v>-130.00900000000001</v>
      </c>
      <c r="Q17" s="108">
        <v>-178.13200000000001</v>
      </c>
      <c r="R17" s="108">
        <v>-197.64500000000001</v>
      </c>
      <c r="S17" s="108"/>
      <c r="T17" s="108">
        <f>'[1]Financial Statements'!$B$230/1000</f>
        <v>-13.37</v>
      </c>
      <c r="U17" s="108"/>
      <c r="V17" s="109">
        <f>'[1]Financial Statements'!$F$230</f>
        <v>-0.79672509996503127</v>
      </c>
    </row>
    <row r="18" spans="1:22" ht="12.75" customHeight="1">
      <c r="A18" s="93" t="s">
        <v>103</v>
      </c>
      <c r="B18" s="108">
        <v>-0.124</v>
      </c>
      <c r="C18" s="108">
        <v>-0.14199999999999999</v>
      </c>
      <c r="D18" s="108">
        <v>-0.215</v>
      </c>
      <c r="E18" s="108">
        <v>-3.0000000000000001E-3</v>
      </c>
      <c r="F18" s="108"/>
      <c r="G18" s="108">
        <v>-0.26600000000000001</v>
      </c>
      <c r="H18" s="108">
        <v>-0.48099999999999998</v>
      </c>
      <c r="I18" s="108">
        <v>-0.48399999999999999</v>
      </c>
      <c r="J18" s="108"/>
      <c r="K18" s="108">
        <v>-0.153</v>
      </c>
      <c r="L18" s="108">
        <v>-4.5999999999999999E-2</v>
      </c>
      <c r="M18" s="108">
        <v>-0.18</v>
      </c>
      <c r="N18" s="108">
        <v>-3.3000000000000002E-2</v>
      </c>
      <c r="O18" s="108"/>
      <c r="P18" s="108">
        <v>-0.19900000000000001</v>
      </c>
      <c r="Q18" s="108">
        <v>-0.379</v>
      </c>
      <c r="R18" s="108">
        <v>-0.41199999999999998</v>
      </c>
      <c r="S18" s="108"/>
      <c r="T18" s="108">
        <f>'[1]Financial Statements'!$B$231/1000</f>
        <v>-8.5999999999999993E-2</v>
      </c>
      <c r="U18" s="108"/>
      <c r="V18" s="109">
        <f>'[1]Financial Statements'!$F$231</f>
        <v>-0.5</v>
      </c>
    </row>
    <row r="19" spans="1:22" ht="12.75" customHeight="1">
      <c r="A19" s="93" t="str">
        <f>'Income Statement'!A37</f>
        <v>Income tax benefit (expense)</v>
      </c>
      <c r="B19" s="108">
        <v>-16.779</v>
      </c>
      <c r="C19" s="108">
        <v>-10.52</v>
      </c>
      <c r="D19" s="108">
        <v>-12.295</v>
      </c>
      <c r="E19" s="108">
        <v>128.322</v>
      </c>
      <c r="F19" s="108"/>
      <c r="G19" s="108">
        <v>-27.298999999999999</v>
      </c>
      <c r="H19" s="108">
        <v>-39.594000000000001</v>
      </c>
      <c r="I19" s="108">
        <v>88.728000000000009</v>
      </c>
      <c r="J19" s="108"/>
      <c r="K19" s="108">
        <v>-5.1159999999999997</v>
      </c>
      <c r="L19" s="108">
        <v>-13.743</v>
      </c>
      <c r="M19" s="108">
        <v>-23.576000000000001</v>
      </c>
      <c r="N19" s="108">
        <v>-14.8</v>
      </c>
      <c r="O19" s="108"/>
      <c r="P19" s="108">
        <v>-18.859000000000002</v>
      </c>
      <c r="Q19" s="108">
        <v>-42.435000000000002</v>
      </c>
      <c r="R19" s="108">
        <v>-57.171999999999997</v>
      </c>
      <c r="S19" s="108"/>
      <c r="T19" s="108">
        <f>'[1]Financial Statements'!$B$232/1000</f>
        <v>-30.248000000000001</v>
      </c>
      <c r="U19" s="108"/>
      <c r="V19" s="109">
        <f>'[1]Financial Statements'!$F$232</f>
        <v>4.92</v>
      </c>
    </row>
    <row r="20" spans="1:22" ht="4.5" customHeight="1">
      <c r="O20" s="106"/>
      <c r="P20" s="106"/>
      <c r="Q20" s="106"/>
      <c r="R20" s="106"/>
      <c r="S20" s="106"/>
      <c r="T20" s="106"/>
      <c r="U20" s="106"/>
      <c r="V20" s="106"/>
    </row>
    <row r="21" spans="1:22" ht="24.75" customHeight="1">
      <c r="A21" s="104" t="s">
        <v>330</v>
      </c>
      <c r="B21" s="59">
        <v>8.5790000000000006</v>
      </c>
      <c r="C21" s="59">
        <v>39.116999999999997</v>
      </c>
      <c r="D21" s="59">
        <v>24.984000000000002</v>
      </c>
      <c r="E21" s="59">
        <v>160.41</v>
      </c>
      <c r="F21" s="59"/>
      <c r="G21" s="59">
        <v>47.695999999999998</v>
      </c>
      <c r="H21" s="59">
        <v>72.680000000000007</v>
      </c>
      <c r="I21" s="59">
        <v>233.09</v>
      </c>
      <c r="J21" s="59"/>
      <c r="K21" s="59">
        <v>13.258000000000017</v>
      </c>
      <c r="L21" s="59">
        <v>8.5049999999999546</v>
      </c>
      <c r="M21" s="59">
        <v>25.390999999999998</v>
      </c>
      <c r="N21" s="59">
        <v>42.085000000000001</v>
      </c>
      <c r="O21" s="59"/>
      <c r="P21" s="59">
        <v>21.76299999999997</v>
      </c>
      <c r="Q21" s="59">
        <v>47.153999999999968</v>
      </c>
      <c r="R21" s="59">
        <v>89.302000000000007</v>
      </c>
      <c r="S21" s="59"/>
      <c r="T21" s="59">
        <f>'[1]Financial Statements'!$B$234/1000</f>
        <v>42.752000000000002</v>
      </c>
      <c r="U21" s="59"/>
      <c r="V21" s="75">
        <f>'[1]Financial Statements'!$F$234</f>
        <v>2.2246190979031528</v>
      </c>
    </row>
    <row r="22" spans="1:22" ht="4.5" customHeight="1">
      <c r="A22" s="93"/>
      <c r="B22" s="108"/>
      <c r="C22" s="108"/>
      <c r="D22" s="108"/>
      <c r="E22" s="108"/>
      <c r="F22" s="108"/>
      <c r="G22" s="108"/>
      <c r="H22" s="108"/>
      <c r="I22" s="108"/>
      <c r="J22" s="108"/>
      <c r="K22" s="112"/>
      <c r="L22" s="112"/>
      <c r="M22" s="112"/>
      <c r="N22" s="112"/>
      <c r="O22" s="113"/>
      <c r="P22" s="114"/>
      <c r="Q22" s="114"/>
      <c r="R22" s="114"/>
      <c r="S22" s="113"/>
      <c r="T22" s="113"/>
      <c r="U22" s="113"/>
      <c r="V22" s="113"/>
    </row>
    <row r="24" spans="1:22" ht="12.75" customHeight="1">
      <c r="A24" s="93"/>
      <c r="B24" s="108"/>
      <c r="C24" s="108"/>
      <c r="D24" s="108"/>
      <c r="E24" s="108"/>
      <c r="F24" s="108"/>
      <c r="G24" s="108"/>
      <c r="H24" s="108"/>
      <c r="I24" s="108"/>
      <c r="J24" s="108"/>
      <c r="K24" s="92"/>
      <c r="L24" s="92"/>
      <c r="M24" s="92"/>
      <c r="N24" s="92"/>
    </row>
    <row r="25" spans="1:22" ht="12.75" customHeight="1">
      <c r="A25" s="93"/>
      <c r="B25" s="108"/>
      <c r="C25" s="108"/>
      <c r="D25" s="108"/>
      <c r="E25" s="108"/>
      <c r="F25" s="108"/>
      <c r="G25" s="108"/>
      <c r="H25" s="108"/>
      <c r="I25" s="108"/>
      <c r="J25" s="108"/>
      <c r="K25" s="92"/>
      <c r="L25" s="92"/>
      <c r="M25" s="92"/>
      <c r="N25" s="92"/>
    </row>
    <row r="26" spans="1:22" ht="50.25" customHeight="1">
      <c r="A26" s="223" t="s">
        <v>318</v>
      </c>
      <c r="B26" s="223"/>
      <c r="C26" s="223"/>
      <c r="D26" s="223"/>
      <c r="E26" s="223"/>
      <c r="F26" s="223"/>
      <c r="G26" s="223"/>
      <c r="H26" s="223"/>
      <c r="I26" s="223"/>
      <c r="J26" s="223"/>
      <c r="K26" s="223"/>
      <c r="L26" s="223"/>
      <c r="M26" s="223"/>
      <c r="N26" s="223"/>
      <c r="O26" s="223"/>
      <c r="P26" s="223"/>
      <c r="Q26" s="223"/>
      <c r="R26" s="223"/>
      <c r="S26" s="223"/>
      <c r="T26" s="223"/>
      <c r="U26" s="223"/>
      <c r="V26" s="223"/>
    </row>
    <row r="27" spans="1:22" ht="24" customHeight="1">
      <c r="A27" s="223" t="s">
        <v>305</v>
      </c>
      <c r="B27" s="223"/>
      <c r="C27" s="223"/>
      <c r="D27" s="223"/>
      <c r="E27" s="223"/>
      <c r="F27" s="223"/>
      <c r="G27" s="223"/>
      <c r="H27" s="223"/>
      <c r="I27" s="223"/>
      <c r="J27" s="223"/>
      <c r="K27" s="223"/>
      <c r="L27" s="223"/>
      <c r="M27" s="223"/>
      <c r="N27" s="223"/>
      <c r="O27" s="223"/>
      <c r="P27" s="223"/>
      <c r="Q27" s="223"/>
      <c r="R27" s="223"/>
      <c r="S27" s="223"/>
      <c r="T27" s="223"/>
      <c r="U27" s="223"/>
      <c r="V27" s="223"/>
    </row>
    <row r="32" spans="1:22">
      <c r="A32" s="87"/>
    </row>
    <row r="33" spans="1:1">
      <c r="A33" s="87"/>
    </row>
  </sheetData>
  <mergeCells count="2">
    <mergeCell ref="A26:V26"/>
    <mergeCell ref="A27:V27"/>
  </mergeCells>
  <hyperlinks>
    <hyperlink ref="X2" location="Home!Print_Area" display="Return to Home page"/>
    <hyperlink ref="A27" r:id="rId1" display="http://www.lgi.com/"/>
  </hyperlinks>
  <pageMargins left="0.74803149606299202" right="0.74803149606299202" top="0.98425196850393704" bottom="1.1811023622047201" header="0.511811023622047" footer="0.511811023622047"/>
  <pageSetup paperSize="9" scale="74" orientation="landscape" r:id="rId2"/>
  <headerFooter alignWithMargins="0">
    <oddHeader>&amp;L&amp;G&amp;C&amp;"Arial,Vet"&amp;UTelenet - Investor and Analyst Toolkit</oddHeader>
    <oddFooter>&amp;L&amp;7May 3, 2011 - Q1 2011 results&amp;C&amp;7Adjusted EBITDA reconciliation&amp;R&amp;7&amp;P</oddFooter>
  </headerFooter>
  <legacyDrawingHF r:id="rId3"/>
</worksheet>
</file>

<file path=xl/worksheets/sheet5.xml><?xml version="1.0" encoding="utf-8"?>
<worksheet xmlns="http://schemas.openxmlformats.org/spreadsheetml/2006/main" xmlns:r="http://schemas.openxmlformats.org/officeDocument/2006/relationships">
  <sheetPr codeName="Sheet3" enableFormatConditionsCalculation="0">
    <tabColor indexed="51"/>
    <pageSetUpPr fitToPage="1"/>
  </sheetPr>
  <dimension ref="A1:X56"/>
  <sheetViews>
    <sheetView showGridLines="0" zoomScale="95" zoomScaleNormal="95" workbookViewId="0">
      <selection activeCell="X2" sqref="X2"/>
    </sheetView>
  </sheetViews>
  <sheetFormatPr defaultRowHeight="11.25"/>
  <cols>
    <col min="1" max="1" width="56.5" style="105" customWidth="1"/>
    <col min="2" max="5" width="9.5" style="105" customWidth="1"/>
    <col min="6" max="6" width="3.33203125" style="105" customWidth="1"/>
    <col min="7" max="9" width="9.5" style="105" customWidth="1"/>
    <col min="10" max="10" width="3.33203125" style="105" customWidth="1"/>
    <col min="11" max="14" width="9.5" style="105" customWidth="1"/>
    <col min="15" max="15" width="3.33203125" style="105" customWidth="1"/>
    <col min="16" max="18" width="9.33203125" style="105"/>
    <col min="19" max="19" width="3.33203125" style="105" customWidth="1"/>
    <col min="20" max="20" width="9.33203125" style="105" customWidth="1"/>
    <col min="21" max="21" width="3.33203125" style="105" customWidth="1"/>
    <col min="22" max="22" width="10" style="105" customWidth="1"/>
    <col min="23" max="23" width="9.33203125" style="107"/>
    <col min="24" max="24" width="21.5" style="105" customWidth="1"/>
    <col min="25" max="16384" width="9.33203125" style="105"/>
  </cols>
  <sheetData>
    <row r="1" spans="1:24" ht="28.5" customHeight="1" thickBot="1"/>
    <row r="2" spans="1:24" s="89" customFormat="1" ht="25.5" customHeight="1" thickTop="1" thickBot="1">
      <c r="A2" s="56" t="s">
        <v>50</v>
      </c>
      <c r="B2" s="57" t="s">
        <v>0</v>
      </c>
      <c r="C2" s="57" t="s">
        <v>99</v>
      </c>
      <c r="D2" s="57" t="s">
        <v>107</v>
      </c>
      <c r="E2" s="57" t="s">
        <v>109</v>
      </c>
      <c r="F2" s="57"/>
      <c r="G2" s="57" t="s">
        <v>100</v>
      </c>
      <c r="H2" s="57" t="s">
        <v>108</v>
      </c>
      <c r="I2" s="57" t="s">
        <v>110</v>
      </c>
      <c r="J2" s="57"/>
      <c r="K2" s="58" t="s">
        <v>144</v>
      </c>
      <c r="L2" s="58" t="s">
        <v>145</v>
      </c>
      <c r="M2" s="58" t="s">
        <v>147</v>
      </c>
      <c r="N2" s="58" t="s">
        <v>265</v>
      </c>
      <c r="O2" s="58"/>
      <c r="P2" s="58" t="s">
        <v>146</v>
      </c>
      <c r="Q2" s="58" t="s">
        <v>148</v>
      </c>
      <c r="R2" s="58" t="s">
        <v>266</v>
      </c>
      <c r="S2" s="58"/>
      <c r="T2" s="58" t="str">
        <f>'Adjusted EBITDA'!T2</f>
        <v>Q1'11</v>
      </c>
      <c r="U2" s="58"/>
      <c r="V2" s="57" t="s">
        <v>143</v>
      </c>
      <c r="W2" s="116"/>
      <c r="X2" s="144" t="s">
        <v>101</v>
      </c>
    </row>
    <row r="3" spans="1:24" ht="12.75" customHeight="1"/>
    <row r="4" spans="1:24" ht="12.75" customHeight="1">
      <c r="A4" s="95" t="s">
        <v>127</v>
      </c>
      <c r="B4" s="117"/>
    </row>
    <row r="5" spans="1:24" ht="12.75" customHeight="1">
      <c r="A5" s="87" t="s">
        <v>329</v>
      </c>
      <c r="B5" s="117">
        <v>8.5790000000000006</v>
      </c>
      <c r="C5" s="117">
        <v>39.1</v>
      </c>
      <c r="D5" s="117">
        <v>24.984000000000009</v>
      </c>
      <c r="E5" s="117">
        <v>160.41</v>
      </c>
      <c r="F5" s="117"/>
      <c r="G5" s="117">
        <v>47.695999999999998</v>
      </c>
      <c r="H5" s="117">
        <v>72.680000000000007</v>
      </c>
      <c r="I5" s="117">
        <v>233.09</v>
      </c>
      <c r="J5" s="117"/>
      <c r="K5" s="117">
        <v>13.257999999999999</v>
      </c>
      <c r="L5" s="117">
        <v>8.5050000000000008</v>
      </c>
      <c r="M5" s="117">
        <v>25.390999999999998</v>
      </c>
      <c r="N5" s="117">
        <v>42.085000000000001</v>
      </c>
      <c r="O5" s="117"/>
      <c r="P5" s="117">
        <v>21.762999999999998</v>
      </c>
      <c r="Q5" s="117">
        <v>47.154000000000003</v>
      </c>
      <c r="R5" s="117">
        <v>89.302000000000007</v>
      </c>
      <c r="S5" s="118"/>
      <c r="T5" s="117">
        <f>'[1]Financial Statements'!B173/1000</f>
        <v>42.829000000000001</v>
      </c>
      <c r="U5" s="118"/>
      <c r="V5" s="118">
        <f>'[1]Financial Statements'!F173</f>
        <v>2.2246190979031528</v>
      </c>
      <c r="W5" s="119"/>
    </row>
    <row r="6" spans="1:24" ht="12.75" customHeight="1">
      <c r="A6" s="105" t="s">
        <v>90</v>
      </c>
      <c r="B6" s="117">
        <v>75.582999999999998</v>
      </c>
      <c r="C6" s="117">
        <v>72.099999999999994</v>
      </c>
      <c r="D6" s="117">
        <v>75.332999999999998</v>
      </c>
      <c r="E6" s="117">
        <v>79.792000000000002</v>
      </c>
      <c r="F6" s="117"/>
      <c r="G6" s="117">
        <v>147.678</v>
      </c>
      <c r="H6" s="117">
        <v>223.011</v>
      </c>
      <c r="I6" s="117">
        <v>302.803</v>
      </c>
      <c r="J6" s="117"/>
      <c r="K6" s="117">
        <v>77.212999999999994</v>
      </c>
      <c r="L6" s="117">
        <v>78.751999999999995</v>
      </c>
      <c r="M6" s="117">
        <v>77.900000000000006</v>
      </c>
      <c r="N6" s="117">
        <v>79.878</v>
      </c>
      <c r="O6" s="117"/>
      <c r="P6" s="117">
        <v>155.96499999999997</v>
      </c>
      <c r="Q6" s="117">
        <v>233.9</v>
      </c>
      <c r="R6" s="117">
        <v>313.834</v>
      </c>
      <c r="S6" s="118"/>
      <c r="T6" s="117">
        <f>'[1]Financial Statements'!B174/1000</f>
        <v>81.099999999999994</v>
      </c>
      <c r="U6" s="118"/>
      <c r="V6" s="118">
        <f>'[1]Financial Statements'!F174</f>
        <v>5.034126377682524E-2</v>
      </c>
      <c r="W6" s="119"/>
    </row>
    <row r="7" spans="1:24" ht="12.75" customHeight="1">
      <c r="A7" s="87" t="s">
        <v>130</v>
      </c>
      <c r="B7" s="117">
        <v>8.4559999999999995</v>
      </c>
      <c r="C7" s="117">
        <v>-17.899999999999999</v>
      </c>
      <c r="D7" s="117">
        <v>-8.1690000000000005</v>
      </c>
      <c r="E7" s="117">
        <v>-27.759</v>
      </c>
      <c r="F7" s="117"/>
      <c r="G7" s="117">
        <v>-9.6999999999999993</v>
      </c>
      <c r="H7" s="117">
        <v>-17.869</v>
      </c>
      <c r="I7" s="117">
        <v>-45.628</v>
      </c>
      <c r="J7" s="117"/>
      <c r="K7" s="117">
        <v>2.2919999999999998</v>
      </c>
      <c r="L7" s="117">
        <v>-12.99</v>
      </c>
      <c r="M7" s="117">
        <v>-4.4240000000000004</v>
      </c>
      <c r="N7" s="117">
        <v>-1.9</v>
      </c>
      <c r="O7" s="117"/>
      <c r="P7" s="117">
        <v>-10.698</v>
      </c>
      <c r="Q7" s="117">
        <v>-15.122</v>
      </c>
      <c r="R7" s="117">
        <v>-17</v>
      </c>
      <c r="S7" s="118"/>
      <c r="T7" s="117">
        <f>'[1]Financial Statements'!B175/1000</f>
        <v>28</v>
      </c>
      <c r="U7" s="118"/>
      <c r="V7" s="118">
        <f>'[1]Financial Statements'!F175</f>
        <v>11.17</v>
      </c>
      <c r="W7" s="119"/>
    </row>
    <row r="8" spans="1:24" ht="12.75" customHeight="1">
      <c r="A8" s="87" t="s">
        <v>124</v>
      </c>
      <c r="B8" s="117">
        <v>16.52</v>
      </c>
      <c r="C8" s="117">
        <v>10.5</v>
      </c>
      <c r="D8" s="117">
        <v>12.035</v>
      </c>
      <c r="E8" s="117">
        <v>-128.322</v>
      </c>
      <c r="F8" s="117"/>
      <c r="G8" s="117">
        <v>27.3</v>
      </c>
      <c r="H8" s="117">
        <v>39.335000000000001</v>
      </c>
      <c r="I8" s="117">
        <v>-88.986999999999995</v>
      </c>
      <c r="J8" s="117"/>
      <c r="K8" s="117">
        <v>5.4669999999999996</v>
      </c>
      <c r="L8" s="117">
        <v>13.707000000000001</v>
      </c>
      <c r="M8" s="117">
        <v>23.631</v>
      </c>
      <c r="N8" s="117">
        <v>14.7</v>
      </c>
      <c r="O8" s="117"/>
      <c r="P8" s="117">
        <v>19.173999999999999</v>
      </c>
      <c r="Q8" s="117">
        <v>42.805</v>
      </c>
      <c r="R8" s="117">
        <v>57.53</v>
      </c>
      <c r="S8" s="118"/>
      <c r="T8" s="117">
        <f>'[1]Financial Statements'!B176/1000</f>
        <v>30.283000000000001</v>
      </c>
      <c r="U8" s="118"/>
      <c r="V8" s="118">
        <f>'[1]Financial Statements'!F176</f>
        <v>4.51</v>
      </c>
      <c r="W8" s="119"/>
    </row>
    <row r="9" spans="1:24" ht="12.75" customHeight="1">
      <c r="A9" s="87" t="s">
        <v>121</v>
      </c>
      <c r="B9" s="117">
        <v>33.468000000000004</v>
      </c>
      <c r="C9" s="117">
        <v>33</v>
      </c>
      <c r="D9" s="117">
        <v>34.957999999999998</v>
      </c>
      <c r="E9" s="117">
        <v>31.352</v>
      </c>
      <c r="F9" s="117"/>
      <c r="G9" s="117">
        <v>66.488</v>
      </c>
      <c r="H9" s="117">
        <v>101.446</v>
      </c>
      <c r="I9" s="117">
        <v>132.798</v>
      </c>
      <c r="J9" s="117"/>
      <c r="K9" s="117">
        <v>33.82</v>
      </c>
      <c r="L9" s="117">
        <v>36.112000000000002</v>
      </c>
      <c r="M9" s="117">
        <v>36.451999999999998</v>
      </c>
      <c r="N9" s="117">
        <v>44.33</v>
      </c>
      <c r="O9" s="117"/>
      <c r="P9" s="117">
        <v>69.932000000000002</v>
      </c>
      <c r="Q9" s="117">
        <v>106.384</v>
      </c>
      <c r="R9" s="117">
        <v>150.744</v>
      </c>
      <c r="S9" s="118"/>
      <c r="T9" s="117">
        <f>'[1]Financial Statements'!B177/1000</f>
        <v>45.081000000000003</v>
      </c>
      <c r="U9" s="118"/>
      <c r="V9" s="118">
        <f>'[1]Financial Statements'!F177</f>
        <v>0.33296865759905381</v>
      </c>
      <c r="W9" s="119"/>
    </row>
    <row r="10" spans="1:24" ht="12.75" customHeight="1">
      <c r="A10" s="87" t="s">
        <v>138</v>
      </c>
      <c r="B10" s="117">
        <v>14.284000000000001</v>
      </c>
      <c r="C10" s="117">
        <v>-0.1</v>
      </c>
      <c r="D10" s="117">
        <v>4.3759999999999994</v>
      </c>
      <c r="E10" s="117">
        <v>2.3410000000000002</v>
      </c>
      <c r="F10" s="117"/>
      <c r="G10" s="117">
        <v>14.147</v>
      </c>
      <c r="H10" s="117">
        <v>18.523</v>
      </c>
      <c r="I10" s="117">
        <v>20.864000000000001</v>
      </c>
      <c r="J10" s="117"/>
      <c r="K10" s="117">
        <v>31.952999999999999</v>
      </c>
      <c r="L10" s="117">
        <v>28.125</v>
      </c>
      <c r="M10" s="117">
        <v>11.6</v>
      </c>
      <c r="N10" s="117">
        <v>-32.700000000000003</v>
      </c>
      <c r="O10" s="117"/>
      <c r="P10" s="117">
        <v>60.078000000000003</v>
      </c>
      <c r="Q10" s="117">
        <v>71.748999999999995</v>
      </c>
      <c r="R10" s="117">
        <v>38.997999999999998</v>
      </c>
      <c r="S10" s="118"/>
      <c r="T10" s="117">
        <f>'[1]Financial Statements'!B178/1000</f>
        <v>-37.021999999999998</v>
      </c>
      <c r="U10" s="118"/>
      <c r="V10" s="118" t="str">
        <f>'[1]Financial Statements'!F178</f>
        <v>n/a</v>
      </c>
      <c r="W10" s="119"/>
    </row>
    <row r="11" spans="1:24" ht="12.75" customHeight="1">
      <c r="A11" s="87" t="str">
        <f>'[2]Financial Statements'!$A$179</f>
        <v>Loss on extinguishment of debt</v>
      </c>
      <c r="B11" s="169">
        <v>0</v>
      </c>
      <c r="C11" s="169">
        <v>0</v>
      </c>
      <c r="D11" s="169">
        <v>0</v>
      </c>
      <c r="E11" s="169">
        <v>0</v>
      </c>
      <c r="F11" s="169"/>
      <c r="G11" s="169">
        <v>0</v>
      </c>
      <c r="H11" s="169">
        <v>0</v>
      </c>
      <c r="I11" s="169">
        <v>0</v>
      </c>
      <c r="J11" s="117"/>
      <c r="K11" s="117">
        <v>0</v>
      </c>
      <c r="L11" s="117">
        <v>0</v>
      </c>
      <c r="M11" s="117">
        <v>0</v>
      </c>
      <c r="N11" s="117">
        <v>7.9029999999999996</v>
      </c>
      <c r="O11" s="117"/>
      <c r="P11" s="169">
        <v>0</v>
      </c>
      <c r="Q11" s="169">
        <v>0</v>
      </c>
      <c r="R11" s="169">
        <v>7.9029999999999996</v>
      </c>
      <c r="S11" s="118"/>
      <c r="T11" s="117">
        <f>'[1]Financial Statements'!B179/1000</f>
        <v>5.3109999999999999</v>
      </c>
      <c r="U11" s="118"/>
      <c r="V11" s="118" t="str">
        <f>'[1]Financial Statements'!F179</f>
        <v>n/a</v>
      </c>
      <c r="W11" s="119"/>
    </row>
    <row r="12" spans="1:24" ht="12.75" customHeight="1">
      <c r="A12" s="105" t="s">
        <v>91</v>
      </c>
      <c r="B12" s="117">
        <v>-21.471</v>
      </c>
      <c r="C12" s="117">
        <v>-31.3</v>
      </c>
      <c r="D12" s="117">
        <v>-33.299999999999997</v>
      </c>
      <c r="E12" s="117">
        <v>-28.145</v>
      </c>
      <c r="F12" s="117"/>
      <c r="G12" s="117">
        <v>-52.65</v>
      </c>
      <c r="H12" s="117">
        <v>-86.045000000000002</v>
      </c>
      <c r="I12" s="117">
        <v>-114.19</v>
      </c>
      <c r="J12" s="117"/>
      <c r="K12" s="117">
        <v>-42.641067710000002</v>
      </c>
      <c r="L12" s="117">
        <v>-28.83093229</v>
      </c>
      <c r="M12" s="117">
        <v>-35.509</v>
      </c>
      <c r="N12" s="117">
        <v>-30.411999999999999</v>
      </c>
      <c r="O12" s="117"/>
      <c r="P12" s="169">
        <v>-71.472000000000008</v>
      </c>
      <c r="Q12" s="169">
        <v>-106.98099999999999</v>
      </c>
      <c r="R12" s="169">
        <v>-137.393</v>
      </c>
      <c r="S12" s="118"/>
      <c r="T12" s="117">
        <f>'[1]Financial Statements'!B180/1000</f>
        <v>-26.539000000000001</v>
      </c>
      <c r="U12" s="118"/>
      <c r="V12" s="118">
        <f>'[1]Financial Statements'!F180</f>
        <v>-0.37761877398355614</v>
      </c>
      <c r="W12" s="119"/>
    </row>
    <row r="13" spans="1:24" ht="4.5" customHeight="1">
      <c r="B13" s="117">
        <v>0</v>
      </c>
      <c r="F13" s="117"/>
      <c r="G13" s="117"/>
      <c r="H13" s="117"/>
      <c r="I13" s="117">
        <v>0</v>
      </c>
      <c r="J13" s="117"/>
      <c r="K13" s="117">
        <v>0</v>
      </c>
      <c r="L13" s="117">
        <v>0</v>
      </c>
      <c r="M13" s="117"/>
      <c r="N13" s="117">
        <v>0</v>
      </c>
      <c r="O13" s="117"/>
      <c r="P13" s="117"/>
      <c r="Q13" s="117">
        <v>0</v>
      </c>
      <c r="R13" s="117"/>
      <c r="S13" s="118"/>
      <c r="T13" s="118"/>
      <c r="U13" s="118"/>
      <c r="V13" s="118"/>
      <c r="W13" s="119"/>
    </row>
    <row r="14" spans="1:24" s="87" customFormat="1" ht="12.75" customHeight="1">
      <c r="A14" s="61" t="s">
        <v>89</v>
      </c>
      <c r="B14" s="74">
        <v>135.41900000000001</v>
      </c>
      <c r="C14" s="74">
        <v>105.5</v>
      </c>
      <c r="D14" s="74">
        <v>110.18099999999995</v>
      </c>
      <c r="E14" s="74">
        <v>89.668999999999997</v>
      </c>
      <c r="F14" s="74"/>
      <c r="G14" s="74">
        <v>240.9</v>
      </c>
      <c r="H14" s="74">
        <v>351.08099999999996</v>
      </c>
      <c r="I14" s="74">
        <v>440.75</v>
      </c>
      <c r="J14" s="74"/>
      <c r="K14" s="74">
        <v>121.36193229</v>
      </c>
      <c r="L14" s="74">
        <v>123.38006771000001</v>
      </c>
      <c r="M14" s="74">
        <v>135.1</v>
      </c>
      <c r="N14" s="74">
        <v>123.9</v>
      </c>
      <c r="O14" s="74"/>
      <c r="P14" s="74">
        <v>244.74200000000002</v>
      </c>
      <c r="Q14" s="74">
        <v>379.88900000000001</v>
      </c>
      <c r="R14" s="74">
        <v>503.77699999999999</v>
      </c>
      <c r="S14" s="62"/>
      <c r="T14" s="74">
        <f>'[1]Financial Statements'!$B$182/1000</f>
        <v>169.1</v>
      </c>
      <c r="U14" s="62"/>
      <c r="V14" s="62">
        <f>'[1]Financial Statements'!$F$182</f>
        <v>0.39373970345963749</v>
      </c>
      <c r="W14" s="120"/>
    </row>
    <row r="15" spans="1:24" ht="12.75" customHeight="1">
      <c r="B15" s="117"/>
      <c r="K15" s="117"/>
      <c r="L15" s="117"/>
      <c r="M15" s="117"/>
      <c r="N15" s="117"/>
      <c r="O15" s="117"/>
      <c r="P15" s="117"/>
      <c r="Q15" s="117"/>
      <c r="R15" s="117"/>
      <c r="S15" s="118"/>
      <c r="T15" s="118"/>
      <c r="U15" s="118"/>
      <c r="V15" s="118"/>
      <c r="W15" s="119"/>
    </row>
    <row r="16" spans="1:24" ht="12.75" customHeight="1">
      <c r="A16" s="95" t="s">
        <v>128</v>
      </c>
      <c r="B16" s="117"/>
      <c r="K16" s="117"/>
      <c r="L16" s="117"/>
      <c r="M16" s="117"/>
      <c r="N16" s="117"/>
      <c r="O16" s="117"/>
      <c r="P16" s="117"/>
      <c r="Q16" s="117"/>
      <c r="R16" s="117"/>
      <c r="S16" s="118"/>
      <c r="T16" s="118"/>
      <c r="U16" s="118"/>
      <c r="V16" s="118"/>
      <c r="W16" s="119"/>
    </row>
    <row r="17" spans="1:23" s="87" customFormat="1" ht="12.75" customHeight="1">
      <c r="A17" s="98" t="s">
        <v>131</v>
      </c>
      <c r="B17" s="121">
        <v>-67.483000000000004</v>
      </c>
      <c r="C17" s="121">
        <v>-62.650999999999982</v>
      </c>
      <c r="D17" s="121">
        <v>-44.696000000000026</v>
      </c>
      <c r="E17" s="121">
        <v>-58.866999999999997</v>
      </c>
      <c r="F17" s="121"/>
      <c r="G17" s="121">
        <v>-130.13399999999999</v>
      </c>
      <c r="H17" s="121">
        <v>-174.83</v>
      </c>
      <c r="I17" s="117">
        <v>-233.697</v>
      </c>
      <c r="J17" s="117"/>
      <c r="K17" s="117">
        <v>-45.313000000000002</v>
      </c>
      <c r="L17" s="117">
        <v>-44.494999999999997</v>
      </c>
      <c r="M17" s="117">
        <v>-46.978999999999999</v>
      </c>
      <c r="N17" s="117">
        <v>-57.749000000000002</v>
      </c>
      <c r="O17" s="117"/>
      <c r="P17" s="117">
        <v>-89.807999999999993</v>
      </c>
      <c r="Q17" s="117">
        <v>-136.78700000000001</v>
      </c>
      <c r="R17" s="117">
        <v>-194.54900000000001</v>
      </c>
      <c r="S17" s="101"/>
      <c r="T17" s="117">
        <f>'[1]Financial Statements'!B185/1000</f>
        <v>-68.38</v>
      </c>
      <c r="U17" s="101"/>
      <c r="V17" s="101">
        <f>'[1]Financial Statements'!$F$185</f>
        <v>0.50905921038112689</v>
      </c>
      <c r="W17" s="122"/>
    </row>
    <row r="18" spans="1:23" s="87" customFormat="1" ht="12.75" customHeight="1">
      <c r="A18" s="98" t="s">
        <v>132</v>
      </c>
      <c r="B18" s="121">
        <v>-8.7509999999999994</v>
      </c>
      <c r="C18" s="121">
        <v>-9.4960000000000004</v>
      </c>
      <c r="D18" s="121">
        <v>-10.030000000000001</v>
      </c>
      <c r="E18" s="121">
        <v>-11.913</v>
      </c>
      <c r="F18" s="121"/>
      <c r="G18" s="121">
        <v>-18.247</v>
      </c>
      <c r="H18" s="121">
        <v>-28.277000000000001</v>
      </c>
      <c r="I18" s="117">
        <v>-40.19</v>
      </c>
      <c r="J18" s="117"/>
      <c r="K18" s="117">
        <v>-13.099</v>
      </c>
      <c r="L18" s="117">
        <v>-10.459</v>
      </c>
      <c r="M18" s="117">
        <v>-12.51</v>
      </c>
      <c r="N18" s="117">
        <v>-15.426</v>
      </c>
      <c r="O18" s="117"/>
      <c r="P18" s="117">
        <v>-23.558</v>
      </c>
      <c r="Q18" s="117">
        <v>-36.067999999999998</v>
      </c>
      <c r="R18" s="117">
        <v>-51.494</v>
      </c>
      <c r="S18" s="101"/>
      <c r="T18" s="117">
        <f>'[1]Financial Statements'!B186/1000</f>
        <v>-14.222</v>
      </c>
      <c r="U18" s="101"/>
      <c r="V18" s="101">
        <f>'[1]Financial Statements'!$F$186</f>
        <v>0.08</v>
      </c>
      <c r="W18" s="122"/>
    </row>
    <row r="19" spans="1:23" s="87" customFormat="1" ht="12.75" customHeight="1">
      <c r="A19" s="98" t="s">
        <v>133</v>
      </c>
      <c r="B19" s="121">
        <v>-0.3</v>
      </c>
      <c r="C19" s="121">
        <v>-0.22100000000000003</v>
      </c>
      <c r="D19" s="121">
        <v>-5.44</v>
      </c>
      <c r="E19" s="121">
        <v>-0.44900000000000001</v>
      </c>
      <c r="F19" s="121"/>
      <c r="G19" s="121">
        <v>-0.52100000000000002</v>
      </c>
      <c r="H19" s="121">
        <v>-5.9610000000000003</v>
      </c>
      <c r="I19" s="117">
        <v>-6.41</v>
      </c>
      <c r="J19" s="117"/>
      <c r="K19" s="117">
        <v>0</v>
      </c>
      <c r="L19" s="117">
        <v>-2.3140000000000001</v>
      </c>
      <c r="M19" s="117">
        <v>0</v>
      </c>
      <c r="N19" s="117">
        <v>0</v>
      </c>
      <c r="O19" s="117"/>
      <c r="P19" s="117">
        <v>-2.3140000000000001</v>
      </c>
      <c r="Q19" s="117">
        <v>-2.3149999999999999</v>
      </c>
      <c r="R19" s="117">
        <v>-2.3149999999999999</v>
      </c>
      <c r="S19" s="101"/>
      <c r="T19" s="117">
        <v>0</v>
      </c>
      <c r="U19" s="101"/>
      <c r="V19" s="101" t="str">
        <f>'[1]Financial Statements'!$F$187</f>
        <v>n/a</v>
      </c>
      <c r="W19" s="122"/>
    </row>
    <row r="20" spans="1:23" s="87" customFormat="1" ht="12.75" customHeight="1">
      <c r="A20" s="98" t="s">
        <v>134</v>
      </c>
      <c r="B20" s="121">
        <v>8.3000000000000004E-2</v>
      </c>
      <c r="C20" s="121">
        <v>-1.0000000000000009E-3</v>
      </c>
      <c r="D20" s="121">
        <v>0</v>
      </c>
      <c r="E20" s="121">
        <v>0.66100000000000003</v>
      </c>
      <c r="F20" s="121"/>
      <c r="G20" s="121">
        <v>8.2000000000000003E-2</v>
      </c>
      <c r="H20" s="121">
        <v>8.2000000000000003E-2</v>
      </c>
      <c r="I20" s="117">
        <v>0.74299999999999999</v>
      </c>
      <c r="J20" s="117"/>
      <c r="K20" s="117">
        <v>0</v>
      </c>
      <c r="L20" s="117">
        <v>8.6999999999999994E-2</v>
      </c>
      <c r="M20" s="117">
        <v>0</v>
      </c>
      <c r="N20" s="117">
        <v>0.23200000000000001</v>
      </c>
      <c r="O20" s="117"/>
      <c r="P20" s="117">
        <v>8.6999999999999994E-2</v>
      </c>
      <c r="Q20" s="117">
        <v>8.3000000000000004E-2</v>
      </c>
      <c r="R20" s="117">
        <v>0.315</v>
      </c>
      <c r="S20" s="101"/>
      <c r="T20" s="117">
        <f>'[1]Financial Statements'!$B$187/1000</f>
        <v>1.194</v>
      </c>
      <c r="U20" s="101"/>
      <c r="V20" s="101" t="s">
        <v>319</v>
      </c>
      <c r="W20" s="122"/>
    </row>
    <row r="21" spans="1:23" s="87" customFormat="1" ht="4.5" customHeight="1">
      <c r="A21" s="98"/>
      <c r="B21" s="121">
        <v>0</v>
      </c>
      <c r="K21" s="117">
        <v>0</v>
      </c>
      <c r="L21" s="117">
        <v>0</v>
      </c>
      <c r="M21" s="117"/>
      <c r="N21" s="117"/>
      <c r="O21" s="117"/>
      <c r="P21" s="117"/>
      <c r="Q21" s="117">
        <v>0</v>
      </c>
      <c r="R21" s="117"/>
      <c r="S21" s="101"/>
      <c r="T21" s="101"/>
      <c r="U21" s="101"/>
      <c r="V21" s="101"/>
      <c r="W21" s="122"/>
    </row>
    <row r="22" spans="1:23" s="87" customFormat="1" ht="12.75" customHeight="1">
      <c r="A22" s="61" t="s">
        <v>135</v>
      </c>
      <c r="B22" s="74">
        <v>-76.450999999999993</v>
      </c>
      <c r="C22" s="74">
        <v>-72.368999999999957</v>
      </c>
      <c r="D22" s="74">
        <v>-60.166000000000082</v>
      </c>
      <c r="E22" s="74">
        <v>-70.567999999999998</v>
      </c>
      <c r="F22" s="74"/>
      <c r="G22" s="74">
        <v>-148.81999999999996</v>
      </c>
      <c r="H22" s="74">
        <v>-208.98600000000005</v>
      </c>
      <c r="I22" s="74">
        <v>-279.55399999999997</v>
      </c>
      <c r="J22" s="74"/>
      <c r="K22" s="74">
        <v>-58.411999999999999</v>
      </c>
      <c r="L22" s="74">
        <v>-57.180999999999997</v>
      </c>
      <c r="M22" s="74">
        <v>-59.488999999999997</v>
      </c>
      <c r="N22" s="74">
        <v>-72.942999999999998</v>
      </c>
      <c r="O22" s="74"/>
      <c r="P22" s="74">
        <v>-115.59299999999999</v>
      </c>
      <c r="Q22" s="74">
        <v>-175.08699999999999</v>
      </c>
      <c r="R22" s="74">
        <v>-248.04300000000001</v>
      </c>
      <c r="S22" s="62"/>
      <c r="T22" s="74">
        <f>'[1]Financial Statements'!$B$189/1000</f>
        <v>-81.408000000000001</v>
      </c>
      <c r="U22" s="62"/>
      <c r="V22" s="62">
        <f>'[1]Financial Statements'!$F$189</f>
        <v>0.39368622885708415</v>
      </c>
      <c r="W22" s="120"/>
    </row>
    <row r="23" spans="1:23" ht="12.75" customHeight="1">
      <c r="B23" s="117"/>
      <c r="K23" s="117"/>
      <c r="L23" s="117"/>
      <c r="M23" s="117"/>
      <c r="N23" s="117"/>
      <c r="O23" s="117"/>
      <c r="P23" s="117"/>
      <c r="Q23" s="117"/>
      <c r="R23" s="117"/>
      <c r="S23" s="118"/>
      <c r="T23" s="118"/>
      <c r="U23" s="118"/>
      <c r="V23" s="118"/>
      <c r="W23" s="119"/>
    </row>
    <row r="24" spans="1:23" ht="12.75" customHeight="1">
      <c r="A24" s="95" t="s">
        <v>92</v>
      </c>
      <c r="B24" s="117"/>
      <c r="K24" s="117"/>
      <c r="L24" s="117"/>
      <c r="M24" s="117"/>
      <c r="N24" s="117"/>
      <c r="O24" s="117"/>
      <c r="P24" s="117"/>
      <c r="Q24" s="117"/>
      <c r="R24" s="117"/>
      <c r="S24" s="118"/>
      <c r="T24" s="118"/>
      <c r="U24" s="118"/>
      <c r="V24" s="118"/>
      <c r="W24" s="119"/>
    </row>
    <row r="25" spans="1:23" ht="12.75" customHeight="1">
      <c r="A25" s="105" t="s">
        <v>93</v>
      </c>
      <c r="B25" s="121">
        <v>-65</v>
      </c>
      <c r="C25" s="121">
        <v>70</v>
      </c>
      <c r="D25" s="121">
        <v>0</v>
      </c>
      <c r="E25" s="121">
        <v>0</v>
      </c>
      <c r="F25" s="121"/>
      <c r="G25" s="121">
        <v>5</v>
      </c>
      <c r="H25" s="117">
        <v>5</v>
      </c>
      <c r="I25" s="117">
        <v>5</v>
      </c>
      <c r="J25" s="117"/>
      <c r="K25" s="117">
        <v>0</v>
      </c>
      <c r="L25" s="117">
        <v>134.99199999999999</v>
      </c>
      <c r="M25" s="169">
        <v>0</v>
      </c>
      <c r="N25" s="169">
        <v>391.2</v>
      </c>
      <c r="O25" s="169"/>
      <c r="P25" s="169">
        <v>134.99199999999999</v>
      </c>
      <c r="Q25" s="169">
        <v>134.96600000000001</v>
      </c>
      <c r="R25" s="169">
        <v>526.20000000000005</v>
      </c>
      <c r="S25" s="118"/>
      <c r="T25" s="169">
        <f>'[1]Financial Statements'!$B$192/1000</f>
        <v>13.537000000000001</v>
      </c>
      <c r="U25" s="118"/>
      <c r="V25" s="118" t="str">
        <f>'[1]Financial Statements'!$F$192</f>
        <v>n/a</v>
      </c>
      <c r="W25" s="119"/>
    </row>
    <row r="26" spans="1:23" ht="12.75" customHeight="1">
      <c r="A26" s="105" t="str">
        <f>'[3]Financial Statements'!$A$190</f>
        <v>Payment of shareholder disbursement</v>
      </c>
      <c r="B26" s="127">
        <v>0</v>
      </c>
      <c r="C26" s="127">
        <v>0</v>
      </c>
      <c r="D26" s="127">
        <v>-55.767000000000003</v>
      </c>
      <c r="E26" s="127">
        <v>0</v>
      </c>
      <c r="F26" s="127"/>
      <c r="G26" s="127">
        <v>0</v>
      </c>
      <c r="H26" s="126">
        <v>-55.767000000000003</v>
      </c>
      <c r="I26" s="126">
        <v>-55.767000000000003</v>
      </c>
      <c r="J26" s="126"/>
      <c r="K26" s="126">
        <v>0</v>
      </c>
      <c r="L26" s="126">
        <v>0</v>
      </c>
      <c r="M26" s="185">
        <v>-249.74199999999999</v>
      </c>
      <c r="N26" s="185">
        <v>-9.1959999999991854E-2</v>
      </c>
      <c r="O26" s="185"/>
      <c r="P26" s="185">
        <v>0</v>
      </c>
      <c r="Q26" s="185">
        <v>-249.74199999999999</v>
      </c>
      <c r="R26" s="185">
        <v>-249.83395999999999</v>
      </c>
      <c r="S26" s="118"/>
      <c r="T26" s="169">
        <f>'[1]Financial Statements'!$B$194/1000</f>
        <v>0</v>
      </c>
      <c r="U26" s="118"/>
      <c r="V26" s="118" t="str">
        <f>'[1]Financial Statements'!$F$192</f>
        <v>n/a</v>
      </c>
      <c r="W26" s="119"/>
    </row>
    <row r="27" spans="1:23" ht="12.75" customHeight="1">
      <c r="A27" s="87" t="str">
        <f>'[3]Financial Statements'!$A$191</f>
        <v>Other financing activities (incl. finance leases)</v>
      </c>
      <c r="B27" s="121">
        <v>-9.5870000000000033</v>
      </c>
      <c r="C27" s="121">
        <v>1.1000000000000001</v>
      </c>
      <c r="D27" s="121">
        <v>-18.024999999999999</v>
      </c>
      <c r="E27" s="121">
        <v>-3.8439999999999999</v>
      </c>
      <c r="F27" s="121"/>
      <c r="G27" s="121">
        <v>-8.5240000000000009</v>
      </c>
      <c r="H27" s="117">
        <v>-26.548999999999999</v>
      </c>
      <c r="I27" s="117">
        <v>-30.393000000000001</v>
      </c>
      <c r="J27" s="117"/>
      <c r="K27" s="117">
        <v>-8.7567255299999989</v>
      </c>
      <c r="L27" s="117">
        <v>-2.4072744700000039</v>
      </c>
      <c r="M27" s="169">
        <v>-7.4</v>
      </c>
      <c r="N27" s="169">
        <v>-19.7</v>
      </c>
      <c r="O27" s="169"/>
      <c r="P27" s="169">
        <v>-11.164000000000003</v>
      </c>
      <c r="Q27" s="169">
        <v>-18.55</v>
      </c>
      <c r="R27" s="169">
        <v>-38.299999999999997</v>
      </c>
      <c r="S27" s="118"/>
      <c r="T27" s="169">
        <f>'[1]Financial Statements'!$B$193/1000</f>
        <v>-15.305</v>
      </c>
      <c r="U27" s="118"/>
      <c r="V27" s="118">
        <f>'[1]Financial Statements'!$F$193</f>
        <v>0.74</v>
      </c>
      <c r="W27" s="119"/>
    </row>
    <row r="28" spans="1:23" ht="4.5" customHeight="1">
      <c r="B28" s="117">
        <v>0</v>
      </c>
      <c r="F28" s="117"/>
      <c r="G28" s="117"/>
      <c r="H28" s="117"/>
      <c r="I28" s="117">
        <v>0</v>
      </c>
      <c r="J28" s="117"/>
      <c r="K28" s="117">
        <v>0</v>
      </c>
      <c r="L28" s="117">
        <v>0</v>
      </c>
      <c r="M28" s="117">
        <v>0</v>
      </c>
      <c r="N28" s="117">
        <v>0</v>
      </c>
      <c r="O28" s="117"/>
      <c r="P28" s="117"/>
      <c r="Q28" s="117">
        <v>0</v>
      </c>
      <c r="R28" s="117">
        <v>0</v>
      </c>
      <c r="S28" s="118"/>
      <c r="T28" s="118"/>
      <c r="U28" s="118"/>
      <c r="V28" s="118"/>
      <c r="W28" s="119"/>
    </row>
    <row r="29" spans="1:23" s="87" customFormat="1" ht="12.75" customHeight="1">
      <c r="A29" s="61" t="s">
        <v>136</v>
      </c>
      <c r="B29" s="74">
        <v>-74.587000000000003</v>
      </c>
      <c r="C29" s="74">
        <v>71.063000000000002</v>
      </c>
      <c r="D29" s="74">
        <v>-73.760000000000005</v>
      </c>
      <c r="E29" s="74">
        <v>-3.8439999999999999</v>
      </c>
      <c r="F29" s="74"/>
      <c r="G29" s="74">
        <v>-3.524</v>
      </c>
      <c r="H29" s="74">
        <v>-77.284000000000006</v>
      </c>
      <c r="I29" s="74">
        <v>-81.128</v>
      </c>
      <c r="J29" s="74"/>
      <c r="K29" s="74">
        <v>-8.7567255299999989</v>
      </c>
      <c r="L29" s="74">
        <v>132.58472552999999</v>
      </c>
      <c r="M29" s="74">
        <v>-257.10000000000002</v>
      </c>
      <c r="N29" s="74">
        <v>371.40804000000003</v>
      </c>
      <c r="O29" s="74"/>
      <c r="P29" s="74">
        <v>123.82799999999999</v>
      </c>
      <c r="Q29" s="74">
        <v>-133.32599999999999</v>
      </c>
      <c r="R29" s="74">
        <v>238.13804000000002</v>
      </c>
      <c r="S29" s="62"/>
      <c r="T29" s="74">
        <f>'[1]Financial Statements'!$B$195/1000</f>
        <v>-1.768</v>
      </c>
      <c r="U29" s="62"/>
      <c r="V29" s="62">
        <f>'[1]Financial Statements'!$F$195</f>
        <v>-0.8</v>
      </c>
      <c r="W29" s="120"/>
    </row>
    <row r="30" spans="1:23" ht="12.75" customHeight="1">
      <c r="B30" s="117"/>
      <c r="F30" s="117"/>
      <c r="G30" s="117"/>
      <c r="H30" s="117"/>
      <c r="I30" s="117"/>
      <c r="J30" s="117"/>
      <c r="K30" s="117"/>
      <c r="L30" s="117"/>
      <c r="M30" s="117"/>
      <c r="N30" s="117"/>
      <c r="O30" s="117"/>
      <c r="P30" s="117"/>
      <c r="Q30" s="117"/>
      <c r="R30" s="117"/>
      <c r="S30" s="118"/>
      <c r="T30" s="118"/>
      <c r="U30" s="118"/>
      <c r="V30" s="118"/>
      <c r="W30" s="119"/>
    </row>
    <row r="31" spans="1:23" ht="12.75" customHeight="1">
      <c r="A31" s="123" t="s">
        <v>129</v>
      </c>
      <c r="B31" s="121"/>
      <c r="C31" s="121"/>
      <c r="D31" s="121"/>
      <c r="E31" s="121"/>
      <c r="F31" s="121"/>
      <c r="G31" s="121"/>
      <c r="K31" s="117"/>
      <c r="L31" s="117"/>
      <c r="M31" s="117"/>
      <c r="N31" s="117"/>
      <c r="O31" s="117"/>
      <c r="P31" s="117"/>
      <c r="Q31" s="117"/>
      <c r="R31" s="117"/>
      <c r="S31" s="118"/>
      <c r="T31" s="118"/>
      <c r="U31" s="118"/>
      <c r="V31" s="118"/>
      <c r="W31" s="119"/>
    </row>
    <row r="32" spans="1:23" ht="12.75" customHeight="1">
      <c r="A32" s="105" t="s">
        <v>94</v>
      </c>
      <c r="B32" s="121">
        <v>65.641000000000005</v>
      </c>
      <c r="C32" s="121">
        <v>50.003</v>
      </c>
      <c r="D32" s="121">
        <v>154.19999999999999</v>
      </c>
      <c r="E32" s="121">
        <v>130.452</v>
      </c>
      <c r="F32" s="121"/>
      <c r="G32" s="121">
        <v>65.641000000000005</v>
      </c>
      <c r="H32" s="117">
        <v>65.641000000000005</v>
      </c>
      <c r="I32" s="117">
        <v>65.641000000000005</v>
      </c>
      <c r="J32" s="117"/>
      <c r="K32" s="117">
        <v>145.709</v>
      </c>
      <c r="L32" s="117">
        <v>199.90220676000001</v>
      </c>
      <c r="M32" s="117">
        <v>398.68620675999995</v>
      </c>
      <c r="N32" s="117">
        <v>217.18104000000002</v>
      </c>
      <c r="O32" s="117"/>
      <c r="P32" s="117">
        <v>145.709</v>
      </c>
      <c r="Q32" s="117">
        <v>145.69999999999999</v>
      </c>
      <c r="R32" s="117">
        <v>145.709</v>
      </c>
      <c r="S32" s="118"/>
      <c r="T32" s="117">
        <f>'[1]Financial Statements'!$B$198/1000</f>
        <v>639.58100000000002</v>
      </c>
      <c r="U32" s="118"/>
      <c r="V32" s="118">
        <f>'[1]Financial Statements'!$F$198</f>
        <v>3.3894405973550024</v>
      </c>
      <c r="W32" s="119"/>
    </row>
    <row r="33" spans="1:23" ht="12.75" customHeight="1">
      <c r="A33" s="105" t="s">
        <v>95</v>
      </c>
      <c r="B33" s="121">
        <v>50.021999999999998</v>
      </c>
      <c r="C33" s="121">
        <v>154.19700000000006</v>
      </c>
      <c r="D33" s="121">
        <v>130.51099999999991</v>
      </c>
      <c r="E33" s="121">
        <v>145.709</v>
      </c>
      <c r="F33" s="121"/>
      <c r="G33" s="121">
        <v>154.19999999999999</v>
      </c>
      <c r="H33" s="117">
        <v>130.45199999999991</v>
      </c>
      <c r="I33" s="117">
        <v>145.709</v>
      </c>
      <c r="J33" s="117"/>
      <c r="K33" s="117">
        <v>199.90220676000001</v>
      </c>
      <c r="L33" s="117">
        <v>398.68620675999995</v>
      </c>
      <c r="M33" s="117">
        <v>217.19720675999991</v>
      </c>
      <c r="N33" s="117">
        <v>639.58104000000003</v>
      </c>
      <c r="O33" s="117"/>
      <c r="P33" s="117">
        <v>398.68620676</v>
      </c>
      <c r="Q33" s="117">
        <v>217.24100000000001</v>
      </c>
      <c r="R33" s="117">
        <v>639.58104000000003</v>
      </c>
      <c r="S33" s="118"/>
      <c r="T33" s="117">
        <f>'[1]Financial Statements'!$B$199/1000</f>
        <v>725.51900000000001</v>
      </c>
      <c r="U33" s="118"/>
      <c r="V33" s="118">
        <f>'[1]Financial Statements'!$F$199</f>
        <v>2.6293696390808168</v>
      </c>
      <c r="W33" s="119"/>
    </row>
    <row r="34" spans="1:23" ht="4.5" customHeight="1">
      <c r="B34" s="117">
        <v>0</v>
      </c>
      <c r="F34" s="117"/>
      <c r="G34" s="117"/>
      <c r="H34" s="117"/>
      <c r="I34" s="117">
        <v>0</v>
      </c>
      <c r="J34" s="117"/>
      <c r="K34" s="117">
        <v>0</v>
      </c>
      <c r="L34" s="117">
        <v>0</v>
      </c>
      <c r="M34" s="117"/>
      <c r="N34" s="117"/>
      <c r="O34" s="117"/>
      <c r="P34" s="117"/>
      <c r="Q34" s="117">
        <v>0</v>
      </c>
      <c r="R34" s="117"/>
      <c r="S34" s="118"/>
      <c r="T34" s="118"/>
      <c r="U34" s="118"/>
      <c r="V34" s="118"/>
      <c r="W34" s="119"/>
    </row>
    <row r="35" spans="1:23" s="87" customFormat="1" ht="12.75" customHeight="1">
      <c r="A35" s="61" t="s">
        <v>96</v>
      </c>
      <c r="B35" s="74">
        <v>-15.619</v>
      </c>
      <c r="C35" s="74">
        <v>104.1</v>
      </c>
      <c r="D35" s="74">
        <v>-23.689000000000092</v>
      </c>
      <c r="E35" s="74">
        <v>15.257</v>
      </c>
      <c r="F35" s="74"/>
      <c r="G35" s="74">
        <v>88.5</v>
      </c>
      <c r="H35" s="74">
        <v>64.810999999999908</v>
      </c>
      <c r="I35" s="74">
        <v>80.067999999999998</v>
      </c>
      <c r="J35" s="74"/>
      <c r="K35" s="74">
        <v>54.193206760000002</v>
      </c>
      <c r="L35" s="74">
        <v>198.78399999999999</v>
      </c>
      <c r="M35" s="74">
        <v>-181.48900000000003</v>
      </c>
      <c r="N35" s="74">
        <v>422.4</v>
      </c>
      <c r="O35" s="74"/>
      <c r="P35" s="74">
        <v>252.97720676</v>
      </c>
      <c r="Q35" s="74">
        <v>71.475999999999999</v>
      </c>
      <c r="R35" s="74">
        <v>493.87204000000003</v>
      </c>
      <c r="S35" s="62"/>
      <c r="T35" s="74">
        <f>'[1]Financial Statements'!$B$201/1000</f>
        <v>85.924000000000007</v>
      </c>
      <c r="U35" s="62"/>
      <c r="V35" s="62">
        <f>'[1]Financial Statements'!$F$201</f>
        <v>0.57999999999999996</v>
      </c>
      <c r="W35" s="120"/>
    </row>
    <row r="36" spans="1:23">
      <c r="B36" s="117"/>
      <c r="K36" s="117"/>
      <c r="L36" s="117"/>
      <c r="M36" s="117"/>
      <c r="N36" s="117"/>
      <c r="O36" s="117"/>
      <c r="P36" s="117"/>
      <c r="Q36" s="117"/>
      <c r="R36" s="117"/>
      <c r="S36" s="118"/>
      <c r="T36" s="118"/>
      <c r="U36" s="118"/>
      <c r="V36" s="118"/>
      <c r="W36" s="119"/>
    </row>
    <row r="37" spans="1:23" ht="14.25">
      <c r="A37" s="123" t="s">
        <v>202</v>
      </c>
      <c r="B37" s="121"/>
      <c r="C37" s="121"/>
      <c r="D37" s="121"/>
      <c r="E37" s="121"/>
      <c r="F37" s="121"/>
      <c r="G37" s="121"/>
      <c r="K37" s="117"/>
      <c r="L37" s="117"/>
      <c r="M37" s="117"/>
      <c r="N37" s="117"/>
      <c r="O37" s="117"/>
      <c r="P37" s="117"/>
      <c r="Q37" s="117"/>
      <c r="R37" s="117"/>
      <c r="S37" s="118"/>
      <c r="T37" s="118"/>
      <c r="U37" s="118"/>
      <c r="V37" s="118"/>
      <c r="W37" s="119"/>
    </row>
    <row r="38" spans="1:23">
      <c r="A38" s="105" t="s">
        <v>89</v>
      </c>
      <c r="B38" s="121">
        <v>135.41900000000001</v>
      </c>
      <c r="C38" s="121">
        <v>105.5</v>
      </c>
      <c r="D38" s="121">
        <v>110.18099999999995</v>
      </c>
      <c r="E38" s="121">
        <v>89.668999999999997</v>
      </c>
      <c r="F38" s="121"/>
      <c r="G38" s="121">
        <v>240.9</v>
      </c>
      <c r="H38" s="117">
        <v>351.08099999999996</v>
      </c>
      <c r="I38" s="117">
        <v>440.75</v>
      </c>
      <c r="J38" s="117"/>
      <c r="K38" s="117">
        <v>121.36193229</v>
      </c>
      <c r="L38" s="117">
        <v>123.38006771000001</v>
      </c>
      <c r="M38" s="117">
        <v>135.1</v>
      </c>
      <c r="N38" s="117">
        <v>123.9</v>
      </c>
      <c r="O38" s="117"/>
      <c r="P38" s="117">
        <v>244.74200000000002</v>
      </c>
      <c r="Q38" s="117">
        <v>379.88900000000001</v>
      </c>
      <c r="R38" s="117">
        <v>503.77699999999999</v>
      </c>
      <c r="S38" s="118"/>
      <c r="T38" s="117">
        <f>T14</f>
        <v>169.1</v>
      </c>
      <c r="U38" s="118"/>
      <c r="V38" s="118">
        <f>V14</f>
        <v>0.39373970345963749</v>
      </c>
      <c r="W38" s="119"/>
    </row>
    <row r="39" spans="1:23">
      <c r="A39" s="105" t="s">
        <v>131</v>
      </c>
      <c r="B39" s="121">
        <v>-67.483000000000004</v>
      </c>
      <c r="C39" s="121">
        <v>-62.650999999999982</v>
      </c>
      <c r="D39" s="121">
        <v>-44.696000000000026</v>
      </c>
      <c r="E39" s="121">
        <v>-58.866999999999997</v>
      </c>
      <c r="F39" s="121"/>
      <c r="G39" s="121">
        <v>-130.13399999999999</v>
      </c>
      <c r="H39" s="117">
        <v>-174.83</v>
      </c>
      <c r="I39" s="117">
        <v>-233.697</v>
      </c>
      <c r="J39" s="117"/>
      <c r="K39" s="117">
        <v>-45.313000000000002</v>
      </c>
      <c r="L39" s="124">
        <v>-44.494999999999997</v>
      </c>
      <c r="M39" s="124">
        <v>-46.978999999999999</v>
      </c>
      <c r="N39" s="124">
        <v>-57.749000000000002</v>
      </c>
      <c r="O39" s="117"/>
      <c r="P39" s="117">
        <v>-89.807999999999993</v>
      </c>
      <c r="Q39" s="117">
        <v>-136.78700000000001</v>
      </c>
      <c r="R39" s="117">
        <v>-194.54900000000001</v>
      </c>
      <c r="S39" s="118"/>
      <c r="T39" s="117">
        <f>T17</f>
        <v>-68.38</v>
      </c>
      <c r="U39" s="118"/>
      <c r="V39" s="118">
        <f>V17</f>
        <v>0.50905921038112689</v>
      </c>
      <c r="W39" s="119"/>
    </row>
    <row r="40" spans="1:23">
      <c r="A40" s="105" t="s">
        <v>132</v>
      </c>
      <c r="B40" s="121">
        <v>-8.7509999999999994</v>
      </c>
      <c r="C40" s="121">
        <v>-9.4960000000000004</v>
      </c>
      <c r="D40" s="121">
        <v>-10.030000000000001</v>
      </c>
      <c r="E40" s="121">
        <v>-11.913</v>
      </c>
      <c r="F40" s="121"/>
      <c r="G40" s="121">
        <v>-18.247</v>
      </c>
      <c r="H40" s="117">
        <v>-28.277000000000001</v>
      </c>
      <c r="I40" s="117">
        <v>-40.19</v>
      </c>
      <c r="J40" s="117"/>
      <c r="K40" s="124">
        <v>-13.099</v>
      </c>
      <c r="L40" s="117">
        <v>-10.459</v>
      </c>
      <c r="M40" s="117">
        <v>-12.51</v>
      </c>
      <c r="N40" s="117">
        <v>-15.426</v>
      </c>
      <c r="O40" s="124"/>
      <c r="P40" s="117">
        <v>-23.558</v>
      </c>
      <c r="Q40" s="117">
        <v>-36.067999999999998</v>
      </c>
      <c r="R40" s="117">
        <v>-51.494</v>
      </c>
      <c r="S40" s="118"/>
      <c r="T40" s="117">
        <f>T18</f>
        <v>-14.222</v>
      </c>
      <c r="U40" s="118"/>
      <c r="V40" s="118">
        <f>V18</f>
        <v>0.08</v>
      </c>
      <c r="W40" s="119"/>
    </row>
    <row r="41" spans="1:23" ht="4.5" customHeight="1">
      <c r="K41" s="117"/>
      <c r="O41" s="117"/>
      <c r="S41" s="118"/>
      <c r="T41" s="118"/>
      <c r="U41" s="118"/>
      <c r="V41" s="118"/>
      <c r="W41" s="119"/>
    </row>
    <row r="42" spans="1:23" s="87" customFormat="1" ht="12.75" customHeight="1">
      <c r="A42" s="61" t="s">
        <v>51</v>
      </c>
      <c r="B42" s="74">
        <v>59.166000000000004</v>
      </c>
      <c r="C42" s="74">
        <v>33.299999999999997</v>
      </c>
      <c r="D42" s="74">
        <v>55.454999999999927</v>
      </c>
      <c r="E42" s="74">
        <v>18.888999999999999</v>
      </c>
      <c r="F42" s="74"/>
      <c r="G42" s="74">
        <v>92.51900000000002</v>
      </c>
      <c r="H42" s="74">
        <v>147.97399999999993</v>
      </c>
      <c r="I42" s="74">
        <v>166.863</v>
      </c>
      <c r="J42" s="74"/>
      <c r="K42" s="74">
        <v>62.94993229</v>
      </c>
      <c r="L42" s="74">
        <v>68.426067709999998</v>
      </c>
      <c r="M42" s="74">
        <v>75.61099999999999</v>
      </c>
      <c r="N42" s="74">
        <v>50.8</v>
      </c>
      <c r="O42" s="74"/>
      <c r="P42" s="74">
        <v>131.37600000000003</v>
      </c>
      <c r="Q42" s="74">
        <v>207.03399999999999</v>
      </c>
      <c r="R42" s="74">
        <v>257.8</v>
      </c>
      <c r="S42" s="62"/>
      <c r="T42" s="74">
        <f>T38+T39+T40</f>
        <v>86.498000000000005</v>
      </c>
      <c r="U42" s="62"/>
      <c r="V42" s="62">
        <f>'[1]Financial Statements'!$F$208</f>
        <v>0.38</v>
      </c>
      <c r="W42" s="120"/>
    </row>
    <row r="45" spans="1:23">
      <c r="B45" s="124"/>
      <c r="G45" s="124"/>
    </row>
    <row r="46" spans="1:23">
      <c r="B46" s="125"/>
      <c r="G46" s="124"/>
    </row>
    <row r="48" spans="1:23" ht="24.75" customHeight="1">
      <c r="A48" s="224" t="s">
        <v>334</v>
      </c>
      <c r="B48" s="224"/>
      <c r="C48" s="224"/>
      <c r="D48" s="224"/>
      <c r="E48" s="224"/>
      <c r="F48" s="224"/>
      <c r="G48" s="224"/>
      <c r="H48" s="224"/>
      <c r="I48" s="224"/>
      <c r="J48" s="224"/>
      <c r="K48" s="224"/>
      <c r="L48" s="224"/>
      <c r="M48" s="224"/>
      <c r="N48" s="224"/>
      <c r="O48" s="224"/>
      <c r="P48" s="224"/>
      <c r="Q48" s="224"/>
      <c r="R48" s="224"/>
      <c r="S48" s="224"/>
      <c r="T48" s="224"/>
      <c r="U48" s="224"/>
      <c r="V48" s="224"/>
    </row>
    <row r="49" spans="1:22" ht="15" customHeight="1">
      <c r="A49" s="223" t="s">
        <v>306</v>
      </c>
      <c r="B49" s="223"/>
      <c r="C49" s="223"/>
      <c r="D49" s="223"/>
      <c r="E49" s="223"/>
      <c r="F49" s="223"/>
      <c r="G49" s="223"/>
      <c r="H49" s="223"/>
      <c r="I49" s="223"/>
      <c r="J49" s="223"/>
      <c r="K49" s="223"/>
      <c r="L49" s="223"/>
      <c r="M49" s="223"/>
      <c r="N49" s="223"/>
      <c r="O49" s="223"/>
      <c r="P49" s="223"/>
      <c r="Q49" s="223"/>
      <c r="R49" s="223"/>
      <c r="S49" s="223"/>
      <c r="T49" s="223"/>
      <c r="U49" s="223"/>
      <c r="V49" s="223"/>
    </row>
    <row r="53" spans="1:22">
      <c r="A53" s="87"/>
    </row>
    <row r="54" spans="1:22">
      <c r="A54" s="87"/>
    </row>
    <row r="55" spans="1:22">
      <c r="A55" s="87"/>
    </row>
    <row r="56" spans="1:22">
      <c r="A56" s="87"/>
    </row>
  </sheetData>
  <mergeCells count="2">
    <mergeCell ref="A48:V48"/>
    <mergeCell ref="A49:V49"/>
  </mergeCells>
  <phoneticPr fontId="1" type="noConversion"/>
  <hyperlinks>
    <hyperlink ref="X2" location="Home!Print_Area" display="Return to Home page"/>
    <hyperlink ref="A49" r:id="rId1" display="http://www.lgi.com/"/>
  </hyperlinks>
  <pageMargins left="0.74803149606299202" right="0.74803149606299202" top="0.98425196850393704" bottom="1.1811023622047201" header="0.511811023622047" footer="0.511811023622047"/>
  <pageSetup paperSize="9" scale="73" orientation="landscape" r:id="rId2"/>
  <headerFooter alignWithMargins="0">
    <oddHeader>&amp;L&amp;G&amp;C&amp;"Arial,Vet"&amp;UTelenet - Investor and Analyst Toolkit</oddHeader>
    <oddFooter>&amp;L&amp;7May 3, 2011 - Q1 2011 results&amp;C&amp;7Cash Flow Statement&amp;R&amp;7&amp;P</oddFooter>
  </headerFooter>
  <legacyDrawingHF r:id="rId3"/>
</worksheet>
</file>

<file path=xl/worksheets/sheet6.xml><?xml version="1.0" encoding="utf-8"?>
<worksheet xmlns="http://schemas.openxmlformats.org/spreadsheetml/2006/main" xmlns:r="http://schemas.openxmlformats.org/officeDocument/2006/relationships">
  <sheetPr codeName="Sheet2" enableFormatConditionsCalculation="0">
    <tabColor indexed="51"/>
    <pageSetUpPr fitToPage="1"/>
  </sheetPr>
  <dimension ref="A1:O56"/>
  <sheetViews>
    <sheetView showGridLines="0" zoomScale="95" zoomScaleNormal="95" workbookViewId="0">
      <selection activeCell="O2" sqref="O2"/>
    </sheetView>
  </sheetViews>
  <sheetFormatPr defaultRowHeight="11.25"/>
  <cols>
    <col min="1" max="1" width="43.6640625" customWidth="1"/>
    <col min="2" max="5" width="9.5" customWidth="1"/>
    <col min="6" max="6" width="3.33203125" customWidth="1"/>
    <col min="8" max="8" width="9.83203125" bestFit="1" customWidth="1"/>
    <col min="9" max="9" width="9.83203125" customWidth="1"/>
    <col min="10" max="10" width="9.6640625" customWidth="1"/>
    <col min="11" max="11" width="3.33203125" customWidth="1"/>
    <col min="15" max="15" width="23.1640625" customWidth="1"/>
  </cols>
  <sheetData>
    <row r="1" spans="1:15" ht="28.5" customHeight="1" thickBot="1"/>
    <row r="2" spans="1:15" s="16" customFormat="1" ht="25.5" customHeight="1" thickTop="1" thickBot="1">
      <c r="A2" s="201" t="s">
        <v>50</v>
      </c>
      <c r="B2" s="58" t="s">
        <v>0</v>
      </c>
      <c r="C2" s="58" t="s">
        <v>100</v>
      </c>
      <c r="D2" s="58" t="s">
        <v>137</v>
      </c>
      <c r="E2" s="58" t="s">
        <v>110</v>
      </c>
      <c r="F2" s="58"/>
      <c r="G2" s="58" t="s">
        <v>144</v>
      </c>
      <c r="H2" s="58" t="s">
        <v>146</v>
      </c>
      <c r="I2" s="58" t="s">
        <v>148</v>
      </c>
      <c r="J2" s="58" t="s">
        <v>266</v>
      </c>
      <c r="K2" s="58"/>
      <c r="L2" s="58" t="s">
        <v>316</v>
      </c>
      <c r="O2" s="144" t="s">
        <v>101</v>
      </c>
    </row>
    <row r="3" spans="1:15" ht="12.75" customHeight="1"/>
    <row r="4" spans="1:15" s="3" customFormat="1" ht="12.75" customHeight="1">
      <c r="A4" s="8" t="s">
        <v>55</v>
      </c>
    </row>
    <row r="5" spans="1:15" ht="4.5" customHeight="1"/>
    <row r="6" spans="1:15" ht="12.75" customHeight="1">
      <c r="A6" s="27" t="s">
        <v>56</v>
      </c>
    </row>
    <row r="7" spans="1:15" ht="12.75" customHeight="1">
      <c r="A7" t="s">
        <v>57</v>
      </c>
      <c r="B7" s="10">
        <v>1292.5</v>
      </c>
      <c r="C7" s="10">
        <v>1302.7670000000001</v>
      </c>
      <c r="D7" s="10">
        <v>1296.9000000000001</v>
      </c>
      <c r="E7" s="10">
        <v>1314.9680000000001</v>
      </c>
      <c r="F7" s="10"/>
      <c r="G7" s="10">
        <v>1300.3050000000001</v>
      </c>
      <c r="H7" s="10">
        <v>1284.396</v>
      </c>
      <c r="I7" s="10">
        <v>1273.279</v>
      </c>
      <c r="J7" s="10">
        <f>'[1]Financial Statements'!F118/1000</f>
        <v>1310.202</v>
      </c>
      <c r="K7" s="10"/>
      <c r="L7" s="10">
        <f>'[1]Financial Statements'!B118/1000</f>
        <v>1291.8150000000001</v>
      </c>
      <c r="M7" s="26"/>
    </row>
    <row r="8" spans="1:15" ht="12.75" customHeight="1">
      <c r="A8" t="s">
        <v>58</v>
      </c>
      <c r="B8" s="10">
        <v>1186.3</v>
      </c>
      <c r="C8" s="10">
        <v>1239.8610000000001</v>
      </c>
      <c r="D8" s="10">
        <v>1239.8</v>
      </c>
      <c r="E8" s="10">
        <v>1240.376</v>
      </c>
      <c r="F8" s="10"/>
      <c r="G8" s="10">
        <v>1240.0999999999999</v>
      </c>
      <c r="H8" s="10">
        <v>1242.47</v>
      </c>
      <c r="I8" s="10">
        <v>1242.47</v>
      </c>
      <c r="J8" s="10">
        <f>'[1]Financial Statements'!F119/1000</f>
        <v>1241.798</v>
      </c>
      <c r="K8" s="10"/>
      <c r="L8" s="10">
        <f>'[1]Financial Statements'!B119/1000</f>
        <v>1241.798</v>
      </c>
      <c r="M8" s="26"/>
    </row>
    <row r="9" spans="1:15" ht="12.75" customHeight="1">
      <c r="A9" t="s">
        <v>59</v>
      </c>
      <c r="B9" s="10">
        <v>350</v>
      </c>
      <c r="C9" s="10">
        <v>311.59699999999998</v>
      </c>
      <c r="D9" s="10">
        <v>305.60000000000002</v>
      </c>
      <c r="E9" s="10">
        <v>308.64499999999998</v>
      </c>
      <c r="F9" s="10"/>
      <c r="G9" s="10">
        <v>298.90100000000001</v>
      </c>
      <c r="H9" s="10">
        <v>291.37200000000001</v>
      </c>
      <c r="I9" s="10">
        <v>288.50599999999997</v>
      </c>
      <c r="J9" s="10">
        <f>'[1]Financial Statements'!F120/1000</f>
        <v>313.55900000000003</v>
      </c>
      <c r="K9" s="10"/>
      <c r="L9" s="10">
        <f>'[1]Financial Statements'!B120/1000</f>
        <v>307.72699999999998</v>
      </c>
      <c r="M9" s="26"/>
    </row>
    <row r="10" spans="1:15" ht="12.75" customHeight="1">
      <c r="A10" t="s">
        <v>60</v>
      </c>
      <c r="B10" s="41">
        <v>0</v>
      </c>
      <c r="C10" s="41">
        <v>0</v>
      </c>
      <c r="D10" s="41">
        <v>0</v>
      </c>
      <c r="E10" s="41">
        <v>116.363</v>
      </c>
      <c r="F10" s="41"/>
      <c r="G10" s="41">
        <v>73.769000000000005</v>
      </c>
      <c r="H10" s="41">
        <v>56.116</v>
      </c>
      <c r="I10" s="41">
        <v>32.598999999999997</v>
      </c>
      <c r="J10" s="41">
        <f>'[1]Financial Statements'!F121/1000</f>
        <v>19.905000000000001</v>
      </c>
      <c r="K10" s="41"/>
      <c r="L10" s="41">
        <v>0</v>
      </c>
      <c r="M10" s="26"/>
    </row>
    <row r="11" spans="1:15" ht="12.75" customHeight="1">
      <c r="A11" t="s">
        <v>61</v>
      </c>
      <c r="B11" s="10">
        <v>7.7</v>
      </c>
      <c r="C11" s="10">
        <v>11.853999999999999</v>
      </c>
      <c r="D11" s="10">
        <v>9.5</v>
      </c>
      <c r="E11" s="10">
        <v>9.1129999999999995</v>
      </c>
      <c r="F11" s="10"/>
      <c r="G11" s="10">
        <v>7.6319999999999997</v>
      </c>
      <c r="H11" s="10">
        <v>1.5409999999999999</v>
      </c>
      <c r="I11" s="10">
        <v>1.248</v>
      </c>
      <c r="J11" s="10">
        <f>'[1]Financial Statements'!F122/1000</f>
        <v>4.718</v>
      </c>
      <c r="K11" s="10"/>
      <c r="L11" s="10">
        <f>'[1]Financial Statements'!B122/1000</f>
        <v>12.622999999999999</v>
      </c>
      <c r="M11" s="26"/>
    </row>
    <row r="12" spans="1:15" ht="12.75" customHeight="1">
      <c r="A12" t="s">
        <v>141</v>
      </c>
      <c r="B12" s="41">
        <v>0</v>
      </c>
      <c r="C12" s="41">
        <v>0</v>
      </c>
      <c r="D12" s="41">
        <v>0</v>
      </c>
      <c r="E12" s="10">
        <v>0.25900000000000001</v>
      </c>
      <c r="F12" s="10"/>
      <c r="G12" s="10">
        <v>0.13900000000000001</v>
      </c>
      <c r="H12" s="10">
        <v>0.25</v>
      </c>
      <c r="I12" s="10">
        <v>0.193</v>
      </c>
      <c r="J12" s="10">
        <f>'[1]Financial Statements'!F123/1000</f>
        <v>0.21299999999999999</v>
      </c>
      <c r="K12" s="10"/>
      <c r="L12" s="10">
        <f>'[1]Financial Statements'!B123/1000</f>
        <v>0.185</v>
      </c>
      <c r="M12" s="26"/>
    </row>
    <row r="13" spans="1:15" ht="12.75" customHeight="1">
      <c r="A13" t="s">
        <v>62</v>
      </c>
      <c r="B13" s="10">
        <v>3.1</v>
      </c>
      <c r="C13" s="10">
        <v>3.601</v>
      </c>
      <c r="D13" s="10">
        <v>3.5</v>
      </c>
      <c r="E13" s="10">
        <v>5.6</v>
      </c>
      <c r="F13" s="10"/>
      <c r="G13" s="10">
        <v>5.4930000000000003</v>
      </c>
      <c r="H13" s="10">
        <v>5.024</v>
      </c>
      <c r="I13" s="10">
        <v>5.0220000000000002</v>
      </c>
      <c r="J13" s="10">
        <f>'[1]Financial Statements'!F124/1000</f>
        <v>4.9349999999999996</v>
      </c>
      <c r="K13" s="10"/>
      <c r="L13" s="10">
        <f>'[1]Financial Statements'!B124/1000</f>
        <v>5</v>
      </c>
      <c r="M13" s="26"/>
    </row>
    <row r="14" spans="1:15" ht="12.75" customHeight="1">
      <c r="A14" s="6" t="s">
        <v>63</v>
      </c>
      <c r="B14" s="11">
        <v>2839.6</v>
      </c>
      <c r="C14" s="11">
        <v>2869.68</v>
      </c>
      <c r="D14" s="11">
        <v>2855.2999999999997</v>
      </c>
      <c r="E14" s="11">
        <v>2995.3240000000001</v>
      </c>
      <c r="F14" s="11"/>
      <c r="G14" s="11">
        <v>2926.3389999999999</v>
      </c>
      <c r="H14" s="11">
        <v>2881.1689999999999</v>
      </c>
      <c r="I14" s="11">
        <v>2843.317</v>
      </c>
      <c r="J14" s="11">
        <f>'[1]Financial Statements'!F125/1000</f>
        <v>2895.33</v>
      </c>
      <c r="K14" s="11"/>
      <c r="L14" s="11">
        <f>'[1]Financial Statements'!B125/1000</f>
        <v>2859.0790000000002</v>
      </c>
      <c r="M14" s="28"/>
    </row>
    <row r="15" spans="1:15" ht="4.5" customHeight="1">
      <c r="B15" s="10"/>
      <c r="C15" s="10"/>
      <c r="D15" s="10"/>
      <c r="E15" s="10"/>
      <c r="F15" s="10"/>
      <c r="G15" s="10"/>
      <c r="H15" s="10"/>
      <c r="I15" s="10"/>
      <c r="J15" s="10"/>
      <c r="K15" s="10"/>
      <c r="L15" s="10"/>
      <c r="M15" s="26"/>
    </row>
    <row r="16" spans="1:15" ht="12.75" customHeight="1">
      <c r="A16" s="27" t="s">
        <v>64</v>
      </c>
      <c r="B16" s="10"/>
      <c r="C16" s="10"/>
      <c r="D16" s="10"/>
      <c r="E16" s="10"/>
      <c r="F16" s="10"/>
      <c r="G16" s="10"/>
      <c r="H16" s="10"/>
      <c r="I16" s="10"/>
      <c r="J16" s="10"/>
      <c r="K16" s="10"/>
      <c r="L16" s="10"/>
      <c r="M16" s="26"/>
    </row>
    <row r="17" spans="1:13" ht="12.75" customHeight="1">
      <c r="A17" t="s">
        <v>65</v>
      </c>
      <c r="B17" s="10">
        <v>2.5</v>
      </c>
      <c r="C17" s="10">
        <v>6.1909999999999998</v>
      </c>
      <c r="D17" s="10">
        <v>5.5</v>
      </c>
      <c r="E17" s="10">
        <v>11.305</v>
      </c>
      <c r="F17" s="10"/>
      <c r="G17" s="10">
        <v>11.586</v>
      </c>
      <c r="H17" s="10">
        <v>10.888999999999999</v>
      </c>
      <c r="I17" s="10">
        <v>8.3930000000000007</v>
      </c>
      <c r="J17" s="10">
        <f>'[1]Financial Statements'!F128/1000</f>
        <v>12.612</v>
      </c>
      <c r="K17" s="10"/>
      <c r="L17" s="10">
        <f>'[1]Financial Statements'!B128/1000</f>
        <v>9.4380000000000006</v>
      </c>
      <c r="M17" s="26"/>
    </row>
    <row r="18" spans="1:13" ht="12.75" customHeight="1">
      <c r="A18" t="s">
        <v>66</v>
      </c>
      <c r="B18" s="10">
        <v>65.2</v>
      </c>
      <c r="C18" s="10">
        <v>72.064999999999998</v>
      </c>
      <c r="D18" s="10">
        <v>66.2</v>
      </c>
      <c r="E18" s="10">
        <v>73.281000000000006</v>
      </c>
      <c r="F18" s="10"/>
      <c r="G18" s="10">
        <v>75.691000000000003</v>
      </c>
      <c r="H18" s="10">
        <v>78.819000000000003</v>
      </c>
      <c r="I18" s="10">
        <v>78.882000000000005</v>
      </c>
      <c r="J18" s="10">
        <f>'[1]Financial Statements'!F129/1000</f>
        <v>79.825999999999993</v>
      </c>
      <c r="K18" s="10"/>
      <c r="L18" s="10">
        <f>'[1]Financial Statements'!B129/1000</f>
        <v>69.813999999999993</v>
      </c>
      <c r="M18" s="26"/>
    </row>
    <row r="19" spans="1:13" ht="12.75" customHeight="1">
      <c r="A19" t="s">
        <v>61</v>
      </c>
      <c r="B19" s="10">
        <v>0.2</v>
      </c>
      <c r="C19" s="10">
        <v>4.5999999999999999E-2</v>
      </c>
      <c r="D19" s="10">
        <v>0.1</v>
      </c>
      <c r="E19" s="10">
        <v>0.30099999999999999</v>
      </c>
      <c r="F19" s="10"/>
      <c r="G19" s="10">
        <v>0.34499999999999997</v>
      </c>
      <c r="H19" s="10">
        <v>0.32500000000000001</v>
      </c>
      <c r="I19" s="10">
        <v>0.1</v>
      </c>
      <c r="J19" s="10">
        <f>'[1]Financial Statements'!F130/1000</f>
        <v>0.315</v>
      </c>
      <c r="K19" s="10"/>
      <c r="L19" s="10">
        <f>'[1]Financial Statements'!B130/1000</f>
        <v>8.7999999999999995E-2</v>
      </c>
      <c r="M19" s="26"/>
    </row>
    <row r="20" spans="1:13" ht="12.75" customHeight="1">
      <c r="A20" t="s">
        <v>67</v>
      </c>
      <c r="B20" s="10">
        <v>39.799999999999997</v>
      </c>
      <c r="C20" s="10">
        <v>47.215000000000003</v>
      </c>
      <c r="D20" s="10">
        <v>45.9</v>
      </c>
      <c r="E20" s="10">
        <v>47.325000000000003</v>
      </c>
      <c r="F20" s="10"/>
      <c r="G20" s="10">
        <v>53.155999999999999</v>
      </c>
      <c r="H20" s="10">
        <v>60.411999999999999</v>
      </c>
      <c r="I20" s="10">
        <v>61.731999999999999</v>
      </c>
      <c r="J20" s="10">
        <f>'[1]Financial Statements'!F131/1000</f>
        <v>65.016000000000005</v>
      </c>
      <c r="K20" s="10"/>
      <c r="L20" s="10">
        <f>'[1]Financial Statements'!B131/1000</f>
        <v>104.7</v>
      </c>
      <c r="M20" s="26"/>
    </row>
    <row r="21" spans="1:13" ht="12.75" customHeight="1">
      <c r="A21" t="s">
        <v>68</v>
      </c>
      <c r="B21" s="10">
        <v>50</v>
      </c>
      <c r="C21" s="10">
        <v>154.167</v>
      </c>
      <c r="D21" s="10">
        <v>130.5</v>
      </c>
      <c r="E21" s="10">
        <v>145.709</v>
      </c>
      <c r="F21" s="10"/>
      <c r="G21" s="10">
        <v>199.90199999999999</v>
      </c>
      <c r="H21" s="10">
        <v>398.68599999999998</v>
      </c>
      <c r="I21" s="10">
        <v>217.24100000000001</v>
      </c>
      <c r="J21" s="10">
        <f>'[1]Financial Statements'!F132/1000</f>
        <v>639.58100000000002</v>
      </c>
      <c r="K21" s="10"/>
      <c r="L21" s="10">
        <f>'[1]Financial Statements'!B132/1000</f>
        <v>725.51900000000001</v>
      </c>
      <c r="M21" s="26"/>
    </row>
    <row r="22" spans="1:13" s="6" customFormat="1" ht="12.75" customHeight="1">
      <c r="A22" s="6" t="s">
        <v>69</v>
      </c>
      <c r="B22" s="11">
        <v>157.69999999999999</v>
      </c>
      <c r="C22" s="11">
        <v>279.68400000000003</v>
      </c>
      <c r="D22" s="11">
        <v>248.2</v>
      </c>
      <c r="E22" s="11">
        <v>277.92099999999999</v>
      </c>
      <c r="F22" s="11"/>
      <c r="G22" s="11">
        <v>340.68</v>
      </c>
      <c r="H22" s="11">
        <v>549.13099999999997</v>
      </c>
      <c r="I22" s="11">
        <v>366.34800000000001</v>
      </c>
      <c r="J22" s="11">
        <f>'[1]Financial Statements'!F133/1000</f>
        <v>797.35</v>
      </c>
      <c r="K22" s="11"/>
      <c r="L22" s="11">
        <f>'[1]Financial Statements'!B133/1000</f>
        <v>909.47799999999995</v>
      </c>
      <c r="M22" s="28"/>
    </row>
    <row r="23" spans="1:13" ht="4.5" customHeight="1">
      <c r="B23" s="36"/>
      <c r="C23" s="33"/>
      <c r="D23" s="33"/>
      <c r="E23" s="33"/>
      <c r="F23" s="33"/>
      <c r="G23" s="33"/>
      <c r="H23" s="33"/>
      <c r="I23" s="33"/>
      <c r="J23" s="33"/>
      <c r="K23" s="33"/>
      <c r="L23" s="33"/>
    </row>
    <row r="24" spans="1:13" ht="12.75" customHeight="1">
      <c r="A24" s="61" t="s">
        <v>70</v>
      </c>
      <c r="B24" s="76">
        <v>2997.2999999999997</v>
      </c>
      <c r="C24" s="76">
        <v>3149.364</v>
      </c>
      <c r="D24" s="76">
        <v>3103.4999999999995</v>
      </c>
      <c r="E24" s="76">
        <v>3273.2449999999999</v>
      </c>
      <c r="F24" s="76"/>
      <c r="G24" s="76">
        <v>3267.0189999999998</v>
      </c>
      <c r="H24" s="76">
        <v>3430.2999999999997</v>
      </c>
      <c r="I24" s="76">
        <v>3209.6</v>
      </c>
      <c r="J24" s="76">
        <f>'[1]Financial Statements'!F135/1000</f>
        <v>3692.68</v>
      </c>
      <c r="K24" s="76"/>
      <c r="L24" s="76">
        <f>'[1]Financial Statements'!$B$135/1000</f>
        <v>3768.5569999999998</v>
      </c>
    </row>
    <row r="25" spans="1:13" ht="12.75" customHeight="1">
      <c r="B25" s="36"/>
      <c r="C25" s="33"/>
      <c r="D25" s="33"/>
      <c r="E25" s="33"/>
      <c r="F25" s="33"/>
      <c r="G25" s="33"/>
      <c r="H25" s="33"/>
      <c r="I25" s="33"/>
      <c r="J25" s="33"/>
      <c r="K25" s="33"/>
      <c r="L25" s="33"/>
    </row>
    <row r="26" spans="1:13" ht="12.75" customHeight="1">
      <c r="A26" s="9" t="s">
        <v>71</v>
      </c>
      <c r="B26" s="36"/>
      <c r="C26" s="33"/>
      <c r="D26" s="33"/>
      <c r="E26" s="33"/>
      <c r="F26" s="33"/>
      <c r="G26" s="33"/>
      <c r="H26" s="33"/>
      <c r="I26" s="33"/>
      <c r="J26" s="33"/>
      <c r="K26" s="33"/>
      <c r="L26" s="33"/>
    </row>
    <row r="27" spans="1:13" ht="4.5" customHeight="1">
      <c r="A27" s="27"/>
      <c r="B27" s="36"/>
      <c r="C27" s="33"/>
      <c r="D27" s="33"/>
      <c r="E27" s="33"/>
      <c r="F27" s="33"/>
      <c r="G27" s="33"/>
      <c r="H27" s="33"/>
      <c r="I27" s="33"/>
      <c r="J27" s="33"/>
      <c r="K27" s="33"/>
      <c r="L27" s="33"/>
    </row>
    <row r="28" spans="1:13" ht="12.75" customHeight="1">
      <c r="A28" s="27" t="s">
        <v>72</v>
      </c>
      <c r="B28" s="36"/>
      <c r="C28" s="33"/>
      <c r="D28" s="33"/>
      <c r="E28" s="33"/>
      <c r="F28" s="33"/>
      <c r="G28" s="33"/>
      <c r="H28" s="33"/>
      <c r="I28" s="33"/>
      <c r="J28" s="33"/>
      <c r="K28" s="33"/>
      <c r="L28" s="33"/>
    </row>
    <row r="29" spans="1:13" ht="12.75" customHeight="1">
      <c r="A29" t="s">
        <v>73</v>
      </c>
      <c r="B29" s="10">
        <v>1089.5999999999999</v>
      </c>
      <c r="C29" s="10">
        <v>1041.3520000000001</v>
      </c>
      <c r="D29" s="10">
        <v>1041.4000000000001</v>
      </c>
      <c r="E29" s="10">
        <v>1041.8119999999999</v>
      </c>
      <c r="F29" s="10"/>
      <c r="G29" s="10">
        <v>1042.68</v>
      </c>
      <c r="H29" s="10">
        <v>794.88</v>
      </c>
      <c r="I29" s="10">
        <v>794.88</v>
      </c>
      <c r="J29" s="10">
        <f>'[1]Financial Statements'!F140/1000</f>
        <v>797.35</v>
      </c>
      <c r="K29" s="10"/>
      <c r="L29" s="10">
        <f>'[1]Financial Statements'!B140/1000</f>
        <v>797.35</v>
      </c>
    </row>
    <row r="30" spans="1:13" ht="12.75" customHeight="1">
      <c r="A30" t="s">
        <v>74</v>
      </c>
      <c r="B30" s="10">
        <v>898.9</v>
      </c>
      <c r="C30" s="10">
        <v>898.09500000000003</v>
      </c>
      <c r="D30" s="10">
        <v>900.8</v>
      </c>
      <c r="E30" s="10">
        <v>902.596</v>
      </c>
      <c r="F30" s="10"/>
      <c r="G30" s="10">
        <v>904.80100000000004</v>
      </c>
      <c r="H30" s="10">
        <v>906.00800000000004</v>
      </c>
      <c r="I30" s="10">
        <v>906.87699999999995</v>
      </c>
      <c r="J30" s="10">
        <f>'[1]Financial Statements'!F141/1000</f>
        <v>979.96699999999998</v>
      </c>
      <c r="K30" s="10"/>
      <c r="L30" s="10">
        <f>'[1]Financial Statements'!B141/1000</f>
        <v>995.54600000000005</v>
      </c>
    </row>
    <row r="31" spans="1:13" ht="12.75" customHeight="1">
      <c r="A31" t="s">
        <v>75</v>
      </c>
      <c r="B31" s="10">
        <v>-1808.9</v>
      </c>
      <c r="C31" s="10">
        <v>-1769.7460000000001</v>
      </c>
      <c r="D31" s="10">
        <v>-1744.8</v>
      </c>
      <c r="E31" s="10">
        <v>-1584.3520000000001</v>
      </c>
      <c r="F31" s="10"/>
      <c r="G31" s="10">
        <v>-1571.0940000000001</v>
      </c>
      <c r="H31" s="10">
        <v>-1562.5889999999999</v>
      </c>
      <c r="I31" s="10">
        <v>-1537.1980000000001</v>
      </c>
      <c r="J31" s="10">
        <f>'[1]Financial Statements'!F142/1000</f>
        <v>-1559.845</v>
      </c>
      <c r="K31" s="10"/>
      <c r="L31" s="10">
        <f>'[1]Financial Statements'!B142/1000</f>
        <v>-1517.0160000000001</v>
      </c>
    </row>
    <row r="32" spans="1:13" s="6" customFormat="1" ht="12.75" customHeight="1">
      <c r="A32" s="6" t="s">
        <v>76</v>
      </c>
      <c r="B32" s="11">
        <v>179.6</v>
      </c>
      <c r="C32" s="11">
        <v>169.70099999999999</v>
      </c>
      <c r="D32" s="11">
        <v>197.4</v>
      </c>
      <c r="E32" s="11">
        <v>360.05599999999998</v>
      </c>
      <c r="F32" s="11"/>
      <c r="G32" s="11">
        <v>376.387</v>
      </c>
      <c r="H32" s="11">
        <v>138.29900000000001</v>
      </c>
      <c r="I32" s="11">
        <v>164.559</v>
      </c>
      <c r="J32" s="11">
        <f>'[1]Financial Statements'!F143/1000</f>
        <v>217.47200000000001</v>
      </c>
      <c r="K32" s="11"/>
      <c r="L32" s="11">
        <f>'[1]Financial Statements'!B143/1000</f>
        <v>275.88</v>
      </c>
    </row>
    <row r="33" spans="1:12" ht="4.5" customHeight="1">
      <c r="B33" s="10"/>
      <c r="C33" s="10"/>
      <c r="D33" s="10"/>
      <c r="E33" s="10"/>
      <c r="F33" s="10"/>
      <c r="G33" s="10"/>
      <c r="H33" s="10"/>
      <c r="I33" s="10"/>
      <c r="J33" s="10"/>
      <c r="K33" s="10"/>
      <c r="L33" s="10"/>
    </row>
    <row r="34" spans="1:12" ht="12.75" customHeight="1">
      <c r="A34" s="27" t="s">
        <v>77</v>
      </c>
      <c r="B34" s="10"/>
      <c r="C34" s="10"/>
      <c r="D34" s="10"/>
      <c r="E34" s="10"/>
      <c r="F34" s="10"/>
      <c r="G34" s="10"/>
      <c r="H34" s="10"/>
      <c r="I34" s="10"/>
      <c r="J34" s="10"/>
      <c r="K34" s="10"/>
      <c r="L34" s="10"/>
    </row>
    <row r="35" spans="1:12" ht="12.75" customHeight="1">
      <c r="A35" t="s">
        <v>78</v>
      </c>
      <c r="B35" s="10">
        <v>2218</v>
      </c>
      <c r="C35" s="10">
        <v>2299.3870000000002</v>
      </c>
      <c r="D35" s="10">
        <v>2287.6</v>
      </c>
      <c r="E35" s="10">
        <v>2291.538</v>
      </c>
      <c r="F35" s="10"/>
      <c r="G35" s="10">
        <v>2289.5369999999998</v>
      </c>
      <c r="H35" s="10">
        <v>2427.7959999999998</v>
      </c>
      <c r="I35" s="10">
        <v>2427.9549999999999</v>
      </c>
      <c r="J35" s="10">
        <f>'[1]Financial Statements'!F146/1000</f>
        <v>2837.377</v>
      </c>
      <c r="K35" s="10"/>
      <c r="L35" s="10">
        <f>'[1]Financial Statements'!B146/1000</f>
        <v>2850.6579999999999</v>
      </c>
    </row>
    <row r="36" spans="1:12" ht="12.75" customHeight="1">
      <c r="A36" t="s">
        <v>79</v>
      </c>
      <c r="B36" s="10">
        <v>19.2</v>
      </c>
      <c r="C36" s="10">
        <v>16.713999999999999</v>
      </c>
      <c r="D36" s="10">
        <v>19.2</v>
      </c>
      <c r="E36" s="10">
        <v>18.585999999999999</v>
      </c>
      <c r="F36" s="10"/>
      <c r="G36" s="10">
        <v>36.869999999999997</v>
      </c>
      <c r="H36" s="10">
        <v>59.642000000000003</v>
      </c>
      <c r="I36" s="10">
        <v>68.337000000000003</v>
      </c>
      <c r="J36" s="10">
        <f>'[1]Financial Statements'!F147/1000</f>
        <v>35.914000000000001</v>
      </c>
      <c r="K36" s="10"/>
      <c r="L36" s="10">
        <f>'[1]Financial Statements'!B147/1000</f>
        <v>13.787000000000001</v>
      </c>
    </row>
    <row r="37" spans="1:12" ht="12.75" customHeight="1">
      <c r="A37" t="s">
        <v>80</v>
      </c>
      <c r="B37" s="10">
        <v>10.199999999999999</v>
      </c>
      <c r="C37" s="10">
        <v>9.6340000000000003</v>
      </c>
      <c r="D37" s="10">
        <v>9.1</v>
      </c>
      <c r="E37" s="10">
        <v>8.5649999999999995</v>
      </c>
      <c r="F37" s="10"/>
      <c r="G37" s="10">
        <v>8.0299999999999994</v>
      </c>
      <c r="H37" s="10">
        <v>7.4960000000000004</v>
      </c>
      <c r="I37" s="10">
        <v>6.9</v>
      </c>
      <c r="J37" s="10">
        <f>'[1]Financial Statements'!F148/1000</f>
        <v>6.4279999999999999</v>
      </c>
      <c r="K37" s="10"/>
      <c r="L37" s="10">
        <f>'[1]Financial Statements'!B148/1000</f>
        <v>5.9029999999999996</v>
      </c>
    </row>
    <row r="38" spans="1:12" ht="12.75" customHeight="1">
      <c r="A38" t="s">
        <v>81</v>
      </c>
      <c r="B38" s="10">
        <v>33.6</v>
      </c>
      <c r="C38" s="10">
        <v>44.46</v>
      </c>
      <c r="D38" s="10">
        <v>45.4</v>
      </c>
      <c r="E38" s="10">
        <v>45.685000000000002</v>
      </c>
      <c r="F38" s="10"/>
      <c r="G38" s="10">
        <v>4.2549999999999999</v>
      </c>
      <c r="H38" s="10">
        <v>0.29099999999999998</v>
      </c>
      <c r="I38" s="10">
        <v>0.28599999999999998</v>
      </c>
      <c r="J38" s="10">
        <f>'[1]Financial Statements'!F149/1000</f>
        <v>5.5439999999999996</v>
      </c>
      <c r="K38" s="10"/>
      <c r="L38" s="10">
        <f>'[1]Financial Statements'!B149/1000</f>
        <v>15.749000000000001</v>
      </c>
    </row>
    <row r="39" spans="1:12" ht="12.75" customHeight="1">
      <c r="A39" t="s">
        <v>82</v>
      </c>
      <c r="B39" s="10">
        <v>44.4</v>
      </c>
      <c r="C39" s="10">
        <v>48.686</v>
      </c>
      <c r="D39" s="10">
        <v>47</v>
      </c>
      <c r="E39" s="10">
        <v>39.94</v>
      </c>
      <c r="F39" s="10"/>
      <c r="G39" s="10">
        <v>42.551000000000002</v>
      </c>
      <c r="H39" s="10">
        <v>41.505000000000003</v>
      </c>
      <c r="I39" s="10">
        <v>42.191000000000003</v>
      </c>
      <c r="J39" s="10">
        <f>'[1]Financial Statements'!F150/1000</f>
        <v>38.145000000000003</v>
      </c>
      <c r="K39" s="10"/>
      <c r="L39" s="10">
        <f>'[1]Financial Statements'!B150/1000</f>
        <v>37.700000000000003</v>
      </c>
    </row>
    <row r="40" spans="1:12" s="6" customFormat="1" ht="12.75" customHeight="1">
      <c r="A40" s="6" t="s">
        <v>88</v>
      </c>
      <c r="B40" s="11">
        <v>2325.3999999999996</v>
      </c>
      <c r="C40" s="11">
        <v>2418.8809999999999</v>
      </c>
      <c r="D40" s="11">
        <v>2408.3000000000002</v>
      </c>
      <c r="E40" s="11">
        <v>2404.3139999999999</v>
      </c>
      <c r="F40" s="11"/>
      <c r="G40" s="11">
        <v>2381.2429999999999</v>
      </c>
      <c r="H40" s="11">
        <v>2536.73</v>
      </c>
      <c r="I40" s="11">
        <v>2545.6689999999999</v>
      </c>
      <c r="J40" s="11">
        <f>'[1]Financial Statements'!F151/1000</f>
        <v>2923.4079999999999</v>
      </c>
      <c r="K40" s="11"/>
      <c r="L40" s="11">
        <f>'[1]Financial Statements'!B151/1000</f>
        <v>2923.797</v>
      </c>
    </row>
    <row r="41" spans="1:12" ht="4.5" customHeight="1">
      <c r="B41" s="10"/>
      <c r="C41" s="10"/>
      <c r="D41" s="10"/>
      <c r="E41" s="10"/>
      <c r="F41" s="10"/>
      <c r="G41" s="10"/>
      <c r="H41" s="10"/>
      <c r="I41" s="10"/>
      <c r="J41" s="10"/>
      <c r="K41" s="10"/>
      <c r="L41" s="10"/>
    </row>
    <row r="42" spans="1:12" ht="12.75" customHeight="1">
      <c r="A42" s="27" t="s">
        <v>83</v>
      </c>
      <c r="B42" s="10"/>
      <c r="C42" s="10"/>
      <c r="D42" s="10"/>
      <c r="E42" s="10"/>
      <c r="F42" s="10"/>
      <c r="G42" s="10"/>
      <c r="H42" s="10"/>
      <c r="I42" s="10"/>
      <c r="J42" s="10"/>
      <c r="K42" s="10"/>
      <c r="L42" s="10"/>
    </row>
    <row r="43" spans="1:12" ht="12.75" customHeight="1">
      <c r="A43" t="s">
        <v>78</v>
      </c>
      <c r="B43" s="10">
        <v>34.6</v>
      </c>
      <c r="C43" s="10">
        <v>35.872999999999998</v>
      </c>
      <c r="D43" s="10">
        <v>30.8</v>
      </c>
      <c r="E43" s="10">
        <v>32.433999999999997</v>
      </c>
      <c r="F43" s="10"/>
      <c r="G43" s="10">
        <v>34.161000000000001</v>
      </c>
      <c r="H43" s="10">
        <v>35.417000000000002</v>
      </c>
      <c r="I43" s="10">
        <v>31.716000000000001</v>
      </c>
      <c r="J43" s="10">
        <f>'[1]Financial Statements'!F154/1000</f>
        <v>40.319000000000003</v>
      </c>
      <c r="K43" s="10"/>
      <c r="L43" s="10">
        <f>'[1]Financial Statements'!B154/1000</f>
        <v>53.607999999999997</v>
      </c>
    </row>
    <row r="44" spans="1:12" ht="12.75" customHeight="1">
      <c r="A44" t="s">
        <v>84</v>
      </c>
      <c r="B44" s="10">
        <v>65.8</v>
      </c>
      <c r="C44" s="10">
        <v>68.290999999999997</v>
      </c>
      <c r="D44" s="10">
        <v>64.900000000000006</v>
      </c>
      <c r="E44" s="10">
        <v>82.186000000000007</v>
      </c>
      <c r="F44" s="10"/>
      <c r="G44" s="10">
        <v>92.058000000000007</v>
      </c>
      <c r="H44" s="10">
        <v>91.536000000000001</v>
      </c>
      <c r="I44" s="10">
        <v>88.665000000000006</v>
      </c>
      <c r="J44" s="10">
        <f>'[1]Financial Statements'!F155/1000</f>
        <v>109.34099999999999</v>
      </c>
      <c r="K44" s="10"/>
      <c r="L44" s="10">
        <f>'[1]Financial Statements'!B155/1000</f>
        <v>134.209</v>
      </c>
    </row>
    <row r="45" spans="1:12" ht="12.75" customHeight="1">
      <c r="A45" t="s">
        <v>85</v>
      </c>
      <c r="B45" s="10">
        <v>263.2</v>
      </c>
      <c r="C45" s="10">
        <v>324.96600000000001</v>
      </c>
      <c r="D45" s="10">
        <v>286.7</v>
      </c>
      <c r="E45" s="10">
        <v>272.46499999999997</v>
      </c>
      <c r="F45" s="10"/>
      <c r="G45" s="10">
        <v>257.86500000000001</v>
      </c>
      <c r="H45" s="10">
        <v>503.27800000000002</v>
      </c>
      <c r="I45" s="10">
        <v>263.60899999999998</v>
      </c>
      <c r="J45" s="10">
        <f>'[1]Financial Statements'!F156/1000</f>
        <v>283.07100000000003</v>
      </c>
      <c r="K45" s="10"/>
      <c r="L45" s="10">
        <f>'[1]Financial Statements'!B156/1000</f>
        <v>269.00799999999998</v>
      </c>
    </row>
    <row r="46" spans="1:12" ht="12.75" customHeight="1">
      <c r="A46" t="s">
        <v>80</v>
      </c>
      <c r="B46" s="10">
        <v>120.5</v>
      </c>
      <c r="C46" s="10">
        <v>117.081</v>
      </c>
      <c r="D46" s="10">
        <v>101.3</v>
      </c>
      <c r="E46" s="10">
        <v>105.143</v>
      </c>
      <c r="F46" s="10"/>
      <c r="G46" s="10">
        <v>105.61</v>
      </c>
      <c r="H46" s="10">
        <v>106.04900000000001</v>
      </c>
      <c r="I46" s="10">
        <v>93.885000000000005</v>
      </c>
      <c r="J46" s="10">
        <f>'[1]Financial Statements'!F157/1000</f>
        <v>94.034000000000006</v>
      </c>
      <c r="K46" s="10"/>
      <c r="L46" s="10">
        <f>'[1]Financial Statements'!B157/1000</f>
        <v>91.656999999999996</v>
      </c>
    </row>
    <row r="47" spans="1:12" ht="12.75" customHeight="1">
      <c r="A47" t="s">
        <v>61</v>
      </c>
      <c r="B47" s="10">
        <v>8.1999999999999993</v>
      </c>
      <c r="C47" s="10">
        <v>14.571</v>
      </c>
      <c r="D47" s="10">
        <v>14.2</v>
      </c>
      <c r="E47" s="10">
        <v>16.582000000000001</v>
      </c>
      <c r="F47" s="10"/>
      <c r="G47" s="10">
        <v>19.582999999999998</v>
      </c>
      <c r="H47" s="10">
        <v>18.824999999999999</v>
      </c>
      <c r="I47" s="10">
        <v>21.212</v>
      </c>
      <c r="J47" s="10">
        <f>'[1]Financial Statements'!F158/1000</f>
        <v>24.728999999999999</v>
      </c>
      <c r="K47" s="10"/>
      <c r="L47" s="10">
        <f>'[1]Financial Statements'!B158/1000</f>
        <v>20.012</v>
      </c>
    </row>
    <row r="48" spans="1:12" ht="12.75" customHeight="1">
      <c r="A48" s="55" t="s">
        <v>142</v>
      </c>
      <c r="B48" s="41">
        <v>0</v>
      </c>
      <c r="C48" s="41">
        <v>0</v>
      </c>
      <c r="D48" s="41">
        <v>0</v>
      </c>
      <c r="E48" s="10">
        <v>6.5000000000000002E-2</v>
      </c>
      <c r="F48" s="10"/>
      <c r="G48" s="10">
        <v>0.112</v>
      </c>
      <c r="H48" s="10">
        <v>0.16600000000000001</v>
      </c>
      <c r="I48" s="10">
        <v>0.22900000000000001</v>
      </c>
      <c r="J48" s="10">
        <f>'[1]Financial Statements'!F159/1000</f>
        <v>0.30599999999999999</v>
      </c>
      <c r="K48" s="10"/>
      <c r="L48" s="10">
        <f>'[1]Financial Statements'!B159/1000</f>
        <v>0.44400000000000001</v>
      </c>
    </row>
    <row r="49" spans="1:12" s="6" customFormat="1" ht="12.75" customHeight="1">
      <c r="A49" s="6" t="s">
        <v>86</v>
      </c>
      <c r="B49" s="11">
        <v>492.3</v>
      </c>
      <c r="C49" s="11">
        <v>560.78200000000004</v>
      </c>
      <c r="D49" s="11">
        <v>497.9</v>
      </c>
      <c r="E49" s="11">
        <v>508.87499999999994</v>
      </c>
      <c r="F49" s="11"/>
      <c r="G49" s="11">
        <v>509.38900000000001</v>
      </c>
      <c r="H49" s="11">
        <v>755.27099999999996</v>
      </c>
      <c r="I49" s="11">
        <v>499.31599999999997</v>
      </c>
      <c r="J49" s="11">
        <f>'[1]Financial Statements'!F160/1000</f>
        <v>551.79999999999995</v>
      </c>
      <c r="K49" s="11"/>
      <c r="L49" s="11">
        <f>'[1]Financial Statements'!B160/1000</f>
        <v>568.93799999999999</v>
      </c>
    </row>
    <row r="50" spans="1:12" ht="4.5" customHeight="1">
      <c r="B50" s="36"/>
      <c r="C50" s="33"/>
      <c r="D50" s="33"/>
      <c r="E50" s="33"/>
      <c r="F50" s="33"/>
      <c r="G50" s="33"/>
      <c r="H50" s="33"/>
      <c r="I50" s="33"/>
      <c r="J50" s="33"/>
      <c r="K50" s="33"/>
      <c r="L50" s="33"/>
    </row>
    <row r="51" spans="1:12" ht="12.75" customHeight="1">
      <c r="A51" s="67" t="s">
        <v>140</v>
      </c>
      <c r="B51" s="82">
        <v>2817.7</v>
      </c>
      <c r="C51" s="82">
        <v>2979.663</v>
      </c>
      <c r="D51" s="82">
        <v>2906.2000000000003</v>
      </c>
      <c r="E51" s="82">
        <v>2913.1889999999999</v>
      </c>
      <c r="F51" s="82"/>
      <c r="G51" s="82">
        <v>2890.6320000000001</v>
      </c>
      <c r="H51" s="82">
        <v>3292.0010000000002</v>
      </c>
      <c r="I51" s="82">
        <v>3044.9849999999997</v>
      </c>
      <c r="J51" s="82">
        <f>'[1]Financial Statements'!F162/1000</f>
        <v>3475.2080000000001</v>
      </c>
      <c r="K51" s="82"/>
      <c r="L51" s="82">
        <f>'[1]Financial Statements'!B162/1000</f>
        <v>3492.7350000000001</v>
      </c>
    </row>
    <row r="52" spans="1:12" ht="4.5" customHeight="1">
      <c r="B52" s="36"/>
      <c r="C52" s="33"/>
      <c r="D52" s="33"/>
      <c r="E52" s="33"/>
      <c r="F52" s="33"/>
      <c r="G52" s="33"/>
      <c r="H52" s="33"/>
      <c r="I52" s="33"/>
      <c r="J52" s="33"/>
      <c r="K52" s="33"/>
      <c r="L52" s="33"/>
    </row>
    <row r="53" spans="1:12" ht="12.75" customHeight="1">
      <c r="A53" s="61" t="s">
        <v>87</v>
      </c>
      <c r="B53" s="76">
        <v>2997.2999999999997</v>
      </c>
      <c r="C53" s="76">
        <v>3149.364</v>
      </c>
      <c r="D53" s="76">
        <v>3103.5</v>
      </c>
      <c r="E53" s="76">
        <v>3273.2449999999999</v>
      </c>
      <c r="F53" s="76"/>
      <c r="G53" s="76">
        <v>3267.0189999999998</v>
      </c>
      <c r="H53" s="76">
        <v>3430.3</v>
      </c>
      <c r="I53" s="76">
        <v>3209.6</v>
      </c>
      <c r="J53" s="76">
        <f>'[1]Financial Statements'!F164/1000</f>
        <v>3692.68</v>
      </c>
      <c r="K53" s="76"/>
      <c r="L53" s="76">
        <f>'[1]Financial Statements'!$B$164/1000</f>
        <v>3768.6149999999998</v>
      </c>
    </row>
    <row r="54" spans="1:12" ht="12.75" customHeight="1"/>
    <row r="55" spans="1:12" ht="12.75" customHeight="1"/>
    <row r="56" spans="1:12" ht="12.75" customHeight="1"/>
  </sheetData>
  <phoneticPr fontId="1" type="noConversion"/>
  <hyperlinks>
    <hyperlink ref="O2" location="Home!Print_Area" display="Return to Home page"/>
  </hyperlinks>
  <pageMargins left="0.74803149606299202" right="0.74803149606299202" top="0.98425196850393704" bottom="1.1811023622047201" header="0.511811023622047" footer="0.511811023622047"/>
  <pageSetup paperSize="9" scale="71" orientation="landscape" r:id="rId1"/>
  <headerFooter alignWithMargins="0">
    <oddHeader>&amp;L&amp;G&amp;C&amp;"Arial,Vet"&amp;UTelenet - Investor and Analyst Toolkit</oddHeader>
    <oddFooter>&amp;L&amp;7May 3, 2011 - Q1 2011 results&amp;C&amp;7Statement of financial position&amp;R&amp;7&amp;P</oddFooter>
  </headerFooter>
  <legacyDrawingHF r:id="rId2"/>
</worksheet>
</file>

<file path=xl/worksheets/sheet7.xml><?xml version="1.0" encoding="utf-8"?>
<worksheet xmlns="http://schemas.openxmlformats.org/spreadsheetml/2006/main" xmlns:r="http://schemas.openxmlformats.org/officeDocument/2006/relationships">
  <sheetPr>
    <tabColor indexed="51"/>
    <pageSetUpPr fitToPage="1"/>
  </sheetPr>
  <dimension ref="A1:X24"/>
  <sheetViews>
    <sheetView showGridLines="0" zoomScale="95" zoomScaleNormal="95" workbookViewId="0">
      <selection activeCell="X2" sqref="X2"/>
    </sheetView>
  </sheetViews>
  <sheetFormatPr defaultRowHeight="11.25"/>
  <cols>
    <col min="1" max="1" width="58.33203125" style="105" customWidth="1"/>
    <col min="2" max="5" width="9.5" style="105" customWidth="1"/>
    <col min="6" max="6" width="3.33203125" style="105" customWidth="1"/>
    <col min="7" max="9" width="9.5" style="105" customWidth="1"/>
    <col min="10" max="10" width="3.33203125" style="105" customWidth="1"/>
    <col min="11" max="14" width="9.5" style="105" customWidth="1"/>
    <col min="15" max="15" width="3.33203125" style="105" customWidth="1"/>
    <col min="16" max="18" width="9.33203125" style="105"/>
    <col min="19" max="19" width="3.33203125" style="105" customWidth="1"/>
    <col min="20" max="20" width="9.33203125" style="105" customWidth="1"/>
    <col min="21" max="21" width="3.33203125" style="105" customWidth="1"/>
    <col min="22" max="22" width="10" style="105" customWidth="1"/>
    <col min="23" max="23" width="9.33203125" style="107"/>
    <col min="24" max="24" width="21.5" style="105" customWidth="1"/>
    <col min="25" max="16384" width="9.33203125" style="105"/>
  </cols>
  <sheetData>
    <row r="1" spans="1:24" ht="28.5" customHeight="1" thickBot="1"/>
    <row r="2" spans="1:24" s="89" customFormat="1" ht="25.5" customHeight="1" thickTop="1" thickBot="1">
      <c r="A2" s="56" t="s">
        <v>50</v>
      </c>
      <c r="B2" s="57" t="s">
        <v>0</v>
      </c>
      <c r="C2" s="57" t="s">
        <v>99</v>
      </c>
      <c r="D2" s="57" t="s">
        <v>107</v>
      </c>
      <c r="E2" s="57" t="s">
        <v>109</v>
      </c>
      <c r="F2" s="57"/>
      <c r="G2" s="57" t="s">
        <v>100</v>
      </c>
      <c r="H2" s="57" t="s">
        <v>108</v>
      </c>
      <c r="I2" s="57" t="s">
        <v>110</v>
      </c>
      <c r="J2" s="57"/>
      <c r="K2" s="58" t="s">
        <v>144</v>
      </c>
      <c r="L2" s="58" t="s">
        <v>145</v>
      </c>
      <c r="M2" s="58" t="s">
        <v>147</v>
      </c>
      <c r="N2" s="58" t="s">
        <v>265</v>
      </c>
      <c r="O2" s="58"/>
      <c r="P2" s="58" t="s">
        <v>146</v>
      </c>
      <c r="Q2" s="58" t="s">
        <v>148</v>
      </c>
      <c r="R2" s="58" t="s">
        <v>266</v>
      </c>
      <c r="S2" s="58"/>
      <c r="T2" s="58" t="s">
        <v>316</v>
      </c>
      <c r="U2" s="58"/>
      <c r="V2" s="57" t="s">
        <v>143</v>
      </c>
      <c r="W2" s="116"/>
      <c r="X2" s="144" t="s">
        <v>101</v>
      </c>
    </row>
    <row r="3" spans="1:24" ht="12.75" customHeight="1"/>
    <row r="4" spans="1:24" ht="12.75" customHeight="1">
      <c r="A4" s="95" t="s">
        <v>205</v>
      </c>
      <c r="E4" s="115"/>
      <c r="F4" s="115"/>
      <c r="G4" s="115"/>
      <c r="H4" s="115"/>
      <c r="I4" s="115"/>
    </row>
    <row r="5" spans="1:24">
      <c r="A5" s="87" t="s">
        <v>193</v>
      </c>
      <c r="B5" s="115">
        <v>33.5</v>
      </c>
      <c r="C5" s="115">
        <v>27.564</v>
      </c>
      <c r="D5" s="115">
        <v>15.226000000000001</v>
      </c>
      <c r="E5" s="115">
        <v>27.654999999999987</v>
      </c>
      <c r="F5" s="115"/>
      <c r="G5" s="115">
        <v>61.064</v>
      </c>
      <c r="H5" s="115">
        <v>76.290000000000006</v>
      </c>
      <c r="I5" s="115">
        <v>103.94499999999999</v>
      </c>
      <c r="K5" s="115">
        <v>9.9440000000000008</v>
      </c>
      <c r="L5" s="115">
        <v>8.4700000000000006</v>
      </c>
      <c r="M5" s="115">
        <v>16.055</v>
      </c>
      <c r="N5" s="115">
        <v>28.62</v>
      </c>
      <c r="P5" s="115">
        <v>18.414000000000001</v>
      </c>
      <c r="Q5" s="115">
        <v>34.469000000000001</v>
      </c>
      <c r="R5" s="115">
        <v>63.088999999999999</v>
      </c>
      <c r="T5" s="115">
        <f>'[4]Capex%20Curr%20Year%20vs%20Prev'!$P$25/1000</f>
        <v>5.0570000000000004</v>
      </c>
      <c r="V5" s="111">
        <f>5.1/9.9-1</f>
        <v>-0.48484848484848486</v>
      </c>
    </row>
    <row r="6" spans="1:24">
      <c r="A6" s="87" t="s">
        <v>194</v>
      </c>
      <c r="B6" s="115">
        <v>12.426</v>
      </c>
      <c r="C6" s="115">
        <v>15.2</v>
      </c>
      <c r="D6" s="115">
        <v>14.973000000000001</v>
      </c>
      <c r="E6" s="115">
        <v>15.086000000000006</v>
      </c>
      <c r="F6" s="115"/>
      <c r="G6" s="115">
        <v>27.625999999999998</v>
      </c>
      <c r="H6" s="115">
        <v>42.598999999999997</v>
      </c>
      <c r="I6" s="115">
        <v>57.685000000000002</v>
      </c>
      <c r="K6" s="115">
        <v>11.952999999999999</v>
      </c>
      <c r="L6" s="115">
        <v>12.145</v>
      </c>
      <c r="M6" s="115">
        <v>12.997</v>
      </c>
      <c r="N6" s="115">
        <v>14.654</v>
      </c>
      <c r="P6" s="115">
        <v>24.097999999999999</v>
      </c>
      <c r="Q6" s="115">
        <v>37.094999999999999</v>
      </c>
      <c r="R6" s="115">
        <v>51.748999999999995</v>
      </c>
      <c r="T6" s="115">
        <f>'[4]Capex%20Curr%20Year%20vs%20Prev'!$P$26/1000</f>
        <v>19.890999999999998</v>
      </c>
      <c r="V6" s="111">
        <f>19.9/12-1</f>
        <v>0.65833333333333321</v>
      </c>
    </row>
    <row r="7" spans="1:24">
      <c r="A7" s="87" t="s">
        <v>195</v>
      </c>
      <c r="B7" s="115">
        <v>13.865</v>
      </c>
      <c r="C7" s="115">
        <v>19.068000000000001</v>
      </c>
      <c r="D7" s="115">
        <v>16.459</v>
      </c>
      <c r="E7" s="115">
        <v>30.037000000000006</v>
      </c>
      <c r="F7" s="115"/>
      <c r="G7" s="115">
        <v>32.933</v>
      </c>
      <c r="H7" s="115">
        <v>49.391999999999996</v>
      </c>
      <c r="I7" s="115">
        <v>79.429000000000002</v>
      </c>
      <c r="K7" s="115">
        <v>13.742000000000001</v>
      </c>
      <c r="L7" s="115">
        <v>17.561</v>
      </c>
      <c r="M7" s="115">
        <v>20.593</v>
      </c>
      <c r="N7" s="115">
        <v>43.493000000000002</v>
      </c>
      <c r="P7" s="115">
        <v>31.303000000000001</v>
      </c>
      <c r="Q7" s="115">
        <v>51.896000000000001</v>
      </c>
      <c r="R7" s="115">
        <v>95.38900000000001</v>
      </c>
      <c r="T7" s="115">
        <f>'[4]Capex%20Curr%20Year%20vs%20Prev'!$P$27/1000</f>
        <v>13.595000000000001</v>
      </c>
      <c r="V7" s="111">
        <f>13.6/13.7-1</f>
        <v>-7.2992700729926918E-3</v>
      </c>
    </row>
    <row r="8" spans="1:24">
      <c r="A8" s="87" t="s">
        <v>271</v>
      </c>
      <c r="B8" s="115">
        <v>14.451000000000001</v>
      </c>
      <c r="C8" s="115">
        <v>15.75</v>
      </c>
      <c r="D8" s="115">
        <v>16.794</v>
      </c>
      <c r="E8" s="115">
        <v>29.640999999999991</v>
      </c>
      <c r="F8" s="115"/>
      <c r="G8" s="115">
        <v>30.201000000000001</v>
      </c>
      <c r="H8" s="115">
        <v>46.995000000000005</v>
      </c>
      <c r="I8" s="115">
        <v>76.635999999999996</v>
      </c>
      <c r="K8" s="115">
        <v>17.614000000000001</v>
      </c>
      <c r="L8" s="115">
        <v>16.423999999999999</v>
      </c>
      <c r="M8" s="115">
        <v>17.414999999999999</v>
      </c>
      <c r="N8" s="115">
        <v>23.905999999999999</v>
      </c>
      <c r="P8" s="115">
        <v>34.037999999999997</v>
      </c>
      <c r="Q8" s="115">
        <v>51.452999999999996</v>
      </c>
      <c r="R8" s="115">
        <v>75.358999999999995</v>
      </c>
      <c r="T8" s="115">
        <f>'[4]Capex%20Curr%20Year%20vs%20Prev'!$P$28/1000</f>
        <v>18.204000000000001</v>
      </c>
      <c r="V8" s="111">
        <f>18.2/17.6-1</f>
        <v>3.409090909090895E-2</v>
      </c>
    </row>
    <row r="9" spans="1:24" s="38" customFormat="1">
      <c r="A9" s="175" t="s">
        <v>272</v>
      </c>
      <c r="B9" s="41">
        <v>0</v>
      </c>
      <c r="C9" s="41">
        <v>0</v>
      </c>
      <c r="D9" s="41">
        <v>0</v>
      </c>
      <c r="E9" s="41">
        <v>0</v>
      </c>
      <c r="F9" s="41"/>
      <c r="G9" s="41">
        <v>0</v>
      </c>
      <c r="H9" s="41">
        <v>0</v>
      </c>
      <c r="I9" s="41">
        <v>0</v>
      </c>
      <c r="J9" s="41"/>
      <c r="K9" s="41">
        <v>0</v>
      </c>
      <c r="L9" s="41">
        <v>0</v>
      </c>
      <c r="M9" s="41">
        <v>0</v>
      </c>
      <c r="N9" s="186">
        <v>30.696999999999999</v>
      </c>
      <c r="P9" s="41">
        <v>0</v>
      </c>
      <c r="Q9" s="41">
        <v>0</v>
      </c>
      <c r="R9" s="186">
        <v>30.696999999999999</v>
      </c>
      <c r="T9" s="41">
        <v>0</v>
      </c>
      <c r="V9" s="133" t="s">
        <v>319</v>
      </c>
      <c r="W9" s="179"/>
    </row>
    <row r="10" spans="1:24">
      <c r="V10" s="111"/>
    </row>
    <row r="11" spans="1:24">
      <c r="A11" s="63" t="s">
        <v>203</v>
      </c>
      <c r="B11" s="63">
        <v>74.242000000000004</v>
      </c>
      <c r="C11" s="63">
        <v>77.581999999999994</v>
      </c>
      <c r="D11" s="63">
        <v>63.451999999999998</v>
      </c>
      <c r="E11" s="63">
        <v>102.41899999999998</v>
      </c>
      <c r="F11" s="63"/>
      <c r="G11" s="63">
        <v>151.82399999999998</v>
      </c>
      <c r="H11" s="63">
        <v>215.27600000000001</v>
      </c>
      <c r="I11" s="63">
        <v>317.60000000000002</v>
      </c>
      <c r="J11" s="63"/>
      <c r="K11" s="63">
        <v>53.253</v>
      </c>
      <c r="L11" s="63">
        <v>54.6</v>
      </c>
      <c r="M11" s="63">
        <v>67.06</v>
      </c>
      <c r="N11" s="63">
        <v>141.37</v>
      </c>
      <c r="O11" s="63"/>
      <c r="P11" s="63">
        <v>107.85299999999999</v>
      </c>
      <c r="Q11" s="63">
        <v>174.91299999999998</v>
      </c>
      <c r="R11" s="63">
        <v>316.28300000000002</v>
      </c>
      <c r="S11" s="63"/>
      <c r="T11" s="63">
        <f>T5+T6+T7+T8+T9</f>
        <v>56.747</v>
      </c>
      <c r="U11" s="63"/>
      <c r="V11" s="157">
        <f>56.7/53.3-1</f>
        <v>6.3789868667917471E-2</v>
      </c>
    </row>
    <row r="12" spans="1:24" s="87" customFormat="1">
      <c r="A12" s="71" t="s">
        <v>204</v>
      </c>
      <c r="B12" s="155">
        <v>0.25930362924491723</v>
      </c>
      <c r="C12" s="155">
        <v>0.26654893647723327</v>
      </c>
      <c r="D12" s="155">
        <v>0.2083611084658604</v>
      </c>
      <c r="E12" s="155">
        <v>0.32460588619349767</v>
      </c>
      <c r="F12" s="155"/>
      <c r="G12" s="155">
        <v>0.2629560735329266</v>
      </c>
      <c r="H12" s="155">
        <v>0.2441039434042066</v>
      </c>
      <c r="I12" s="155">
        <v>0.2652367045508639</v>
      </c>
      <c r="J12" s="155"/>
      <c r="K12" s="155">
        <v>0.16803135146392026</v>
      </c>
      <c r="L12" s="155">
        <v>0.16974445066218991</v>
      </c>
      <c r="M12" s="155">
        <v>0.20417607979491051</v>
      </c>
      <c r="N12" s="155">
        <v>0.42585558203074403</v>
      </c>
      <c r="O12" s="155"/>
      <c r="P12" s="155">
        <v>0.16889425493631993</v>
      </c>
      <c r="Q12" s="155">
        <v>0.18087743336521805</v>
      </c>
      <c r="R12" s="155">
        <v>0.24348322123367871</v>
      </c>
      <c r="S12" s="155"/>
      <c r="T12" s="155">
        <f>T11/'Income Statement'!T13</f>
        <v>0.17114017045557359</v>
      </c>
      <c r="U12" s="155"/>
      <c r="V12" s="155"/>
      <c r="W12" s="156"/>
    </row>
    <row r="15" spans="1:24" ht="12.75">
      <c r="A15" s="95" t="s">
        <v>206</v>
      </c>
    </row>
    <row r="16" spans="1:24">
      <c r="A16" s="105" t="str">
        <f>A5</f>
        <v>Set-top box rental</v>
      </c>
      <c r="B16" s="154">
        <v>0.45122706823630826</v>
      </c>
      <c r="C16" s="154">
        <v>0.3552885978706401</v>
      </c>
      <c r="D16" s="154">
        <v>0.23996091533757805</v>
      </c>
      <c r="E16" s="154">
        <v>0.27001825833097365</v>
      </c>
      <c r="F16" s="154"/>
      <c r="G16" s="154">
        <v>0.40220255032142482</v>
      </c>
      <c r="H16" s="154">
        <v>0.35438228135045247</v>
      </c>
      <c r="I16" s="154">
        <v>0.32728274559193948</v>
      </c>
      <c r="J16" s="154"/>
      <c r="K16" s="154">
        <v>0.18673126396634934</v>
      </c>
      <c r="L16" s="154">
        <v>0.15512820512820513</v>
      </c>
      <c r="M16" s="154">
        <v>0.23941246644795705</v>
      </c>
      <c r="N16" s="154">
        <v>0.2024474782485676</v>
      </c>
      <c r="O16" s="154"/>
      <c r="P16" s="154">
        <v>0.17073238574726712</v>
      </c>
      <c r="Q16" s="154">
        <v>0.19706368308816385</v>
      </c>
      <c r="R16" s="154">
        <v>0.19947009482014524</v>
      </c>
      <c r="T16" s="154">
        <f t="shared" ref="T16" si="0">T5/T$11</f>
        <v>8.9114843075404876E-2</v>
      </c>
    </row>
    <row r="17" spans="1:23">
      <c r="A17" s="105" t="str">
        <f t="shared" ref="A17:A19" si="1">A6</f>
        <v>Customer installations</v>
      </c>
      <c r="B17" s="154">
        <v>0.16737156865386169</v>
      </c>
      <c r="C17" s="154">
        <v>0.19592173442293317</v>
      </c>
      <c r="D17" s="154">
        <v>0.23597364937275422</v>
      </c>
      <c r="E17" s="154">
        <v>0.14729688827268386</v>
      </c>
      <c r="F17" s="154"/>
      <c r="G17" s="154">
        <v>0.18196069132679946</v>
      </c>
      <c r="H17" s="154">
        <v>0.1978808599193593</v>
      </c>
      <c r="I17" s="154">
        <v>0.18162783375314862</v>
      </c>
      <c r="J17" s="154"/>
      <c r="K17" s="154">
        <v>0.2244568381124068</v>
      </c>
      <c r="L17" s="154">
        <v>0.22243589743589742</v>
      </c>
      <c r="M17" s="154">
        <v>0.19381151207873545</v>
      </c>
      <c r="N17" s="154">
        <v>0.10365707009973828</v>
      </c>
      <c r="O17" s="154"/>
      <c r="P17" s="154">
        <v>0.22343374778633882</v>
      </c>
      <c r="Q17" s="154">
        <v>0.21207686106807386</v>
      </c>
      <c r="R17" s="154">
        <v>0.16361612859369612</v>
      </c>
      <c r="T17" s="154">
        <f t="shared" ref="T17" si="2">T6/T$11</f>
        <v>0.3505207323735175</v>
      </c>
    </row>
    <row r="18" spans="1:23">
      <c r="A18" s="105" t="str">
        <f t="shared" si="1"/>
        <v>Network growth</v>
      </c>
      <c r="B18" s="154">
        <v>0.18675412839093775</v>
      </c>
      <c r="C18" s="154">
        <v>0.24577865999845327</v>
      </c>
      <c r="D18" s="154">
        <v>0.25939292693689719</v>
      </c>
      <c r="E18" s="154">
        <v>0.29327566174245023</v>
      </c>
      <c r="F18" s="154"/>
      <c r="G18" s="154">
        <v>0.21691563916113396</v>
      </c>
      <c r="H18" s="154">
        <v>0.22943570114643524</v>
      </c>
      <c r="I18" s="154">
        <v>0.25009130982367755</v>
      </c>
      <c r="J18" s="154"/>
      <c r="K18" s="154">
        <v>0.25805118960434154</v>
      </c>
      <c r="L18" s="154">
        <v>0.32163003663003664</v>
      </c>
      <c r="M18" s="154">
        <v>0.3070832090665076</v>
      </c>
      <c r="N18" s="154">
        <v>0.30765367475419114</v>
      </c>
      <c r="O18" s="154"/>
      <c r="P18" s="154">
        <v>0.29023763826690036</v>
      </c>
      <c r="Q18" s="154">
        <v>0.29669607176138996</v>
      </c>
      <c r="R18" s="154">
        <v>0.30159382578260607</v>
      </c>
      <c r="T18" s="154">
        <f t="shared" ref="T18" si="3">T7/T$11</f>
        <v>0.23957213597194565</v>
      </c>
    </row>
    <row r="19" spans="1:23">
      <c r="A19" s="105" t="str">
        <f t="shared" si="1"/>
        <v>Maintenance and Other</v>
      </c>
      <c r="B19" s="154">
        <v>0.19464723471889225</v>
      </c>
      <c r="C19" s="154">
        <v>0.20301100770797351</v>
      </c>
      <c r="D19" s="154">
        <v>0.26467250835277062</v>
      </c>
      <c r="E19" s="154">
        <v>0.28940919165389228</v>
      </c>
      <c r="F19" s="154"/>
      <c r="G19" s="154">
        <v>0.19892111919064182</v>
      </c>
      <c r="H19" s="154">
        <v>0.21830115758375296</v>
      </c>
      <c r="I19" s="154">
        <v>0.24129722921914354</v>
      </c>
      <c r="J19" s="154"/>
      <c r="K19" s="154">
        <v>0.33076070831690235</v>
      </c>
      <c r="L19" s="154">
        <v>0.3008058608058608</v>
      </c>
      <c r="M19" s="154">
        <v>0.25969281240679987</v>
      </c>
      <c r="N19" s="154">
        <v>0.16910235552097333</v>
      </c>
      <c r="O19" s="154"/>
      <c r="P19" s="154">
        <v>0.31559622819949373</v>
      </c>
      <c r="Q19" s="154">
        <v>0.29416338408237236</v>
      </c>
      <c r="R19" s="154">
        <v>0.23826446568421317</v>
      </c>
      <c r="T19" s="154">
        <f t="shared" ref="T19" si="4">T8/T$11</f>
        <v>0.32079228857913195</v>
      </c>
    </row>
    <row r="20" spans="1:23">
      <c r="A20" s="87" t="s">
        <v>273</v>
      </c>
      <c r="B20" s="41">
        <v>0</v>
      </c>
      <c r="C20" s="41">
        <v>0</v>
      </c>
      <c r="D20" s="41">
        <v>0</v>
      </c>
      <c r="E20" s="41">
        <v>0</v>
      </c>
      <c r="F20" s="41"/>
      <c r="G20" s="41">
        <v>0</v>
      </c>
      <c r="H20" s="41">
        <v>0</v>
      </c>
      <c r="I20" s="41">
        <v>0</v>
      </c>
      <c r="J20" s="41"/>
      <c r="K20" s="41">
        <v>0</v>
      </c>
      <c r="L20" s="41">
        <v>0</v>
      </c>
      <c r="M20" s="41">
        <v>0</v>
      </c>
      <c r="N20" s="154">
        <v>0.21713942137652967</v>
      </c>
      <c r="O20" s="154"/>
      <c r="P20" s="41">
        <v>0</v>
      </c>
      <c r="Q20" s="41">
        <v>0</v>
      </c>
      <c r="R20" s="154">
        <v>9.7055485119339313E-2</v>
      </c>
      <c r="T20" s="41">
        <f t="shared" ref="T20" si="5">T9/T$11</f>
        <v>0</v>
      </c>
    </row>
    <row r="23" spans="1:23" s="38" customFormat="1">
      <c r="A23" s="202" t="s">
        <v>335</v>
      </c>
      <c r="B23" s="197"/>
      <c r="C23" s="197"/>
      <c r="D23" s="197"/>
      <c r="E23" s="197"/>
      <c r="F23" s="197"/>
      <c r="G23" s="197"/>
      <c r="H23" s="197"/>
      <c r="I23" s="197"/>
      <c r="J23" s="197"/>
      <c r="K23" s="197"/>
      <c r="L23" s="197"/>
      <c r="M23" s="197"/>
      <c r="N23" s="197"/>
      <c r="O23" s="197"/>
      <c r="P23" s="197"/>
      <c r="Q23" s="197"/>
      <c r="R23" s="197"/>
      <c r="S23" s="197"/>
      <c r="T23" s="196"/>
      <c r="U23" s="196"/>
      <c r="W23" s="179"/>
    </row>
    <row r="24" spans="1:23" s="38" customFormat="1">
      <c r="A24" s="175" t="s">
        <v>307</v>
      </c>
      <c r="W24" s="179"/>
    </row>
  </sheetData>
  <hyperlinks>
    <hyperlink ref="X2" location="Home!Print_Area" display="Return to Home page"/>
  </hyperlinks>
  <pageMargins left="0.74803149606299202" right="0.74803149606299202" top="0.98425196850393704" bottom="1.1811023622047201" header="0.511811023622047" footer="0.511811023622047"/>
  <pageSetup paperSize="9" scale="68" orientation="landscape" r:id="rId1"/>
  <headerFooter alignWithMargins="0">
    <oddHeader>&amp;L&amp;G&amp;C&amp;"Arial,Vet"&amp;UTelenet - Investor and Analyst Toolkit</oddHeader>
    <oddFooter>&amp;L&amp;7May 3, 2011 - Q1 2011 results&amp;C&amp;7Accrued capital expenditures&amp;R&amp;7&amp;P</oddFooter>
  </headerFooter>
  <legacyDrawingHF r:id="rId2"/>
</worksheet>
</file>

<file path=xl/worksheets/sheet8.xml><?xml version="1.0" encoding="utf-8"?>
<worksheet xmlns="http://schemas.openxmlformats.org/spreadsheetml/2006/main" xmlns:r="http://schemas.openxmlformats.org/officeDocument/2006/relationships">
  <sheetPr codeName="Sheet4" enableFormatConditionsCalculation="0">
    <tabColor indexed="51"/>
    <pageSetUpPr fitToPage="1"/>
  </sheetPr>
  <dimension ref="A1:T75"/>
  <sheetViews>
    <sheetView showGridLines="0" zoomScale="90" zoomScaleNormal="90" workbookViewId="0">
      <selection activeCell="L57" sqref="L57:L60"/>
    </sheetView>
  </sheetViews>
  <sheetFormatPr defaultRowHeight="11.25"/>
  <cols>
    <col min="1" max="1" width="39.6640625" customWidth="1"/>
    <col min="2" max="5" width="11" customWidth="1"/>
    <col min="6" max="6" width="3.33203125" customWidth="1"/>
    <col min="7" max="10" width="11" customWidth="1"/>
    <col min="11" max="11" width="3.33203125" customWidth="1"/>
    <col min="12" max="12" width="10.33203125" customWidth="1"/>
    <col min="13" max="13" width="3.33203125" customWidth="1"/>
    <col min="14" max="14" width="9.5" style="19" customWidth="1"/>
    <col min="15" max="16" width="9.5" customWidth="1"/>
    <col min="20" max="20" width="22.33203125" customWidth="1"/>
  </cols>
  <sheetData>
    <row r="1" spans="1:20" ht="28.5" customHeight="1" thickBot="1">
      <c r="A1" s="24"/>
    </row>
    <row r="2" spans="1:20" s="16" customFormat="1" ht="25.5" customHeight="1" thickTop="1" thickBot="1">
      <c r="A2" s="56" t="s">
        <v>49</v>
      </c>
      <c r="B2" s="57" t="s">
        <v>0</v>
      </c>
      <c r="C2" s="57" t="s">
        <v>99</v>
      </c>
      <c r="D2" s="57" t="s">
        <v>107</v>
      </c>
      <c r="E2" s="57" t="s">
        <v>109</v>
      </c>
      <c r="F2" s="57"/>
      <c r="G2" s="57" t="s">
        <v>144</v>
      </c>
      <c r="H2" s="57" t="s">
        <v>145</v>
      </c>
      <c r="I2" s="57" t="s">
        <v>147</v>
      </c>
      <c r="J2" s="57" t="s">
        <v>265</v>
      </c>
      <c r="K2" s="57"/>
      <c r="L2" s="57" t="s">
        <v>316</v>
      </c>
      <c r="M2" s="57"/>
      <c r="N2" s="128" t="s">
        <v>3</v>
      </c>
      <c r="T2" s="144" t="s">
        <v>101</v>
      </c>
    </row>
    <row r="3" spans="1:20" ht="12.75" customHeight="1"/>
    <row r="4" spans="1:20" s="3" customFormat="1" ht="12.75" customHeight="1">
      <c r="A4" s="8" t="s">
        <v>151</v>
      </c>
      <c r="N4" s="129"/>
    </row>
    <row r="5" spans="1:20" s="3" customFormat="1" ht="4.5" customHeight="1">
      <c r="C5" s="4"/>
      <c r="D5" s="4"/>
      <c r="E5" s="4"/>
      <c r="F5" s="4"/>
      <c r="G5" s="4"/>
      <c r="H5" s="4"/>
      <c r="I5" s="4"/>
      <c r="J5" s="4"/>
      <c r="K5" s="4"/>
      <c r="L5" s="4"/>
      <c r="M5" s="4"/>
      <c r="N5" s="129"/>
    </row>
    <row r="6" spans="1:20" s="1" customFormat="1" ht="12.75" customHeight="1">
      <c r="A6" s="2" t="s">
        <v>207</v>
      </c>
      <c r="B6" s="30">
        <v>2775100</v>
      </c>
      <c r="C6" s="30">
        <v>2781300</v>
      </c>
      <c r="D6" s="30">
        <v>2787600</v>
      </c>
      <c r="E6" s="30">
        <v>2793800</v>
      </c>
      <c r="F6" s="40"/>
      <c r="G6" s="85">
        <v>2800100</v>
      </c>
      <c r="H6" s="85">
        <v>2806300</v>
      </c>
      <c r="I6" s="85">
        <v>2812600</v>
      </c>
      <c r="J6" s="85">
        <v>2818800</v>
      </c>
      <c r="K6" s="85"/>
      <c r="L6" s="85">
        <f>'[1]Front page + KPIs'!$B$39</f>
        <v>2825100</v>
      </c>
      <c r="M6" s="85"/>
      <c r="N6" s="130">
        <f>'[1]Front page + KPIs'!$D$39</f>
        <v>8.9282525624085896E-3</v>
      </c>
      <c r="O6" s="30"/>
      <c r="P6" s="30"/>
      <c r="Q6" s="30"/>
      <c r="R6" s="30"/>
    </row>
    <row r="7" spans="1:20" s="10" customFormat="1" ht="12.75" customHeight="1">
      <c r="A7" s="173" t="s">
        <v>274</v>
      </c>
      <c r="B7" s="85">
        <v>2775100</v>
      </c>
      <c r="C7" s="85">
        <v>2781300</v>
      </c>
      <c r="D7" s="85">
        <v>2787600</v>
      </c>
      <c r="E7" s="85">
        <v>2793800</v>
      </c>
      <c r="F7" s="85"/>
      <c r="G7" s="85">
        <v>2800100</v>
      </c>
      <c r="H7" s="85">
        <v>2806300</v>
      </c>
      <c r="I7" s="85">
        <v>2812600</v>
      </c>
      <c r="J7" s="85">
        <v>2818800</v>
      </c>
      <c r="K7" s="85"/>
      <c r="L7" s="85">
        <f>'[1]Front page + KPIs'!$B$39</f>
        <v>2825100</v>
      </c>
      <c r="M7" s="85"/>
      <c r="N7" s="130">
        <f>'[1]Front page + KPIs'!$D$39</f>
        <v>8.9282525624085896E-3</v>
      </c>
      <c r="O7" s="30"/>
      <c r="P7" s="30"/>
      <c r="Q7" s="30"/>
      <c r="R7" s="30"/>
    </row>
    <row r="8" spans="1:20" s="10" customFormat="1" ht="12.75" customHeight="1">
      <c r="A8" s="173" t="s">
        <v>275</v>
      </c>
      <c r="B8" s="85">
        <v>0</v>
      </c>
      <c r="C8" s="85">
        <v>0</v>
      </c>
      <c r="D8" s="85">
        <v>0</v>
      </c>
      <c r="E8" s="85">
        <v>0</v>
      </c>
      <c r="F8" s="85"/>
      <c r="G8" s="85">
        <v>0</v>
      </c>
      <c r="H8" s="85">
        <v>0</v>
      </c>
      <c r="I8" s="85">
        <v>0</v>
      </c>
      <c r="J8" s="85">
        <v>0</v>
      </c>
      <c r="K8" s="85"/>
      <c r="L8" s="85">
        <v>0</v>
      </c>
      <c r="M8" s="85"/>
      <c r="N8" s="131" t="s">
        <v>319</v>
      </c>
      <c r="O8" s="30"/>
      <c r="P8" s="30"/>
      <c r="Q8" s="30"/>
      <c r="R8" s="30"/>
    </row>
    <row r="9" spans="1:20" s="1" customFormat="1" ht="12.75" customHeight="1">
      <c r="A9" s="2"/>
      <c r="B9" s="30"/>
      <c r="C9" s="30"/>
      <c r="D9" s="30"/>
      <c r="E9" s="30"/>
      <c r="F9" s="30"/>
      <c r="G9" s="30"/>
      <c r="H9" s="30"/>
      <c r="I9" s="30"/>
      <c r="J9" s="30"/>
      <c r="K9" s="30"/>
      <c r="L9" s="30"/>
      <c r="M9" s="30"/>
      <c r="N9" s="18"/>
      <c r="O9" s="30"/>
      <c r="P9" s="30"/>
      <c r="Q9" s="30"/>
      <c r="R9" s="30"/>
    </row>
    <row r="10" spans="1:20" ht="12.75" customHeight="1">
      <c r="A10" s="8" t="s">
        <v>20</v>
      </c>
      <c r="B10" s="30"/>
      <c r="C10" s="30"/>
      <c r="D10" s="30"/>
      <c r="E10" s="30"/>
      <c r="F10" s="30"/>
      <c r="G10" s="30"/>
      <c r="H10" s="30"/>
      <c r="I10" s="30"/>
      <c r="J10" s="30"/>
      <c r="K10" s="30"/>
      <c r="L10" s="30"/>
      <c r="M10" s="30"/>
      <c r="N10" s="18"/>
      <c r="O10" s="30"/>
      <c r="P10" s="30"/>
      <c r="Q10" s="30"/>
      <c r="R10" s="30"/>
    </row>
    <row r="11" spans="1:20" ht="4.5" customHeight="1">
      <c r="B11" s="30"/>
      <c r="C11" s="30"/>
      <c r="D11" s="30"/>
      <c r="E11" s="30"/>
      <c r="F11" s="30"/>
      <c r="G11" s="30"/>
      <c r="H11" s="30"/>
      <c r="I11" s="30"/>
      <c r="J11" s="30"/>
      <c r="K11" s="30"/>
      <c r="L11" s="30"/>
      <c r="M11" s="30"/>
      <c r="N11" s="18"/>
      <c r="O11" s="30"/>
      <c r="P11" s="30"/>
      <c r="Q11" s="30"/>
      <c r="R11" s="30"/>
    </row>
    <row r="12" spans="1:20" s="14" customFormat="1" ht="12.75" customHeight="1">
      <c r="A12" s="13" t="s">
        <v>21</v>
      </c>
      <c r="B12" s="30"/>
      <c r="C12" s="30"/>
      <c r="D12" s="30"/>
      <c r="E12" s="30"/>
      <c r="F12" s="30"/>
      <c r="G12" s="30"/>
      <c r="H12" s="30"/>
      <c r="I12" s="30"/>
      <c r="J12" s="30"/>
      <c r="K12" s="30"/>
      <c r="L12" s="30"/>
      <c r="M12" s="30"/>
      <c r="N12" s="18"/>
      <c r="O12" s="30"/>
      <c r="P12" s="30"/>
      <c r="Q12" s="30"/>
      <c r="R12" s="30"/>
    </row>
    <row r="13" spans="1:20" s="14" customFormat="1" ht="12.75" customHeight="1">
      <c r="A13" s="79" t="s">
        <v>22</v>
      </c>
      <c r="B13" s="30">
        <v>1593100</v>
      </c>
      <c r="C13" s="30">
        <v>1509500</v>
      </c>
      <c r="D13" s="30">
        <v>1440500</v>
      </c>
      <c r="E13" s="30">
        <v>1341600</v>
      </c>
      <c r="F13" s="30"/>
      <c r="G13" s="30">
        <v>1252900</v>
      </c>
      <c r="H13" s="30">
        <v>1185500</v>
      </c>
      <c r="I13" s="30">
        <v>1119400</v>
      </c>
      <c r="J13" s="30">
        <v>1032500</v>
      </c>
      <c r="K13" s="30"/>
      <c r="L13" s="30">
        <f>'[1]Front page + KPIs'!$B$43</f>
        <v>966900</v>
      </c>
      <c r="M13" s="30"/>
      <c r="N13" s="130">
        <f>'[1]Front page + KPIs'!D43</f>
        <v>-0.22827041264266901</v>
      </c>
      <c r="O13" s="30"/>
      <c r="P13" s="30"/>
      <c r="Q13" s="30"/>
      <c r="R13" s="30"/>
    </row>
    <row r="14" spans="1:20" s="14" customFormat="1" ht="12.75" customHeight="1">
      <c r="A14" s="79" t="s">
        <v>152</v>
      </c>
      <c r="B14" s="30">
        <v>12800</v>
      </c>
      <c r="C14" s="30">
        <v>10400</v>
      </c>
      <c r="D14" s="30">
        <v>6400</v>
      </c>
      <c r="E14" s="40">
        <v>0</v>
      </c>
      <c r="F14" s="30"/>
      <c r="G14" s="40">
        <v>0</v>
      </c>
      <c r="H14" s="40">
        <v>0</v>
      </c>
      <c r="I14" s="40">
        <v>0</v>
      </c>
      <c r="J14" s="40">
        <v>0</v>
      </c>
      <c r="K14" s="40"/>
      <c r="L14" s="40">
        <v>0</v>
      </c>
      <c r="M14" s="40"/>
      <c r="N14" s="131" t="s">
        <v>319</v>
      </c>
      <c r="O14" s="30"/>
      <c r="P14" s="30"/>
      <c r="Q14" s="30"/>
      <c r="R14" s="30"/>
    </row>
    <row r="15" spans="1:20" s="14" customFormat="1" ht="12.75" customHeight="1">
      <c r="A15" s="80" t="s">
        <v>23</v>
      </c>
      <c r="B15" s="31">
        <v>1605900</v>
      </c>
      <c r="C15" s="31">
        <v>1519900</v>
      </c>
      <c r="D15" s="31">
        <v>1446900</v>
      </c>
      <c r="E15" s="31">
        <v>1341600</v>
      </c>
      <c r="F15" s="31"/>
      <c r="G15" s="31">
        <v>1252900</v>
      </c>
      <c r="H15" s="31">
        <v>1185500</v>
      </c>
      <c r="I15" s="31">
        <v>1119400</v>
      </c>
      <c r="J15" s="31">
        <v>1032500</v>
      </c>
      <c r="K15" s="31"/>
      <c r="L15" s="31">
        <f>L13</f>
        <v>966900</v>
      </c>
      <c r="M15" s="31"/>
      <c r="N15" s="131">
        <f>N13</f>
        <v>-0.22827041264266901</v>
      </c>
      <c r="O15" s="30"/>
      <c r="P15" s="30"/>
      <c r="Q15" s="30"/>
      <c r="R15" s="30"/>
    </row>
    <row r="16" spans="1:20" s="14" customFormat="1" ht="4.5" customHeight="1">
      <c r="B16" s="30"/>
      <c r="C16" s="30"/>
      <c r="D16" s="30"/>
      <c r="E16" s="30"/>
      <c r="F16" s="30"/>
      <c r="G16" s="30"/>
      <c r="H16" s="30"/>
      <c r="I16" s="30"/>
      <c r="J16" s="30"/>
      <c r="K16" s="30"/>
      <c r="L16" s="30"/>
      <c r="M16" s="30"/>
      <c r="N16" s="130"/>
      <c r="O16" s="30"/>
      <c r="P16" s="30"/>
      <c r="Q16" s="30"/>
      <c r="R16" s="30"/>
    </row>
    <row r="17" spans="1:18" s="14" customFormat="1" ht="12.75" customHeight="1">
      <c r="A17" s="13" t="s">
        <v>24</v>
      </c>
      <c r="B17" s="30"/>
      <c r="C17" s="30"/>
      <c r="D17" s="30"/>
      <c r="E17" s="30"/>
      <c r="F17" s="30"/>
      <c r="G17" s="30"/>
      <c r="H17" s="30"/>
      <c r="I17" s="30"/>
      <c r="J17" s="30"/>
      <c r="K17" s="30"/>
      <c r="L17" s="30"/>
      <c r="M17" s="30"/>
      <c r="N17" s="130"/>
      <c r="O17" s="30"/>
      <c r="P17" s="30"/>
      <c r="Q17" s="30"/>
      <c r="R17" s="30"/>
    </row>
    <row r="18" spans="1:18" s="14" customFormat="1" ht="12.75" customHeight="1">
      <c r="A18" s="79" t="s">
        <v>25</v>
      </c>
      <c r="B18" s="30">
        <v>716000</v>
      </c>
      <c r="C18" s="30">
        <v>792400</v>
      </c>
      <c r="D18" s="30">
        <v>856900</v>
      </c>
      <c r="E18" s="30">
        <v>937900</v>
      </c>
      <c r="F18" s="30"/>
      <c r="G18" s="30">
        <v>1002900</v>
      </c>
      <c r="H18" s="30">
        <v>1056300</v>
      </c>
      <c r="I18" s="30">
        <v>1108600</v>
      </c>
      <c r="J18" s="30">
        <v>1182800</v>
      </c>
      <c r="K18" s="30"/>
      <c r="L18" s="30">
        <f>'[1]Front page + KPIs'!$B$45</f>
        <v>1229000</v>
      </c>
      <c r="M18" s="30"/>
      <c r="N18" s="130">
        <f>'[1]Front page + KPIs'!$D$45</f>
        <v>0.22544620600259258</v>
      </c>
      <c r="O18" s="30"/>
      <c r="P18" s="30"/>
      <c r="Q18" s="30"/>
      <c r="R18" s="30"/>
    </row>
    <row r="19" spans="1:18" s="14" customFormat="1" ht="12.75" customHeight="1">
      <c r="A19" s="79" t="s">
        <v>26</v>
      </c>
      <c r="B19" s="30">
        <v>64300</v>
      </c>
      <c r="C19" s="30">
        <v>61700</v>
      </c>
      <c r="D19" s="30">
        <v>59300</v>
      </c>
      <c r="E19" s="30">
        <v>63000</v>
      </c>
      <c r="F19" s="30"/>
      <c r="G19" s="30">
        <v>62200</v>
      </c>
      <c r="H19" s="30">
        <v>61200</v>
      </c>
      <c r="I19" s="30">
        <v>60200</v>
      </c>
      <c r="J19" s="30">
        <v>59100</v>
      </c>
      <c r="K19" s="30"/>
      <c r="L19" s="30">
        <f>'[1]Front page + KPIs'!$B$46</f>
        <v>57800</v>
      </c>
      <c r="M19" s="30"/>
      <c r="N19" s="130">
        <f>'[1]Front page + KPIs'!$D$46</f>
        <v>-7.0739549839228255E-2</v>
      </c>
      <c r="O19" s="30"/>
      <c r="P19" s="30"/>
      <c r="Q19" s="30"/>
      <c r="R19" s="30"/>
    </row>
    <row r="20" spans="1:18" s="15" customFormat="1" ht="12.75" customHeight="1">
      <c r="A20" s="80" t="s">
        <v>27</v>
      </c>
      <c r="B20" s="31">
        <v>780300</v>
      </c>
      <c r="C20" s="31">
        <v>854100</v>
      </c>
      <c r="D20" s="31">
        <v>916200</v>
      </c>
      <c r="E20" s="31">
        <v>1000900</v>
      </c>
      <c r="F20" s="31"/>
      <c r="G20" s="31">
        <v>1065100</v>
      </c>
      <c r="H20" s="31">
        <v>1117500</v>
      </c>
      <c r="I20" s="31">
        <v>1168800</v>
      </c>
      <c r="J20" s="31">
        <v>1241900</v>
      </c>
      <c r="K20" s="31"/>
      <c r="L20" s="31">
        <f>'[1]Front page + KPIs'!$B$47</f>
        <v>1286800</v>
      </c>
      <c r="M20" s="31"/>
      <c r="N20" s="131">
        <f>'[1]Front page + KPIs'!$D$47</f>
        <v>0.20814946953337721</v>
      </c>
      <c r="O20" s="30"/>
      <c r="P20" s="30"/>
      <c r="Q20" s="30"/>
      <c r="R20" s="30"/>
    </row>
    <row r="21" spans="1:18" s="15" customFormat="1" ht="4.5" customHeight="1">
      <c r="A21" s="22"/>
      <c r="B21" s="31"/>
      <c r="C21" s="31"/>
      <c r="D21" s="31"/>
      <c r="E21" s="31"/>
      <c r="F21" s="31"/>
      <c r="G21" s="31"/>
      <c r="H21" s="31"/>
      <c r="I21" s="31"/>
      <c r="J21" s="31"/>
      <c r="K21" s="31"/>
      <c r="L21" s="31"/>
      <c r="M21" s="31"/>
      <c r="N21" s="132"/>
      <c r="O21" s="30"/>
      <c r="P21" s="30"/>
      <c r="Q21" s="30"/>
      <c r="R21" s="30"/>
    </row>
    <row r="22" spans="1:18" s="15" customFormat="1" ht="12.75" customHeight="1">
      <c r="A22" s="77" t="s">
        <v>336</v>
      </c>
      <c r="B22" s="78">
        <v>2386200</v>
      </c>
      <c r="C22" s="78">
        <v>2374000</v>
      </c>
      <c r="D22" s="78">
        <v>2363100</v>
      </c>
      <c r="E22" s="78">
        <v>2342400</v>
      </c>
      <c r="F22" s="78"/>
      <c r="G22" s="78">
        <v>2318000</v>
      </c>
      <c r="H22" s="78">
        <v>2303000</v>
      </c>
      <c r="I22" s="78">
        <v>2288200</v>
      </c>
      <c r="J22" s="78">
        <v>2274400</v>
      </c>
      <c r="K22" s="78"/>
      <c r="L22" s="78">
        <f>L20+L15</f>
        <v>2253700</v>
      </c>
      <c r="M22" s="78"/>
      <c r="N22" s="75">
        <f>'[1]Front page + KPIs'!$D$49</f>
        <v>-2.7739430543572086E-2</v>
      </c>
    </row>
    <row r="23" spans="1:18" ht="12.75" customHeight="1">
      <c r="B23" s="32"/>
      <c r="C23" s="32"/>
      <c r="D23" s="32"/>
      <c r="E23" s="32"/>
      <c r="F23" s="32"/>
      <c r="G23" s="32"/>
      <c r="H23" s="32"/>
      <c r="I23" s="32"/>
      <c r="J23" s="32"/>
      <c r="K23" s="32"/>
      <c r="L23" s="32"/>
      <c r="M23" s="32"/>
      <c r="N23" s="18"/>
    </row>
    <row r="24" spans="1:18" ht="12.75" customHeight="1">
      <c r="A24" s="8" t="s">
        <v>28</v>
      </c>
      <c r="B24" s="32"/>
      <c r="C24" s="32"/>
      <c r="D24" s="32"/>
      <c r="E24" s="32"/>
      <c r="F24" s="32"/>
      <c r="G24" s="32"/>
      <c r="H24" s="32"/>
      <c r="I24" s="32"/>
      <c r="J24" s="32"/>
      <c r="K24" s="32"/>
      <c r="L24" s="32"/>
      <c r="M24" s="32"/>
      <c r="N24" s="18"/>
    </row>
    <row r="25" spans="1:18" ht="4.5" customHeight="1">
      <c r="B25" s="32"/>
      <c r="C25" s="32"/>
      <c r="D25" s="32"/>
      <c r="E25" s="32"/>
      <c r="F25" s="32"/>
      <c r="G25" s="32"/>
      <c r="H25" s="32"/>
      <c r="I25" s="32"/>
      <c r="J25" s="32"/>
      <c r="K25" s="32"/>
      <c r="L25" s="32"/>
      <c r="M25" s="32"/>
      <c r="N25" s="18"/>
    </row>
    <row r="26" spans="1:18" ht="12.75" customHeight="1">
      <c r="A26" t="s">
        <v>29</v>
      </c>
      <c r="B26" s="30">
        <v>993200</v>
      </c>
      <c r="C26" s="30">
        <v>1023200</v>
      </c>
      <c r="D26" s="30">
        <v>1052100</v>
      </c>
      <c r="E26" s="30">
        <v>1082200</v>
      </c>
      <c r="F26" s="30"/>
      <c r="G26" s="30">
        <v>1115400</v>
      </c>
      <c r="H26" s="30">
        <v>1139300</v>
      </c>
      <c r="I26" s="30">
        <v>1160000</v>
      </c>
      <c r="J26" s="30">
        <v>1189000</v>
      </c>
      <c r="K26" s="30"/>
      <c r="L26" s="30">
        <f>'[1]Front page + KPIs'!$B$52</f>
        <v>1208800</v>
      </c>
      <c r="M26" s="30"/>
      <c r="N26" s="130">
        <f>'[1]Front page + KPIs'!$D$52</f>
        <v>8.3736776044468275E-2</v>
      </c>
      <c r="O26" s="29"/>
      <c r="P26" s="29"/>
      <c r="Q26" s="29"/>
    </row>
    <row r="27" spans="1:18" ht="12.75" customHeight="1">
      <c r="A27" t="s">
        <v>30</v>
      </c>
      <c r="B27" s="30">
        <v>31900</v>
      </c>
      <c r="C27" s="30">
        <v>32000</v>
      </c>
      <c r="D27" s="30">
        <v>32900</v>
      </c>
      <c r="E27" s="30">
        <v>33700</v>
      </c>
      <c r="F27" s="30"/>
      <c r="G27" s="30">
        <v>34200</v>
      </c>
      <c r="H27" s="30">
        <v>34800</v>
      </c>
      <c r="I27" s="30">
        <v>36800</v>
      </c>
      <c r="J27" s="30">
        <v>37600</v>
      </c>
      <c r="K27" s="30"/>
      <c r="L27" s="30">
        <f>'[1]Front page + KPIs'!$B$53</f>
        <v>40400</v>
      </c>
      <c r="M27" s="30"/>
      <c r="N27" s="130">
        <f>'[1]Front page + KPIs'!$D$53</f>
        <v>0.18128654970760238</v>
      </c>
      <c r="O27" s="29"/>
      <c r="P27" s="29"/>
      <c r="Q27" s="29"/>
    </row>
    <row r="28" spans="1:18" ht="4.5" customHeight="1">
      <c r="B28" s="30"/>
      <c r="C28" s="30"/>
      <c r="D28" s="30"/>
      <c r="E28" s="30"/>
      <c r="F28" s="30"/>
      <c r="G28" s="30"/>
      <c r="H28" s="30"/>
      <c r="I28" s="30"/>
      <c r="J28" s="30"/>
      <c r="K28" s="30"/>
      <c r="L28" s="30"/>
      <c r="M28" s="30"/>
      <c r="N28" s="130"/>
      <c r="O28" s="29"/>
      <c r="P28" s="29"/>
      <c r="Q28" s="29"/>
    </row>
    <row r="29" spans="1:18" s="55" customFormat="1" ht="12.75" customHeight="1">
      <c r="A29" s="61" t="s">
        <v>31</v>
      </c>
      <c r="B29" s="78">
        <v>1025100</v>
      </c>
      <c r="C29" s="78">
        <v>1055200</v>
      </c>
      <c r="D29" s="78">
        <v>1085000</v>
      </c>
      <c r="E29" s="78">
        <v>1115900</v>
      </c>
      <c r="F29" s="78"/>
      <c r="G29" s="78">
        <v>1149600</v>
      </c>
      <c r="H29" s="78">
        <v>1174100</v>
      </c>
      <c r="I29" s="78">
        <v>1196800</v>
      </c>
      <c r="J29" s="78">
        <v>1226600</v>
      </c>
      <c r="K29" s="78"/>
      <c r="L29" s="78">
        <f>'[1]Front page + KPIs'!$B$54</f>
        <v>1249200</v>
      </c>
      <c r="M29" s="78"/>
      <c r="N29" s="75">
        <f>'[1]Front page + KPIs'!$D$54</f>
        <v>8.6638830897703523E-2</v>
      </c>
    </row>
    <row r="30" spans="1:18" ht="12.75" customHeight="1">
      <c r="B30" s="32"/>
      <c r="C30" s="32"/>
      <c r="D30" s="32"/>
      <c r="E30" s="32"/>
      <c r="F30" s="32"/>
      <c r="G30" s="32"/>
      <c r="H30" s="32"/>
      <c r="I30" s="32"/>
      <c r="J30" s="32"/>
      <c r="K30" s="32"/>
      <c r="L30" s="32"/>
      <c r="M30" s="32"/>
      <c r="N30" s="18"/>
    </row>
    <row r="31" spans="1:18" ht="12.75" customHeight="1">
      <c r="A31" s="9" t="s">
        <v>32</v>
      </c>
      <c r="B31" s="32"/>
      <c r="C31" s="32"/>
      <c r="D31" s="32"/>
      <c r="E31" s="32"/>
      <c r="F31" s="32"/>
      <c r="G31" s="32"/>
      <c r="H31" s="32"/>
      <c r="I31" s="32"/>
      <c r="J31" s="32"/>
      <c r="K31" s="32"/>
      <c r="L31" s="32"/>
      <c r="M31" s="32"/>
      <c r="N31" s="18"/>
    </row>
    <row r="32" spans="1:18" ht="4.5" customHeight="1">
      <c r="B32" s="32"/>
      <c r="C32" s="32"/>
      <c r="D32" s="32"/>
      <c r="E32" s="32"/>
      <c r="F32" s="32"/>
      <c r="G32" s="32"/>
      <c r="H32" s="32"/>
      <c r="I32" s="32"/>
      <c r="J32" s="32"/>
      <c r="K32" s="32"/>
      <c r="L32" s="32"/>
      <c r="M32" s="32"/>
      <c r="N32" s="18"/>
    </row>
    <row r="33" spans="1:15" ht="12.75" customHeight="1">
      <c r="A33" t="s">
        <v>33</v>
      </c>
      <c r="B33" s="30">
        <v>655400</v>
      </c>
      <c r="C33" s="30">
        <v>683400</v>
      </c>
      <c r="D33" s="30">
        <v>703600</v>
      </c>
      <c r="E33" s="30">
        <v>728900</v>
      </c>
      <c r="F33" s="30"/>
      <c r="G33" s="30">
        <v>750700</v>
      </c>
      <c r="H33" s="30">
        <v>767300</v>
      </c>
      <c r="I33" s="30">
        <v>782200</v>
      </c>
      <c r="J33" s="30">
        <v>802200</v>
      </c>
      <c r="K33" s="30"/>
      <c r="L33" s="30">
        <f>'[1]Front page + KPIs'!$B$57</f>
        <v>817800</v>
      </c>
      <c r="M33" s="30"/>
      <c r="N33" s="130">
        <f>'[1]Front page + KPIs'!$D$57</f>
        <v>8.9383242307179867E-2</v>
      </c>
      <c r="O33" s="29"/>
    </row>
    <row r="34" spans="1:15" ht="12.75" customHeight="1">
      <c r="A34" t="s">
        <v>34</v>
      </c>
      <c r="B34" s="30">
        <v>10100</v>
      </c>
      <c r="C34" s="30">
        <v>10600</v>
      </c>
      <c r="D34" s="30">
        <v>11300</v>
      </c>
      <c r="E34" s="30">
        <v>12000</v>
      </c>
      <c r="F34" s="30"/>
      <c r="G34" s="30">
        <v>12300</v>
      </c>
      <c r="H34" s="30">
        <v>12500</v>
      </c>
      <c r="I34" s="30">
        <v>12600</v>
      </c>
      <c r="J34" s="30">
        <v>12400</v>
      </c>
      <c r="K34" s="30"/>
      <c r="L34" s="30">
        <f>'[1]Front page + KPIs'!$B$58</f>
        <v>12700</v>
      </c>
      <c r="M34" s="30"/>
      <c r="N34" s="130">
        <f>'[1]Front page + KPIs'!$D$58</f>
        <v>3.2520325203251987E-2</v>
      </c>
      <c r="O34" s="29"/>
    </row>
    <row r="35" spans="1:15" ht="4.5" customHeight="1">
      <c r="B35" s="30"/>
      <c r="C35" s="30"/>
      <c r="D35" s="30"/>
      <c r="E35" s="30"/>
      <c r="F35" s="30"/>
      <c r="G35" s="30"/>
      <c r="H35" s="30"/>
      <c r="I35" s="30"/>
      <c r="J35" s="30"/>
      <c r="K35" s="30"/>
      <c r="L35" s="30"/>
      <c r="M35" s="30"/>
      <c r="N35" s="130"/>
      <c r="O35" s="29"/>
    </row>
    <row r="36" spans="1:15" s="55" customFormat="1" ht="12.75" customHeight="1">
      <c r="A36" s="61" t="s">
        <v>35</v>
      </c>
      <c r="B36" s="78">
        <v>665500</v>
      </c>
      <c r="C36" s="78">
        <v>694000</v>
      </c>
      <c r="D36" s="78">
        <v>714900</v>
      </c>
      <c r="E36" s="78">
        <v>740900</v>
      </c>
      <c r="F36" s="78"/>
      <c r="G36" s="78">
        <v>763000</v>
      </c>
      <c r="H36" s="78">
        <v>779800</v>
      </c>
      <c r="I36" s="78">
        <v>794800</v>
      </c>
      <c r="J36" s="78">
        <v>814600</v>
      </c>
      <c r="K36" s="78"/>
      <c r="L36" s="78">
        <f>'[1]Front page + KPIs'!$B$59</f>
        <v>830500</v>
      </c>
      <c r="M36" s="78"/>
      <c r="N36" s="75">
        <f>'[1]Front page + KPIs'!$D$59</f>
        <v>8.8466579292267422E-2</v>
      </c>
    </row>
    <row r="37" spans="1:15" ht="12.75" customHeight="1">
      <c r="B37" s="32"/>
      <c r="C37" s="32"/>
      <c r="D37" s="32"/>
      <c r="E37" s="32"/>
      <c r="F37" s="32"/>
      <c r="G37" s="32"/>
      <c r="H37" s="32"/>
      <c r="I37" s="32"/>
      <c r="J37" s="32"/>
      <c r="K37" s="32"/>
      <c r="L37" s="32"/>
      <c r="M37" s="32"/>
      <c r="N37" s="18"/>
    </row>
    <row r="38" spans="1:15" ht="12.75" customHeight="1">
      <c r="A38" t="s">
        <v>36</v>
      </c>
      <c r="B38" s="32">
        <v>93900</v>
      </c>
      <c r="C38" s="37">
        <v>100800</v>
      </c>
      <c r="D38" s="37">
        <v>104500</v>
      </c>
      <c r="E38" s="37">
        <v>128700</v>
      </c>
      <c r="F38" s="37"/>
      <c r="G38" s="37">
        <v>151600</v>
      </c>
      <c r="H38" s="37">
        <v>169500</v>
      </c>
      <c r="I38" s="37">
        <v>182200</v>
      </c>
      <c r="J38" s="37">
        <v>198500</v>
      </c>
      <c r="K38" s="37"/>
      <c r="L38" s="37">
        <f>'[1]Front page + KPIs'!$B$61</f>
        <v>210600</v>
      </c>
      <c r="M38" s="37"/>
      <c r="N38" s="130">
        <f>'[1]Front page + KPIs'!$D$61</f>
        <v>0.3891820580474934</v>
      </c>
    </row>
    <row r="39" spans="1:15" ht="12.75" customHeight="1">
      <c r="B39" s="32"/>
      <c r="C39" s="32"/>
      <c r="D39" s="32"/>
      <c r="E39" s="32"/>
      <c r="F39" s="32"/>
      <c r="G39" s="32"/>
      <c r="H39" s="32"/>
      <c r="I39" s="32"/>
      <c r="J39" s="32"/>
      <c r="K39" s="32"/>
      <c r="L39" s="32"/>
      <c r="M39" s="32"/>
      <c r="N39" s="18"/>
    </row>
    <row r="40" spans="1:15" s="55" customFormat="1" ht="12.75" customHeight="1">
      <c r="A40" s="61" t="s">
        <v>153</v>
      </c>
      <c r="B40" s="78">
        <v>4076800</v>
      </c>
      <c r="C40" s="78">
        <v>4123200</v>
      </c>
      <c r="D40" s="78">
        <v>4163000</v>
      </c>
      <c r="E40" s="78">
        <v>4199200</v>
      </c>
      <c r="F40" s="78"/>
      <c r="G40" s="78">
        <v>4230600</v>
      </c>
      <c r="H40" s="78">
        <v>4256900</v>
      </c>
      <c r="I40" s="78">
        <v>4279800</v>
      </c>
      <c r="J40" s="78">
        <v>4315600</v>
      </c>
      <c r="K40" s="78"/>
      <c r="L40" s="78">
        <f>'[1]Front page + KPIs'!$B$63</f>
        <v>4333400</v>
      </c>
      <c r="M40" s="78"/>
      <c r="N40" s="75">
        <f>'[1]Front page + KPIs'!$D$63</f>
        <v>2.4299153784333116E-2</v>
      </c>
    </row>
    <row r="41" spans="1:15" ht="12.75" customHeight="1"/>
    <row r="42" spans="1:15" ht="12.75" customHeight="1">
      <c r="A42" s="8" t="s">
        <v>106</v>
      </c>
    </row>
    <row r="43" spans="1:15" ht="4.5" customHeight="1"/>
    <row r="44" spans="1:15" s="7" customFormat="1" ht="12.75" customHeight="1">
      <c r="A44" s="7" t="s">
        <v>4</v>
      </c>
      <c r="B44" s="12">
        <v>8.7999999999999995E-2</v>
      </c>
      <c r="C44" s="12">
        <v>7.6999999999999999E-2</v>
      </c>
      <c r="D44" s="12">
        <v>6.4527423331344799E-2</v>
      </c>
      <c r="E44" s="7">
        <v>9.1032802196704343E-2</v>
      </c>
      <c r="G44" s="7">
        <v>0.1033005830591627</v>
      </c>
      <c r="H44" s="7">
        <v>8.5357556493874095E-2</v>
      </c>
      <c r="I44" s="7">
        <v>8.6208282231237832E-2</v>
      </c>
      <c r="J44" s="7">
        <v>8.8108121377046655E-2</v>
      </c>
      <c r="L44" s="7">
        <f>'[1]Front page + KPIs'!$B$68</f>
        <v>9.2672688444869186E-2</v>
      </c>
      <c r="N44" s="19"/>
    </row>
    <row r="45" spans="1:15" s="7" customFormat="1" ht="12.75" customHeight="1">
      <c r="A45" s="7" t="s">
        <v>48</v>
      </c>
      <c r="B45" s="7">
        <v>7.5999999999999998E-2</v>
      </c>
      <c r="C45" s="7">
        <v>6.3850364647725116E-2</v>
      </c>
      <c r="D45" s="12">
        <v>7.3834054663477644E-2</v>
      </c>
      <c r="E45" s="7">
        <v>7.3787191197878715E-2</v>
      </c>
      <c r="G45" s="7">
        <v>6.9476169982675098E-2</v>
      </c>
      <c r="H45" s="7">
        <v>6.4703705297585748E-2</v>
      </c>
      <c r="I45" s="7">
        <v>7.8222597142405231E-2</v>
      </c>
      <c r="J45" s="7">
        <v>7.5981908204895643E-2</v>
      </c>
      <c r="L45" s="7">
        <f>'[1]Front page + KPIs'!$B$69</f>
        <v>7.3498605751467216E-2</v>
      </c>
      <c r="N45" s="19"/>
    </row>
    <row r="46" spans="1:15" s="7" customFormat="1" ht="12.75" customHeight="1">
      <c r="A46" s="7" t="s">
        <v>32</v>
      </c>
      <c r="B46" s="7">
        <v>7.3999999999999996E-2</v>
      </c>
      <c r="C46" s="7">
        <v>5.8087812872620652E-2</v>
      </c>
      <c r="D46" s="12">
        <v>6.3781689805959274E-2</v>
      </c>
      <c r="E46" s="7">
        <v>6.777779609511092E-2</v>
      </c>
      <c r="G46" s="7">
        <v>6.8876187233861463E-2</v>
      </c>
      <c r="H46" s="7">
        <v>6.054682436391353E-2</v>
      </c>
      <c r="I46" s="7">
        <v>6.9380284588213326E-2</v>
      </c>
      <c r="J46" s="7">
        <v>7.2043231904220725E-2</v>
      </c>
      <c r="L46" s="7">
        <f>'[1]Front page + KPIs'!$B$70</f>
        <v>7.6004776136825131E-2</v>
      </c>
      <c r="N46" s="19"/>
    </row>
    <row r="47" spans="1:15" ht="12.75" customHeight="1">
      <c r="D47" s="38"/>
    </row>
    <row r="48" spans="1:15" ht="12.75" customHeight="1">
      <c r="A48" s="8" t="s">
        <v>208</v>
      </c>
      <c r="D48" s="38"/>
    </row>
    <row r="49" spans="1:14" ht="4.5" customHeight="1">
      <c r="A49" s="8"/>
      <c r="D49" s="38"/>
    </row>
    <row r="50" spans="1:14" ht="12.75" customHeight="1">
      <c r="A50" s="55" t="s">
        <v>337</v>
      </c>
      <c r="B50" s="30">
        <v>576900</v>
      </c>
      <c r="C50" s="30">
        <v>605600</v>
      </c>
      <c r="D50" s="30">
        <v>627100</v>
      </c>
      <c r="E50" s="30">
        <v>651000</v>
      </c>
      <c r="F50" s="30"/>
      <c r="G50" s="30">
        <v>673000</v>
      </c>
      <c r="H50" s="30">
        <v>688600</v>
      </c>
      <c r="I50" s="30">
        <v>697300</v>
      </c>
      <c r="J50" s="30">
        <v>719200</v>
      </c>
      <c r="K50" s="30"/>
      <c r="L50" s="30">
        <f>'[1]Front page + KPIs'!$B$75</f>
        <v>734700</v>
      </c>
      <c r="M50" s="30"/>
      <c r="N50" s="130">
        <f>'[1]Front page + KPIs'!$D$75</f>
        <v>9.1679049034175231E-2</v>
      </c>
    </row>
    <row r="51" spans="1:14" s="14" customFormat="1" ht="12.75" customHeight="1">
      <c r="A51" s="14" t="s">
        <v>338</v>
      </c>
      <c r="B51" s="30">
        <v>2386200</v>
      </c>
      <c r="C51" s="30">
        <v>2374000</v>
      </c>
      <c r="D51" s="30">
        <v>2363100</v>
      </c>
      <c r="E51" s="30">
        <v>2342400</v>
      </c>
      <c r="F51" s="30"/>
      <c r="G51" s="30">
        <v>2318000</v>
      </c>
      <c r="H51" s="30">
        <v>2303000</v>
      </c>
      <c r="I51" s="30">
        <v>2288200</v>
      </c>
      <c r="J51" s="30">
        <v>2274400</v>
      </c>
      <c r="K51" s="30"/>
      <c r="L51" s="30">
        <f>'[1]Front page + KPIs'!$B$76</f>
        <v>2253700</v>
      </c>
      <c r="M51" s="30"/>
      <c r="N51" s="130">
        <f>'[1]Front page + KPIs'!$D$76</f>
        <v>-2.7739430543572086E-2</v>
      </c>
    </row>
    <row r="52" spans="1:14" s="134" customFormat="1" ht="12.75" customHeight="1">
      <c r="A52" s="134" t="s">
        <v>37</v>
      </c>
      <c r="B52" s="35">
        <v>1.71</v>
      </c>
      <c r="C52" s="35">
        <v>1.7368311088738977</v>
      </c>
      <c r="D52" s="35">
        <v>1.76</v>
      </c>
      <c r="E52" s="35">
        <v>1.7926678133347336</v>
      </c>
      <c r="F52" s="35"/>
      <c r="G52" s="35">
        <v>1.8251430124504957</v>
      </c>
      <c r="H52" s="35">
        <v>1.8483989940305299</v>
      </c>
      <c r="I52" s="35">
        <v>1.870357963978539</v>
      </c>
      <c r="J52" s="35">
        <v>1.8974919635637588</v>
      </c>
      <c r="K52" s="35"/>
      <c r="L52" s="35">
        <f>'[1]Front page + KPIs'!$B$77</f>
        <v>1.9227403941293242</v>
      </c>
      <c r="M52" s="35"/>
      <c r="N52" s="131">
        <f>'[1]Front page + KPIs'!$D$77</f>
        <v>0.05</v>
      </c>
    </row>
    <row r="53" spans="1:14" s="10" customFormat="1" ht="12.75" customHeight="1">
      <c r="A53" s="10" t="s">
        <v>339</v>
      </c>
      <c r="B53" s="34">
        <v>33.6</v>
      </c>
      <c r="C53" s="34">
        <v>34.538128926678134</v>
      </c>
      <c r="D53" s="34">
        <v>35.299999999999997</v>
      </c>
      <c r="E53" s="34">
        <v>36.750468326326477</v>
      </c>
      <c r="F53" s="34"/>
      <c r="G53" s="34">
        <v>37.700000000000003</v>
      </c>
      <c r="H53" s="34">
        <v>38.352637065637062</v>
      </c>
      <c r="I53" s="34">
        <v>39</v>
      </c>
      <c r="J53" s="34">
        <v>39.987468290990854</v>
      </c>
      <c r="K53" s="34"/>
      <c r="L53" s="34">
        <f>'[1]Front page + KPIs'!$B$78</f>
        <v>40.601715029358481</v>
      </c>
      <c r="M53" s="34"/>
      <c r="N53" s="130">
        <f>'[1]Front page + KPIs'!$D$78</f>
        <v>7.6923076923076872E-2</v>
      </c>
    </row>
    <row r="54" spans="1:14" s="1" customFormat="1" ht="12.75" customHeight="1">
      <c r="B54" s="30"/>
      <c r="C54" s="23"/>
      <c r="D54" s="23"/>
      <c r="E54" s="23"/>
      <c r="F54" s="23"/>
      <c r="G54" s="23"/>
      <c r="H54" s="23"/>
      <c r="I54" s="23"/>
      <c r="J54" s="23"/>
      <c r="K54" s="23"/>
      <c r="L54" s="23"/>
      <c r="M54" s="23"/>
      <c r="N54" s="19"/>
    </row>
    <row r="55" spans="1:14" s="3" customFormat="1" ht="12.75" customHeight="1">
      <c r="A55" s="8" t="s">
        <v>340</v>
      </c>
      <c r="N55" s="129"/>
    </row>
    <row r="56" spans="1:14" s="3" customFormat="1" ht="4.5" customHeight="1">
      <c r="C56" s="4"/>
      <c r="D56" s="4"/>
      <c r="E56" s="4"/>
      <c r="F56" s="4"/>
      <c r="G56" s="4"/>
      <c r="H56" s="4"/>
      <c r="I56" s="4"/>
      <c r="J56" s="4"/>
      <c r="K56" s="4"/>
      <c r="L56" s="4"/>
      <c r="M56" s="4"/>
      <c r="N56" s="129"/>
    </row>
    <row r="57" spans="1:14" s="21" customFormat="1" ht="12.75" customHeight="1">
      <c r="A57" s="20" t="s">
        <v>196</v>
      </c>
      <c r="B57" s="39">
        <v>0.53327061170352086</v>
      </c>
      <c r="C57" s="39">
        <v>0.51826359475733841</v>
      </c>
      <c r="D57" s="39">
        <v>0.5037079541275824</v>
      </c>
      <c r="E57" s="39">
        <v>0.48525575265780668</v>
      </c>
      <c r="F57" s="39"/>
      <c r="G57" s="39">
        <v>0.46518563576907479</v>
      </c>
      <c r="H57" s="39">
        <v>0.45059164968919502</v>
      </c>
      <c r="I57" s="39">
        <v>0.43437618403957268</v>
      </c>
      <c r="J57" s="39">
        <v>0.41873757050980753</v>
      </c>
      <c r="K57" s="83"/>
      <c r="L57" s="39">
        <f>[5]Operationals!$FJ$737</f>
        <v>0.40325311543550429</v>
      </c>
      <c r="M57" s="83"/>
      <c r="N57" s="19"/>
    </row>
    <row r="58" spans="1:14" s="21" customFormat="1" ht="12.75" customHeight="1">
      <c r="A58" s="20" t="s">
        <v>197</v>
      </c>
      <c r="B58" s="39">
        <v>0.22497103140761165</v>
      </c>
      <c r="C58" s="39">
        <v>0.22664170161142552</v>
      </c>
      <c r="D58" s="39">
        <v>0.23090832075485271</v>
      </c>
      <c r="E58" s="39">
        <v>0.23682068134965306</v>
      </c>
      <c r="F58" s="39"/>
      <c r="G58" s="39">
        <v>0.24448571601135471</v>
      </c>
      <c r="H58" s="39">
        <v>0.25041770659108004</v>
      </c>
      <c r="I58" s="39">
        <v>0.26088966794231566</v>
      </c>
      <c r="J58" s="39">
        <v>0.26503289541662617</v>
      </c>
      <c r="K58" s="83"/>
      <c r="L58" s="39">
        <f>[5]Operationals!$FJ$738</f>
        <v>0.27075337499966723</v>
      </c>
      <c r="M58" s="83"/>
      <c r="N58" s="19"/>
    </row>
    <row r="59" spans="1:14" s="21" customFormat="1" ht="12.75" customHeight="1">
      <c r="A59" s="20" t="s">
        <v>198</v>
      </c>
      <c r="B59" s="39">
        <v>0.24175835688886746</v>
      </c>
      <c r="C59" s="39">
        <v>0.2550947036312361</v>
      </c>
      <c r="D59" s="39">
        <v>0.26538372511756492</v>
      </c>
      <c r="E59" s="39">
        <v>0.27792356599254026</v>
      </c>
      <c r="F59" s="39"/>
      <c r="G59" s="39">
        <v>0.2903286482195705</v>
      </c>
      <c r="H59" s="39">
        <v>0.29899064371972495</v>
      </c>
      <c r="I59" s="39">
        <v>0.30473414801811166</v>
      </c>
      <c r="J59" s="39">
        <v>0.3162295340735663</v>
      </c>
      <c r="K59" s="83"/>
      <c r="L59" s="39">
        <f>[5]Operationals!$FJ$739</f>
        <v>0.32599350956482848</v>
      </c>
      <c r="M59" s="83"/>
      <c r="N59" s="19"/>
    </row>
    <row r="60" spans="1:14" s="21" customFormat="1" ht="12.75" customHeight="1">
      <c r="A60" s="20"/>
      <c r="B60" s="12"/>
      <c r="C60" s="5"/>
      <c r="D60" s="5"/>
      <c r="E60" s="5"/>
      <c r="F60" s="5"/>
      <c r="G60" s="5"/>
      <c r="H60" s="5"/>
      <c r="I60" s="5"/>
      <c r="J60" s="5"/>
      <c r="K60" s="5"/>
      <c r="L60" s="5"/>
      <c r="M60" s="5"/>
      <c r="N60" s="19"/>
    </row>
    <row r="61" spans="1:14" s="21" customFormat="1" ht="12.75" customHeight="1">
      <c r="A61" s="8" t="s">
        <v>341</v>
      </c>
      <c r="B61" s="12"/>
      <c r="C61" s="5"/>
      <c r="D61" s="5"/>
      <c r="E61" s="5"/>
      <c r="F61" s="5"/>
      <c r="G61" s="5"/>
      <c r="H61" s="5"/>
      <c r="I61" s="5"/>
      <c r="J61" s="5"/>
      <c r="K61" s="5"/>
      <c r="L61" s="5"/>
      <c r="M61" s="5"/>
      <c r="N61" s="19"/>
    </row>
    <row r="62" spans="1:14" s="21" customFormat="1" ht="12.75" customHeight="1">
      <c r="A62" s="3"/>
      <c r="B62" s="12"/>
      <c r="C62" s="5"/>
      <c r="D62" s="5"/>
      <c r="E62" s="5"/>
      <c r="F62" s="5"/>
      <c r="G62" s="5"/>
      <c r="H62" s="5"/>
      <c r="I62" s="5"/>
      <c r="J62" s="5"/>
      <c r="K62" s="5"/>
      <c r="L62" s="5"/>
      <c r="M62" s="5"/>
      <c r="N62" s="19"/>
    </row>
    <row r="63" spans="1:14" s="21" customFormat="1" ht="12.75" customHeight="1">
      <c r="A63" s="20" t="s">
        <v>199</v>
      </c>
      <c r="B63" s="12">
        <v>0.85986090591330044</v>
      </c>
      <c r="C63" s="5">
        <v>0.85355768885053751</v>
      </c>
      <c r="D63" s="5">
        <v>0.84771846749892377</v>
      </c>
      <c r="E63" s="5">
        <v>0.83842794759825323</v>
      </c>
      <c r="F63" s="5"/>
      <c r="G63" s="5">
        <v>0.82782757758651482</v>
      </c>
      <c r="H63" s="5">
        <v>0.82065352955849336</v>
      </c>
      <c r="I63" s="5">
        <v>0.81355329588281311</v>
      </c>
      <c r="J63" s="5">
        <v>0.80686817085284523</v>
      </c>
      <c r="K63" s="5"/>
      <c r="L63" s="5">
        <f t="shared" ref="L63" si="0">L22/L6</f>
        <v>0.79774167286113762</v>
      </c>
      <c r="M63" s="5"/>
      <c r="N63" s="19"/>
    </row>
    <row r="64" spans="1:14" s="21" customFormat="1" ht="12.75" customHeight="1">
      <c r="A64" s="20" t="s">
        <v>48</v>
      </c>
      <c r="B64" s="12">
        <v>0.36939209397859535</v>
      </c>
      <c r="C64" s="5">
        <v>0.37939093229784632</v>
      </c>
      <c r="D64" s="5">
        <v>0.38922370497919356</v>
      </c>
      <c r="E64" s="5">
        <v>0.39942014460591307</v>
      </c>
      <c r="F64" s="5"/>
      <c r="G64" s="5">
        <v>0.41055676582979178</v>
      </c>
      <c r="H64" s="5">
        <v>0.41838007340626449</v>
      </c>
      <c r="I64" s="5">
        <v>0.42551375951077297</v>
      </c>
      <c r="J64" s="5">
        <v>0.43514970909606926</v>
      </c>
      <c r="K64" s="5"/>
      <c r="L64" s="5">
        <f t="shared" ref="L64" si="1">L29/L6</f>
        <v>0.4421790379101625</v>
      </c>
      <c r="M64" s="5"/>
      <c r="N64" s="19"/>
    </row>
    <row r="65" spans="1:15" s="21" customFormat="1" ht="12.75" customHeight="1">
      <c r="A65" s="20" t="s">
        <v>200</v>
      </c>
      <c r="B65" s="12">
        <v>0.23981117797556845</v>
      </c>
      <c r="C65" s="5">
        <v>0.24952360407003918</v>
      </c>
      <c r="D65" s="5">
        <v>0.25645716745587605</v>
      </c>
      <c r="E65" s="5">
        <v>0.26519435893764765</v>
      </c>
      <c r="F65" s="5"/>
      <c r="G65" s="5">
        <v>0.27249026820470695</v>
      </c>
      <c r="H65" s="5">
        <v>0.27787478174108254</v>
      </c>
      <c r="I65" s="5">
        <v>0.28258550807082417</v>
      </c>
      <c r="J65" s="5">
        <v>0.2889882219384135</v>
      </c>
      <c r="K65" s="5"/>
      <c r="L65" s="5">
        <f t="shared" ref="L65" si="2">L36/L6</f>
        <v>0.29397189480018404</v>
      </c>
      <c r="M65" s="5"/>
      <c r="N65" s="19"/>
    </row>
    <row r="66" spans="1:15">
      <c r="A66" s="20" t="s">
        <v>342</v>
      </c>
      <c r="B66" s="7">
        <v>0.32700528036208198</v>
      </c>
      <c r="C66" s="7">
        <v>0.35977253580454926</v>
      </c>
      <c r="D66" s="7">
        <v>0.38771105750920404</v>
      </c>
      <c r="E66" s="7">
        <v>0.42729678961748635</v>
      </c>
      <c r="F66" s="7"/>
      <c r="G66" s="7">
        <v>0.45949094046591887</v>
      </c>
      <c r="H66" s="7">
        <v>0.48523664785062959</v>
      </c>
      <c r="I66" s="7">
        <v>0.51079451096932083</v>
      </c>
      <c r="J66" s="7">
        <v>0.54603411888849807</v>
      </c>
      <c r="L66" s="7">
        <f>L20/L22</f>
        <v>0.57097217908328524</v>
      </c>
    </row>
    <row r="69" spans="1:15">
      <c r="A69" s="55" t="s">
        <v>308</v>
      </c>
    </row>
    <row r="70" spans="1:15">
      <c r="A70" s="55" t="s">
        <v>343</v>
      </c>
    </row>
    <row r="71" spans="1:15">
      <c r="A71" s="187" t="s">
        <v>344</v>
      </c>
    </row>
    <row r="72" spans="1:15" ht="36" customHeight="1">
      <c r="A72" s="225" t="s">
        <v>345</v>
      </c>
      <c r="B72" s="225"/>
      <c r="C72" s="225"/>
      <c r="D72" s="225"/>
      <c r="E72" s="225"/>
      <c r="F72" s="225"/>
      <c r="G72" s="225"/>
      <c r="H72" s="225"/>
      <c r="I72" s="225"/>
      <c r="J72" s="225"/>
      <c r="K72" s="225"/>
      <c r="L72" s="225"/>
      <c r="M72" s="225"/>
      <c r="N72" s="225"/>
      <c r="O72" s="225"/>
    </row>
    <row r="73" spans="1:15">
      <c r="A73" s="55" t="s">
        <v>346</v>
      </c>
    </row>
    <row r="74" spans="1:15">
      <c r="A74" s="55" t="s">
        <v>347</v>
      </c>
    </row>
    <row r="75" spans="1:15">
      <c r="A75" s="55" t="s">
        <v>348</v>
      </c>
    </row>
  </sheetData>
  <mergeCells count="1">
    <mergeCell ref="A72:O72"/>
  </mergeCells>
  <phoneticPr fontId="1" type="noConversion"/>
  <hyperlinks>
    <hyperlink ref="T2" location="Home!Print_Area" display="Return to Home page"/>
  </hyperlinks>
  <pageMargins left="0.74803149606299202" right="0.74803149606299202" top="0.98425196850393704" bottom="1.1811023622047201" header="0.511811023622047" footer="0.511811023622047"/>
  <pageSetup paperSize="9" scale="51" orientation="landscape" r:id="rId1"/>
  <headerFooter alignWithMargins="0">
    <oddHeader>&amp;L&amp;G&amp;C&amp;"Arial,Vet"&amp;UTelenet - Investor and Analyst Toolkit</oddHeader>
    <oddFooter>&amp;L&amp;7May 3, 2011 - Q1 2011 results&amp;C&amp;7Operating Statistics&amp;R&amp;7&amp;P</oddFooter>
  </headerFooter>
  <legacyDrawingHF r:id="rId2"/>
</worksheet>
</file>

<file path=xl/worksheets/sheet9.xml><?xml version="1.0" encoding="utf-8"?>
<worksheet xmlns="http://schemas.openxmlformats.org/spreadsheetml/2006/main" xmlns:r="http://schemas.openxmlformats.org/officeDocument/2006/relationships">
  <sheetPr>
    <tabColor indexed="51"/>
    <pageSetUpPr fitToPage="1"/>
  </sheetPr>
  <dimension ref="A1:L27"/>
  <sheetViews>
    <sheetView showGridLines="0" zoomScale="90" zoomScaleNormal="90" workbookViewId="0">
      <selection activeCell="L2" sqref="L2"/>
    </sheetView>
  </sheetViews>
  <sheetFormatPr defaultRowHeight="11.25"/>
  <cols>
    <col min="1" max="1" width="39.6640625" customWidth="1"/>
    <col min="2" max="6" width="26.83203125" customWidth="1"/>
    <col min="7" max="8" width="9.5" customWidth="1"/>
    <col min="12" max="12" width="22.33203125" customWidth="1"/>
  </cols>
  <sheetData>
    <row r="1" spans="1:12" ht="28.5" customHeight="1" thickBot="1">
      <c r="A1" s="24"/>
    </row>
    <row r="2" spans="1:12" s="16" customFormat="1" ht="25.5" customHeight="1" thickTop="1" thickBot="1">
      <c r="A2" s="56"/>
      <c r="B2" s="57" t="s">
        <v>256</v>
      </c>
      <c r="C2" s="57" t="s">
        <v>257</v>
      </c>
      <c r="D2" s="57" t="s">
        <v>253</v>
      </c>
      <c r="E2" s="57" t="s">
        <v>254</v>
      </c>
      <c r="F2" s="57" t="s">
        <v>255</v>
      </c>
      <c r="L2" s="144" t="s">
        <v>101</v>
      </c>
    </row>
    <row r="3" spans="1:12" ht="12.75" customHeight="1"/>
    <row r="4" spans="1:12" ht="12.75" customHeight="1">
      <c r="A4" s="95" t="s">
        <v>225</v>
      </c>
    </row>
    <row r="5" spans="1:12">
      <c r="A5" t="s">
        <v>210</v>
      </c>
      <c r="B5" s="162" t="s">
        <v>231</v>
      </c>
      <c r="C5" s="162" t="s">
        <v>231</v>
      </c>
      <c r="D5" s="188" t="s">
        <v>276</v>
      </c>
      <c r="E5" s="188" t="s">
        <v>277</v>
      </c>
      <c r="F5" s="188" t="s">
        <v>278</v>
      </c>
    </row>
    <row r="6" spans="1:12">
      <c r="A6" s="55" t="s">
        <v>226</v>
      </c>
      <c r="B6" s="40">
        <v>0</v>
      </c>
      <c r="C6" s="40">
        <v>0</v>
      </c>
      <c r="D6" s="163" t="s">
        <v>234</v>
      </c>
      <c r="E6" s="163" t="s">
        <v>235</v>
      </c>
      <c r="F6" s="162" t="s">
        <v>236</v>
      </c>
    </row>
    <row r="7" spans="1:12">
      <c r="A7" s="55" t="s">
        <v>264</v>
      </c>
      <c r="B7" s="162" t="s">
        <v>232</v>
      </c>
      <c r="C7" s="162" t="s">
        <v>232</v>
      </c>
      <c r="D7" s="162" t="s">
        <v>232</v>
      </c>
      <c r="E7" s="162" t="s">
        <v>232</v>
      </c>
      <c r="F7" s="162" t="s">
        <v>232</v>
      </c>
    </row>
    <row r="8" spans="1:12">
      <c r="A8" s="55" t="s">
        <v>228</v>
      </c>
      <c r="B8" s="162" t="s">
        <v>232</v>
      </c>
      <c r="C8" s="162" t="s">
        <v>232</v>
      </c>
      <c r="D8" s="162" t="s">
        <v>232</v>
      </c>
      <c r="E8" s="162" t="s">
        <v>232</v>
      </c>
      <c r="F8" s="162" t="s">
        <v>232</v>
      </c>
    </row>
    <row r="9" spans="1:12">
      <c r="A9" s="55" t="s">
        <v>229</v>
      </c>
      <c r="B9" s="162" t="s">
        <v>232</v>
      </c>
      <c r="C9" s="162" t="s">
        <v>232</v>
      </c>
      <c r="D9" s="162" t="s">
        <v>232</v>
      </c>
      <c r="E9" s="162" t="s">
        <v>232</v>
      </c>
      <c r="F9" s="162" t="s">
        <v>232</v>
      </c>
    </row>
    <row r="10" spans="1:12">
      <c r="A10" s="55" t="s">
        <v>230</v>
      </c>
      <c r="B10" s="162" t="s">
        <v>232</v>
      </c>
      <c r="C10" s="162" t="s">
        <v>232</v>
      </c>
      <c r="D10" s="162" t="s">
        <v>232</v>
      </c>
      <c r="E10" s="162" t="s">
        <v>232</v>
      </c>
      <c r="F10" s="162" t="s">
        <v>232</v>
      </c>
    </row>
    <row r="11" spans="1:12">
      <c r="A11" s="55" t="s">
        <v>233</v>
      </c>
      <c r="B11" s="162" t="s">
        <v>232</v>
      </c>
      <c r="C11" s="162" t="s">
        <v>232</v>
      </c>
      <c r="D11" s="162" t="s">
        <v>232</v>
      </c>
      <c r="E11" s="162" t="s">
        <v>232</v>
      </c>
      <c r="F11" s="162" t="s">
        <v>232</v>
      </c>
    </row>
    <row r="13" spans="1:12" ht="14.25">
      <c r="A13" s="95" t="s">
        <v>237</v>
      </c>
    </row>
    <row r="14" spans="1:12">
      <c r="A14" t="s">
        <v>216</v>
      </c>
      <c r="B14" s="161" t="s">
        <v>213</v>
      </c>
      <c r="C14" s="161" t="s">
        <v>214</v>
      </c>
      <c r="D14" s="161" t="s">
        <v>258</v>
      </c>
      <c r="E14" s="161" t="s">
        <v>262</v>
      </c>
      <c r="F14" s="161" t="s">
        <v>215</v>
      </c>
    </row>
    <row r="15" spans="1:12">
      <c r="A15" t="s">
        <v>217</v>
      </c>
      <c r="B15" s="161" t="s">
        <v>218</v>
      </c>
      <c r="C15" s="161" t="s">
        <v>219</v>
      </c>
      <c r="D15" s="161" t="s">
        <v>259</v>
      </c>
      <c r="E15" s="161" t="s">
        <v>263</v>
      </c>
      <c r="F15" s="161" t="s">
        <v>220</v>
      </c>
    </row>
    <row r="17" spans="1:6" ht="12.75">
      <c r="A17" s="95" t="s">
        <v>212</v>
      </c>
    </row>
    <row r="18" spans="1:6">
      <c r="A18" s="55" t="s">
        <v>224</v>
      </c>
      <c r="B18" s="161" t="s">
        <v>221</v>
      </c>
      <c r="C18" s="161" t="s">
        <v>222</v>
      </c>
      <c r="D18" s="162" t="s">
        <v>260</v>
      </c>
      <c r="E18" s="162" t="s">
        <v>238</v>
      </c>
      <c r="F18" s="162" t="s">
        <v>238</v>
      </c>
    </row>
    <row r="20" spans="1:6" ht="12.75">
      <c r="A20" s="95" t="s">
        <v>223</v>
      </c>
    </row>
    <row r="21" spans="1:6">
      <c r="A21" t="s">
        <v>211</v>
      </c>
      <c r="B21" s="160">
        <v>18.899999999999999</v>
      </c>
      <c r="C21" s="160">
        <v>30.64</v>
      </c>
      <c r="D21" s="160">
        <v>44.95</v>
      </c>
      <c r="E21" s="160">
        <v>64.95</v>
      </c>
      <c r="F21" s="160">
        <v>99</v>
      </c>
    </row>
    <row r="22" spans="1:6">
      <c r="E22" t="s">
        <v>261</v>
      </c>
    </row>
    <row r="25" spans="1:6">
      <c r="A25" s="55" t="s">
        <v>241</v>
      </c>
    </row>
    <row r="26" spans="1:6">
      <c r="A26" s="55" t="s">
        <v>239</v>
      </c>
    </row>
    <row r="27" spans="1:6" ht="58.5" customHeight="1">
      <c r="A27" s="226" t="s">
        <v>240</v>
      </c>
      <c r="B27" s="226"/>
      <c r="C27" s="226"/>
      <c r="D27" s="226"/>
      <c r="E27" s="226"/>
      <c r="F27" s="226"/>
    </row>
  </sheetData>
  <mergeCells count="1">
    <mergeCell ref="A27:F27"/>
  </mergeCells>
  <hyperlinks>
    <hyperlink ref="L2" location="Home!Print_Area" display="Return to Home page"/>
  </hyperlinks>
  <pageMargins left="0.74803149606299202" right="0.74803149606299202" top="0.98425196850393704" bottom="1.1811023622047201" header="0.511811023622047" footer="0.511811023622047"/>
  <pageSetup paperSize="9" scale="80" orientation="landscape" r:id="rId1"/>
  <headerFooter alignWithMargins="0">
    <oddHeader>&amp;L&amp;G&amp;C&amp;"Arial,Vet"&amp;UTelenet - Investor and Analyst Toolkit</oddHeader>
    <oddFooter>&amp;L&amp;7May 3, 2011 - Q1 2011 results&amp;C&amp;7Broadband Specs&amp;R&amp;7&amp;P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Home</vt:lpstr>
      <vt:lpstr>Income Statement</vt:lpstr>
      <vt:lpstr>Revenue Adjustment</vt:lpstr>
      <vt:lpstr>Adjusted EBITDA</vt:lpstr>
      <vt:lpstr>Cash Flow Statement</vt:lpstr>
      <vt:lpstr>Statement of financial position</vt:lpstr>
      <vt:lpstr>Capital expenditures</vt:lpstr>
      <vt:lpstr>Operating statistics</vt:lpstr>
      <vt:lpstr>Broadband specs</vt:lpstr>
      <vt:lpstr>Shakes</vt:lpstr>
      <vt:lpstr>Outlook 2011</vt:lpstr>
      <vt:lpstr>AFOSHEET</vt:lpstr>
      <vt:lpstr>Group structure</vt:lpstr>
      <vt:lpstr>Shareholder structure</vt:lpstr>
      <vt:lpstr>Debt profile</vt:lpstr>
      <vt:lpstr>Financial calendar</vt:lpstr>
      <vt:lpstr>Analyst coverage</vt:lpstr>
      <vt:lpstr>'Adjusted EBITDA'!Print_Area</vt:lpstr>
      <vt:lpstr>'Analyst coverage'!Print_Area</vt:lpstr>
      <vt:lpstr>'Broadband specs'!Print_Area</vt:lpstr>
      <vt:lpstr>'Capital expenditures'!Print_Area</vt:lpstr>
      <vt:lpstr>'Cash Flow Statement'!Print_Area</vt:lpstr>
      <vt:lpstr>'Debt profile'!Print_Area</vt:lpstr>
      <vt:lpstr>'Financial calendar'!Print_Area</vt:lpstr>
      <vt:lpstr>'Group structure'!Print_Area</vt:lpstr>
      <vt:lpstr>Home!Print_Area</vt:lpstr>
      <vt:lpstr>'Income Statement'!Print_Area</vt:lpstr>
      <vt:lpstr>'Operating statistics'!Print_Area</vt:lpstr>
      <vt:lpstr>'Outlook 2011'!Print_Area</vt:lpstr>
      <vt:lpstr>'Revenue Adjustment'!Print_Area</vt:lpstr>
      <vt:lpstr>Shakes!Print_Area</vt:lpstr>
      <vt:lpstr>'Shareholder structure'!Print_Area</vt:lpstr>
      <vt:lpstr>'Statement of financial position'!Print_Area</vt:lpstr>
    </vt:vector>
  </TitlesOfParts>
  <Company>Dexia Bank Belgium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Goyens Rob</dc:creator>
  <cp:lastModifiedBy>rgoyens</cp:lastModifiedBy>
  <cp:lastPrinted>2011-05-03T08:15:45Z</cp:lastPrinted>
  <dcterms:created xsi:type="dcterms:W3CDTF">2009-05-05T13:38:16Z</dcterms:created>
  <dcterms:modified xsi:type="dcterms:W3CDTF">2011-05-03T08:39:21Z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