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6690" windowHeight="4080" tabRatio="829" activeTab="0"/>
  </bookViews>
  <sheets>
    <sheet name="P&amp;L" sheetId="1" r:id="rId1"/>
    <sheet name="Revenues" sheetId="2" r:id="rId2"/>
    <sheet name="Expenses" sheetId="3" r:id="rId3"/>
    <sheet name="Profit &amp; Margin" sheetId="4" r:id="rId4"/>
    <sheet name="Fixed Con- KPIs" sheetId="5" r:id="rId5"/>
    <sheet name="Fixed Bus- KPIs" sheetId="6" r:id="rId6"/>
    <sheet name="Mobile - KPIs" sheetId="7" r:id="rId7"/>
    <sheet name="Cash flow, Capex &amp; Debt" sheetId="8" r:id="rId8"/>
    <sheet name="Bond Overview" sheetId="9" r:id="rId9"/>
    <sheet name="Tariffs" sheetId="10" r:id="rId10"/>
  </sheets>
  <definedNames>
    <definedName name="_xlnm.Print_Area" localSheetId="8">'Bond Overview'!$A$1:$T$28</definedName>
    <definedName name="_xlnm.Print_Area" localSheetId="7">'Cash flow, Capex &amp; Debt'!$A$1:$V$92</definedName>
    <definedName name="_xlnm.Print_Area" localSheetId="2">'Expenses'!$A$1:$V$69</definedName>
    <definedName name="_xlnm.Print_Area" localSheetId="5">'Fixed Bus- KPIs'!$A$1:$V$66</definedName>
    <definedName name="_xlnm.Print_Area" localSheetId="4">'Fixed Con- KPIs'!$A$1:$V$71</definedName>
    <definedName name="_xlnm.Print_Area" localSheetId="6">'Mobile - KPIs'!$A$1:$V$156</definedName>
    <definedName name="_xlnm.Print_Area" localSheetId="0">'P&amp;L'!$A$1:$V$58</definedName>
    <definedName name="_xlnm.Print_Area" localSheetId="3">'Profit &amp; Margin'!$A$1:$V$64</definedName>
    <definedName name="_xlnm.Print_Area" localSheetId="1">'Revenues'!$A$1:$V$87</definedName>
    <definedName name="_xlnm.Print_Area" localSheetId="9">'Tariffs'!$A$1:$L$78</definedName>
    <definedName name="DsTxtAfsluiting" localSheetId="2">'Expenses'!#REF!</definedName>
    <definedName name="DsTxtAfsluiting" localSheetId="0">'P&amp;L'!#REF!</definedName>
    <definedName name="DsTxtAfsluiting" localSheetId="3">'Profit &amp; Margin'!#REF!</definedName>
    <definedName name="DsTxtAfsluiting" localSheetId="1">'Revenues'!#REF!</definedName>
  </definedNames>
  <calcPr fullCalcOnLoad="1"/>
</workbook>
</file>

<file path=xl/sharedStrings.xml><?xml version="1.0" encoding="utf-8"?>
<sst xmlns="http://schemas.openxmlformats.org/spreadsheetml/2006/main" count="1082" uniqueCount="424">
  <si>
    <t>Operating revenues</t>
  </si>
  <si>
    <t>E-Plus</t>
  </si>
  <si>
    <t>Other</t>
  </si>
  <si>
    <t>Intercompany sales</t>
  </si>
  <si>
    <t>Income statement KPN N.V.</t>
  </si>
  <si>
    <t>Salaries and social security contributions</t>
  </si>
  <si>
    <t>Costs of material</t>
  </si>
  <si>
    <t>Work contracted out and other expenses</t>
  </si>
  <si>
    <t>- E-Plus</t>
  </si>
  <si>
    <t>- Local</t>
  </si>
  <si>
    <t>- National</t>
  </si>
  <si>
    <t>- International</t>
  </si>
  <si>
    <t>- Fixed to Mobile</t>
  </si>
  <si>
    <t>- PSTN</t>
  </si>
  <si>
    <t>- Internet</t>
  </si>
  <si>
    <t>Value Added Network Services</t>
  </si>
  <si>
    <t>Het Net</t>
  </si>
  <si>
    <t>Other operating expenses</t>
  </si>
  <si>
    <t>- KPN Mobile (NL)</t>
  </si>
  <si>
    <t>Customers</t>
  </si>
  <si>
    <t>E-Plus (Germany)</t>
  </si>
  <si>
    <t>ARPU blended</t>
  </si>
  <si>
    <t>Non-voice as % of ARPU</t>
  </si>
  <si>
    <t>Gross churn blended</t>
  </si>
  <si>
    <t>KPN Mobile (NL)</t>
  </si>
  <si>
    <t>MoU blended</t>
  </si>
  <si>
    <t>y.o.y.</t>
  </si>
  <si>
    <t>XS4All</t>
  </si>
  <si>
    <t>BASE (Belgium)</t>
  </si>
  <si>
    <t>BASE</t>
  </si>
  <si>
    <t>- BASE</t>
  </si>
  <si>
    <t>%</t>
  </si>
  <si>
    <t>(C)</t>
  </si>
  <si>
    <t>Local traffic</t>
  </si>
  <si>
    <t>(B)</t>
  </si>
  <si>
    <t>Call set-up</t>
  </si>
  <si>
    <t>- Standard</t>
  </si>
  <si>
    <t>- Off-peak</t>
  </si>
  <si>
    <t>- Night/weekend</t>
  </si>
  <si>
    <t>Long Distance</t>
  </si>
  <si>
    <t>International Tariffs (per minute)</t>
  </si>
  <si>
    <t>- Germany</t>
  </si>
  <si>
    <t>-    Gemany (various cities)</t>
  </si>
  <si>
    <t>- Belgium</t>
  </si>
  <si>
    <t>-    Belgium (various cities)</t>
  </si>
  <si>
    <t>- United Kingdom</t>
  </si>
  <si>
    <t>-    London</t>
  </si>
  <si>
    <t>- France</t>
  </si>
  <si>
    <t>-    Paris</t>
  </si>
  <si>
    <t>- United States</t>
  </si>
  <si>
    <t>-    United States (various cities)</t>
  </si>
  <si>
    <t xml:space="preserve">Access to Unbundled local loops (monthly charge) </t>
  </si>
  <si>
    <t>(A)</t>
  </si>
  <si>
    <t>- Line sharing tarriff</t>
  </si>
  <si>
    <t>- MDF access</t>
  </si>
  <si>
    <t>Interconnection (per minute, 3 min peak call incl. set-up charge)</t>
  </si>
  <si>
    <t>- Local teminating</t>
  </si>
  <si>
    <t>- Regional terminating</t>
  </si>
  <si>
    <t>- National terminating</t>
  </si>
  <si>
    <t>- Carrier select local</t>
  </si>
  <si>
    <t>- Carrier select regional</t>
  </si>
  <si>
    <t>- Carrier select national</t>
  </si>
  <si>
    <t>- Carrier preselect local</t>
  </si>
  <si>
    <t>- Carrier preselect regional</t>
  </si>
  <si>
    <t>- Carrier preselect national</t>
  </si>
  <si>
    <t>- of which i-mode</t>
  </si>
  <si>
    <r>
      <t>Fixed-to-KPN mobile</t>
    </r>
    <r>
      <rPr>
        <b/>
        <vertAlign val="superscript"/>
        <sz val="9"/>
        <rFont val="KPN Sans"/>
        <family val="2"/>
      </rPr>
      <t xml:space="preserve">  </t>
    </r>
  </si>
  <si>
    <t>- Transit services</t>
  </si>
  <si>
    <t>- International wholesale services</t>
  </si>
  <si>
    <t>- Originating Internet</t>
  </si>
  <si>
    <t>Rabobank</t>
  </si>
  <si>
    <t>- Other</t>
  </si>
  <si>
    <t>GMTN</t>
  </si>
  <si>
    <t>Currency</t>
  </si>
  <si>
    <t>Coupon</t>
  </si>
  <si>
    <t>Step-up</t>
  </si>
  <si>
    <t>Issue date</t>
  </si>
  <si>
    <t>Redemption</t>
  </si>
  <si>
    <t>ISIN code</t>
  </si>
  <si>
    <t>Lead arrangers</t>
  </si>
  <si>
    <t>Listing</t>
  </si>
  <si>
    <t>Paying Agent</t>
  </si>
  <si>
    <t>no</t>
  </si>
  <si>
    <t>EUR</t>
  </si>
  <si>
    <t>Amsterdam</t>
  </si>
  <si>
    <t>Citibank</t>
  </si>
  <si>
    <t>yes</t>
  </si>
  <si>
    <t>30/360</t>
  </si>
  <si>
    <t>USD</t>
  </si>
  <si>
    <t>XS0127851946</t>
  </si>
  <si>
    <t>Luxembourg</t>
  </si>
  <si>
    <t>NLG</t>
  </si>
  <si>
    <t>XS0067157023</t>
  </si>
  <si>
    <t>GBP</t>
  </si>
  <si>
    <t>XS0127851516</t>
  </si>
  <si>
    <t>XS0091945419</t>
  </si>
  <si>
    <t>US780641AG12</t>
  </si>
  <si>
    <t>US780641AH94</t>
  </si>
  <si>
    <t>Principal (mn)</t>
  </si>
  <si>
    <t>Amsterdam
Londen</t>
  </si>
  <si>
    <t>Morgan Stanley
UBS Warburg</t>
  </si>
  <si>
    <t>ABN Amro
Barclays
CSFB</t>
  </si>
  <si>
    <t>ABN Amro
UBS Warburg</t>
  </si>
  <si>
    <t>Banque Int.
Luxembourg</t>
  </si>
  <si>
    <t>Bankers Trust</t>
  </si>
  <si>
    <t>After exchange offer
Issued as USN7637QAB97
(Reg S Global Note) &amp;
US780641AB25
(144A Global Note)</t>
  </si>
  <si>
    <t>After exchange offer
Issued as USN7637QAC70
(Reg S Global Note) &amp;
US780641AC08
(144A Global Note)</t>
  </si>
  <si>
    <t>Global bond</t>
  </si>
  <si>
    <t>Eurobond</t>
  </si>
  <si>
    <t>Interest date(s)</t>
  </si>
  <si>
    <t>Days
convention</t>
  </si>
  <si>
    <t>Actual/
Actual</t>
  </si>
  <si>
    <t>Comments</t>
  </si>
  <si>
    <t>1-Apr
1-Oct</t>
  </si>
  <si>
    <t>Local Exchanges</t>
  </si>
  <si>
    <t>YTD %</t>
  </si>
  <si>
    <t>Mobile</t>
  </si>
  <si>
    <t>0.375% on next
coupon date
after downgrade to below BBB/Baa2;      reverse effect      after upgrade</t>
  </si>
  <si>
    <t xml:space="preserve">XS4All </t>
  </si>
  <si>
    <t>Fixed</t>
  </si>
  <si>
    <t xml:space="preserve">Mobile </t>
  </si>
  <si>
    <t>Consolidated debt</t>
  </si>
  <si>
    <t>Planet Internet</t>
  </si>
  <si>
    <t>in € bn</t>
  </si>
  <si>
    <t xml:space="preserve">ARPU blended </t>
  </si>
  <si>
    <t>n.a.</t>
  </si>
  <si>
    <t xml:space="preserve">Fixed </t>
  </si>
  <si>
    <t>Depreciation, amortization and impairments</t>
  </si>
  <si>
    <t>Change in working capital</t>
  </si>
  <si>
    <t>- Inventory</t>
  </si>
  <si>
    <t>- Other current assets</t>
  </si>
  <si>
    <t>- Current liabilities</t>
  </si>
  <si>
    <t>Net cash flow from operating activities</t>
  </si>
  <si>
    <t>Net cash flow from investing activities</t>
  </si>
  <si>
    <t>Net cash flow from financing activities</t>
  </si>
  <si>
    <t>Change in cash and cash equivalents</t>
  </si>
  <si>
    <r>
      <t xml:space="preserve">Net cash flow from operating activities </t>
    </r>
    <r>
      <rPr>
        <b/>
        <i/>
        <sz val="8"/>
        <color indexed="8"/>
        <rFont val="KPN Sans"/>
        <family val="2"/>
      </rPr>
      <t>before changes in working capital</t>
    </r>
  </si>
  <si>
    <t>Total Bonds Royal KPN NV</t>
  </si>
  <si>
    <t>- Of which short-term</t>
  </si>
  <si>
    <t>Subordinated convertible bonds</t>
  </si>
  <si>
    <t xml:space="preserve">Eurobonds </t>
  </si>
  <si>
    <t>Global bonds</t>
  </si>
  <si>
    <t>- M-VPN routers</t>
  </si>
  <si>
    <t>- IP-VPN connections</t>
  </si>
  <si>
    <t>- Frame Relay (# ports)</t>
  </si>
  <si>
    <t>- Analogue</t>
  </si>
  <si>
    <t>- Digital</t>
  </si>
  <si>
    <t>Q1 '04</t>
  </si>
  <si>
    <t>Operating expenses</t>
  </si>
  <si>
    <t xml:space="preserve">Consolidated figures </t>
  </si>
  <si>
    <t>in € mn</t>
  </si>
  <si>
    <t>Total Operating expenses</t>
  </si>
  <si>
    <t>Total Amortization</t>
  </si>
  <si>
    <t>Q4 '04</t>
  </si>
  <si>
    <t>Q3 '04</t>
  </si>
  <si>
    <t>Q2 '04</t>
  </si>
  <si>
    <t>- Originating voice</t>
  </si>
  <si>
    <t>- Terminating services</t>
  </si>
  <si>
    <t>Depreciation (incl. impairments)</t>
  </si>
  <si>
    <t>Amortization (incl. impairments)</t>
  </si>
  <si>
    <r>
      <t>Of which: Depreciation</t>
    </r>
    <r>
      <rPr>
        <b/>
        <vertAlign val="superscript"/>
        <sz val="10"/>
        <rFont val="KPN Sans"/>
        <family val="2"/>
      </rPr>
      <t>1</t>
    </r>
  </si>
  <si>
    <r>
      <t>Of which: Amortization</t>
    </r>
    <r>
      <rPr>
        <b/>
        <vertAlign val="superscript"/>
        <sz val="10"/>
        <rFont val="KPN Sans"/>
        <family val="2"/>
      </rPr>
      <t>1</t>
    </r>
  </si>
  <si>
    <t>Intercompany expenses</t>
  </si>
  <si>
    <t>Consolidated figures</t>
  </si>
  <si>
    <t>Fixed Tariffs</t>
  </si>
  <si>
    <t>Net sales</t>
  </si>
  <si>
    <t>Own work capitalized</t>
  </si>
  <si>
    <t>Other operating revenues</t>
  </si>
  <si>
    <t>- Trade receivables</t>
  </si>
  <si>
    <t xml:space="preserve">Consolidated figures                          </t>
  </si>
  <si>
    <t>Total Operating revenues</t>
  </si>
  <si>
    <t>Total Net sales</t>
  </si>
  <si>
    <t>Capex/Net sales</t>
  </si>
  <si>
    <t>Total Net debt</t>
  </si>
  <si>
    <t>Total Capex</t>
  </si>
  <si>
    <r>
      <t>1</t>
    </r>
    <r>
      <rPr>
        <sz val="8"/>
        <rFont val="KPN Sans"/>
        <family val="2"/>
      </rPr>
      <t xml:space="preserve"> Management estimates</t>
    </r>
  </si>
  <si>
    <r>
      <t xml:space="preserve">1 </t>
    </r>
    <r>
      <rPr>
        <sz val="8"/>
        <rFont val="KPN Sans"/>
        <family val="2"/>
      </rPr>
      <t>Including impairments</t>
    </r>
  </si>
  <si>
    <t>- Weekend</t>
  </si>
  <si>
    <t>- Off-peak/Night</t>
  </si>
  <si>
    <t>Leased Lines</t>
  </si>
  <si>
    <t>04-Oct-'00</t>
  </si>
  <si>
    <t>12-Apr-'01</t>
  </si>
  <si>
    <t>03-Jul-'96</t>
  </si>
  <si>
    <t>05-Nov-'98</t>
  </si>
  <si>
    <t>12-Apr</t>
  </si>
  <si>
    <t>03-Jul</t>
  </si>
  <si>
    <t>11-Apr</t>
  </si>
  <si>
    <t>05-Nov</t>
  </si>
  <si>
    <t>12-Apr-'06</t>
  </si>
  <si>
    <t>03-Jul-'06</t>
  </si>
  <si>
    <t>05-Nov-'08</t>
  </si>
  <si>
    <t>01-Oct-'10</t>
  </si>
  <si>
    <t>01-Oct-'30</t>
  </si>
  <si>
    <t>11-Apr-'08</t>
  </si>
  <si>
    <t>Dividend per share</t>
  </si>
  <si>
    <r>
      <t>Earnings per share (non-diluted)</t>
    </r>
    <r>
      <rPr>
        <b/>
        <vertAlign val="superscript"/>
        <sz val="10"/>
        <rFont val="KPN Sans"/>
        <family val="2"/>
      </rPr>
      <t xml:space="preserve"> 1</t>
    </r>
  </si>
  <si>
    <t>- of which interim dividend</t>
  </si>
  <si>
    <r>
      <t xml:space="preserve">1 </t>
    </r>
    <r>
      <rPr>
        <sz val="8"/>
        <rFont val="KPN Sans"/>
        <family val="2"/>
      </rPr>
      <t xml:space="preserve">The earnings per share have been calculated by deducting the year-to-date earnings per share of the preceding quarter from the year-to-date earnings per share of the current quarter. </t>
    </r>
  </si>
  <si>
    <r>
      <t>Earnings per share (fully-diluted)</t>
    </r>
    <r>
      <rPr>
        <b/>
        <vertAlign val="superscript"/>
        <sz val="10"/>
        <rFont val="KPN Sans"/>
        <family val="2"/>
      </rPr>
      <t xml:space="preserve"> 1</t>
    </r>
  </si>
  <si>
    <r>
      <t>Market penetration</t>
    </r>
    <r>
      <rPr>
        <b/>
        <vertAlign val="superscript"/>
        <sz val="9"/>
        <color indexed="8"/>
        <rFont val="KPN Sans"/>
        <family val="2"/>
      </rPr>
      <t>1</t>
    </r>
  </si>
  <si>
    <t>Excluding VAT (which is 19%)</t>
  </si>
  <si>
    <t>&gt;16%</t>
  </si>
  <si>
    <t>21 Jul-'04</t>
  </si>
  <si>
    <t>21 Jul-'09</t>
  </si>
  <si>
    <t>3 months Euribor + 0.4%</t>
  </si>
  <si>
    <t>XS0196776727</t>
  </si>
  <si>
    <t>Deutsche Bank   Banc of America</t>
  </si>
  <si>
    <t>Actual/360</t>
  </si>
  <si>
    <t>Actual/ Actual</t>
  </si>
  <si>
    <t>21 Jul-'11</t>
  </si>
  <si>
    <t>21 Jul</t>
  </si>
  <si>
    <t>XS0196776214</t>
  </si>
  <si>
    <t>Swapped into 2 Floating Rates of 6 months Euribor + 1.23% / 1.24625% (30/360)</t>
  </si>
  <si>
    <t>Swapped into Fixed Rate of 4.0225% (30/360)</t>
  </si>
  <si>
    <t>21-Jul      21-Oct      21-Jan     21 Apr</t>
  </si>
  <si>
    <t>(D)</t>
  </si>
  <si>
    <t>KPN Direct ADSL (no ISP needed)</t>
  </si>
  <si>
    <t>&gt;17%</t>
  </si>
  <si>
    <t>Monthly exchange rental</t>
  </si>
  <si>
    <t>- Analogue line</t>
  </si>
  <si>
    <t>- ISDN-2 line</t>
  </si>
  <si>
    <t>12 Jan (A)</t>
  </si>
  <si>
    <t>1 July (B)</t>
  </si>
  <si>
    <t>1 Dec (D)</t>
  </si>
  <si>
    <t>Q1 '05</t>
  </si>
  <si>
    <t>Change in provisions</t>
  </si>
  <si>
    <t>Book gains</t>
  </si>
  <si>
    <t>Interest paid / received</t>
  </si>
  <si>
    <t>Income tax paid / received</t>
  </si>
  <si>
    <t>Profit attributable to minority shareholders</t>
  </si>
  <si>
    <t>Profit attributable to equity holders of the parent</t>
  </si>
  <si>
    <r>
      <t>2</t>
    </r>
    <r>
      <rPr>
        <sz val="8"/>
        <rFont val="KPN Sans"/>
        <family val="2"/>
      </rPr>
      <t xml:space="preserve"> SAC and SRC previously disclosed separately; split discontinued for competitive reasons</t>
    </r>
  </si>
  <si>
    <t>Nominal amount outstanding
(mn)</t>
  </si>
  <si>
    <r>
      <t>Cash and cash equivalents</t>
    </r>
    <r>
      <rPr>
        <b/>
        <vertAlign val="superscript"/>
        <sz val="9"/>
        <color indexed="8"/>
        <rFont val="KPN Sans"/>
        <family val="2"/>
      </rPr>
      <t>2</t>
    </r>
  </si>
  <si>
    <r>
      <t xml:space="preserve">2 </t>
    </r>
    <r>
      <rPr>
        <sz val="8"/>
        <rFont val="KPN Sans"/>
        <family val="2"/>
      </rPr>
      <t xml:space="preserve">Including Bitstream </t>
    </r>
  </si>
  <si>
    <t>- Go (800 kbit/s down - 256 kbit/s up)</t>
  </si>
  <si>
    <t>- Lite (1,600 kbit/s down - 512 kbit/s up)</t>
  </si>
  <si>
    <t>- Basic (3,200 kbit/s down - 768 kbit/s up)</t>
  </si>
  <si>
    <t>- Extra (8,000 kbit/s down and 1,024 kbit/s up)</t>
  </si>
  <si>
    <t>Fair value financial instruments</t>
  </si>
  <si>
    <t>Operating profit</t>
  </si>
  <si>
    <t>Finance costs - net</t>
  </si>
  <si>
    <t>Income tax</t>
  </si>
  <si>
    <t xml:space="preserve">Profit for the period </t>
  </si>
  <si>
    <r>
      <t xml:space="preserve">1 </t>
    </r>
    <r>
      <rPr>
        <sz val="8"/>
        <rFont val="KPN Sans"/>
        <family val="2"/>
      </rPr>
      <t xml:space="preserve">Including Property, Plant &amp; Equipment and all software </t>
    </r>
  </si>
  <si>
    <r>
      <t>Capex</t>
    </r>
    <r>
      <rPr>
        <b/>
        <vertAlign val="superscript"/>
        <sz val="10"/>
        <color indexed="9"/>
        <rFont val="KPN Sans"/>
        <family val="2"/>
      </rPr>
      <t>1</t>
    </r>
  </si>
  <si>
    <t>22-Jun-'15</t>
  </si>
  <si>
    <t>Q2 '05</t>
  </si>
  <si>
    <t>Consumer</t>
  </si>
  <si>
    <t>Business</t>
  </si>
  <si>
    <t>Other (Including intradivision)</t>
  </si>
  <si>
    <t>Voice</t>
  </si>
  <si>
    <t>Internet</t>
  </si>
  <si>
    <t>Other (Including intercompany)</t>
  </si>
  <si>
    <t>IMS</t>
  </si>
  <si>
    <t>Connectivity</t>
  </si>
  <si>
    <t>EnterCom</t>
  </si>
  <si>
    <t>Carrier Services</t>
  </si>
  <si>
    <t>of which: external revenues</t>
  </si>
  <si>
    <t>Fixed: Consumer - Voice</t>
  </si>
  <si>
    <t>- ISDN</t>
  </si>
  <si>
    <t>Fixed: Consumer - Internet &amp; TV</t>
  </si>
  <si>
    <r>
      <t>Minutes</t>
    </r>
    <r>
      <rPr>
        <sz val="9"/>
        <color indexed="8"/>
        <rFont val="KPN Sans"/>
        <family val="2"/>
      </rPr>
      <t xml:space="preserve"> (in bn)</t>
    </r>
  </si>
  <si>
    <r>
      <t>Access Lines</t>
    </r>
    <r>
      <rPr>
        <sz val="9"/>
        <color indexed="8"/>
        <rFont val="KPN Sans"/>
        <family val="2"/>
      </rPr>
      <t xml:space="preserve"> (*1,000)</t>
    </r>
  </si>
  <si>
    <r>
      <t>ADSL connections (installed)</t>
    </r>
    <r>
      <rPr>
        <sz val="8"/>
        <color indexed="8"/>
        <rFont val="KPN Sans"/>
        <family val="2"/>
      </rPr>
      <t xml:space="preserve"> (*1,000) </t>
    </r>
  </si>
  <si>
    <t>Fixed: Business</t>
  </si>
  <si>
    <r>
      <t xml:space="preserve">Voice packages: "Belzakelijk" </t>
    </r>
    <r>
      <rPr>
        <sz val="9"/>
        <color indexed="8"/>
        <rFont val="KPN Sans"/>
        <family val="2"/>
      </rPr>
      <t>(*1,000)</t>
    </r>
  </si>
  <si>
    <r>
      <t xml:space="preserve">2 </t>
    </r>
    <r>
      <rPr>
        <sz val="8"/>
        <rFont val="KPN Sans"/>
        <family val="2"/>
      </rPr>
      <t>Other traffic revenues includes traffic from Conferencing Services</t>
    </r>
  </si>
  <si>
    <t>Access Revenues</t>
  </si>
  <si>
    <t>Other / Intercompany minutes (in bn)</t>
  </si>
  <si>
    <t>Fixed: Wholesale and Operations</t>
  </si>
  <si>
    <t>22-Jun-'05</t>
  </si>
  <si>
    <t>22-Jun</t>
  </si>
  <si>
    <t>- DSL connections</t>
  </si>
  <si>
    <t>Profit on continuing operations before taxes</t>
  </si>
  <si>
    <t>Share of the profit of associates and JVs</t>
  </si>
  <si>
    <t>Intercompany revenues</t>
  </si>
  <si>
    <t>Total Depreciation</t>
  </si>
  <si>
    <t>Total Operating profit</t>
  </si>
  <si>
    <r>
      <t>1</t>
    </r>
    <r>
      <rPr>
        <sz val="8"/>
        <rFont val="KPN Sans"/>
        <family val="2"/>
      </rPr>
      <t xml:space="preserve"> Market shares defined as share in traditional voice (excluding VoIP and internet-dial up)</t>
    </r>
  </si>
  <si>
    <t>- VPNs (# customers)</t>
  </si>
  <si>
    <t>Customized programs Service Integration</t>
  </si>
  <si>
    <r>
      <t xml:space="preserve">3 </t>
    </r>
    <r>
      <rPr>
        <sz val="8"/>
        <rFont val="KPN Sans"/>
        <family val="2"/>
      </rPr>
      <t>Includes KPN ADSL connections (installed), line sharing other telcos and KPN Bitstream</t>
    </r>
  </si>
  <si>
    <r>
      <t>- MDF access lines (*1,000)</t>
    </r>
    <r>
      <rPr>
        <vertAlign val="superscript"/>
        <sz val="8"/>
        <color indexed="8"/>
        <rFont val="KPN Sans"/>
        <family val="2"/>
      </rPr>
      <t>2</t>
    </r>
  </si>
  <si>
    <t>- DSL enabled</t>
  </si>
  <si>
    <t>- Post Paid</t>
  </si>
  <si>
    <t>- ARPU Post Paid</t>
  </si>
  <si>
    <t>- MoU Post Paid</t>
  </si>
  <si>
    <t xml:space="preserve">- SAC/SRC Post Paid </t>
  </si>
  <si>
    <t>- Gross churn Post Paid</t>
  </si>
  <si>
    <t>- Pre Paid</t>
  </si>
  <si>
    <t>- ARPU Pre Paid</t>
  </si>
  <si>
    <t>- MoU Pre Paid</t>
  </si>
  <si>
    <t>- SAC/SRC Pre Paid</t>
  </si>
  <si>
    <t>- Gross churn Pre Paid</t>
  </si>
  <si>
    <t xml:space="preserve">- MoU Pre Paid </t>
  </si>
  <si>
    <t>Wholesale and Operations</t>
  </si>
  <si>
    <t>Total debt</t>
  </si>
  <si>
    <r>
      <t>Debt summary</t>
    </r>
    <r>
      <rPr>
        <b/>
        <vertAlign val="superscript"/>
        <sz val="10"/>
        <color indexed="9"/>
        <rFont val="KPN Sans"/>
        <family val="2"/>
      </rPr>
      <t>1</t>
    </r>
  </si>
  <si>
    <r>
      <t>Access Revenues</t>
    </r>
    <r>
      <rPr>
        <b/>
        <vertAlign val="superscript"/>
        <sz val="9"/>
        <color indexed="8"/>
        <rFont val="KPN Sans"/>
        <family val="2"/>
      </rPr>
      <t>3</t>
    </r>
  </si>
  <si>
    <r>
      <t>3</t>
    </r>
    <r>
      <rPr>
        <sz val="8"/>
        <rFont val="KPN Sans"/>
        <family val="2"/>
      </rPr>
      <t xml:space="preserve"> Including other revenues</t>
    </r>
  </si>
  <si>
    <r>
      <t>2</t>
    </r>
    <r>
      <rPr>
        <sz val="8"/>
        <rFont val="KPN Sans"/>
        <family val="2"/>
      </rPr>
      <t xml:space="preserve"> Based on invoiced access lines</t>
    </r>
  </si>
  <si>
    <t>&gt;18%</t>
  </si>
  <si>
    <t>ABN Amro                                                                                                                                                                                        Citigroup                                                                                                                                                                                                 HVB                                                                                                                                                                                                                  ING</t>
  </si>
  <si>
    <t>XS0222766973</t>
  </si>
  <si>
    <t>Intercompany within Wholesale and Operations</t>
  </si>
  <si>
    <r>
      <t xml:space="preserve">Total traffic </t>
    </r>
    <r>
      <rPr>
        <sz val="9"/>
        <color indexed="8"/>
        <rFont val="KPN Sans"/>
        <family val="2"/>
      </rPr>
      <t>(in mn minutes)</t>
    </r>
  </si>
  <si>
    <r>
      <t>Total traffic</t>
    </r>
    <r>
      <rPr>
        <sz val="9"/>
        <color indexed="8"/>
        <rFont val="KPN Sans"/>
        <family val="2"/>
      </rPr>
      <t xml:space="preserve"> (in mn minutes)</t>
    </r>
  </si>
  <si>
    <t>Q3 '05</t>
  </si>
  <si>
    <r>
      <t>KPN Broadband ISP customers</t>
    </r>
    <r>
      <rPr>
        <sz val="8"/>
        <color indexed="8"/>
        <rFont val="KPN Sans"/>
        <family val="2"/>
      </rPr>
      <t xml:space="preserve"> (*1,000)</t>
    </r>
  </si>
  <si>
    <r>
      <t>KPN TV subscribers</t>
    </r>
    <r>
      <rPr>
        <sz val="9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(*1,000)</t>
    </r>
  </si>
  <si>
    <r>
      <t>Internet dial-up minutes</t>
    </r>
    <r>
      <rPr>
        <sz val="8"/>
        <color indexed="8"/>
        <rFont val="KPN Sans"/>
        <family val="2"/>
      </rPr>
      <t xml:space="preserve"> (bn)</t>
    </r>
  </si>
  <si>
    <r>
      <t>KPN ISP customers</t>
    </r>
    <r>
      <rPr>
        <b/>
        <sz val="8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(*1,000)</t>
    </r>
  </si>
  <si>
    <r>
      <t>Voice packages: "Belplus"</t>
    </r>
    <r>
      <rPr>
        <b/>
        <sz val="8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(*1,000)</t>
    </r>
  </si>
  <si>
    <r>
      <t>Access Lines</t>
    </r>
    <r>
      <rPr>
        <sz val="9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(*1,000)</t>
    </r>
    <r>
      <rPr>
        <vertAlign val="superscript"/>
        <sz val="9"/>
        <color indexed="8"/>
        <rFont val="KPN Sans"/>
        <family val="2"/>
      </rPr>
      <t>2</t>
    </r>
  </si>
  <si>
    <t>KPN Broadband subscriptions</t>
  </si>
  <si>
    <t>Active customers</t>
  </si>
  <si>
    <t>Service revenues</t>
  </si>
  <si>
    <t>Cash flow</t>
  </si>
  <si>
    <r>
      <t xml:space="preserve">1 </t>
    </r>
    <r>
      <rPr>
        <sz val="8"/>
        <rFont val="KPN Sans"/>
        <family val="2"/>
      </rPr>
      <t>Net cash flow from operating activities minus Capex</t>
    </r>
  </si>
  <si>
    <t>- Capex</t>
  </si>
  <si>
    <t>- Disposals</t>
  </si>
  <si>
    <t>- Dividend paid</t>
  </si>
  <si>
    <t>- Share repurchases</t>
  </si>
  <si>
    <t>- Debt financing</t>
  </si>
  <si>
    <t>- Option plans</t>
  </si>
  <si>
    <r>
      <t>Free cash flow</t>
    </r>
    <r>
      <rPr>
        <b/>
        <vertAlign val="superscript"/>
        <sz val="9"/>
        <color indexed="8"/>
        <rFont val="KPN Sans"/>
        <family val="2"/>
      </rPr>
      <t xml:space="preserve"> 1</t>
    </r>
  </si>
  <si>
    <t>Market share</t>
  </si>
  <si>
    <r>
      <t>- Market share revenue</t>
    </r>
    <r>
      <rPr>
        <vertAlign val="superscript"/>
        <sz val="9"/>
        <color indexed="8"/>
        <rFont val="KPN Sans"/>
        <family val="2"/>
      </rPr>
      <t>1</t>
    </r>
  </si>
  <si>
    <r>
      <t>- Market share base</t>
    </r>
    <r>
      <rPr>
        <vertAlign val="superscript"/>
        <sz val="9"/>
        <color indexed="8"/>
        <rFont val="KPN Sans"/>
        <family val="2"/>
      </rPr>
      <t>1</t>
    </r>
  </si>
  <si>
    <r>
      <t>Other</t>
    </r>
    <r>
      <rPr>
        <vertAlign val="superscript"/>
        <sz val="8"/>
        <color indexed="8"/>
        <rFont val="KPN Sans"/>
        <family val="2"/>
      </rPr>
      <t>1</t>
    </r>
  </si>
  <si>
    <r>
      <t>- Retail (ISP) consumer broadband</t>
    </r>
    <r>
      <rPr>
        <vertAlign val="superscript"/>
        <sz val="8"/>
        <color indexed="8"/>
        <rFont val="KPN Sans"/>
        <family val="2"/>
      </rPr>
      <t>3</t>
    </r>
  </si>
  <si>
    <r>
      <t>- Consumer broadband connections</t>
    </r>
    <r>
      <rPr>
        <vertAlign val="superscript"/>
        <sz val="8"/>
        <color indexed="8"/>
        <rFont val="KPN Sans"/>
        <family val="2"/>
      </rPr>
      <t>3</t>
    </r>
  </si>
  <si>
    <r>
      <t>Direct ADSL</t>
    </r>
    <r>
      <rPr>
        <vertAlign val="superscript"/>
        <sz val="8"/>
        <color indexed="8"/>
        <rFont val="KPN Sans"/>
        <family val="2"/>
      </rPr>
      <t>4</t>
    </r>
  </si>
  <si>
    <r>
      <t xml:space="preserve">2 </t>
    </r>
    <r>
      <rPr>
        <sz val="8"/>
        <rFont val="KPN Sans"/>
        <family val="2"/>
      </rPr>
      <t>Numbers are based on company estimates</t>
    </r>
  </si>
  <si>
    <r>
      <t xml:space="preserve">3 </t>
    </r>
    <r>
      <rPr>
        <sz val="8"/>
        <rFont val="KPN Sans"/>
        <family val="2"/>
      </rPr>
      <t>Including DSL and Cable</t>
    </r>
  </si>
  <si>
    <r>
      <t xml:space="preserve">4 </t>
    </r>
    <r>
      <rPr>
        <sz val="8"/>
        <rFont val="KPN Sans"/>
        <family val="2"/>
      </rPr>
      <t>ADSL connection without ISP</t>
    </r>
  </si>
  <si>
    <r>
      <t>1</t>
    </r>
    <r>
      <rPr>
        <sz val="8"/>
        <rFont val="KPN Sans"/>
        <family val="2"/>
      </rPr>
      <t xml:space="preserve"> % of central offices that is ADSL enabled</t>
    </r>
  </si>
  <si>
    <r>
      <t>- ADSL coverage NL</t>
    </r>
    <r>
      <rPr>
        <vertAlign val="superscript"/>
        <sz val="8"/>
        <color indexed="8"/>
        <rFont val="KPN Sans"/>
        <family val="2"/>
      </rPr>
      <t>1</t>
    </r>
  </si>
  <si>
    <r>
      <t xml:space="preserve">1 </t>
    </r>
    <r>
      <rPr>
        <sz val="8"/>
        <rFont val="KPN Sans"/>
        <family val="2"/>
      </rPr>
      <t>Market shares defined as share in traditional voice (excluding VoIP and internet dial-up)</t>
    </r>
  </si>
  <si>
    <r>
      <t xml:space="preserve">1 </t>
    </r>
    <r>
      <rPr>
        <sz val="8"/>
        <rFont val="KPN Sans"/>
        <family val="2"/>
      </rPr>
      <t>Includes acquired customers from Freeler, Tiscali and CistroN</t>
    </r>
  </si>
  <si>
    <r>
      <t>- Operating EBITDA / Net interest</t>
    </r>
    <r>
      <rPr>
        <vertAlign val="superscript"/>
        <sz val="8"/>
        <color indexed="8"/>
        <rFont val="KPN Sans"/>
        <family val="2"/>
      </rPr>
      <t>2</t>
    </r>
  </si>
  <si>
    <t>Financial framework</t>
  </si>
  <si>
    <t>Total External revenues</t>
  </si>
  <si>
    <r>
      <t>Free cash flow</t>
    </r>
    <r>
      <rPr>
        <b/>
        <vertAlign val="superscript"/>
        <sz val="10"/>
        <color indexed="8"/>
        <rFont val="KPN Sans"/>
        <family val="2"/>
      </rPr>
      <t>1</t>
    </r>
  </si>
  <si>
    <r>
      <t>- Net debt / Operating EBITDA</t>
    </r>
    <r>
      <rPr>
        <vertAlign val="superscript"/>
        <sz val="8"/>
        <color indexed="8"/>
        <rFont val="KPN Sans"/>
        <family val="2"/>
      </rPr>
      <t>2</t>
    </r>
  </si>
  <si>
    <r>
      <t>Broadband market share</t>
    </r>
    <r>
      <rPr>
        <b/>
        <vertAlign val="superscript"/>
        <sz val="9"/>
        <color indexed="8"/>
        <rFont val="KPN Sans"/>
        <family val="2"/>
      </rPr>
      <t>3</t>
    </r>
  </si>
  <si>
    <r>
      <t>- of which line sharing (*1,000)</t>
    </r>
    <r>
      <rPr>
        <vertAlign val="superscript"/>
        <sz val="8"/>
        <color indexed="8"/>
        <rFont val="KPN Sans"/>
        <family val="2"/>
      </rPr>
      <t>3</t>
    </r>
  </si>
  <si>
    <r>
      <t>SAC/SRC blended</t>
    </r>
    <r>
      <rPr>
        <b/>
        <vertAlign val="superscript"/>
        <sz val="9"/>
        <color indexed="8"/>
        <rFont val="KPN Sans"/>
        <family val="2"/>
      </rPr>
      <t>2</t>
    </r>
    <r>
      <rPr>
        <b/>
        <sz val="9"/>
        <color indexed="8"/>
        <rFont val="KPN Sans"/>
        <family val="2"/>
      </rPr>
      <t xml:space="preserve"> </t>
    </r>
  </si>
  <si>
    <r>
      <t xml:space="preserve">1 </t>
    </r>
    <r>
      <rPr>
        <sz val="8"/>
        <rFont val="KPN Sans"/>
        <family val="2"/>
      </rPr>
      <t>Book value of interest bearing financial liabilities plus the fair value of financial instruments related to these financial liabilities</t>
    </r>
  </si>
  <si>
    <r>
      <t>2</t>
    </r>
    <r>
      <rPr>
        <sz val="8"/>
        <rFont val="KPN Sans"/>
        <family val="2"/>
      </rPr>
      <t xml:space="preserve"> As from January 1, 2005 cash balances no longer netted due to IAS 32 / 39, approx. € 0.7 bn increase in both gross debt and cash and cash equivalents</t>
    </r>
  </si>
  <si>
    <t>&gt;10%</t>
  </si>
  <si>
    <t>&gt;11%</t>
  </si>
  <si>
    <t>~10%</t>
  </si>
  <si>
    <t>&gt;12%</t>
  </si>
  <si>
    <t>~13%</t>
  </si>
  <si>
    <t>~11%</t>
  </si>
  <si>
    <t>&gt;13%</t>
  </si>
  <si>
    <t>Q4 '05</t>
  </si>
  <si>
    <t>Q4 %</t>
  </si>
  <si>
    <t>Bonds portfolio KPN Q4 2005</t>
  </si>
  <si>
    <t>1 Dec (A)</t>
  </si>
  <si>
    <t>- % Basic (6,000 kbit/s down - 768 kbit/s up)</t>
  </si>
  <si>
    <t>- % Extra/Fast/Plus (varying from 8,000 to 20,000 kbit/s down - 1,024 kbit/s up)</t>
  </si>
  <si>
    <t>- Acquisitions</t>
  </si>
  <si>
    <t>&gt;19%</t>
  </si>
  <si>
    <t>KPN ADSL-retail charge  (ISP needed)</t>
  </si>
  <si>
    <t>ADSL retail f.e. with provider "Planet" (incl. KPN ADSL retail charge)</t>
  </si>
  <si>
    <t>16 May (A)</t>
  </si>
  <si>
    <t>- Start/Go/Lite (750-3,000 kbit/s down - 256 kbit/s up)</t>
  </si>
  <si>
    <t>- Quick (4,000 kbit/s down - 256 kbit/s up)</t>
  </si>
  <si>
    <t>- Basic (6,000 kbit/s down - 768 kbit/s up)</t>
  </si>
  <si>
    <t>1 Aug (C)</t>
  </si>
  <si>
    <t>1 Sep (C)</t>
  </si>
  <si>
    <t>- Easy (750 kbit/s down - 128 kbit/s up)</t>
  </si>
  <si>
    <t>- Economy (1500 kbit/s down - 256 kbit/s up)</t>
  </si>
  <si>
    <t>- Standard (3,000 kbit/s down - 512 kbit/s up)</t>
  </si>
  <si>
    <t>- Comfort (6,000 kbit/s down - 768 kbit/s up)</t>
  </si>
  <si>
    <t>- Advanced (8,000-12,000 kbit/s down and 1,024 kbit/s up)</t>
  </si>
  <si>
    <r>
      <t>KPN Mobile (NL)</t>
    </r>
    <r>
      <rPr>
        <b/>
        <vertAlign val="superscript"/>
        <sz val="10"/>
        <color indexed="9"/>
        <rFont val="KPN Sans"/>
        <family val="2"/>
      </rPr>
      <t>1</t>
    </r>
  </si>
  <si>
    <r>
      <t>Market penetration</t>
    </r>
    <r>
      <rPr>
        <b/>
        <vertAlign val="superscript"/>
        <sz val="9"/>
        <color indexed="8"/>
        <rFont val="KPN Sans"/>
        <family val="2"/>
      </rPr>
      <t>2</t>
    </r>
  </si>
  <si>
    <r>
      <t>- Market share revenue</t>
    </r>
    <r>
      <rPr>
        <vertAlign val="superscript"/>
        <sz val="9"/>
        <color indexed="8"/>
        <rFont val="KPN Sans"/>
        <family val="2"/>
      </rPr>
      <t>2,3</t>
    </r>
  </si>
  <si>
    <r>
      <t>- Market share base</t>
    </r>
    <r>
      <rPr>
        <vertAlign val="superscript"/>
        <sz val="9"/>
        <color indexed="8"/>
        <rFont val="KPN Sans"/>
        <family val="2"/>
      </rPr>
      <t>2</t>
    </r>
  </si>
  <si>
    <r>
      <t>2</t>
    </r>
    <r>
      <rPr>
        <sz val="8"/>
        <rFont val="KPN Sans"/>
        <family val="2"/>
      </rPr>
      <t xml:space="preserve"> Management estimates</t>
    </r>
  </si>
  <si>
    <r>
      <t>1</t>
    </r>
    <r>
      <rPr>
        <sz val="8"/>
        <rFont val="KPN Sans"/>
        <family val="2"/>
      </rPr>
      <t xml:space="preserve"> Telfort consolidated as of October 4, 2005</t>
    </r>
  </si>
  <si>
    <r>
      <t>3</t>
    </r>
    <r>
      <rPr>
        <sz val="8"/>
        <rFont val="KPN Sans"/>
        <family val="2"/>
      </rPr>
      <t xml:space="preserve"> Revenue market share for the period restated for Orange revenue policy</t>
    </r>
  </si>
  <si>
    <r>
      <t>SAC/SRC blended</t>
    </r>
    <r>
      <rPr>
        <b/>
        <vertAlign val="superscript"/>
        <sz val="9"/>
        <color indexed="8"/>
        <rFont val="KPN Sans"/>
        <family val="2"/>
      </rPr>
      <t>4</t>
    </r>
  </si>
  <si>
    <r>
      <t>4</t>
    </r>
    <r>
      <rPr>
        <sz val="8"/>
        <rFont val="KPN Sans"/>
        <family val="2"/>
      </rPr>
      <t xml:space="preserve"> SAC and SRC previously disclosed separately; split discontinued for competitive reasons; restated for intercompany charges from internal retail outlets</t>
    </r>
  </si>
  <si>
    <t>&gt; 100%</t>
  </si>
  <si>
    <t>&gt; 200%</t>
  </si>
  <si>
    <t>- % Slim/Start (varying from 375 to 750 kbit/s down - 128 kbit/s up)</t>
  </si>
  <si>
    <t>- % Go (1,500 kbit/s down - 256 kbit/s up)</t>
  </si>
  <si>
    <t>- % Lite/Quick (varying from 3,000 to 4,000 kbit/s down - 256 to 512 kbit/s up)</t>
  </si>
  <si>
    <t>- Extra/Fast/Plus (8,000-20,000 kbit/s down - 1,024 kbit/s up)</t>
  </si>
  <si>
    <r>
      <t xml:space="preserve">5 </t>
    </r>
    <r>
      <rPr>
        <sz val="8"/>
        <rFont val="KPN Sans"/>
        <family val="2"/>
      </rPr>
      <t>Includes Digitenne customers due to full consolidation</t>
    </r>
  </si>
  <si>
    <t>Total EBITDA</t>
  </si>
  <si>
    <t>Total EBITDA margin</t>
  </si>
  <si>
    <t>EBITDA margin (reported)</t>
  </si>
  <si>
    <t>EBITDA (reported)</t>
  </si>
  <si>
    <r>
      <t>- Market share Local</t>
    </r>
    <r>
      <rPr>
        <vertAlign val="superscript"/>
        <sz val="9"/>
        <color indexed="8"/>
        <rFont val="KPN Sans"/>
        <family val="2"/>
      </rPr>
      <t>1</t>
    </r>
  </si>
  <si>
    <r>
      <t>- Market share National</t>
    </r>
    <r>
      <rPr>
        <b/>
        <vertAlign val="superscript"/>
        <sz val="9"/>
        <color indexed="8"/>
        <rFont val="KPN Sans"/>
        <family val="2"/>
      </rPr>
      <t>1</t>
    </r>
  </si>
  <si>
    <r>
      <t>- Market share Fixed to Mobile</t>
    </r>
    <r>
      <rPr>
        <b/>
        <vertAlign val="superscript"/>
        <sz val="9"/>
        <color indexed="8"/>
        <rFont val="KPN Sans"/>
        <family val="2"/>
      </rPr>
      <t>1</t>
    </r>
  </si>
  <si>
    <r>
      <t>- Market share International</t>
    </r>
    <r>
      <rPr>
        <b/>
        <vertAlign val="superscript"/>
        <sz val="9"/>
        <color indexed="8"/>
        <rFont val="KPN Sans"/>
        <family val="2"/>
      </rPr>
      <t>1</t>
    </r>
  </si>
  <si>
    <r>
      <t>Market share voice consumer market</t>
    </r>
    <r>
      <rPr>
        <b/>
        <vertAlign val="superscript"/>
        <sz val="9"/>
        <color indexed="8"/>
        <rFont val="KPN Sans"/>
        <family val="2"/>
      </rPr>
      <t>1</t>
    </r>
  </si>
  <si>
    <t>+/- 65%</t>
  </si>
  <si>
    <t>&gt; 65%</t>
  </si>
  <si>
    <t>&gt; 40%</t>
  </si>
  <si>
    <t>&gt; 60%</t>
  </si>
  <si>
    <t>+/- 60%</t>
  </si>
  <si>
    <t>&gt; 55%</t>
  </si>
  <si>
    <t>+/- 40%</t>
  </si>
  <si>
    <t xml:space="preserve"> +/- 65%</t>
  </si>
  <si>
    <t>Traffic Revenues</t>
  </si>
  <si>
    <r>
      <t>Market share voice business market</t>
    </r>
    <r>
      <rPr>
        <b/>
        <vertAlign val="superscript"/>
        <sz val="9"/>
        <color indexed="8"/>
        <rFont val="KPN Sans"/>
        <family val="2"/>
      </rPr>
      <t>1</t>
    </r>
  </si>
  <si>
    <r>
      <t>- Market shares Local</t>
    </r>
    <r>
      <rPr>
        <vertAlign val="superscript"/>
        <sz val="9"/>
        <color indexed="8"/>
        <rFont val="KPN Sans"/>
        <family val="2"/>
      </rPr>
      <t>1</t>
    </r>
  </si>
  <si>
    <r>
      <t>- Market shares National</t>
    </r>
    <r>
      <rPr>
        <vertAlign val="superscript"/>
        <sz val="9"/>
        <color indexed="8"/>
        <rFont val="KPN Sans"/>
        <family val="2"/>
      </rPr>
      <t>1</t>
    </r>
  </si>
  <si>
    <r>
      <t>- Market shares Fixed to Mobile</t>
    </r>
    <r>
      <rPr>
        <vertAlign val="superscript"/>
        <sz val="9"/>
        <color indexed="8"/>
        <rFont val="KPN Sans"/>
        <family val="2"/>
      </rPr>
      <t>1</t>
    </r>
  </si>
  <si>
    <r>
      <t>- Market shares International</t>
    </r>
    <r>
      <rPr>
        <vertAlign val="superscript"/>
        <sz val="9"/>
        <color indexed="8"/>
        <rFont val="KPN Sans"/>
        <family val="2"/>
      </rPr>
      <t>1</t>
    </r>
  </si>
  <si>
    <t>+/- 45%</t>
  </si>
  <si>
    <t xml:space="preserve"> &gt; 60%</t>
  </si>
  <si>
    <t>&gt; 45%</t>
  </si>
  <si>
    <t>+/- 50%</t>
  </si>
  <si>
    <r>
      <t xml:space="preserve">2 </t>
    </r>
    <r>
      <rPr>
        <sz val="8"/>
        <rFont val="KPN Sans"/>
        <family val="2"/>
      </rPr>
      <t>Based on a 12 month rolling calculation excluding restructuring charges, impairments and book gains/losses over € 20 mn, brand unification costs and Telfort consolidation</t>
    </r>
  </si>
  <si>
    <r>
      <t>Other loans at Royal KPN</t>
    </r>
    <r>
      <rPr>
        <b/>
        <vertAlign val="superscript"/>
        <sz val="9"/>
        <color indexed="8"/>
        <rFont val="KPN Sans"/>
        <family val="2"/>
      </rPr>
      <t>2</t>
    </r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</si>
</sst>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0.0%"/>
    <numFmt numFmtId="187" formatCode="#,##0.0"/>
    <numFmt numFmtId="188" formatCode="[$€-2]\ #,##0"/>
    <numFmt numFmtId="189" formatCode="0.000%"/>
    <numFmt numFmtId="190" formatCode="[$€-2]\ #,##0.00_);[Red]\([$€-2]\ #,##0.00\)"/>
    <numFmt numFmtId="191" formatCode="[$€-2]\ #,##0_);[Red]\([$€-2]\ #,##0\)"/>
    <numFmt numFmtId="192" formatCode="[$€-2]\ #,##0.0000_);[Red]\([$€-2]\ #,##0.0000\)"/>
    <numFmt numFmtId="193" formatCode="[$€-2]\ #,##0.00"/>
    <numFmt numFmtId="194" formatCode="[$€-2]\ #,##0.000_);[Red]\([$€-2]\ #,##0.000\)"/>
    <numFmt numFmtId="195" formatCode="#,##0.0;[Red]\-#,##0.0"/>
    <numFmt numFmtId="196" formatCode="#,##0.0_-;[Red]#,##0.0\-"/>
    <numFmt numFmtId="197" formatCode="m/d/yyyy"/>
    <numFmt numFmtId="198" formatCode="#,##0.000"/>
    <numFmt numFmtId="199" formatCode="#,##0.0000"/>
    <numFmt numFmtId="200" formatCode="#,##0.000_-;[Red]#,##0.000\-"/>
    <numFmt numFmtId="201" formatCode="#,##0.0000_-;[Red]#,##0.0000\-"/>
    <numFmt numFmtId="202" formatCode="_-* #,##0.0_-;_-* #,##0.0\-;_-* &quot;-&quot;??_-;_-@_-"/>
    <numFmt numFmtId="203" formatCode="_-* #,##0.0_-;_-* #,##0.0\-;_-* &quot;-&quot;?_-;_-@_-"/>
    <numFmt numFmtId="204" formatCode="0.000"/>
    <numFmt numFmtId="205" formatCode="[$€-2]\ #,##0;[Red]\-[$€-2]\ #,##0"/>
    <numFmt numFmtId="206" formatCode="0.0000%"/>
    <numFmt numFmtId="207" formatCode="0.00000%"/>
    <numFmt numFmtId="208" formatCode="_-* #,##0_-;_-* #,##0\-;_-* &quot;-&quot;??_-;_-@_-"/>
    <numFmt numFmtId="209" formatCode="[$€-2]\ #,##0.0"/>
    <numFmt numFmtId="210" formatCode="#,##0.000;[Red]\-#,##0.000"/>
    <numFmt numFmtId="211" formatCode="_-* #,##0.0_-;\-* #,##0.0_-;_-* &quot;-&quot;?_-;_-@_-"/>
    <numFmt numFmtId="212" formatCode="&quot;Ja&quot;;&quot;Ja&quot;;&quot;Nee&quot;"/>
    <numFmt numFmtId="213" formatCode="&quot;Waar&quot;;&quot;Waar&quot;;&quot;Niet waar&quot;"/>
    <numFmt numFmtId="214" formatCode="&quot;Aan&quot;;&quot;Aan&quot;;&quot;Uit&quot;"/>
    <numFmt numFmtId="215" formatCode="0.0"/>
    <numFmt numFmtId="216" formatCode="[$€-2]\ #,##0.0_);[Red]\([$€-2]\ #,##0.0\)"/>
  </numFmts>
  <fonts count="40">
    <font>
      <sz val="10"/>
      <name val="KPN Arial"/>
      <family val="0"/>
    </font>
    <font>
      <u val="single"/>
      <sz val="10"/>
      <color indexed="36"/>
      <name val="KPN Arial"/>
      <family val="0"/>
    </font>
    <font>
      <u val="single"/>
      <sz val="10"/>
      <color indexed="12"/>
      <name val="KPN Arial"/>
      <family val="0"/>
    </font>
    <font>
      <sz val="8"/>
      <name val="KPN Sans"/>
      <family val="2"/>
    </font>
    <font>
      <b/>
      <sz val="8"/>
      <name val="KPN Sans"/>
      <family val="2"/>
    </font>
    <font>
      <b/>
      <sz val="8"/>
      <color indexed="9"/>
      <name val="KPN Sans"/>
      <family val="2"/>
    </font>
    <font>
      <b/>
      <sz val="8"/>
      <color indexed="8"/>
      <name val="KPN Sans"/>
      <family val="2"/>
    </font>
    <font>
      <sz val="8"/>
      <color indexed="8"/>
      <name val="KPN Sans"/>
      <family val="2"/>
    </font>
    <font>
      <sz val="10"/>
      <name val="KPN Sans"/>
      <family val="2"/>
    </font>
    <font>
      <b/>
      <sz val="12"/>
      <name val="KPN Sans"/>
      <family val="2"/>
    </font>
    <font>
      <b/>
      <sz val="12"/>
      <color indexed="8"/>
      <name val="KPN Sans"/>
      <family val="2"/>
    </font>
    <font>
      <b/>
      <sz val="10"/>
      <name val="KPN Sans"/>
      <family val="2"/>
    </font>
    <font>
      <b/>
      <sz val="10"/>
      <color indexed="8"/>
      <name val="KPN Sans"/>
      <family val="2"/>
    </font>
    <font>
      <sz val="10"/>
      <color indexed="8"/>
      <name val="KPN Sans"/>
      <family val="2"/>
    </font>
    <font>
      <sz val="10"/>
      <name val="Arial"/>
      <family val="0"/>
    </font>
    <font>
      <sz val="9"/>
      <name val="KPN Sans"/>
      <family val="2"/>
    </font>
    <font>
      <b/>
      <sz val="9"/>
      <color indexed="8"/>
      <name val="KPN Sans"/>
      <family val="2"/>
    </font>
    <font>
      <sz val="9"/>
      <color indexed="8"/>
      <name val="KPN Sans"/>
      <family val="2"/>
    </font>
    <font>
      <b/>
      <sz val="10"/>
      <color indexed="9"/>
      <name val="KPN Sans"/>
      <family val="2"/>
    </font>
    <font>
      <b/>
      <sz val="9"/>
      <name val="KPN Sans"/>
      <family val="2"/>
    </font>
    <font>
      <b/>
      <vertAlign val="superscript"/>
      <sz val="9"/>
      <name val="KPN Sans"/>
      <family val="2"/>
    </font>
    <font>
      <sz val="10"/>
      <name val="Helv"/>
      <family val="0"/>
    </font>
    <font>
      <b/>
      <i/>
      <sz val="8"/>
      <name val="KPN Sans"/>
      <family val="2"/>
    </font>
    <font>
      <b/>
      <u val="single"/>
      <sz val="8"/>
      <name val="KPN Sans"/>
      <family val="2"/>
    </font>
    <font>
      <b/>
      <sz val="12"/>
      <color indexed="9"/>
      <name val="KPN Sans"/>
      <family val="2"/>
    </font>
    <font>
      <vertAlign val="superscript"/>
      <sz val="8"/>
      <color indexed="8"/>
      <name val="KPN Sans"/>
      <family val="2"/>
    </font>
    <font>
      <vertAlign val="superscript"/>
      <sz val="8"/>
      <name val="KPN Sans"/>
      <family val="2"/>
    </font>
    <font>
      <b/>
      <vertAlign val="superscript"/>
      <sz val="9"/>
      <color indexed="8"/>
      <name val="KPN Sans"/>
      <family val="2"/>
    </font>
    <font>
      <b/>
      <i/>
      <sz val="8"/>
      <color indexed="8"/>
      <name val="KPN Sans"/>
      <family val="2"/>
    </font>
    <font>
      <b/>
      <vertAlign val="superscript"/>
      <sz val="10"/>
      <name val="KPN Sans"/>
      <family val="2"/>
    </font>
    <font>
      <vertAlign val="superscript"/>
      <sz val="10"/>
      <name val="KPN Sans"/>
      <family val="2"/>
    </font>
    <font>
      <sz val="10"/>
      <color indexed="10"/>
      <name val="KPN Sans"/>
      <family val="2"/>
    </font>
    <font>
      <b/>
      <sz val="10"/>
      <color indexed="10"/>
      <name val="KPN Sans"/>
      <family val="2"/>
    </font>
    <font>
      <vertAlign val="superscript"/>
      <sz val="11"/>
      <name val="KPN Sans"/>
      <family val="2"/>
    </font>
    <font>
      <b/>
      <vertAlign val="superscript"/>
      <sz val="10"/>
      <color indexed="9"/>
      <name val="KPN Sans"/>
      <family val="2"/>
    </font>
    <font>
      <sz val="8"/>
      <color indexed="22"/>
      <name val="KPN Sans"/>
      <family val="2"/>
    </font>
    <font>
      <sz val="8"/>
      <color indexed="9"/>
      <name val="KPN Sans"/>
      <family val="2"/>
    </font>
    <font>
      <sz val="9"/>
      <color indexed="22"/>
      <name val="KPN Sans"/>
      <family val="2"/>
    </font>
    <font>
      <vertAlign val="superscript"/>
      <sz val="9"/>
      <color indexed="8"/>
      <name val="KPN Sans"/>
      <family val="2"/>
    </font>
    <font>
      <b/>
      <vertAlign val="superscript"/>
      <sz val="10"/>
      <color indexed="8"/>
      <name val="KPN Sans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Fill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89">
    <xf numFmtId="0" fontId="0" fillId="0" borderId="0" xfId="0" applyAlignment="1">
      <alignment/>
    </xf>
    <xf numFmtId="0" fontId="3" fillId="2" borderId="0" xfId="23" applyFont="1" applyFill="1" applyAlignment="1">
      <alignment vertical="top"/>
      <protection/>
    </xf>
    <xf numFmtId="0" fontId="3" fillId="2" borderId="0" xfId="0" applyFont="1" applyFill="1" applyAlignment="1">
      <alignment/>
    </xf>
    <xf numFmtId="0" fontId="3" fillId="2" borderId="0" xfId="23" applyFont="1" applyFill="1">
      <alignment/>
      <protection/>
    </xf>
    <xf numFmtId="188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11" fillId="2" borderId="0" xfId="21" applyFont="1" applyFill="1" applyProtection="1">
      <alignment/>
      <protection/>
    </xf>
    <xf numFmtId="38" fontId="11" fillId="2" borderId="0" xfId="0" applyNumberFormat="1" applyFont="1" applyFill="1" applyAlignment="1" applyProtection="1">
      <alignment/>
      <protection/>
    </xf>
    <xf numFmtId="0" fontId="12" fillId="3" borderId="0" xfId="0" applyNumberFormat="1" applyFont="1" applyFill="1" applyBorder="1" applyAlignment="1" applyProtection="1">
      <alignment horizontal="center"/>
      <protection/>
    </xf>
    <xf numFmtId="0" fontId="12" fillId="4" borderId="0" xfId="0" applyNumberFormat="1" applyFont="1" applyFill="1" applyBorder="1" applyAlignment="1" applyProtection="1">
      <alignment horizontal="center"/>
      <protection/>
    </xf>
    <xf numFmtId="9" fontId="12" fillId="3" borderId="0" xfId="0" applyNumberFormat="1" applyFont="1" applyFill="1" applyBorder="1" applyAlignment="1" applyProtection="1">
      <alignment horizontal="center"/>
      <protection/>
    </xf>
    <xf numFmtId="0" fontId="11" fillId="2" borderId="0" xfId="21" applyFont="1" applyFill="1" applyAlignment="1" applyProtection="1">
      <alignment horizontal="right"/>
      <protection/>
    </xf>
    <xf numFmtId="9" fontId="11" fillId="5" borderId="0" xfId="0" applyNumberFormat="1" applyFont="1" applyFill="1" applyAlignment="1" applyProtection="1">
      <alignment horizontal="center"/>
      <protection/>
    </xf>
    <xf numFmtId="0" fontId="12" fillId="4" borderId="0" xfId="21" applyFont="1" applyFill="1" applyBorder="1" applyAlignment="1" applyProtection="1">
      <alignment horizontal="right"/>
      <protection/>
    </xf>
    <xf numFmtId="0" fontId="19" fillId="2" borderId="0" xfId="21" applyFont="1" applyFill="1" applyProtection="1">
      <alignment/>
      <protection/>
    </xf>
    <xf numFmtId="0" fontId="16" fillId="4" borderId="1" xfId="21" applyFont="1" applyFill="1" applyBorder="1" applyAlignment="1" applyProtection="1">
      <alignment/>
      <protection/>
    </xf>
    <xf numFmtId="188" fontId="16" fillId="3" borderId="2" xfId="21" applyNumberFormat="1" applyFont="1" applyFill="1" applyBorder="1" applyAlignment="1" applyProtection="1">
      <alignment/>
      <protection/>
    </xf>
    <xf numFmtId="188" fontId="16" fillId="4" borderId="2" xfId="21" applyNumberFormat="1" applyFont="1" applyFill="1" applyBorder="1" applyAlignment="1" applyProtection="1">
      <alignment/>
      <protection/>
    </xf>
    <xf numFmtId="0" fontId="16" fillId="4" borderId="0" xfId="21" applyFont="1" applyFill="1" applyBorder="1" applyAlignment="1" applyProtection="1">
      <alignment/>
      <protection/>
    </xf>
    <xf numFmtId="0" fontId="3" fillId="2" borderId="0" xfId="21" applyFont="1" applyFill="1" applyProtection="1">
      <alignment/>
      <protection/>
    </xf>
    <xf numFmtId="0" fontId="7" fillId="4" borderId="0" xfId="21" applyFont="1" applyFill="1" applyBorder="1" applyAlignment="1" applyProtection="1">
      <alignment/>
      <protection/>
    </xf>
    <xf numFmtId="0" fontId="7" fillId="3" borderId="0" xfId="21" applyFont="1" applyFill="1" applyBorder="1" applyAlignment="1" applyProtection="1">
      <alignment/>
      <protection/>
    </xf>
    <xf numFmtId="9" fontId="7" fillId="3" borderId="0" xfId="21" applyNumberFormat="1" applyFont="1" applyFill="1" applyBorder="1" applyAlignment="1" applyProtection="1">
      <alignment/>
      <protection/>
    </xf>
    <xf numFmtId="9" fontId="16" fillId="3" borderId="2" xfId="21" applyNumberFormat="1" applyFont="1" applyFill="1" applyBorder="1" applyAlignment="1" applyProtection="1">
      <alignment/>
      <protection/>
    </xf>
    <xf numFmtId="9" fontId="16" fillId="4" borderId="2" xfId="21" applyNumberFormat="1" applyFont="1" applyFill="1" applyBorder="1" applyAlignment="1" applyProtection="1">
      <alignment/>
      <protection/>
    </xf>
    <xf numFmtId="0" fontId="7" fillId="4" borderId="0" xfId="21" applyFont="1" applyFill="1" applyBorder="1" applyAlignment="1" applyProtection="1" quotePrefix="1">
      <alignment/>
      <protection/>
    </xf>
    <xf numFmtId="9" fontId="7" fillId="4" borderId="2" xfId="21" applyNumberFormat="1" applyFont="1" applyFill="1" applyBorder="1" applyAlignment="1" applyProtection="1">
      <alignment/>
      <protection/>
    </xf>
    <xf numFmtId="38" fontId="7" fillId="4" borderId="0" xfId="21" applyNumberFormat="1" applyFont="1" applyFill="1" applyBorder="1" applyAlignment="1" applyProtection="1">
      <alignment/>
      <protection/>
    </xf>
    <xf numFmtId="3" fontId="16" fillId="3" borderId="2" xfId="21" applyNumberFormat="1" applyFont="1" applyFill="1" applyBorder="1" applyAlignment="1" applyProtection="1">
      <alignment/>
      <protection/>
    </xf>
    <xf numFmtId="3" fontId="16" fillId="4" borderId="2" xfId="21" applyNumberFormat="1" applyFont="1" applyFill="1" applyBorder="1" applyAlignment="1" applyProtection="1">
      <alignment/>
      <protection/>
    </xf>
    <xf numFmtId="9" fontId="7" fillId="3" borderId="2" xfId="21" applyNumberFormat="1" applyFont="1" applyFill="1" applyBorder="1" applyAlignment="1" applyProtection="1">
      <alignment/>
      <protection/>
    </xf>
    <xf numFmtId="3" fontId="7" fillId="3" borderId="2" xfId="21" applyNumberFormat="1" applyFont="1" applyFill="1" applyBorder="1" applyAlignment="1" applyProtection="1">
      <alignment/>
      <protection/>
    </xf>
    <xf numFmtId="3" fontId="7" fillId="4" borderId="2" xfId="21" applyNumberFormat="1" applyFont="1" applyFill="1" applyBorder="1" applyAlignment="1" applyProtection="1">
      <alignment/>
      <protection/>
    </xf>
    <xf numFmtId="0" fontId="15" fillId="2" borderId="0" xfId="21" applyFont="1" applyFill="1" applyProtection="1">
      <alignment/>
      <protection/>
    </xf>
    <xf numFmtId="0" fontId="17" fillId="4" borderId="0" xfId="21" applyFont="1" applyFill="1" applyBorder="1" applyAlignment="1" applyProtection="1">
      <alignment/>
      <protection/>
    </xf>
    <xf numFmtId="0" fontId="3" fillId="5" borderId="0" xfId="21" applyFont="1" applyFill="1" applyProtection="1">
      <alignment/>
      <protection/>
    </xf>
    <xf numFmtId="0" fontId="4" fillId="5" borderId="0" xfId="21" applyFont="1" applyFill="1" applyProtection="1">
      <alignment/>
      <protection/>
    </xf>
    <xf numFmtId="9" fontId="3" fillId="5" borderId="0" xfId="21" applyNumberFormat="1" applyFont="1" applyFill="1" applyProtection="1">
      <alignment/>
      <protection/>
    </xf>
    <xf numFmtId="0" fontId="3" fillId="5" borderId="0" xfId="21" applyFont="1" applyFill="1" applyBorder="1" applyProtection="1">
      <alignment/>
      <protection/>
    </xf>
    <xf numFmtId="0" fontId="10" fillId="4" borderId="0" xfId="0" applyNumberFormat="1" applyFont="1" applyFill="1" applyBorder="1" applyAlignment="1" applyProtection="1">
      <alignment horizontal="center"/>
      <protection/>
    </xf>
    <xf numFmtId="38" fontId="8" fillId="2" borderId="0" xfId="0" applyNumberFormat="1" applyFont="1" applyFill="1" applyAlignment="1" applyProtection="1">
      <alignment/>
      <protection/>
    </xf>
    <xf numFmtId="38" fontId="3" fillId="2" borderId="0" xfId="0" applyNumberFormat="1" applyFont="1" applyFill="1" applyAlignment="1" applyProtection="1">
      <alignment/>
      <protection/>
    </xf>
    <xf numFmtId="38" fontId="3" fillId="5" borderId="0" xfId="0" applyNumberFormat="1" applyFont="1" applyFill="1" applyAlignment="1" applyProtection="1">
      <alignment/>
      <protection/>
    </xf>
    <xf numFmtId="38" fontId="13" fillId="4" borderId="0" xfId="0" applyNumberFormat="1" applyFont="1" applyFill="1" applyBorder="1" applyAlignment="1" applyProtection="1">
      <alignment/>
      <protection/>
    </xf>
    <xf numFmtId="38" fontId="7" fillId="4" borderId="0" xfId="0" applyNumberFormat="1" applyFont="1" applyFill="1" applyBorder="1" applyAlignment="1" applyProtection="1">
      <alignment horizontal="left"/>
      <protection/>
    </xf>
    <xf numFmtId="38" fontId="7" fillId="4" borderId="2" xfId="0" applyNumberFormat="1" applyFont="1" applyFill="1" applyBorder="1" applyAlignment="1" applyProtection="1">
      <alignment/>
      <protection/>
    </xf>
    <xf numFmtId="38" fontId="7" fillId="3" borderId="2" xfId="0" applyNumberFormat="1" applyFont="1" applyFill="1" applyBorder="1" applyAlignment="1" applyProtection="1">
      <alignment/>
      <protection/>
    </xf>
    <xf numFmtId="38" fontId="4" fillId="5" borderId="0" xfId="0" applyNumberFormat="1" applyFont="1" applyFill="1" applyAlignment="1" applyProtection="1">
      <alignment/>
      <protection/>
    </xf>
    <xf numFmtId="38" fontId="4" fillId="2" borderId="0" xfId="0" applyNumberFormat="1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38" fontId="6" fillId="4" borderId="0" xfId="0" applyNumberFormat="1" applyFont="1" applyFill="1" applyBorder="1" applyAlignment="1" applyProtection="1">
      <alignment horizontal="left"/>
      <protection/>
    </xf>
    <xf numFmtId="38" fontId="7" fillId="3" borderId="0" xfId="0" applyNumberFormat="1" applyFont="1" applyFill="1" applyBorder="1" applyAlignment="1" applyProtection="1">
      <alignment/>
      <protection/>
    </xf>
    <xf numFmtId="38" fontId="7" fillId="4" borderId="0" xfId="0" applyNumberFormat="1" applyFont="1" applyFill="1" applyBorder="1" applyAlignment="1" applyProtection="1">
      <alignment/>
      <protection/>
    </xf>
    <xf numFmtId="9" fontId="3" fillId="5" borderId="0" xfId="0" applyNumberFormat="1" applyFont="1" applyFill="1" applyAlignment="1" applyProtection="1">
      <alignment/>
      <protection/>
    </xf>
    <xf numFmtId="9" fontId="7" fillId="3" borderId="0" xfId="0" applyNumberFormat="1" applyFont="1" applyFill="1" applyBorder="1" applyAlignment="1" applyProtection="1">
      <alignment/>
      <protection/>
    </xf>
    <xf numFmtId="0" fontId="8" fillId="5" borderId="0" xfId="0" applyFont="1" applyFill="1" applyAlignment="1" applyProtection="1">
      <alignment/>
      <protection/>
    </xf>
    <xf numFmtId="38" fontId="8" fillId="5" borderId="0" xfId="0" applyNumberFormat="1" applyFont="1" applyFill="1" applyAlignment="1" applyProtection="1">
      <alignment/>
      <protection/>
    </xf>
    <xf numFmtId="188" fontId="7" fillId="3" borderId="2" xfId="21" applyNumberFormat="1" applyFont="1" applyFill="1" applyBorder="1" applyAlignment="1" applyProtection="1">
      <alignment/>
      <protection/>
    </xf>
    <xf numFmtId="188" fontId="7" fillId="4" borderId="2" xfId="21" applyNumberFormat="1" applyFont="1" applyFill="1" applyBorder="1" applyAlignment="1" applyProtection="1">
      <alignment/>
      <protection/>
    </xf>
    <xf numFmtId="9" fontId="7" fillId="4" borderId="0" xfId="21" applyNumberFormat="1" applyFont="1" applyFill="1" applyBorder="1" applyAlignment="1" applyProtection="1">
      <alignment/>
      <protection/>
    </xf>
    <xf numFmtId="0" fontId="7" fillId="3" borderId="0" xfId="21" applyNumberFormat="1" applyFont="1" applyFill="1" applyBorder="1" applyAlignment="1" applyProtection="1">
      <alignment/>
      <protection/>
    </xf>
    <xf numFmtId="0" fontId="7" fillId="4" borderId="0" xfId="21" applyNumberFormat="1" applyFont="1" applyFill="1" applyBorder="1" applyAlignment="1" applyProtection="1">
      <alignment/>
      <protection/>
    </xf>
    <xf numFmtId="4" fontId="7" fillId="4" borderId="0" xfId="21" applyNumberFormat="1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188" fontId="4" fillId="2" borderId="0" xfId="20" applyNumberFormat="1" applyFont="1" applyFill="1" applyBorder="1" applyProtection="1">
      <alignment/>
      <protection/>
    </xf>
    <xf numFmtId="0" fontId="4" fillId="2" borderId="0" xfId="20" applyFont="1" applyFill="1" applyBorder="1" applyProtection="1">
      <alignment/>
      <protection/>
    </xf>
    <xf numFmtId="0" fontId="4" fillId="2" borderId="0" xfId="20" applyFont="1" applyFill="1" applyBorder="1" applyAlignment="1" applyProtection="1">
      <alignment horizontal="center"/>
      <protection/>
    </xf>
    <xf numFmtId="15" fontId="4" fillId="2" borderId="0" xfId="20" applyNumberFormat="1" applyFont="1" applyFill="1" applyBorder="1" applyProtection="1">
      <alignment/>
      <protection/>
    </xf>
    <xf numFmtId="16" fontId="22" fillId="2" borderId="0" xfId="20" applyNumberFormat="1" applyFont="1" applyFill="1" applyBorder="1" applyAlignment="1" applyProtection="1">
      <alignment horizontal="right"/>
      <protection/>
    </xf>
    <xf numFmtId="0" fontId="4" fillId="2" borderId="0" xfId="20" applyFont="1" applyFill="1" applyBorder="1" applyAlignment="1" applyProtection="1">
      <alignment horizontal="right"/>
      <protection/>
    </xf>
    <xf numFmtId="3" fontId="4" fillId="2" borderId="0" xfId="20" applyNumberFormat="1" applyFont="1" applyFill="1" applyBorder="1" applyAlignment="1" applyProtection="1">
      <alignment horizontal="center"/>
      <protection/>
    </xf>
    <xf numFmtId="15" fontId="4" fillId="2" borderId="0" xfId="20" applyNumberFormat="1" applyFont="1" applyFill="1" applyBorder="1" applyAlignment="1" applyProtection="1">
      <alignment horizontal="center"/>
      <protection/>
    </xf>
    <xf numFmtId="193" fontId="6" fillId="4" borderId="0" xfId="21" applyNumberFormat="1" applyFont="1" applyFill="1" applyBorder="1" applyAlignment="1" applyProtection="1">
      <alignment/>
      <protection/>
    </xf>
    <xf numFmtId="0" fontId="4" fillId="2" borderId="0" xfId="20" applyFont="1" applyFill="1" applyBorder="1" applyAlignment="1" applyProtection="1">
      <alignment/>
      <protection/>
    </xf>
    <xf numFmtId="188" fontId="4" fillId="2" borderId="0" xfId="20" applyNumberFormat="1" applyFont="1" applyFill="1" applyBorder="1" applyAlignment="1" applyProtection="1">
      <alignment horizontal="right" wrapText="1"/>
      <protection/>
    </xf>
    <xf numFmtId="188" fontId="4" fillId="5" borderId="0" xfId="20" applyNumberFormat="1" applyFont="1" applyFill="1" applyBorder="1" applyAlignment="1" applyProtection="1">
      <alignment horizontal="right" wrapText="1"/>
      <protection/>
    </xf>
    <xf numFmtId="0" fontId="4" fillId="2" borderId="0" xfId="20" applyFont="1" applyFill="1" applyBorder="1" applyAlignment="1" applyProtection="1">
      <alignment horizontal="left"/>
      <protection/>
    </xf>
    <xf numFmtId="0" fontId="4" fillId="2" borderId="0" xfId="20" applyFont="1" applyFill="1" applyBorder="1" applyAlignment="1" applyProtection="1">
      <alignment horizontal="left" wrapText="1"/>
      <protection/>
    </xf>
    <xf numFmtId="15" fontId="4" fillId="2" borderId="0" xfId="20" applyNumberFormat="1" applyFont="1" applyFill="1" applyBorder="1" applyAlignment="1" applyProtection="1">
      <alignment horizontal="center" vertical="top" wrapText="1"/>
      <protection/>
    </xf>
    <xf numFmtId="0" fontId="23" fillId="2" borderId="0" xfId="20" applyFont="1" applyFill="1" applyBorder="1" applyAlignment="1" applyProtection="1">
      <alignment horizontal="center" vertical="top"/>
      <protection/>
    </xf>
    <xf numFmtId="0" fontId="6" fillId="4" borderId="2" xfId="21" applyFont="1" applyFill="1" applyBorder="1" applyAlignment="1" applyProtection="1">
      <alignment horizontal="center"/>
      <protection/>
    </xf>
    <xf numFmtId="188" fontId="6" fillId="4" borderId="2" xfId="21" applyNumberFormat="1" applyFont="1" applyFill="1" applyBorder="1" applyAlignment="1" applyProtection="1">
      <alignment horizontal="center"/>
      <protection/>
    </xf>
    <xf numFmtId="3" fontId="6" fillId="4" borderId="2" xfId="21" applyNumberFormat="1" applyFont="1" applyFill="1" applyBorder="1" applyAlignment="1" applyProtection="1">
      <alignment/>
      <protection/>
    </xf>
    <xf numFmtId="188" fontId="6" fillId="3" borderId="2" xfId="21" applyNumberFormat="1" applyFont="1" applyFill="1" applyBorder="1" applyAlignment="1" applyProtection="1">
      <alignment/>
      <protection/>
    </xf>
    <xf numFmtId="188" fontId="6" fillId="4" borderId="2" xfId="21" applyNumberFormat="1" applyFont="1" applyFill="1" applyBorder="1" applyAlignment="1" applyProtection="1">
      <alignment wrapText="1"/>
      <protection/>
    </xf>
    <xf numFmtId="188" fontId="6" fillId="4" borderId="2" xfId="21" applyNumberFormat="1" applyFont="1" applyFill="1" applyBorder="1" applyAlignment="1" applyProtection="1">
      <alignment/>
      <protection/>
    </xf>
    <xf numFmtId="0" fontId="6" fillId="4" borderId="1" xfId="21" applyFont="1" applyFill="1" applyBorder="1" applyAlignment="1" applyProtection="1">
      <alignment/>
      <protection/>
    </xf>
    <xf numFmtId="0" fontId="12" fillId="4" borderId="1" xfId="21" applyFont="1" applyFill="1" applyBorder="1" applyAlignment="1" applyProtection="1">
      <alignment/>
      <protection/>
    </xf>
    <xf numFmtId="0" fontId="12" fillId="4" borderId="2" xfId="21" applyFont="1" applyFill="1" applyBorder="1" applyAlignment="1" applyProtection="1">
      <alignment horizontal="center"/>
      <protection/>
    </xf>
    <xf numFmtId="188" fontId="12" fillId="4" borderId="2" xfId="21" applyNumberFormat="1" applyFont="1" applyFill="1" applyBorder="1" applyAlignment="1" applyProtection="1">
      <alignment horizontal="center"/>
      <protection/>
    </xf>
    <xf numFmtId="188" fontId="12" fillId="4" borderId="2" xfId="21" applyNumberFormat="1" applyFont="1" applyFill="1" applyBorder="1" applyAlignment="1" applyProtection="1">
      <alignment/>
      <protection/>
    </xf>
    <xf numFmtId="10" fontId="3" fillId="2" borderId="0" xfId="20" applyNumberFormat="1" applyFont="1" applyFill="1" applyBorder="1" applyAlignment="1" applyProtection="1">
      <alignment horizontal="center"/>
      <protection/>
    </xf>
    <xf numFmtId="15" fontId="3" fillId="2" borderId="0" xfId="20" applyNumberFormat="1" applyFont="1" applyFill="1" applyBorder="1" applyProtection="1">
      <alignment/>
      <protection/>
    </xf>
    <xf numFmtId="16" fontId="3" fillId="2" borderId="0" xfId="20" applyNumberFormat="1" applyFont="1" applyFill="1" applyBorder="1" applyAlignment="1" applyProtection="1">
      <alignment horizontal="right"/>
      <protection/>
    </xf>
    <xf numFmtId="3" fontId="3" fillId="2" borderId="0" xfId="20" applyNumberFormat="1" applyFont="1" applyFill="1" applyBorder="1" applyAlignment="1" applyProtection="1">
      <alignment horizontal="center"/>
      <protection/>
    </xf>
    <xf numFmtId="3" fontId="3" fillId="2" borderId="0" xfId="20" applyNumberFormat="1" applyFont="1" applyFill="1" applyBorder="1" applyAlignment="1" applyProtection="1">
      <alignment horizontal="right"/>
      <protection/>
    </xf>
    <xf numFmtId="0" fontId="3" fillId="2" borderId="0" xfId="20" applyFont="1" applyFill="1" applyBorder="1" applyProtection="1">
      <alignment/>
      <protection/>
    </xf>
    <xf numFmtId="0" fontId="3" fillId="2" borderId="0" xfId="20" applyFont="1" applyFill="1" applyBorder="1" applyAlignment="1" applyProtection="1">
      <alignment horizontal="center"/>
      <protection/>
    </xf>
    <xf numFmtId="0" fontId="26" fillId="5" borderId="0" xfId="21" applyFont="1" applyFill="1" applyProtection="1">
      <alignment/>
      <protection/>
    </xf>
    <xf numFmtId="15" fontId="4" fillId="2" borderId="0" xfId="20" applyNumberFormat="1" applyFont="1" applyFill="1" applyBorder="1" applyAlignment="1" applyProtection="1">
      <alignment horizontal="right"/>
      <protection/>
    </xf>
    <xf numFmtId="189" fontId="6" fillId="4" borderId="2" xfId="21" applyNumberFormat="1" applyFont="1" applyFill="1" applyBorder="1" applyAlignment="1" applyProtection="1">
      <alignment horizontal="right"/>
      <protection/>
    </xf>
    <xf numFmtId="188" fontId="6" fillId="4" borderId="2" xfId="21" applyNumberFormat="1" applyFont="1" applyFill="1" applyBorder="1" applyAlignment="1" applyProtection="1">
      <alignment horizontal="center" wrapText="1"/>
      <protection/>
    </xf>
    <xf numFmtId="189" fontId="6" fillId="4" borderId="2" xfId="21" applyNumberFormat="1" applyFont="1" applyFill="1" applyBorder="1" applyAlignment="1" applyProtection="1">
      <alignment horizontal="right" wrapText="1"/>
      <protection/>
    </xf>
    <xf numFmtId="10" fontId="3" fillId="2" borderId="0" xfId="20" applyNumberFormat="1" applyFont="1" applyFill="1" applyBorder="1" applyAlignment="1" applyProtection="1">
      <alignment horizontal="right"/>
      <protection/>
    </xf>
    <xf numFmtId="0" fontId="3" fillId="2" borderId="0" xfId="0" applyFont="1" applyFill="1" applyAlignment="1">
      <alignment horizontal="right"/>
    </xf>
    <xf numFmtId="3" fontId="16" fillId="3" borderId="0" xfId="21" applyNumberFormat="1" applyFont="1" applyFill="1" applyBorder="1" applyAlignment="1" applyProtection="1">
      <alignment/>
      <protection/>
    </xf>
    <xf numFmtId="3" fontId="16" fillId="4" borderId="0" xfId="21" applyNumberFormat="1" applyFont="1" applyFill="1" applyBorder="1" applyAlignment="1" applyProtection="1">
      <alignment/>
      <protection/>
    </xf>
    <xf numFmtId="188" fontId="7" fillId="4" borderId="0" xfId="21" applyNumberFormat="1" applyFont="1" applyFill="1" applyBorder="1" applyAlignment="1" applyProtection="1">
      <alignment/>
      <protection/>
    </xf>
    <xf numFmtId="0" fontId="16" fillId="4" borderId="1" xfId="21" applyFont="1" applyFill="1" applyBorder="1" applyAlignment="1" applyProtection="1">
      <alignment wrapText="1"/>
      <protection/>
    </xf>
    <xf numFmtId="187" fontId="7" fillId="3" borderId="0" xfId="21" applyNumberFormat="1" applyFont="1" applyFill="1" applyBorder="1" applyAlignment="1" applyProtection="1">
      <alignment/>
      <protection/>
    </xf>
    <xf numFmtId="187" fontId="7" fillId="4" borderId="0" xfId="21" applyNumberFormat="1" applyFont="1" applyFill="1" applyBorder="1" applyAlignment="1" applyProtection="1">
      <alignment/>
      <protection/>
    </xf>
    <xf numFmtId="2" fontId="7" fillId="3" borderId="0" xfId="21" applyNumberFormat="1" applyFont="1" applyFill="1" applyBorder="1" applyAlignment="1" applyProtection="1">
      <alignment/>
      <protection/>
    </xf>
    <xf numFmtId="2" fontId="7" fillId="4" borderId="0" xfId="21" applyNumberFormat="1" applyFont="1" applyFill="1" applyBorder="1" applyAlignment="1" applyProtection="1">
      <alignment/>
      <protection/>
    </xf>
    <xf numFmtId="0" fontId="7" fillId="4" borderId="3" xfId="21" applyFont="1" applyFill="1" applyBorder="1" applyAlignment="1" applyProtection="1">
      <alignment/>
      <protection/>
    </xf>
    <xf numFmtId="0" fontId="7" fillId="4" borderId="4" xfId="21" applyFont="1" applyFill="1" applyBorder="1" applyAlignment="1" applyProtection="1">
      <alignment/>
      <protection/>
    </xf>
    <xf numFmtId="38" fontId="12" fillId="2" borderId="0" xfId="0" applyNumberFormat="1" applyFont="1" applyFill="1" applyAlignment="1" applyProtection="1">
      <alignment/>
      <protection/>
    </xf>
    <xf numFmtId="0" fontId="16" fillId="4" borderId="0" xfId="0" applyNumberFormat="1" applyFont="1" applyFill="1" applyBorder="1" applyAlignment="1" applyProtection="1">
      <alignment horizontal="center"/>
      <protection/>
    </xf>
    <xf numFmtId="9" fontId="12" fillId="4" borderId="0" xfId="0" applyNumberFormat="1" applyFont="1" applyFill="1" applyBorder="1" applyAlignment="1" applyProtection="1">
      <alignment horizontal="center"/>
      <protection/>
    </xf>
    <xf numFmtId="3" fontId="12" fillId="4" borderId="0" xfId="0" applyNumberFormat="1" applyFont="1" applyFill="1" applyBorder="1" applyAlignment="1" applyProtection="1">
      <alignment horizontal="center"/>
      <protection/>
    </xf>
    <xf numFmtId="3" fontId="7" fillId="4" borderId="0" xfId="21" applyNumberFormat="1" applyFont="1" applyFill="1" applyBorder="1" applyAlignment="1" applyProtection="1">
      <alignment/>
      <protection/>
    </xf>
    <xf numFmtId="3" fontId="4" fillId="5" borderId="0" xfId="21" applyNumberFormat="1" applyFont="1" applyFill="1" applyProtection="1">
      <alignment/>
      <protection/>
    </xf>
    <xf numFmtId="0" fontId="11" fillId="2" borderId="0" xfId="0" applyNumberFormat="1" applyFont="1" applyFill="1" applyAlignment="1" applyProtection="1">
      <alignment/>
      <protection/>
    </xf>
    <xf numFmtId="0" fontId="7" fillId="4" borderId="5" xfId="21" applyFont="1" applyFill="1" applyBorder="1" applyAlignment="1" applyProtection="1" quotePrefix="1">
      <alignment/>
      <protection/>
    </xf>
    <xf numFmtId="38" fontId="16" fillId="3" borderId="2" xfId="21" applyNumberFormat="1" applyFont="1" applyFill="1" applyBorder="1" applyAlignment="1" applyProtection="1">
      <alignment/>
      <protection/>
    </xf>
    <xf numFmtId="38" fontId="7" fillId="3" borderId="0" xfId="21" applyNumberFormat="1" applyFont="1" applyFill="1" applyBorder="1" applyAlignment="1" applyProtection="1">
      <alignment/>
      <protection/>
    </xf>
    <xf numFmtId="38" fontId="7" fillId="3" borderId="6" xfId="21" applyNumberFormat="1" applyFont="1" applyFill="1" applyBorder="1" applyAlignment="1" applyProtection="1">
      <alignment/>
      <protection/>
    </xf>
    <xf numFmtId="38" fontId="7" fillId="3" borderId="2" xfId="21" applyNumberFormat="1" applyFont="1" applyFill="1" applyBorder="1" applyAlignment="1" applyProtection="1">
      <alignment/>
      <protection/>
    </xf>
    <xf numFmtId="0" fontId="3" fillId="5" borderId="0" xfId="0" applyFont="1" applyFill="1" applyAlignment="1">
      <alignment/>
    </xf>
    <xf numFmtId="188" fontId="3" fillId="5" borderId="0" xfId="0" applyNumberFormat="1" applyFont="1" applyFill="1" applyAlignment="1">
      <alignment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3" fontId="7" fillId="3" borderId="0" xfId="21" applyNumberFormat="1" applyFont="1" applyFill="1" applyBorder="1" applyAlignment="1" applyProtection="1">
      <alignment/>
      <protection/>
    </xf>
    <xf numFmtId="9" fontId="4" fillId="5" borderId="0" xfId="0" applyNumberFormat="1" applyFont="1" applyFill="1" applyBorder="1" applyAlignment="1" applyProtection="1">
      <alignment horizontal="center"/>
      <protection/>
    </xf>
    <xf numFmtId="9" fontId="4" fillId="5" borderId="0" xfId="0" applyNumberFormat="1" applyFont="1" applyFill="1" applyBorder="1" applyAlignment="1" applyProtection="1">
      <alignment/>
      <protection/>
    </xf>
    <xf numFmtId="0" fontId="7" fillId="4" borderId="2" xfId="21" applyNumberFormat="1" applyFont="1" applyFill="1" applyBorder="1" applyAlignment="1" applyProtection="1">
      <alignment horizontal="right"/>
      <protection/>
    </xf>
    <xf numFmtId="9" fontId="7" fillId="4" borderId="2" xfId="21" applyNumberFormat="1" applyFont="1" applyFill="1" applyBorder="1" applyAlignment="1" applyProtection="1">
      <alignment horizontal="right"/>
      <protection/>
    </xf>
    <xf numFmtId="2" fontId="16" fillId="4" borderId="2" xfId="21" applyNumberFormat="1" applyFont="1" applyFill="1" applyBorder="1" applyAlignment="1" applyProtection="1">
      <alignment/>
      <protection/>
    </xf>
    <xf numFmtId="2" fontId="7" fillId="4" borderId="2" xfId="21" applyNumberFormat="1" applyFont="1" applyFill="1" applyBorder="1" applyAlignment="1" applyProtection="1">
      <alignment/>
      <protection/>
    </xf>
    <xf numFmtId="186" fontId="3" fillId="2" borderId="0" xfId="0" applyNumberFormat="1" applyFont="1" applyFill="1" applyBorder="1" applyAlignment="1" applyProtection="1">
      <alignment/>
      <protection/>
    </xf>
    <xf numFmtId="38" fontId="4" fillId="2" borderId="0" xfId="0" applyNumberFormat="1" applyFont="1" applyFill="1" applyBorder="1" applyAlignment="1" applyProtection="1">
      <alignment/>
      <protection/>
    </xf>
    <xf numFmtId="9" fontId="11" fillId="5" borderId="0" xfId="0" applyNumberFormat="1" applyFont="1" applyFill="1" applyAlignment="1" applyProtection="1">
      <alignment horizontal="right"/>
      <protection/>
    </xf>
    <xf numFmtId="9" fontId="7" fillId="3" borderId="0" xfId="21" applyNumberFormat="1" applyFont="1" applyFill="1" applyBorder="1" applyAlignment="1" applyProtection="1">
      <alignment horizontal="right"/>
      <protection/>
    </xf>
    <xf numFmtId="9" fontId="3" fillId="5" borderId="0" xfId="21" applyNumberFormat="1" applyFont="1" applyFill="1" applyAlignment="1" applyProtection="1">
      <alignment horizontal="right"/>
      <protection/>
    </xf>
    <xf numFmtId="0" fontId="7" fillId="4" borderId="0" xfId="21" applyFont="1" applyFill="1" applyBorder="1" applyAlignment="1" applyProtection="1" quotePrefix="1">
      <alignment horizontal="left"/>
      <protection/>
    </xf>
    <xf numFmtId="38" fontId="16" fillId="4" borderId="2" xfId="21" applyNumberFormat="1" applyFont="1" applyFill="1" applyBorder="1" applyAlignment="1" applyProtection="1">
      <alignment/>
      <protection/>
    </xf>
    <xf numFmtId="38" fontId="7" fillId="4" borderId="6" xfId="21" applyNumberFormat="1" applyFont="1" applyFill="1" applyBorder="1" applyAlignment="1" applyProtection="1">
      <alignment/>
      <protection/>
    </xf>
    <xf numFmtId="38" fontId="7" fillId="4" borderId="2" xfId="21" applyNumberFormat="1" applyFont="1" applyFill="1" applyBorder="1" applyAlignment="1" applyProtection="1">
      <alignment/>
      <protection/>
    </xf>
    <xf numFmtId="40" fontId="16" fillId="4" borderId="2" xfId="0" applyNumberFormat="1" applyFont="1" applyFill="1" applyBorder="1" applyAlignment="1" applyProtection="1">
      <alignment/>
      <protection/>
    </xf>
    <xf numFmtId="40" fontId="7" fillId="4" borderId="2" xfId="0" applyNumberFormat="1" applyFont="1" applyFill="1" applyBorder="1" applyAlignment="1" applyProtection="1">
      <alignment/>
      <protection/>
    </xf>
    <xf numFmtId="0" fontId="5" fillId="6" borderId="7" xfId="21" applyFont="1" applyFill="1" applyBorder="1" applyAlignment="1" applyProtection="1">
      <alignment horizontal="center"/>
      <protection/>
    </xf>
    <xf numFmtId="38" fontId="11" fillId="2" borderId="7" xfId="0" applyNumberFormat="1" applyFont="1" applyFill="1" applyBorder="1" applyAlignment="1" applyProtection="1">
      <alignment/>
      <protection/>
    </xf>
    <xf numFmtId="0" fontId="5" fillId="6" borderId="7" xfId="21" applyFont="1" applyFill="1" applyBorder="1" applyAlignment="1" applyProtection="1">
      <alignment horizontal="center" wrapText="1"/>
      <protection/>
    </xf>
    <xf numFmtId="0" fontId="18" fillId="6" borderId="0" xfId="21" applyFont="1" applyFill="1" applyProtection="1">
      <alignment/>
      <protection/>
    </xf>
    <xf numFmtId="0" fontId="24" fillId="6" borderId="7" xfId="21" applyFont="1" applyFill="1" applyBorder="1" applyAlignment="1" applyProtection="1">
      <alignment horizontal="left"/>
      <protection/>
    </xf>
    <xf numFmtId="0" fontId="5" fillId="6" borderId="7" xfId="21" applyFont="1" applyFill="1" applyBorder="1" applyAlignment="1" applyProtection="1">
      <alignment horizontal="left"/>
      <protection/>
    </xf>
    <xf numFmtId="0" fontId="18" fillId="6" borderId="7" xfId="21" applyFont="1" applyFill="1" applyBorder="1" applyProtection="1">
      <alignment/>
      <protection/>
    </xf>
    <xf numFmtId="38" fontId="3" fillId="2" borderId="7" xfId="0" applyNumberFormat="1" applyFont="1" applyFill="1" applyBorder="1" applyAlignment="1" applyProtection="1">
      <alignment/>
      <protection/>
    </xf>
    <xf numFmtId="15" fontId="4" fillId="5" borderId="0" xfId="20" applyNumberFormat="1" applyFont="1" applyFill="1" applyBorder="1" applyAlignment="1" applyProtection="1">
      <alignment horizontal="right" wrapText="1"/>
      <protection/>
    </xf>
    <xf numFmtId="38" fontId="7" fillId="4" borderId="8" xfId="0" applyNumberFormat="1" applyFont="1" applyFill="1" applyBorder="1" applyAlignment="1" applyProtection="1">
      <alignment/>
      <protection/>
    </xf>
    <xf numFmtId="186" fontId="3" fillId="2" borderId="8" xfId="0" applyNumberFormat="1" applyFont="1" applyFill="1" applyBorder="1" applyAlignment="1" applyProtection="1">
      <alignment/>
      <protection/>
    </xf>
    <xf numFmtId="0" fontId="18" fillId="6" borderId="7" xfId="21" applyFont="1" applyFill="1" applyBorder="1" applyAlignment="1" applyProtection="1">
      <alignment horizontal="left"/>
      <protection/>
    </xf>
    <xf numFmtId="38" fontId="4" fillId="5" borderId="0" xfId="0" applyNumberFormat="1" applyFont="1" applyFill="1" applyBorder="1" applyAlignment="1" applyProtection="1">
      <alignment/>
      <protection/>
    </xf>
    <xf numFmtId="186" fontId="7" fillId="4" borderId="2" xfId="19" applyNumberFormat="1" applyFont="1" applyFill="1" applyBorder="1" applyAlignment="1" applyProtection="1">
      <alignment/>
      <protection/>
    </xf>
    <xf numFmtId="186" fontId="4" fillId="5" borderId="0" xfId="0" applyNumberFormat="1" applyFont="1" applyFill="1" applyBorder="1" applyAlignment="1" applyProtection="1">
      <alignment/>
      <protection/>
    </xf>
    <xf numFmtId="186" fontId="3" fillId="5" borderId="0" xfId="0" applyNumberFormat="1" applyFont="1" applyFill="1" applyBorder="1" applyAlignment="1" applyProtection="1">
      <alignment/>
      <protection/>
    </xf>
    <xf numFmtId="3" fontId="7" fillId="4" borderId="2" xfId="21" applyNumberFormat="1" applyFont="1" applyFill="1" applyBorder="1" applyAlignment="1" applyProtection="1">
      <alignment horizontal="right"/>
      <protection/>
    </xf>
    <xf numFmtId="38" fontId="26" fillId="5" borderId="0" xfId="0" applyNumberFormat="1" applyFont="1" applyFill="1" applyAlignment="1">
      <alignment/>
    </xf>
    <xf numFmtId="38" fontId="7" fillId="3" borderId="8" xfId="0" applyNumberFormat="1" applyFont="1" applyFill="1" applyBorder="1" applyAlignment="1" applyProtection="1">
      <alignment/>
      <protection/>
    </xf>
    <xf numFmtId="186" fontId="7" fillId="3" borderId="2" xfId="19" applyNumberFormat="1" applyFont="1" applyFill="1" applyBorder="1" applyAlignment="1" applyProtection="1">
      <alignment/>
      <protection/>
    </xf>
    <xf numFmtId="186" fontId="4" fillId="5" borderId="0" xfId="19" applyNumberFormat="1" applyFont="1" applyFill="1" applyAlignment="1" applyProtection="1">
      <alignment/>
      <protection/>
    </xf>
    <xf numFmtId="186" fontId="3" fillId="2" borderId="0" xfId="19" applyNumberFormat="1" applyFont="1" applyFill="1" applyAlignment="1" applyProtection="1">
      <alignment/>
      <protection/>
    </xf>
    <xf numFmtId="186" fontId="7" fillId="4" borderId="0" xfId="19" applyNumberFormat="1" applyFont="1" applyFill="1" applyBorder="1" applyAlignment="1" applyProtection="1">
      <alignment/>
      <protection/>
    </xf>
    <xf numFmtId="2" fontId="16" fillId="3" borderId="2" xfId="21" applyNumberFormat="1" applyFont="1" applyFill="1" applyBorder="1" applyAlignment="1" applyProtection="1">
      <alignment/>
      <protection/>
    </xf>
    <xf numFmtId="2" fontId="7" fillId="3" borderId="2" xfId="21" applyNumberFormat="1" applyFont="1" applyFill="1" applyBorder="1" applyAlignment="1" applyProtection="1">
      <alignment/>
      <protection/>
    </xf>
    <xf numFmtId="3" fontId="7" fillId="4" borderId="0" xfId="21" applyNumberFormat="1" applyFont="1" applyFill="1" applyBorder="1" applyAlignment="1" applyProtection="1">
      <alignment horizontal="right"/>
      <protection/>
    </xf>
    <xf numFmtId="186" fontId="3" fillId="5" borderId="8" xfId="0" applyNumberFormat="1" applyFont="1" applyFill="1" applyBorder="1" applyAlignment="1" applyProtection="1">
      <alignment/>
      <protection/>
    </xf>
    <xf numFmtId="40" fontId="16" fillId="3" borderId="2" xfId="0" applyNumberFormat="1" applyFont="1" applyFill="1" applyBorder="1" applyAlignment="1" applyProtection="1">
      <alignment/>
      <protection/>
    </xf>
    <xf numFmtId="40" fontId="7" fillId="3" borderId="2" xfId="0" applyNumberFormat="1" applyFont="1" applyFill="1" applyBorder="1" applyAlignment="1" applyProtection="1">
      <alignment/>
      <protection/>
    </xf>
    <xf numFmtId="188" fontId="12" fillId="4" borderId="9" xfId="21" applyNumberFormat="1" applyFont="1" applyFill="1" applyBorder="1" applyAlignment="1" applyProtection="1">
      <alignment/>
      <protection/>
    </xf>
    <xf numFmtId="15" fontId="6" fillId="3" borderId="2" xfId="21" applyNumberFormat="1" applyFont="1" applyFill="1" applyBorder="1" applyAlignment="1" applyProtection="1" quotePrefix="1">
      <alignment horizontal="right"/>
      <protection/>
    </xf>
    <xf numFmtId="186" fontId="7" fillId="3" borderId="8" xfId="19" applyNumberFormat="1" applyFont="1" applyFill="1" applyBorder="1" applyAlignment="1" applyProtection="1">
      <alignment/>
      <protection/>
    </xf>
    <xf numFmtId="186" fontId="3" fillId="5" borderId="0" xfId="19" applyNumberFormat="1" applyFont="1" applyFill="1" applyAlignment="1" applyProtection="1">
      <alignment/>
      <protection/>
    </xf>
    <xf numFmtId="38" fontId="12" fillId="4" borderId="0" xfId="0" applyNumberFormat="1" applyFont="1" applyFill="1" applyBorder="1" applyAlignment="1" applyProtection="1">
      <alignment horizontal="center"/>
      <protection/>
    </xf>
    <xf numFmtId="38" fontId="12" fillId="3" borderId="0" xfId="0" applyNumberFormat="1" applyFont="1" applyFill="1" applyBorder="1" applyAlignment="1" applyProtection="1">
      <alignment horizontal="center"/>
      <protection/>
    </xf>
    <xf numFmtId="179" fontId="6" fillId="4" borderId="2" xfId="17" applyFont="1" applyFill="1" applyBorder="1" applyAlignment="1" applyProtection="1">
      <alignment/>
      <protection/>
    </xf>
    <xf numFmtId="179" fontId="6" fillId="4" borderId="0" xfId="17" applyFont="1" applyFill="1" applyBorder="1" applyAlignment="1" applyProtection="1">
      <alignment/>
      <protection/>
    </xf>
    <xf numFmtId="179" fontId="7" fillId="4" borderId="2" xfId="17" applyFont="1" applyFill="1" applyBorder="1" applyAlignment="1" applyProtection="1">
      <alignment/>
      <protection/>
    </xf>
    <xf numFmtId="179" fontId="7" fillId="4" borderId="0" xfId="17" applyFont="1" applyFill="1" applyBorder="1" applyAlignment="1" applyProtection="1">
      <alignment/>
      <protection/>
    </xf>
    <xf numFmtId="179" fontId="6" fillId="3" borderId="2" xfId="17" applyFont="1" applyFill="1" applyBorder="1" applyAlignment="1" applyProtection="1">
      <alignment/>
      <protection/>
    </xf>
    <xf numFmtId="179" fontId="7" fillId="3" borderId="2" xfId="17" applyFont="1" applyFill="1" applyBorder="1" applyAlignment="1" applyProtection="1">
      <alignment/>
      <protection/>
    </xf>
    <xf numFmtId="38" fontId="11" fillId="5" borderId="0" xfId="0" applyNumberFormat="1" applyFont="1" applyFill="1" applyAlignment="1" applyProtection="1">
      <alignment/>
      <protection/>
    </xf>
    <xf numFmtId="0" fontId="11" fillId="5" borderId="0" xfId="0" applyFont="1" applyFill="1" applyAlignment="1" applyProtection="1">
      <alignment/>
      <protection/>
    </xf>
    <xf numFmtId="38" fontId="7" fillId="4" borderId="0" xfId="0" applyNumberFormat="1" applyFont="1" applyFill="1" applyBorder="1" applyAlignment="1" applyProtection="1" quotePrefix="1">
      <alignment horizontal="left"/>
      <protection/>
    </xf>
    <xf numFmtId="0" fontId="11" fillId="5" borderId="0" xfId="21" applyFont="1" applyFill="1" applyAlignment="1" applyProtection="1">
      <alignment horizontal="right"/>
      <protection/>
    </xf>
    <xf numFmtId="0" fontId="12" fillId="3" borderId="0" xfId="21" applyFont="1" applyFill="1" applyBorder="1" applyAlignment="1" applyProtection="1">
      <alignment horizontal="right"/>
      <protection/>
    </xf>
    <xf numFmtId="186" fontId="7" fillId="3" borderId="0" xfId="19" applyNumberFormat="1" applyFont="1" applyFill="1" applyBorder="1" applyAlignment="1" applyProtection="1">
      <alignment/>
      <protection/>
    </xf>
    <xf numFmtId="186" fontId="7" fillId="4" borderId="8" xfId="19" applyNumberFormat="1" applyFont="1" applyFill="1" applyBorder="1" applyAlignment="1" applyProtection="1">
      <alignment/>
      <protection/>
    </xf>
    <xf numFmtId="9" fontId="3" fillId="5" borderId="10" xfId="0" applyNumberFormat="1" applyFont="1" applyFill="1" applyBorder="1" applyAlignment="1" applyProtection="1">
      <alignment/>
      <protection/>
    </xf>
    <xf numFmtId="186" fontId="3" fillId="5" borderId="8" xfId="19" applyNumberFormat="1" applyFont="1" applyFill="1" applyBorder="1" applyAlignment="1" applyProtection="1">
      <alignment/>
      <protection/>
    </xf>
    <xf numFmtId="186" fontId="3" fillId="2" borderId="8" xfId="19" applyNumberFormat="1" applyFont="1" applyFill="1" applyBorder="1" applyAlignment="1" applyProtection="1">
      <alignment/>
      <protection/>
    </xf>
    <xf numFmtId="193" fontId="6" fillId="4" borderId="11" xfId="21" applyNumberFormat="1" applyFont="1" applyFill="1" applyBorder="1" applyAlignment="1" applyProtection="1">
      <alignment horizontal="center" wrapText="1"/>
      <protection/>
    </xf>
    <xf numFmtId="193" fontId="6" fillId="4" borderId="11" xfId="21" applyNumberFormat="1" applyFont="1" applyFill="1" applyBorder="1" applyAlignment="1" applyProtection="1">
      <alignment horizontal="center"/>
      <protection/>
    </xf>
    <xf numFmtId="186" fontId="4" fillId="5" borderId="12" xfId="0" applyNumberFormat="1" applyFont="1" applyFill="1" applyBorder="1" applyAlignment="1" applyProtection="1">
      <alignment/>
      <protection/>
    </xf>
    <xf numFmtId="186" fontId="7" fillId="3" borderId="11" xfId="0" applyNumberFormat="1" applyFont="1" applyFill="1" applyBorder="1" applyAlignment="1" applyProtection="1">
      <alignment/>
      <protection/>
    </xf>
    <xf numFmtId="186" fontId="7" fillId="4" borderId="0" xfId="19" applyNumberFormat="1" applyFont="1" applyFill="1" applyBorder="1" applyAlignment="1" applyProtection="1" quotePrefix="1">
      <alignment/>
      <protection/>
    </xf>
    <xf numFmtId="186" fontId="4" fillId="5" borderId="10" xfId="0" applyNumberFormat="1" applyFont="1" applyFill="1" applyBorder="1" applyAlignment="1" applyProtection="1">
      <alignment/>
      <protection/>
    </xf>
    <xf numFmtId="186" fontId="3" fillId="5" borderId="13" xfId="0" applyNumberFormat="1" applyFont="1" applyFill="1" applyBorder="1" applyAlignment="1" applyProtection="1">
      <alignment/>
      <protection/>
    </xf>
    <xf numFmtId="186" fontId="4" fillId="5" borderId="13" xfId="0" applyNumberFormat="1" applyFont="1" applyFill="1" applyBorder="1" applyAlignment="1" applyProtection="1">
      <alignment/>
      <protection/>
    </xf>
    <xf numFmtId="186" fontId="7" fillId="3" borderId="13" xfId="0" applyNumberFormat="1" applyFont="1" applyFill="1" applyBorder="1" applyAlignment="1" applyProtection="1">
      <alignment/>
      <protection/>
    </xf>
    <xf numFmtId="186" fontId="7" fillId="3" borderId="10" xfId="0" applyNumberFormat="1" applyFont="1" applyFill="1" applyBorder="1" applyAlignment="1" applyProtection="1">
      <alignment/>
      <protection/>
    </xf>
    <xf numFmtId="186" fontId="7" fillId="3" borderId="11" xfId="0" applyNumberFormat="1" applyFont="1" applyFill="1" applyBorder="1" applyAlignment="1" applyProtection="1">
      <alignment horizontal="right"/>
      <protection/>
    </xf>
    <xf numFmtId="186" fontId="7" fillId="3" borderId="0" xfId="0" applyNumberFormat="1" applyFont="1" applyFill="1" applyBorder="1" applyAlignment="1" applyProtection="1">
      <alignment/>
      <protection/>
    </xf>
    <xf numFmtId="186" fontId="4" fillId="5" borderId="0" xfId="0" applyNumberFormat="1" applyFont="1" applyFill="1" applyAlignment="1" applyProtection="1">
      <alignment/>
      <protection/>
    </xf>
    <xf numFmtId="186" fontId="6" fillId="3" borderId="11" xfId="19" applyNumberFormat="1" applyFont="1" applyFill="1" applyBorder="1" applyAlignment="1" applyProtection="1">
      <alignment horizontal="right"/>
      <protection/>
    </xf>
    <xf numFmtId="186" fontId="11" fillId="5" borderId="0" xfId="0" applyNumberFormat="1" applyFont="1" applyFill="1" applyAlignment="1" applyProtection="1">
      <alignment/>
      <protection/>
    </xf>
    <xf numFmtId="186" fontId="3" fillId="5" borderId="0" xfId="0" applyNumberFormat="1" applyFont="1" applyFill="1" applyAlignment="1" applyProtection="1">
      <alignment/>
      <protection/>
    </xf>
    <xf numFmtId="186" fontId="12" fillId="3" borderId="0" xfId="0" applyNumberFormat="1" applyFont="1" applyFill="1" applyBorder="1" applyAlignment="1" applyProtection="1">
      <alignment horizontal="center"/>
      <protection/>
    </xf>
    <xf numFmtId="0" fontId="7" fillId="4" borderId="5" xfId="21" applyFont="1" applyFill="1" applyBorder="1" applyAlignment="1" applyProtection="1">
      <alignment/>
      <protection/>
    </xf>
    <xf numFmtId="186" fontId="7" fillId="3" borderId="11" xfId="21" applyNumberFormat="1" applyFont="1" applyFill="1" applyBorder="1" applyAlignment="1" applyProtection="1">
      <alignment horizontal="right"/>
      <protection/>
    </xf>
    <xf numFmtId="186" fontId="4" fillId="5" borderId="14" xfId="0" applyNumberFormat="1" applyFont="1" applyFill="1" applyBorder="1" applyAlignment="1" applyProtection="1">
      <alignment/>
      <protection/>
    </xf>
    <xf numFmtId="0" fontId="33" fillId="5" borderId="0" xfId="21" applyFont="1" applyFill="1" applyProtection="1">
      <alignment/>
      <protection/>
    </xf>
    <xf numFmtId="38" fontId="3" fillId="2" borderId="0" xfId="0" applyNumberFormat="1" applyFont="1" applyFill="1" applyBorder="1" applyAlignment="1" applyProtection="1">
      <alignment/>
      <protection/>
    </xf>
    <xf numFmtId="9" fontId="7" fillId="4" borderId="0" xfId="0" applyNumberFormat="1" applyFont="1" applyFill="1" applyBorder="1" applyAlignment="1" applyProtection="1">
      <alignment horizontal="center"/>
      <protection/>
    </xf>
    <xf numFmtId="208" fontId="7" fillId="4" borderId="0" xfId="17" applyNumberFormat="1" applyFont="1" applyFill="1" applyBorder="1" applyAlignment="1" applyProtection="1">
      <alignment/>
      <protection/>
    </xf>
    <xf numFmtId="186" fontId="16" fillId="3" borderId="11" xfId="21" applyNumberFormat="1" applyFont="1" applyFill="1" applyBorder="1" applyAlignment="1" applyProtection="1" quotePrefix="1">
      <alignment horizontal="right"/>
      <protection/>
    </xf>
    <xf numFmtId="186" fontId="7" fillId="3" borderId="15" xfId="21" applyNumberFormat="1" applyFont="1" applyFill="1" applyBorder="1" applyAlignment="1" applyProtection="1">
      <alignment horizontal="right"/>
      <protection/>
    </xf>
    <xf numFmtId="186" fontId="7" fillId="3" borderId="16" xfId="21" applyNumberFormat="1" applyFont="1" applyFill="1" applyBorder="1" applyAlignment="1" applyProtection="1">
      <alignment horizontal="right"/>
      <protection/>
    </xf>
    <xf numFmtId="186" fontId="16" fillId="3" borderId="11" xfId="21" applyNumberFormat="1" applyFont="1" applyFill="1" applyBorder="1" applyAlignment="1" applyProtection="1">
      <alignment horizontal="right"/>
      <protection/>
    </xf>
    <xf numFmtId="38" fontId="12" fillId="7" borderId="0" xfId="0" applyNumberFormat="1" applyFont="1" applyFill="1" applyAlignment="1" applyProtection="1">
      <alignment horizontal="center"/>
      <protection/>
    </xf>
    <xf numFmtId="0" fontId="12" fillId="8" borderId="0" xfId="0" applyNumberFormat="1" applyFont="1" applyFill="1" applyBorder="1" applyAlignment="1" applyProtection="1">
      <alignment horizontal="center"/>
      <protection/>
    </xf>
    <xf numFmtId="38" fontId="3" fillId="7" borderId="0" xfId="0" applyNumberFormat="1" applyFont="1" applyFill="1" applyAlignment="1" applyProtection="1">
      <alignment/>
      <protection/>
    </xf>
    <xf numFmtId="38" fontId="7" fillId="8" borderId="0" xfId="0" applyNumberFormat="1" applyFont="1" applyFill="1" applyBorder="1" applyAlignment="1" applyProtection="1">
      <alignment/>
      <protection/>
    </xf>
    <xf numFmtId="38" fontId="7" fillId="8" borderId="17" xfId="0" applyNumberFormat="1" applyFont="1" applyFill="1" applyBorder="1" applyAlignment="1" applyProtection="1">
      <alignment/>
      <protection/>
    </xf>
    <xf numFmtId="38" fontId="4" fillId="7" borderId="0" xfId="0" applyNumberFormat="1" applyFont="1" applyFill="1" applyAlignment="1" applyProtection="1">
      <alignment/>
      <protection/>
    </xf>
    <xf numFmtId="38" fontId="6" fillId="8" borderId="0" xfId="0" applyNumberFormat="1" applyFont="1" applyFill="1" applyBorder="1" applyAlignment="1" applyProtection="1">
      <alignment/>
      <protection/>
    </xf>
    <xf numFmtId="38" fontId="4" fillId="7" borderId="8" xfId="0" applyNumberFormat="1" applyFont="1" applyFill="1" applyBorder="1" applyAlignment="1" applyProtection="1">
      <alignment/>
      <protection/>
    </xf>
    <xf numFmtId="0" fontId="8" fillId="6" borderId="0" xfId="0" applyFont="1" applyFill="1" applyAlignment="1" applyProtection="1">
      <alignment/>
      <protection/>
    </xf>
    <xf numFmtId="38" fontId="8" fillId="6" borderId="0" xfId="0" applyNumberFormat="1" applyFont="1" applyFill="1" applyAlignment="1" applyProtection="1">
      <alignment/>
      <protection/>
    </xf>
    <xf numFmtId="38" fontId="3" fillId="6" borderId="0" xfId="0" applyNumberFormat="1" applyFont="1" applyFill="1" applyAlignment="1" applyProtection="1">
      <alignment/>
      <protection/>
    </xf>
    <xf numFmtId="9" fontId="3" fillId="6" borderId="0" xfId="0" applyNumberFormat="1" applyFont="1" applyFill="1" applyAlignment="1" applyProtection="1">
      <alignment/>
      <protection/>
    </xf>
    <xf numFmtId="0" fontId="9" fillId="6" borderId="0" xfId="0" applyFont="1" applyFill="1" applyAlignment="1" applyProtection="1">
      <alignment/>
      <protection/>
    </xf>
    <xf numFmtId="0" fontId="11" fillId="6" borderId="0" xfId="0" applyFont="1" applyFill="1" applyAlignment="1" applyProtection="1">
      <alignment/>
      <protection/>
    </xf>
    <xf numFmtId="186" fontId="3" fillId="6" borderId="0" xfId="0" applyNumberFormat="1" applyFont="1" applyFill="1" applyAlignment="1" applyProtection="1">
      <alignment/>
      <protection/>
    </xf>
    <xf numFmtId="179" fontId="4" fillId="7" borderId="0" xfId="17" applyFont="1" applyFill="1" applyAlignment="1" applyProtection="1">
      <alignment/>
      <protection/>
    </xf>
    <xf numFmtId="179" fontId="6" fillId="8" borderId="17" xfId="17" applyFont="1" applyFill="1" applyBorder="1" applyAlignment="1" applyProtection="1">
      <alignment/>
      <protection/>
    </xf>
    <xf numFmtId="179" fontId="3" fillId="7" borderId="0" xfId="17" applyFont="1" applyFill="1" applyAlignment="1" applyProtection="1">
      <alignment/>
      <protection/>
    </xf>
    <xf numFmtId="179" fontId="7" fillId="8" borderId="17" xfId="17" applyFont="1" applyFill="1" applyBorder="1" applyAlignment="1" applyProtection="1">
      <alignment/>
      <protection/>
    </xf>
    <xf numFmtId="0" fontId="11" fillId="7" borderId="0" xfId="0" applyFont="1" applyFill="1" applyAlignment="1" applyProtection="1">
      <alignment/>
      <protection/>
    </xf>
    <xf numFmtId="38" fontId="12" fillId="7" borderId="0" xfId="0" applyNumberFormat="1" applyFont="1" applyFill="1" applyAlignment="1" applyProtection="1">
      <alignment/>
      <protection/>
    </xf>
    <xf numFmtId="186" fontId="7" fillId="8" borderId="17" xfId="19" applyNumberFormat="1" applyFont="1" applyFill="1" applyBorder="1" applyAlignment="1" applyProtection="1">
      <alignment/>
      <protection/>
    </xf>
    <xf numFmtId="186" fontId="7" fillId="8" borderId="0" xfId="19" applyNumberFormat="1" applyFont="1" applyFill="1" applyBorder="1" applyAlignment="1" applyProtection="1">
      <alignment/>
      <protection/>
    </xf>
    <xf numFmtId="186" fontId="4" fillId="7" borderId="8" xfId="19" applyNumberFormat="1" applyFont="1" applyFill="1" applyBorder="1" applyAlignment="1" applyProtection="1">
      <alignment/>
      <protection/>
    </xf>
    <xf numFmtId="186" fontId="3" fillId="7" borderId="8" xfId="19" applyNumberFormat="1" applyFont="1" applyFill="1" applyBorder="1" applyAlignment="1" applyProtection="1">
      <alignment/>
      <protection/>
    </xf>
    <xf numFmtId="38" fontId="11" fillId="7" borderId="0" xfId="0" applyNumberFormat="1" applyFont="1" applyFill="1" applyAlignment="1" applyProtection="1">
      <alignment/>
      <protection/>
    </xf>
    <xf numFmtId="0" fontId="16" fillId="8" borderId="0" xfId="0" applyNumberFormat="1" applyFont="1" applyFill="1" applyBorder="1" applyAlignment="1" applyProtection="1">
      <alignment horizontal="center"/>
      <protection/>
    </xf>
    <xf numFmtId="188" fontId="16" fillId="8" borderId="17" xfId="21" applyNumberFormat="1" applyFont="1" applyFill="1" applyBorder="1" applyAlignment="1" applyProtection="1">
      <alignment/>
      <protection/>
    </xf>
    <xf numFmtId="0" fontId="7" fillId="8" borderId="0" xfId="21" applyFont="1" applyFill="1" applyBorder="1" applyAlignment="1" applyProtection="1">
      <alignment/>
      <protection/>
    </xf>
    <xf numFmtId="9" fontId="16" fillId="8" borderId="0" xfId="0" applyNumberFormat="1" applyFont="1" applyFill="1" applyBorder="1" applyAlignment="1" applyProtection="1">
      <alignment horizontal="center"/>
      <protection/>
    </xf>
    <xf numFmtId="9" fontId="16" fillId="8" borderId="17" xfId="21" applyNumberFormat="1" applyFont="1" applyFill="1" applyBorder="1" applyAlignment="1" applyProtection="1">
      <alignment/>
      <protection/>
    </xf>
    <xf numFmtId="0" fontId="7" fillId="8" borderId="17" xfId="21" applyNumberFormat="1" applyFont="1" applyFill="1" applyBorder="1" applyAlignment="1" applyProtection="1">
      <alignment horizontal="right"/>
      <protection/>
    </xf>
    <xf numFmtId="9" fontId="7" fillId="8" borderId="17" xfId="21" applyNumberFormat="1" applyFont="1" applyFill="1" applyBorder="1" applyAlignment="1" applyProtection="1">
      <alignment horizontal="right"/>
      <protection/>
    </xf>
    <xf numFmtId="0" fontId="7" fillId="8" borderId="0" xfId="21" applyNumberFormat="1" applyFont="1" applyFill="1" applyBorder="1" applyAlignment="1" applyProtection="1">
      <alignment/>
      <protection/>
    </xf>
    <xf numFmtId="3" fontId="16" fillId="8" borderId="17" xfId="21" applyNumberFormat="1" applyFont="1" applyFill="1" applyBorder="1" applyAlignment="1" applyProtection="1">
      <alignment/>
      <protection/>
    </xf>
    <xf numFmtId="3" fontId="12" fillId="8" borderId="0" xfId="0" applyNumberFormat="1" applyFont="1" applyFill="1" applyBorder="1" applyAlignment="1" applyProtection="1">
      <alignment horizontal="center"/>
      <protection/>
    </xf>
    <xf numFmtId="3" fontId="7" fillId="8" borderId="17" xfId="21" applyNumberFormat="1" applyFont="1" applyFill="1" applyBorder="1" applyAlignment="1" applyProtection="1">
      <alignment/>
      <protection/>
    </xf>
    <xf numFmtId="188" fontId="7" fillId="8" borderId="0" xfId="21" applyNumberFormat="1" applyFont="1" applyFill="1" applyBorder="1" applyAlignment="1" applyProtection="1">
      <alignment/>
      <protection/>
    </xf>
    <xf numFmtId="9" fontId="12" fillId="8" borderId="0" xfId="0" applyNumberFormat="1" applyFont="1" applyFill="1" applyBorder="1" applyAlignment="1" applyProtection="1">
      <alignment horizontal="center"/>
      <protection/>
    </xf>
    <xf numFmtId="9" fontId="7" fillId="8" borderId="17" xfId="21" applyNumberFormat="1" applyFont="1" applyFill="1" applyBorder="1" applyAlignment="1" applyProtection="1">
      <alignment/>
      <protection/>
    </xf>
    <xf numFmtId="4" fontId="16" fillId="8" borderId="17" xfId="21" applyNumberFormat="1" applyFont="1" applyFill="1" applyBorder="1" applyAlignment="1" applyProtection="1">
      <alignment/>
      <protection/>
    </xf>
    <xf numFmtId="2" fontId="7" fillId="8" borderId="0" xfId="21" applyNumberFormat="1" applyFont="1" applyFill="1" applyBorder="1" applyAlignment="1" applyProtection="1">
      <alignment/>
      <protection/>
    </xf>
    <xf numFmtId="2" fontId="16" fillId="8" borderId="17" xfId="21" applyNumberFormat="1" applyFont="1" applyFill="1" applyBorder="1" applyAlignment="1" applyProtection="1">
      <alignment/>
      <protection/>
    </xf>
    <xf numFmtId="2" fontId="7" fillId="8" borderId="17" xfId="21" applyNumberFormat="1" applyFont="1" applyFill="1" applyBorder="1" applyAlignment="1" applyProtection="1">
      <alignment/>
      <protection/>
    </xf>
    <xf numFmtId="0" fontId="11" fillId="7" borderId="0" xfId="0" applyNumberFormat="1" applyFont="1" applyFill="1" applyAlignment="1" applyProtection="1">
      <alignment/>
      <protection/>
    </xf>
    <xf numFmtId="3" fontId="7" fillId="8" borderId="0" xfId="21" applyNumberFormat="1" applyFont="1" applyFill="1" applyBorder="1" applyAlignment="1" applyProtection="1">
      <alignment/>
      <protection/>
    </xf>
    <xf numFmtId="3" fontId="16" fillId="8" borderId="0" xfId="21" applyNumberFormat="1" applyFont="1" applyFill="1" applyBorder="1" applyAlignment="1" applyProtection="1">
      <alignment/>
      <protection/>
    </xf>
    <xf numFmtId="188" fontId="7" fillId="8" borderId="17" xfId="21" applyNumberFormat="1" applyFont="1" applyFill="1" applyBorder="1" applyAlignment="1" applyProtection="1">
      <alignment/>
      <protection/>
    </xf>
    <xf numFmtId="9" fontId="16" fillId="8" borderId="18" xfId="21" applyNumberFormat="1" applyFont="1" applyFill="1" applyBorder="1" applyAlignment="1" applyProtection="1">
      <alignment/>
      <protection/>
    </xf>
    <xf numFmtId="9" fontId="7" fillId="8" borderId="18" xfId="21" applyNumberFormat="1" applyFont="1" applyFill="1" applyBorder="1" applyAlignment="1" applyProtection="1">
      <alignment/>
      <protection/>
    </xf>
    <xf numFmtId="9" fontId="7" fillId="8" borderId="0" xfId="21" applyNumberFormat="1" applyFont="1" applyFill="1" applyBorder="1" applyAlignment="1" applyProtection="1">
      <alignment/>
      <protection/>
    </xf>
    <xf numFmtId="3" fontId="7" fillId="8" borderId="10" xfId="21" applyNumberFormat="1" applyFont="1" applyFill="1" applyBorder="1" applyAlignment="1" applyProtection="1">
      <alignment/>
      <protection/>
    </xf>
    <xf numFmtId="0" fontId="6" fillId="8" borderId="0" xfId="0" applyNumberFormat="1" applyFont="1" applyFill="1" applyBorder="1" applyAlignment="1" applyProtection="1">
      <alignment horizontal="center"/>
      <protection/>
    </xf>
    <xf numFmtId="3" fontId="11" fillId="7" borderId="0" xfId="0" applyNumberFormat="1" applyFont="1" applyFill="1" applyAlignment="1" applyProtection="1">
      <alignment/>
      <protection/>
    </xf>
    <xf numFmtId="4" fontId="7" fillId="8" borderId="0" xfId="21" applyNumberFormat="1" applyFont="1" applyFill="1" applyBorder="1" applyAlignment="1" applyProtection="1">
      <alignment/>
      <protection/>
    </xf>
    <xf numFmtId="9" fontId="7" fillId="8" borderId="0" xfId="0" applyNumberFormat="1" applyFont="1" applyFill="1" applyBorder="1" applyAlignment="1" applyProtection="1">
      <alignment horizontal="center"/>
      <protection/>
    </xf>
    <xf numFmtId="40" fontId="7" fillId="8" borderId="17" xfId="0" applyNumberFormat="1" applyFont="1" applyFill="1" applyBorder="1" applyAlignment="1" applyProtection="1">
      <alignment/>
      <protection/>
    </xf>
    <xf numFmtId="0" fontId="7" fillId="8" borderId="0" xfId="0" applyNumberFormat="1" applyFont="1" applyFill="1" applyBorder="1" applyAlignment="1" applyProtection="1">
      <alignment horizontal="center"/>
      <protection/>
    </xf>
    <xf numFmtId="4" fontId="7" fillId="8" borderId="17" xfId="21" applyNumberFormat="1" applyFont="1" applyFill="1" applyBorder="1" applyAlignment="1" applyProtection="1">
      <alignment/>
      <protection/>
    </xf>
    <xf numFmtId="38" fontId="16" fillId="8" borderId="17" xfId="21" applyNumberFormat="1" applyFont="1" applyFill="1" applyBorder="1" applyAlignment="1" applyProtection="1">
      <alignment/>
      <protection/>
    </xf>
    <xf numFmtId="38" fontId="7" fillId="8" borderId="0" xfId="21" applyNumberFormat="1" applyFont="1" applyFill="1" applyBorder="1" applyAlignment="1" applyProtection="1">
      <alignment/>
      <protection/>
    </xf>
    <xf numFmtId="38" fontId="7" fillId="8" borderId="19" xfId="21" applyNumberFormat="1" applyFont="1" applyFill="1" applyBorder="1" applyAlignment="1" applyProtection="1">
      <alignment/>
      <protection/>
    </xf>
    <xf numFmtId="38" fontId="7" fillId="8" borderId="17" xfId="21" applyNumberFormat="1" applyFont="1" applyFill="1" applyBorder="1" applyAlignment="1" applyProtection="1">
      <alignment/>
      <protection/>
    </xf>
    <xf numFmtId="3" fontId="7" fillId="8" borderId="0" xfId="0" applyNumberFormat="1" applyFont="1" applyFill="1" applyBorder="1" applyAlignment="1" applyProtection="1">
      <alignment/>
      <protection/>
    </xf>
    <xf numFmtId="3" fontId="7" fillId="8" borderId="17" xfId="0" applyNumberFormat="1" applyFont="1" applyFill="1" applyBorder="1" applyAlignment="1" applyProtection="1">
      <alignment/>
      <protection/>
    </xf>
    <xf numFmtId="3" fontId="4" fillId="7" borderId="8" xfId="0" applyNumberFormat="1" applyFont="1" applyFill="1" applyBorder="1" applyAlignment="1" applyProtection="1">
      <alignment/>
      <protection/>
    </xf>
    <xf numFmtId="0" fontId="3" fillId="6" borderId="0" xfId="21" applyFont="1" applyFill="1" applyProtection="1">
      <alignment/>
      <protection/>
    </xf>
    <xf numFmtId="0" fontId="4" fillId="6" borderId="0" xfId="21" applyFont="1" applyFill="1" applyProtection="1">
      <alignment/>
      <protection/>
    </xf>
    <xf numFmtId="3" fontId="3" fillId="6" borderId="0" xfId="21" applyNumberFormat="1" applyFont="1" applyFill="1" applyBorder="1" applyProtection="1">
      <alignment/>
      <protection/>
    </xf>
    <xf numFmtId="0" fontId="3" fillId="6" borderId="0" xfId="21" applyFont="1" applyFill="1" applyBorder="1" applyProtection="1">
      <alignment/>
      <protection/>
    </xf>
    <xf numFmtId="0" fontId="4" fillId="6" borderId="0" xfId="21" applyFont="1" applyFill="1" applyBorder="1" applyProtection="1">
      <alignment/>
      <protection/>
    </xf>
    <xf numFmtId="0" fontId="3" fillId="6" borderId="0" xfId="21" applyFont="1" applyFill="1" applyAlignment="1" applyProtection="1">
      <alignment horizontal="right"/>
      <protection/>
    </xf>
    <xf numFmtId="0" fontId="3" fillId="6" borderId="0" xfId="0" applyFont="1" applyFill="1" applyAlignment="1" applyProtection="1">
      <alignment/>
      <protection/>
    </xf>
    <xf numFmtId="188" fontId="3" fillId="6" borderId="0" xfId="0" applyNumberFormat="1" applyFont="1" applyFill="1" applyAlignment="1" applyProtection="1">
      <alignment/>
      <protection/>
    </xf>
    <xf numFmtId="0" fontId="3" fillId="6" borderId="0" xfId="0" applyFont="1" applyFill="1" applyAlignment="1" applyProtection="1">
      <alignment horizontal="right"/>
      <protection/>
    </xf>
    <xf numFmtId="0" fontId="3" fillId="6" borderId="0" xfId="0" applyFont="1" applyFill="1" applyAlignment="1" applyProtection="1">
      <alignment horizontal="center"/>
      <protection/>
    </xf>
    <xf numFmtId="15" fontId="4" fillId="7" borderId="0" xfId="20" applyNumberFormat="1" applyFont="1" applyFill="1" applyBorder="1" applyAlignment="1" applyProtection="1">
      <alignment horizontal="right" wrapText="1"/>
      <protection/>
    </xf>
    <xf numFmtId="0" fontId="4" fillId="7" borderId="0" xfId="20" applyFont="1" applyFill="1" applyBorder="1" applyAlignment="1" applyProtection="1">
      <alignment horizontal="right" wrapText="1"/>
      <protection/>
    </xf>
    <xf numFmtId="15" fontId="6" fillId="8" borderId="2" xfId="21" applyNumberFormat="1" applyFont="1" applyFill="1" applyBorder="1" applyAlignment="1" applyProtection="1" quotePrefix="1">
      <alignment horizontal="right"/>
      <protection/>
    </xf>
    <xf numFmtId="15" fontId="6" fillId="8" borderId="20" xfId="21" applyNumberFormat="1" applyFont="1" applyFill="1" applyBorder="1" applyAlignment="1" applyProtection="1" quotePrefix="1">
      <alignment horizontal="right"/>
      <protection/>
    </xf>
    <xf numFmtId="15" fontId="6" fillId="8" borderId="20" xfId="21" applyNumberFormat="1" applyFont="1" applyFill="1" applyBorder="1" applyAlignment="1" applyProtection="1">
      <alignment horizontal="right" wrapText="1"/>
      <protection/>
    </xf>
    <xf numFmtId="3" fontId="3" fillId="5" borderId="0" xfId="21" applyNumberFormat="1" applyFont="1" applyFill="1" applyBorder="1" applyProtection="1">
      <alignment/>
      <protection/>
    </xf>
    <xf numFmtId="0" fontId="4" fillId="5" borderId="0" xfId="21" applyFont="1" applyFill="1" applyBorder="1" applyProtection="1">
      <alignment/>
      <protection/>
    </xf>
    <xf numFmtId="38" fontId="7" fillId="4" borderId="21" xfId="0" applyNumberFormat="1" applyFont="1" applyFill="1" applyBorder="1" applyAlignment="1" applyProtection="1">
      <alignment/>
      <protection/>
    </xf>
    <xf numFmtId="38" fontId="7" fillId="4" borderId="11" xfId="0" applyNumberFormat="1" applyFont="1" applyFill="1" applyBorder="1" applyAlignment="1" applyProtection="1">
      <alignment/>
      <protection/>
    </xf>
    <xf numFmtId="9" fontId="4" fillId="7" borderId="0" xfId="0" applyNumberFormat="1" applyFont="1" applyFill="1" applyAlignment="1" applyProtection="1">
      <alignment horizontal="center"/>
      <protection/>
    </xf>
    <xf numFmtId="9" fontId="7" fillId="8" borderId="1" xfId="0" applyNumberFormat="1" applyFont="1" applyFill="1" applyBorder="1" applyAlignment="1" applyProtection="1">
      <alignment/>
      <protection/>
    </xf>
    <xf numFmtId="9" fontId="3" fillId="7" borderId="0" xfId="0" applyNumberFormat="1" applyFont="1" applyFill="1" applyAlignment="1" applyProtection="1">
      <alignment/>
      <protection/>
    </xf>
    <xf numFmtId="9" fontId="7" fillId="8" borderId="1" xfId="0" applyNumberFormat="1" applyFont="1" applyFill="1" applyBorder="1" applyAlignment="1" applyProtection="1">
      <alignment horizontal="right"/>
      <protection/>
    </xf>
    <xf numFmtId="9" fontId="4" fillId="5" borderId="0" xfId="19" applyFont="1" applyFill="1" applyAlignment="1" applyProtection="1">
      <alignment/>
      <protection/>
    </xf>
    <xf numFmtId="9" fontId="4" fillId="7" borderId="8" xfId="0" applyNumberFormat="1" applyFont="1" applyFill="1" applyBorder="1" applyAlignment="1" applyProtection="1">
      <alignment/>
      <protection/>
    </xf>
    <xf numFmtId="186" fontId="3" fillId="5" borderId="0" xfId="19" applyNumberFormat="1" applyFont="1" applyFill="1" applyBorder="1" applyAlignment="1" applyProtection="1">
      <alignment/>
      <protection/>
    </xf>
    <xf numFmtId="38" fontId="16" fillId="4" borderId="11" xfId="21" applyNumberFormat="1" applyFont="1" applyFill="1" applyBorder="1" applyAlignment="1" applyProtection="1">
      <alignment/>
      <protection/>
    </xf>
    <xf numFmtId="38" fontId="7" fillId="4" borderId="16" xfId="21" applyNumberFormat="1" applyFont="1" applyFill="1" applyBorder="1" applyAlignment="1" applyProtection="1">
      <alignment/>
      <protection/>
    </xf>
    <xf numFmtId="38" fontId="7" fillId="4" borderId="11" xfId="21" applyNumberFormat="1" applyFont="1" applyFill="1" applyBorder="1" applyAlignment="1" applyProtection="1">
      <alignment/>
      <protection/>
    </xf>
    <xf numFmtId="3" fontId="7" fillId="4" borderId="0" xfId="0" applyNumberFormat="1" applyFont="1" applyFill="1" applyBorder="1" applyAlignment="1" applyProtection="1">
      <alignment/>
      <protection/>
    </xf>
    <xf numFmtId="38" fontId="7" fillId="4" borderId="8" xfId="21" applyNumberFormat="1" applyFont="1" applyFill="1" applyBorder="1" applyAlignment="1" applyProtection="1">
      <alignment/>
      <protection/>
    </xf>
    <xf numFmtId="40" fontId="16" fillId="4" borderId="11" xfId="0" applyNumberFormat="1" applyFont="1" applyFill="1" applyBorder="1" applyAlignment="1" applyProtection="1">
      <alignment/>
      <protection/>
    </xf>
    <xf numFmtId="40" fontId="7" fillId="4" borderId="11" xfId="0" applyNumberFormat="1" applyFont="1" applyFill="1" applyBorder="1" applyAlignment="1" applyProtection="1">
      <alignment/>
      <protection/>
    </xf>
    <xf numFmtId="38" fontId="4" fillId="7" borderId="0" xfId="0" applyNumberFormat="1" applyFont="1" applyFill="1" applyBorder="1" applyAlignment="1" applyProtection="1">
      <alignment/>
      <protection/>
    </xf>
    <xf numFmtId="9" fontId="11" fillId="7" borderId="0" xfId="0" applyNumberFormat="1" applyFont="1" applyFill="1" applyAlignment="1" applyProtection="1">
      <alignment horizontal="center"/>
      <protection/>
    </xf>
    <xf numFmtId="9" fontId="7" fillId="8" borderId="1" xfId="21" applyNumberFormat="1" applyFont="1" applyFill="1" applyBorder="1" applyAlignment="1" applyProtection="1">
      <alignment/>
      <protection/>
    </xf>
    <xf numFmtId="9" fontId="16" fillId="8" borderId="1" xfId="21" applyNumberFormat="1" applyFont="1" applyFill="1" applyBorder="1" applyAlignment="1" applyProtection="1">
      <alignment/>
      <protection/>
    </xf>
    <xf numFmtId="186" fontId="7" fillId="3" borderId="0" xfId="19" applyNumberFormat="1" applyFont="1" applyFill="1" applyBorder="1" applyAlignment="1" applyProtection="1" quotePrefix="1">
      <alignment/>
      <protection/>
    </xf>
    <xf numFmtId="9" fontId="16" fillId="4" borderId="11" xfId="21" applyNumberFormat="1" applyFont="1" applyFill="1" applyBorder="1" applyAlignment="1" applyProtection="1">
      <alignment/>
      <protection/>
    </xf>
    <xf numFmtId="3" fontId="16" fillId="4" borderId="11" xfId="21" applyNumberFormat="1" applyFont="1" applyFill="1" applyBorder="1" applyAlignment="1" applyProtection="1">
      <alignment/>
      <protection/>
    </xf>
    <xf numFmtId="3" fontId="7" fillId="4" borderId="11" xfId="21" applyNumberFormat="1" applyFont="1" applyFill="1" applyBorder="1" applyAlignment="1" applyProtection="1">
      <alignment/>
      <protection/>
    </xf>
    <xf numFmtId="188" fontId="16" fillId="4" borderId="11" xfId="21" applyNumberFormat="1" applyFont="1" applyFill="1" applyBorder="1" applyAlignment="1" applyProtection="1">
      <alignment/>
      <protection/>
    </xf>
    <xf numFmtId="188" fontId="7" fillId="4" borderId="11" xfId="21" applyNumberFormat="1" applyFont="1" applyFill="1" applyBorder="1" applyAlignment="1" applyProtection="1">
      <alignment/>
      <protection/>
    </xf>
    <xf numFmtId="9" fontId="7" fillId="4" borderId="11" xfId="21" applyNumberFormat="1" applyFont="1" applyFill="1" applyBorder="1" applyAlignment="1" applyProtection="1">
      <alignment/>
      <protection/>
    </xf>
    <xf numFmtId="3" fontId="7" fillId="3" borderId="2" xfId="21" applyNumberFormat="1" applyFont="1" applyFill="1" applyBorder="1" applyAlignment="1" applyProtection="1">
      <alignment horizontal="right"/>
      <protection/>
    </xf>
    <xf numFmtId="9" fontId="7" fillId="2" borderId="11" xfId="21" applyNumberFormat="1" applyFont="1" applyFill="1" applyBorder="1" applyAlignment="1" applyProtection="1">
      <alignment/>
      <protection/>
    </xf>
    <xf numFmtId="9" fontId="7" fillId="4" borderId="11" xfId="21" applyNumberFormat="1" applyFont="1" applyFill="1" applyBorder="1" applyAlignment="1" applyProtection="1" quotePrefix="1">
      <alignment horizontal="right"/>
      <protection/>
    </xf>
    <xf numFmtId="9" fontId="16" fillId="8" borderId="0" xfId="21" applyNumberFormat="1" applyFont="1" applyFill="1" applyBorder="1" applyAlignment="1" applyProtection="1">
      <alignment/>
      <protection/>
    </xf>
    <xf numFmtId="3" fontId="7" fillId="4" borderId="11" xfId="21" applyNumberFormat="1" applyFont="1" applyFill="1" applyBorder="1" applyAlignment="1" applyProtection="1">
      <alignment horizontal="right"/>
      <protection/>
    </xf>
    <xf numFmtId="0" fontId="7" fillId="8" borderId="1" xfId="21" applyNumberFormat="1" applyFont="1" applyFill="1" applyBorder="1" applyAlignment="1" applyProtection="1">
      <alignment/>
      <protection/>
    </xf>
    <xf numFmtId="2" fontId="16" fillId="4" borderId="11" xfId="21" applyNumberFormat="1" applyFont="1" applyFill="1" applyBorder="1" applyAlignment="1" applyProtection="1">
      <alignment/>
      <protection/>
    </xf>
    <xf numFmtId="2" fontId="7" fillId="4" borderId="11" xfId="21" applyNumberFormat="1" applyFont="1" applyFill="1" applyBorder="1" applyAlignment="1" applyProtection="1">
      <alignment/>
      <protection/>
    </xf>
    <xf numFmtId="0" fontId="7" fillId="3" borderId="2" xfId="21" applyNumberFormat="1" applyFont="1" applyFill="1" applyBorder="1" applyAlignment="1" applyProtection="1">
      <alignment horizontal="right"/>
      <protection/>
    </xf>
    <xf numFmtId="9" fontId="7" fillId="3" borderId="2" xfId="21" applyNumberFormat="1" applyFont="1" applyFill="1" applyBorder="1" applyAlignment="1" applyProtection="1">
      <alignment horizontal="right"/>
      <protection/>
    </xf>
    <xf numFmtId="0" fontId="3" fillId="2" borderId="11" xfId="21" applyNumberFormat="1" applyFont="1" applyFill="1" applyBorder="1" applyAlignment="1" applyProtection="1" quotePrefix="1">
      <alignment horizontal="right"/>
      <protection/>
    </xf>
    <xf numFmtId="9" fontId="3" fillId="4" borderId="11" xfId="21" applyNumberFormat="1" applyFont="1" applyFill="1" applyBorder="1" applyAlignment="1" applyProtection="1">
      <alignment horizontal="right"/>
      <protection/>
    </xf>
    <xf numFmtId="38" fontId="7" fillId="4" borderId="0" xfId="0" applyNumberFormat="1" applyFont="1" applyFill="1" applyBorder="1" applyAlignment="1" applyProtection="1">
      <alignment horizontal="left" indent="1"/>
      <protection/>
    </xf>
    <xf numFmtId="38" fontId="11" fillId="2" borderId="0" xfId="0" applyNumberFormat="1" applyFont="1" applyFill="1" applyAlignment="1" applyProtection="1">
      <alignment horizontal="left" indent="1"/>
      <protection/>
    </xf>
    <xf numFmtId="9" fontId="35" fillId="4" borderId="0" xfId="21" applyNumberFormat="1" applyFont="1" applyFill="1" applyBorder="1" applyAlignment="1" applyProtection="1">
      <alignment/>
      <protection/>
    </xf>
    <xf numFmtId="179" fontId="36" fillId="3" borderId="0" xfId="17" applyFont="1" applyFill="1" applyBorder="1" applyAlignment="1" applyProtection="1">
      <alignment/>
      <protection/>
    </xf>
    <xf numFmtId="179" fontId="35" fillId="4" borderId="0" xfId="17" applyFont="1" applyFill="1" applyBorder="1" applyAlignment="1" applyProtection="1">
      <alignment/>
      <protection/>
    </xf>
    <xf numFmtId="1" fontId="7" fillId="4" borderId="11" xfId="21" applyNumberFormat="1" applyFont="1" applyFill="1" applyBorder="1" applyAlignment="1" applyProtection="1">
      <alignment horizontal="right"/>
      <protection/>
    </xf>
    <xf numFmtId="1" fontId="7" fillId="4" borderId="11" xfId="19" applyNumberFormat="1" applyFont="1" applyFill="1" applyBorder="1" applyAlignment="1" applyProtection="1">
      <alignment horizontal="right"/>
      <protection/>
    </xf>
    <xf numFmtId="1" fontId="7" fillId="4" borderId="21" xfId="19" applyNumberFormat="1" applyFont="1" applyFill="1" applyBorder="1" applyAlignment="1" applyProtection="1">
      <alignment horizontal="right"/>
      <protection/>
    </xf>
    <xf numFmtId="9" fontId="3" fillId="4" borderId="11" xfId="19" applyFont="1" applyFill="1" applyBorder="1" applyAlignment="1" applyProtection="1">
      <alignment horizontal="right"/>
      <protection/>
    </xf>
    <xf numFmtId="9" fontId="7" fillId="4" borderId="11" xfId="19" applyFont="1" applyFill="1" applyBorder="1" applyAlignment="1" applyProtection="1">
      <alignment horizontal="right"/>
      <protection/>
    </xf>
    <xf numFmtId="3" fontId="7" fillId="8" borderId="17" xfId="21" applyNumberFormat="1" applyFont="1" applyFill="1" applyBorder="1" applyAlignment="1" applyProtection="1">
      <alignment horizontal="right"/>
      <protection/>
    </xf>
    <xf numFmtId="186" fontId="7" fillId="4" borderId="11" xfId="19" applyNumberFormat="1" applyFont="1" applyFill="1" applyBorder="1" applyAlignment="1" applyProtection="1">
      <alignment/>
      <protection/>
    </xf>
    <xf numFmtId="0" fontId="18" fillId="5" borderId="0" xfId="21" applyFont="1" applyFill="1" applyProtection="1">
      <alignment/>
      <protection/>
    </xf>
    <xf numFmtId="9" fontId="17" fillId="4" borderId="0" xfId="21" applyNumberFormat="1" applyFont="1" applyFill="1" applyBorder="1" applyAlignment="1" applyProtection="1">
      <alignment/>
      <protection/>
    </xf>
    <xf numFmtId="186" fontId="7" fillId="4" borderId="2" xfId="21" applyNumberFormat="1" applyFont="1" applyFill="1" applyBorder="1" applyAlignment="1" applyProtection="1">
      <alignment horizontal="right"/>
      <protection/>
    </xf>
    <xf numFmtId="186" fontId="7" fillId="3" borderId="2" xfId="21" applyNumberFormat="1" applyFont="1" applyFill="1" applyBorder="1" applyAlignment="1" applyProtection="1">
      <alignment horizontal="right"/>
      <protection/>
    </xf>
    <xf numFmtId="186" fontId="7" fillId="4" borderId="11" xfId="19" applyNumberFormat="1" applyFont="1" applyFill="1" applyBorder="1" applyAlignment="1" applyProtection="1">
      <alignment horizontal="right"/>
      <protection/>
    </xf>
    <xf numFmtId="0" fontId="15" fillId="6" borderId="0" xfId="0" applyFont="1" applyFill="1" applyAlignment="1" applyProtection="1">
      <alignment/>
      <protection/>
    </xf>
    <xf numFmtId="38" fontId="19" fillId="2" borderId="0" xfId="0" applyNumberFormat="1" applyFont="1" applyFill="1" applyAlignment="1" applyProtection="1">
      <alignment/>
      <protection/>
    </xf>
    <xf numFmtId="38" fontId="19" fillId="7" borderId="0" xfId="0" applyNumberFormat="1" applyFont="1" applyFill="1" applyAlignment="1" applyProtection="1">
      <alignment/>
      <protection/>
    </xf>
    <xf numFmtId="38" fontId="19" fillId="5" borderId="0" xfId="0" applyNumberFormat="1" applyFont="1" applyFill="1" applyAlignment="1" applyProtection="1">
      <alignment/>
      <protection/>
    </xf>
    <xf numFmtId="9" fontId="19" fillId="7" borderId="0" xfId="0" applyNumberFormat="1" applyFont="1" applyFill="1" applyAlignment="1" applyProtection="1">
      <alignment/>
      <protection/>
    </xf>
    <xf numFmtId="9" fontId="19" fillId="7" borderId="0" xfId="0" applyNumberFormat="1" applyFont="1" applyFill="1" applyAlignment="1" applyProtection="1">
      <alignment horizontal="right"/>
      <protection/>
    </xf>
    <xf numFmtId="186" fontId="19" fillId="7" borderId="0" xfId="19" applyNumberFormat="1" applyFont="1" applyFill="1" applyAlignment="1" applyProtection="1">
      <alignment/>
      <protection/>
    </xf>
    <xf numFmtId="186" fontId="19" fillId="2" borderId="0" xfId="19" applyNumberFormat="1" applyFont="1" applyFill="1" applyAlignment="1" applyProtection="1">
      <alignment/>
      <protection/>
    </xf>
    <xf numFmtId="186" fontId="19" fillId="5" borderId="0" xfId="19" applyNumberFormat="1" applyFont="1" applyFill="1" applyAlignment="1" applyProtection="1">
      <alignment/>
      <protection/>
    </xf>
    <xf numFmtId="38" fontId="15" fillId="6" borderId="0" xfId="0" applyNumberFormat="1" applyFont="1" applyFill="1" applyAlignment="1" applyProtection="1">
      <alignment/>
      <protection/>
    </xf>
    <xf numFmtId="2" fontId="17" fillId="4" borderId="0" xfId="21" applyNumberFormat="1" applyFont="1" applyFill="1" applyBorder="1" applyAlignment="1" applyProtection="1">
      <alignment/>
      <protection/>
    </xf>
    <xf numFmtId="188" fontId="17" fillId="4" borderId="0" xfId="21" applyNumberFormat="1" applyFont="1" applyFill="1" applyBorder="1" applyAlignment="1" applyProtection="1">
      <alignment/>
      <protection/>
    </xf>
    <xf numFmtId="0" fontId="16" fillId="3" borderId="0" xfId="0" applyNumberFormat="1" applyFont="1" applyFill="1" applyBorder="1" applyAlignment="1" applyProtection="1">
      <alignment horizontal="center"/>
      <protection/>
    </xf>
    <xf numFmtId="1" fontId="16" fillId="4" borderId="11" xfId="21" applyNumberFormat="1" applyFont="1" applyFill="1" applyBorder="1" applyAlignment="1" applyProtection="1">
      <alignment horizontal="right"/>
      <protection/>
    </xf>
    <xf numFmtId="1" fontId="17" fillId="4" borderId="21" xfId="19" applyNumberFormat="1" applyFont="1" applyFill="1" applyBorder="1" applyAlignment="1" applyProtection="1">
      <alignment horizontal="right"/>
      <protection/>
    </xf>
    <xf numFmtId="2" fontId="16" fillId="4" borderId="11" xfId="21" applyNumberFormat="1" applyFont="1" applyFill="1" applyBorder="1" applyAlignment="1" applyProtection="1">
      <alignment horizontal="right"/>
      <protection/>
    </xf>
    <xf numFmtId="179" fontId="37" fillId="4" borderId="0" xfId="17" applyFont="1" applyFill="1" applyBorder="1" applyAlignment="1" applyProtection="1">
      <alignment/>
      <protection/>
    </xf>
    <xf numFmtId="2" fontId="17" fillId="4" borderId="11" xfId="21" applyNumberFormat="1" applyFont="1" applyFill="1" applyBorder="1" applyAlignment="1" applyProtection="1">
      <alignment horizontal="right"/>
      <protection/>
    </xf>
    <xf numFmtId="3" fontId="16" fillId="8" borderId="0" xfId="0" applyNumberFormat="1" applyFont="1" applyFill="1" applyBorder="1" applyAlignment="1" applyProtection="1">
      <alignment horizontal="center"/>
      <protection/>
    </xf>
    <xf numFmtId="3" fontId="16" fillId="4" borderId="0" xfId="0" applyNumberFormat="1" applyFont="1" applyFill="1" applyBorder="1" applyAlignment="1" applyProtection="1">
      <alignment horizontal="center"/>
      <protection/>
    </xf>
    <xf numFmtId="208" fontId="16" fillId="4" borderId="11" xfId="17" applyNumberFormat="1" applyFont="1" applyFill="1" applyBorder="1" applyAlignment="1" applyProtection="1">
      <alignment horizontal="right"/>
      <protection/>
    </xf>
    <xf numFmtId="186" fontId="7" fillId="8" borderId="18" xfId="21" applyNumberFormat="1" applyFont="1" applyFill="1" applyBorder="1" applyAlignment="1" applyProtection="1">
      <alignment/>
      <protection/>
    </xf>
    <xf numFmtId="208" fontId="16" fillId="4" borderId="2" xfId="17" applyNumberFormat="1" applyFont="1" applyFill="1" applyBorder="1" applyAlignment="1" applyProtection="1">
      <alignment/>
      <protection/>
    </xf>
    <xf numFmtId="208" fontId="16" fillId="3" borderId="2" xfId="17" applyNumberFormat="1" applyFont="1" applyFill="1" applyBorder="1" applyAlignment="1" applyProtection="1">
      <alignment/>
      <protection/>
    </xf>
    <xf numFmtId="208" fontId="16" fillId="4" borderId="11" xfId="17" applyNumberFormat="1" applyFont="1" applyFill="1" applyBorder="1" applyAlignment="1" applyProtection="1">
      <alignment/>
      <protection/>
    </xf>
    <xf numFmtId="208" fontId="16" fillId="8" borderId="17" xfId="17" applyNumberFormat="1" applyFont="1" applyFill="1" applyBorder="1" applyAlignment="1" applyProtection="1">
      <alignment/>
      <protection/>
    </xf>
    <xf numFmtId="208" fontId="16" fillId="8" borderId="0" xfId="17" applyNumberFormat="1" applyFont="1" applyFill="1" applyBorder="1" applyAlignment="1" applyProtection="1">
      <alignment horizontal="center"/>
      <protection/>
    </xf>
    <xf numFmtId="38" fontId="15" fillId="2" borderId="0" xfId="0" applyNumberFormat="1" applyFont="1" applyFill="1" applyAlignment="1" applyProtection="1">
      <alignment/>
      <protection/>
    </xf>
    <xf numFmtId="38" fontId="17" fillId="4" borderId="0" xfId="0" applyNumberFormat="1" applyFont="1" applyFill="1" applyBorder="1" applyAlignment="1" applyProtection="1">
      <alignment/>
      <protection/>
    </xf>
    <xf numFmtId="186" fontId="19" fillId="5" borderId="0" xfId="0" applyNumberFormat="1" applyFont="1" applyFill="1" applyBorder="1" applyAlignment="1" applyProtection="1">
      <alignment horizontal="right"/>
      <protection/>
    </xf>
    <xf numFmtId="186" fontId="19" fillId="5" borderId="12" xfId="0" applyNumberFormat="1" applyFont="1" applyFill="1" applyBorder="1" applyAlignment="1" applyProtection="1">
      <alignment/>
      <protection/>
    </xf>
    <xf numFmtId="9" fontId="4" fillId="7" borderId="0" xfId="0" applyNumberFormat="1" applyFont="1" applyFill="1" applyBorder="1" applyAlignment="1" applyProtection="1">
      <alignment/>
      <protection/>
    </xf>
    <xf numFmtId="38" fontId="4" fillId="5" borderId="8" xfId="0" applyNumberFormat="1" applyFont="1" applyFill="1" applyBorder="1" applyAlignment="1" applyProtection="1">
      <alignment/>
      <protection/>
    </xf>
    <xf numFmtId="0" fontId="4" fillId="5" borderId="0" xfId="21" applyFont="1" applyFill="1" applyAlignment="1" applyProtection="1">
      <alignment horizontal="right"/>
      <protection/>
    </xf>
    <xf numFmtId="0" fontId="6" fillId="3" borderId="0" xfId="0" applyNumberFormat="1" applyFont="1" applyFill="1" applyBorder="1" applyAlignment="1" applyProtection="1">
      <alignment horizontal="center"/>
      <protection/>
    </xf>
    <xf numFmtId="9" fontId="4" fillId="5" borderId="0" xfId="0" applyNumberFormat="1" applyFont="1" applyFill="1" applyAlignment="1" applyProtection="1">
      <alignment horizontal="center"/>
      <protection/>
    </xf>
    <xf numFmtId="0" fontId="6" fillId="3" borderId="0" xfId="21" applyFont="1" applyFill="1" applyBorder="1" applyAlignment="1" applyProtection="1">
      <alignment horizontal="right"/>
      <protection/>
    </xf>
    <xf numFmtId="38" fontId="3" fillId="7" borderId="0" xfId="0" applyNumberFormat="1" applyFont="1" applyFill="1" applyAlignment="1" applyProtection="1">
      <alignment horizontal="center"/>
      <protection/>
    </xf>
    <xf numFmtId="38" fontId="12" fillId="7" borderId="0" xfId="0" applyNumberFormat="1" applyFont="1" applyFill="1" applyBorder="1" applyAlignment="1" applyProtection="1">
      <alignment horizontal="center"/>
      <protection/>
    </xf>
    <xf numFmtId="38" fontId="11" fillId="2" borderId="0" xfId="0" applyNumberFormat="1" applyFont="1" applyFill="1" applyBorder="1" applyAlignment="1" applyProtection="1">
      <alignment/>
      <protection/>
    </xf>
    <xf numFmtId="38" fontId="8" fillId="2" borderId="0" xfId="0" applyNumberFormat="1" applyFont="1" applyFill="1" applyBorder="1" applyAlignment="1" applyProtection="1">
      <alignment/>
      <protection/>
    </xf>
    <xf numFmtId="38" fontId="19" fillId="7" borderId="0" xfId="0" applyNumberFormat="1" applyFont="1" applyFill="1" applyBorder="1" applyAlignment="1" applyProtection="1">
      <alignment/>
      <protection/>
    </xf>
    <xf numFmtId="38" fontId="19" fillId="2" borderId="0" xfId="0" applyNumberFormat="1" applyFont="1" applyFill="1" applyBorder="1" applyAlignment="1" applyProtection="1">
      <alignment/>
      <protection/>
    </xf>
    <xf numFmtId="38" fontId="19" fillId="5" borderId="0" xfId="0" applyNumberFormat="1" applyFont="1" applyFill="1" applyBorder="1" applyAlignment="1" applyProtection="1">
      <alignment/>
      <protection/>
    </xf>
    <xf numFmtId="186" fontId="19" fillId="5" borderId="0" xfId="0" applyNumberFormat="1" applyFont="1" applyFill="1" applyBorder="1" applyAlignment="1" applyProtection="1">
      <alignment/>
      <protection/>
    </xf>
    <xf numFmtId="38" fontId="15" fillId="2" borderId="0" xfId="0" applyNumberFormat="1" applyFont="1" applyFill="1" applyBorder="1" applyAlignment="1" applyProtection="1">
      <alignment/>
      <protection/>
    </xf>
    <xf numFmtId="186" fontId="19" fillId="7" borderId="0" xfId="0" applyNumberFormat="1" applyFont="1" applyFill="1" applyBorder="1" applyAlignment="1" applyProtection="1">
      <alignment/>
      <protection/>
    </xf>
    <xf numFmtId="0" fontId="5" fillId="6" borderId="22" xfId="21" applyFont="1" applyFill="1" applyBorder="1" applyAlignment="1" applyProtection="1">
      <alignment horizontal="center" wrapText="1"/>
      <protection/>
    </xf>
    <xf numFmtId="38" fontId="3" fillId="6" borderId="0" xfId="0" applyNumberFormat="1" applyFont="1" applyFill="1" applyBorder="1" applyAlignment="1" applyProtection="1">
      <alignment/>
      <protection/>
    </xf>
    <xf numFmtId="38" fontId="8" fillId="6" borderId="0" xfId="0" applyNumberFormat="1" applyFont="1" applyFill="1" applyBorder="1" applyAlignment="1" applyProtection="1">
      <alignment/>
      <protection/>
    </xf>
    <xf numFmtId="186" fontId="4" fillId="7" borderId="0" xfId="19" applyNumberFormat="1" applyFont="1" applyFill="1" applyBorder="1" applyAlignment="1" applyProtection="1">
      <alignment/>
      <protection/>
    </xf>
    <xf numFmtId="186" fontId="4" fillId="2" borderId="0" xfId="19" applyNumberFormat="1" applyFont="1" applyFill="1" applyBorder="1" applyAlignment="1" applyProtection="1">
      <alignment/>
      <protection/>
    </xf>
    <xf numFmtId="186" fontId="4" fillId="5" borderId="0" xfId="19" applyNumberFormat="1" applyFont="1" applyFill="1" applyBorder="1" applyAlignment="1" applyProtection="1">
      <alignment/>
      <protection/>
    </xf>
    <xf numFmtId="186" fontId="7" fillId="8" borderId="17" xfId="21" applyNumberFormat="1" applyFont="1" applyFill="1" applyBorder="1" applyAlignment="1" applyProtection="1">
      <alignment/>
      <protection/>
    </xf>
    <xf numFmtId="208" fontId="17" fillId="4" borderId="0" xfId="17" applyNumberFormat="1" applyFont="1" applyFill="1" applyBorder="1" applyAlignment="1" applyProtection="1">
      <alignment/>
      <protection/>
    </xf>
    <xf numFmtId="186" fontId="7" fillId="3" borderId="0" xfId="21" applyNumberFormat="1" applyFont="1" applyFill="1" applyBorder="1" applyAlignment="1" applyProtection="1">
      <alignment/>
      <protection/>
    </xf>
    <xf numFmtId="186" fontId="3" fillId="6" borderId="0" xfId="21" applyNumberFormat="1" applyFont="1" applyFill="1" applyAlignment="1" applyProtection="1">
      <alignment horizontal="right"/>
      <protection/>
    </xf>
    <xf numFmtId="186" fontId="3" fillId="5" borderId="0" xfId="21" applyNumberFormat="1" applyFont="1" applyFill="1" applyAlignment="1" applyProtection="1">
      <alignment horizontal="right"/>
      <protection/>
    </xf>
    <xf numFmtId="186" fontId="4" fillId="5" borderId="0" xfId="21" applyNumberFormat="1" applyFont="1" applyFill="1" applyProtection="1">
      <alignment/>
      <protection/>
    </xf>
    <xf numFmtId="186" fontId="4" fillId="5" borderId="0" xfId="0" applyNumberFormat="1" applyFont="1" applyFill="1" applyBorder="1" applyAlignment="1" applyProtection="1">
      <alignment horizontal="center"/>
      <protection/>
    </xf>
    <xf numFmtId="186" fontId="11" fillId="5" borderId="0" xfId="0" applyNumberFormat="1" applyFont="1" applyFill="1" applyAlignment="1" applyProtection="1">
      <alignment horizontal="right"/>
      <protection/>
    </xf>
    <xf numFmtId="186" fontId="16" fillId="3" borderId="11" xfId="0" applyNumberFormat="1" applyFont="1" applyFill="1" applyBorder="1" applyAlignment="1" applyProtection="1">
      <alignment horizontal="right"/>
      <protection/>
    </xf>
    <xf numFmtId="186" fontId="7" fillId="3" borderId="0" xfId="21" applyNumberFormat="1" applyFont="1" applyFill="1" applyBorder="1" applyAlignment="1" applyProtection="1">
      <alignment horizontal="right"/>
      <protection/>
    </xf>
    <xf numFmtId="186" fontId="16" fillId="3" borderId="11" xfId="21" applyNumberFormat="1" applyFont="1" applyFill="1" applyBorder="1" applyAlignment="1" applyProtection="1">
      <alignment/>
      <protection/>
    </xf>
    <xf numFmtId="186" fontId="7" fillId="3" borderId="11" xfId="21" applyNumberFormat="1" applyFont="1" applyFill="1" applyBorder="1" applyAlignment="1" applyProtection="1">
      <alignment/>
      <protection/>
    </xf>
    <xf numFmtId="186" fontId="7" fillId="3" borderId="15" xfId="21" applyNumberFormat="1" applyFont="1" applyFill="1" applyBorder="1" applyAlignment="1" applyProtection="1">
      <alignment/>
      <protection/>
    </xf>
    <xf numFmtId="186" fontId="33" fillId="5" borderId="0" xfId="21" applyNumberFormat="1" applyFont="1" applyFill="1" applyProtection="1">
      <alignment/>
      <protection/>
    </xf>
    <xf numFmtId="186" fontId="7" fillId="3" borderId="2" xfId="21" applyNumberFormat="1" applyFont="1" applyFill="1" applyBorder="1" applyAlignment="1" applyProtection="1">
      <alignment/>
      <protection/>
    </xf>
    <xf numFmtId="186" fontId="7" fillId="3" borderId="11" xfId="21" applyNumberFormat="1" applyFont="1" applyFill="1" applyBorder="1" applyAlignment="1" applyProtection="1" quotePrefix="1">
      <alignment horizontal="right"/>
      <protection/>
    </xf>
    <xf numFmtId="186" fontId="7" fillId="3" borderId="0" xfId="21" applyNumberFormat="1" applyFont="1" applyFill="1" applyBorder="1" applyAlignment="1" applyProtection="1" quotePrefix="1">
      <alignment horizontal="right"/>
      <protection/>
    </xf>
    <xf numFmtId="186" fontId="11" fillId="5" borderId="0" xfId="0" applyNumberFormat="1" applyFont="1" applyFill="1" applyAlignment="1" applyProtection="1">
      <alignment horizontal="center"/>
      <protection/>
    </xf>
    <xf numFmtId="186" fontId="16" fillId="3" borderId="0" xfId="21" applyNumberFormat="1" applyFont="1" applyFill="1" applyBorder="1" applyAlignment="1" applyProtection="1">
      <alignment/>
      <protection/>
    </xf>
    <xf numFmtId="186" fontId="4" fillId="5" borderId="0" xfId="0" applyNumberFormat="1" applyFont="1" applyFill="1" applyAlignment="1" applyProtection="1">
      <alignment horizontal="center"/>
      <protection/>
    </xf>
    <xf numFmtId="186" fontId="11" fillId="5" borderId="0" xfId="0" applyNumberFormat="1" applyFont="1" applyFill="1" applyBorder="1" applyAlignment="1" applyProtection="1">
      <alignment horizontal="center"/>
      <protection/>
    </xf>
    <xf numFmtId="186" fontId="3" fillId="6" borderId="0" xfId="0" applyNumberFormat="1" applyFont="1" applyFill="1" applyBorder="1" applyAlignment="1" applyProtection="1">
      <alignment/>
      <protection/>
    </xf>
    <xf numFmtId="186" fontId="7" fillId="3" borderId="23" xfId="0" applyNumberFormat="1" applyFont="1" applyFill="1" applyBorder="1" applyAlignment="1" applyProtection="1">
      <alignment/>
      <protection/>
    </xf>
    <xf numFmtId="186" fontId="7" fillId="3" borderId="23" xfId="0" applyNumberFormat="1" applyFont="1" applyFill="1" applyBorder="1" applyAlignment="1" applyProtection="1">
      <alignment horizontal="right"/>
      <protection/>
    </xf>
    <xf numFmtId="186" fontId="3" fillId="5" borderId="10" xfId="0" applyNumberFormat="1" applyFont="1" applyFill="1" applyBorder="1" applyAlignment="1" applyProtection="1">
      <alignment/>
      <protection/>
    </xf>
    <xf numFmtId="186" fontId="19" fillId="5" borderId="10" xfId="0" applyNumberFormat="1" applyFont="1" applyFill="1" applyBorder="1" applyAlignment="1" applyProtection="1">
      <alignment horizontal="right"/>
      <protection/>
    </xf>
    <xf numFmtId="186" fontId="4" fillId="5" borderId="8" xfId="0" applyNumberFormat="1" applyFont="1" applyFill="1" applyBorder="1" applyAlignment="1" applyProtection="1">
      <alignment/>
      <protection/>
    </xf>
    <xf numFmtId="186" fontId="4" fillId="5" borderId="10" xfId="0" applyNumberFormat="1" applyFont="1" applyFill="1" applyBorder="1" applyAlignment="1" applyProtection="1">
      <alignment horizontal="right"/>
      <protection/>
    </xf>
    <xf numFmtId="186" fontId="4" fillId="5" borderId="12" xfId="0" applyNumberFormat="1" applyFont="1" applyFill="1" applyBorder="1" applyAlignment="1" applyProtection="1">
      <alignment horizontal="right"/>
      <protection/>
    </xf>
    <xf numFmtId="3" fontId="16" fillId="4" borderId="11" xfId="21" applyNumberFormat="1" applyFont="1" applyFill="1" applyBorder="1" applyAlignment="1" applyProtection="1">
      <alignment horizontal="right"/>
      <protection/>
    </xf>
    <xf numFmtId="38" fontId="3" fillId="2" borderId="0" xfId="19" applyNumberFormat="1" applyFont="1" applyFill="1" applyAlignment="1" applyProtection="1">
      <alignment/>
      <protection/>
    </xf>
    <xf numFmtId="38" fontId="4" fillId="2" borderId="0" xfId="19" applyNumberFormat="1" applyFont="1" applyFill="1" applyAlignment="1" applyProtection="1">
      <alignment/>
      <protection/>
    </xf>
    <xf numFmtId="0" fontId="15" fillId="6" borderId="0" xfId="21" applyFont="1" applyFill="1" applyProtection="1">
      <alignment/>
      <protection/>
    </xf>
    <xf numFmtId="0" fontId="12" fillId="4" borderId="0" xfId="21" applyFont="1" applyFill="1" applyBorder="1" applyAlignment="1" applyProtection="1">
      <alignment/>
      <protection/>
    </xf>
    <xf numFmtId="186" fontId="7" fillId="3" borderId="14" xfId="21" applyNumberFormat="1" applyFont="1" applyFill="1" applyBorder="1" applyAlignment="1" applyProtection="1">
      <alignment/>
      <protection/>
    </xf>
    <xf numFmtId="38" fontId="16" fillId="4" borderId="0" xfId="21" applyNumberFormat="1" applyFont="1" applyFill="1" applyBorder="1" applyAlignment="1" applyProtection="1">
      <alignment/>
      <protection/>
    </xf>
    <xf numFmtId="3" fontId="16" fillId="8" borderId="0" xfId="0" applyNumberFormat="1" applyFont="1" applyFill="1" applyBorder="1" applyAlignment="1" applyProtection="1">
      <alignment/>
      <protection/>
    </xf>
    <xf numFmtId="208" fontId="20" fillId="7" borderId="0" xfId="17" applyNumberFormat="1" applyFont="1" applyFill="1" applyAlignment="1" applyProtection="1">
      <alignment horizontal="right"/>
      <protection/>
    </xf>
    <xf numFmtId="186" fontId="19" fillId="5" borderId="14" xfId="0" applyNumberFormat="1" applyFont="1" applyFill="1" applyBorder="1" applyAlignment="1" applyProtection="1">
      <alignment/>
      <protection/>
    </xf>
    <xf numFmtId="3" fontId="19" fillId="7" borderId="0" xfId="0" applyNumberFormat="1" applyFont="1" applyFill="1" applyAlignment="1" applyProtection="1">
      <alignment/>
      <protection/>
    </xf>
    <xf numFmtId="38" fontId="15" fillId="7" borderId="0" xfId="0" applyNumberFormat="1" applyFont="1" applyFill="1" applyAlignment="1" applyProtection="1">
      <alignment/>
      <protection/>
    </xf>
    <xf numFmtId="0" fontId="19" fillId="6" borderId="0" xfId="0" applyFont="1" applyFill="1" applyAlignment="1" applyProtection="1">
      <alignment/>
      <protection/>
    </xf>
    <xf numFmtId="186" fontId="4" fillId="7" borderId="0" xfId="0" applyNumberFormat="1" applyFont="1" applyFill="1" applyAlignment="1" applyProtection="1">
      <alignment horizontal="center"/>
      <protection/>
    </xf>
    <xf numFmtId="186" fontId="3" fillId="7" borderId="0" xfId="0" applyNumberFormat="1" applyFont="1" applyFill="1" applyAlignment="1" applyProtection="1">
      <alignment/>
      <protection/>
    </xf>
    <xf numFmtId="186" fontId="7" fillId="8" borderId="1" xfId="0" applyNumberFormat="1" applyFont="1" applyFill="1" applyBorder="1" applyAlignment="1" applyProtection="1">
      <alignment/>
      <protection/>
    </xf>
    <xf numFmtId="186" fontId="4" fillId="7" borderId="8" xfId="0" applyNumberFormat="1" applyFont="1" applyFill="1" applyBorder="1" applyAlignment="1" applyProtection="1">
      <alignment/>
      <protection/>
    </xf>
    <xf numFmtId="186" fontId="7" fillId="8" borderId="1" xfId="0" applyNumberFormat="1" applyFont="1" applyFill="1" applyBorder="1" applyAlignment="1" applyProtection="1">
      <alignment horizontal="right"/>
      <protection/>
    </xf>
    <xf numFmtId="186" fontId="19" fillId="7" borderId="0" xfId="0" applyNumberFormat="1" applyFont="1" applyFill="1" applyAlignment="1" applyProtection="1">
      <alignment horizontal="right"/>
      <protection/>
    </xf>
    <xf numFmtId="186" fontId="19" fillId="7" borderId="0" xfId="0" applyNumberFormat="1" applyFont="1" applyFill="1" applyAlignment="1" applyProtection="1">
      <alignment/>
      <protection/>
    </xf>
    <xf numFmtId="186" fontId="7" fillId="8" borderId="0" xfId="21" applyNumberFormat="1" applyFont="1" applyFill="1" applyBorder="1" applyAlignment="1" applyProtection="1">
      <alignment/>
      <protection/>
    </xf>
    <xf numFmtId="0" fontId="6" fillId="4" borderId="0" xfId="21" applyFont="1" applyFill="1" applyBorder="1" applyAlignment="1" applyProtection="1">
      <alignment/>
      <protection/>
    </xf>
    <xf numFmtId="195" fontId="7" fillId="8" borderId="17" xfId="0" applyNumberFormat="1" applyFont="1" applyFill="1" applyBorder="1" applyAlignment="1" applyProtection="1">
      <alignment/>
      <protection/>
    </xf>
    <xf numFmtId="195" fontId="3" fillId="7" borderId="0" xfId="0" applyNumberFormat="1" applyFont="1" applyFill="1" applyAlignment="1" applyProtection="1">
      <alignment/>
      <protection/>
    </xf>
    <xf numFmtId="195" fontId="7" fillId="4" borderId="2" xfId="0" applyNumberFormat="1" applyFont="1" applyFill="1" applyBorder="1" applyAlignment="1" applyProtection="1">
      <alignment/>
      <protection/>
    </xf>
    <xf numFmtId="195" fontId="7" fillId="3" borderId="2" xfId="0" applyNumberFormat="1" applyFont="1" applyFill="1" applyBorder="1" applyAlignment="1" applyProtection="1">
      <alignment/>
      <protection/>
    </xf>
    <xf numFmtId="195" fontId="13" fillId="4" borderId="0" xfId="0" applyNumberFormat="1" applyFont="1" applyFill="1" applyBorder="1" applyAlignment="1" applyProtection="1">
      <alignment/>
      <protection/>
    </xf>
    <xf numFmtId="9" fontId="7" fillId="3" borderId="11" xfId="0" applyNumberFormat="1" applyFont="1" applyFill="1" applyBorder="1" applyAlignment="1" applyProtection="1">
      <alignment/>
      <protection/>
    </xf>
    <xf numFmtId="9" fontId="7" fillId="3" borderId="11" xfId="0" applyNumberFormat="1" applyFont="1" applyFill="1" applyBorder="1" applyAlignment="1" applyProtection="1">
      <alignment horizontal="right"/>
      <protection/>
    </xf>
    <xf numFmtId="9" fontId="19" fillId="5" borderId="14" xfId="0" applyNumberFormat="1" applyFont="1" applyFill="1" applyBorder="1" applyAlignment="1" applyProtection="1">
      <alignment/>
      <protection/>
    </xf>
    <xf numFmtId="9" fontId="7" fillId="3" borderId="24" xfId="0" applyNumberFormat="1" applyFont="1" applyFill="1" applyBorder="1" applyAlignment="1" applyProtection="1">
      <alignment/>
      <protection/>
    </xf>
    <xf numFmtId="9" fontId="19" fillId="5" borderId="0" xfId="0" applyNumberFormat="1" applyFont="1" applyFill="1" applyBorder="1" applyAlignment="1" applyProtection="1">
      <alignment/>
      <protection/>
    </xf>
    <xf numFmtId="0" fontId="7" fillId="3" borderId="2" xfId="21" applyNumberFormat="1" applyFont="1" applyFill="1" applyBorder="1" applyAlignment="1" applyProtection="1" quotePrefix="1">
      <alignment horizontal="right"/>
      <protection/>
    </xf>
    <xf numFmtId="0" fontId="17" fillId="4" borderId="0" xfId="21" applyFont="1" applyFill="1" applyBorder="1" applyAlignment="1" applyProtection="1" quotePrefix="1">
      <alignment/>
      <protection/>
    </xf>
    <xf numFmtId="186" fontId="7" fillId="8" borderId="19" xfId="21" applyNumberFormat="1" applyFont="1" applyFill="1" applyBorder="1" applyAlignment="1" applyProtection="1">
      <alignment/>
      <protection/>
    </xf>
    <xf numFmtId="186" fontId="7" fillId="4" borderId="2" xfId="21" applyNumberFormat="1" applyFont="1" applyFill="1" applyBorder="1" applyAlignment="1" applyProtection="1">
      <alignment/>
      <protection/>
    </xf>
    <xf numFmtId="186" fontId="7" fillId="4" borderId="11" xfId="21" applyNumberFormat="1" applyFont="1" applyFill="1" applyBorder="1" applyAlignment="1" applyProtection="1">
      <alignment/>
      <protection/>
    </xf>
    <xf numFmtId="9" fontId="7" fillId="4" borderId="11" xfId="21" applyNumberFormat="1" applyFont="1" applyFill="1" applyBorder="1" applyAlignment="1" applyProtection="1">
      <alignment horizontal="right"/>
      <protection/>
    </xf>
    <xf numFmtId="0" fontId="12" fillId="8" borderId="0" xfId="0" applyNumberFormat="1" applyFont="1" applyFill="1" applyBorder="1" applyAlignment="1" applyProtection="1">
      <alignment/>
      <protection/>
    </xf>
    <xf numFmtId="0" fontId="12" fillId="8" borderId="0" xfId="0" applyNumberFormat="1" applyFont="1" applyFill="1" applyBorder="1" applyAlignment="1" applyProtection="1">
      <alignment horizontal="right"/>
      <protection/>
    </xf>
    <xf numFmtId="0" fontId="12" fillId="4" borderId="0" xfId="0" applyNumberFormat="1" applyFont="1" applyFill="1" applyBorder="1" applyAlignment="1" applyProtection="1">
      <alignment horizontal="right"/>
      <protection/>
    </xf>
    <xf numFmtId="0" fontId="7" fillId="8" borderId="1" xfId="21" applyNumberFormat="1" applyFont="1" applyFill="1" applyBorder="1" applyAlignment="1" applyProtection="1">
      <alignment horizontal="right"/>
      <protection/>
    </xf>
    <xf numFmtId="0" fontId="7" fillId="4" borderId="0" xfId="21" applyFont="1" applyFill="1" applyBorder="1" applyAlignment="1" applyProtection="1">
      <alignment horizontal="right"/>
      <protection/>
    </xf>
    <xf numFmtId="186" fontId="7" fillId="8" borderId="19" xfId="21" applyNumberFormat="1" applyFont="1" applyFill="1" applyBorder="1" applyAlignment="1" applyProtection="1">
      <alignment horizontal="right"/>
      <protection/>
    </xf>
    <xf numFmtId="9" fontId="7" fillId="8" borderId="0" xfId="0" applyNumberFormat="1" applyFont="1" applyFill="1" applyBorder="1" applyAlignment="1" applyProtection="1">
      <alignment horizontal="right"/>
      <protection/>
    </xf>
    <xf numFmtId="9" fontId="3" fillId="6" borderId="0" xfId="21" applyNumberFormat="1" applyFont="1" applyFill="1" applyProtection="1">
      <alignment/>
      <protection/>
    </xf>
    <xf numFmtId="186" fontId="19" fillId="5" borderId="12" xfId="0" applyNumberFormat="1" applyFont="1" applyFill="1" applyBorder="1" applyAlignment="1" applyProtection="1">
      <alignment horizontal="right"/>
      <protection/>
    </xf>
    <xf numFmtId="186" fontId="3" fillId="2" borderId="0" xfId="19" applyNumberFormat="1" applyFont="1" applyFill="1" applyAlignment="1">
      <alignment horizontal="right"/>
    </xf>
    <xf numFmtId="186" fontId="19" fillId="5" borderId="10" xfId="0" applyNumberFormat="1" applyFont="1" applyFill="1" applyBorder="1" applyAlignment="1" applyProtection="1">
      <alignment/>
      <protection/>
    </xf>
    <xf numFmtId="186" fontId="19" fillId="7" borderId="0" xfId="19" applyNumberFormat="1" applyFont="1" applyFill="1" applyBorder="1" applyAlignment="1" applyProtection="1">
      <alignment/>
      <protection/>
    </xf>
    <xf numFmtId="186" fontId="19" fillId="5" borderId="0" xfId="19" applyNumberFormat="1" applyFont="1" applyFill="1" applyBorder="1" applyAlignment="1" applyProtection="1">
      <alignment/>
      <protection/>
    </xf>
    <xf numFmtId="186" fontId="19" fillId="2" borderId="0" xfId="19" applyNumberFormat="1" applyFont="1" applyFill="1" applyBorder="1" applyAlignment="1" applyProtection="1">
      <alignment/>
      <protection/>
    </xf>
    <xf numFmtId="9" fontId="19" fillId="7" borderId="0" xfId="0" applyNumberFormat="1" applyFont="1" applyFill="1" applyBorder="1" applyAlignment="1" applyProtection="1">
      <alignment/>
      <protection/>
    </xf>
    <xf numFmtId="186" fontId="4" fillId="7" borderId="0" xfId="0" applyNumberFormat="1" applyFont="1" applyFill="1" applyAlignment="1" applyProtection="1">
      <alignment/>
      <protection/>
    </xf>
    <xf numFmtId="186" fontId="12" fillId="8" borderId="0" xfId="0" applyNumberFormat="1" applyFont="1" applyFill="1" applyBorder="1" applyAlignment="1" applyProtection="1">
      <alignment horizontal="center"/>
      <protection/>
    </xf>
    <xf numFmtId="186" fontId="7" fillId="8" borderId="0" xfId="0" applyNumberFormat="1" applyFont="1" applyFill="1" applyBorder="1" applyAlignment="1" applyProtection="1">
      <alignment/>
      <protection/>
    </xf>
    <xf numFmtId="186" fontId="6" fillId="8" borderId="1" xfId="19" applyNumberFormat="1" applyFont="1" applyFill="1" applyBorder="1" applyAlignment="1" applyProtection="1">
      <alignment horizontal="right"/>
      <protection/>
    </xf>
    <xf numFmtId="186" fontId="11" fillId="7" borderId="0" xfId="0" applyNumberFormat="1" applyFont="1" applyFill="1" applyAlignment="1" applyProtection="1">
      <alignment/>
      <protection/>
    </xf>
    <xf numFmtId="186" fontId="11" fillId="7" borderId="0" xfId="0" applyNumberFormat="1" applyFont="1" applyFill="1" applyAlignment="1" applyProtection="1">
      <alignment horizontal="center"/>
      <protection/>
    </xf>
    <xf numFmtId="186" fontId="16" fillId="8" borderId="1" xfId="21" applyNumberFormat="1" applyFont="1" applyFill="1" applyBorder="1" applyAlignment="1" applyProtection="1">
      <alignment/>
      <protection/>
    </xf>
    <xf numFmtId="186" fontId="4" fillId="7" borderId="0" xfId="0" applyNumberFormat="1" applyFont="1" applyFill="1" applyBorder="1" applyAlignment="1" applyProtection="1">
      <alignment/>
      <protection/>
    </xf>
    <xf numFmtId="186" fontId="7" fillId="8" borderId="3" xfId="21" applyNumberFormat="1" applyFont="1" applyFill="1" applyBorder="1" applyAlignment="1" applyProtection="1">
      <alignment horizontal="right"/>
      <protection/>
    </xf>
    <xf numFmtId="186" fontId="7" fillId="8" borderId="1" xfId="21" applyNumberFormat="1" applyFont="1" applyFill="1" applyBorder="1" applyAlignment="1" applyProtection="1">
      <alignment/>
      <protection/>
    </xf>
    <xf numFmtId="186" fontId="7" fillId="8" borderId="1" xfId="21" applyNumberFormat="1" applyFont="1" applyFill="1" applyBorder="1" applyAlignment="1" applyProtection="1">
      <alignment horizontal="right"/>
      <protection/>
    </xf>
    <xf numFmtId="186" fontId="16" fillId="8" borderId="1" xfId="21" applyNumberFormat="1" applyFont="1" applyFill="1" applyBorder="1" applyAlignment="1" applyProtection="1">
      <alignment horizontal="right"/>
      <protection/>
    </xf>
    <xf numFmtId="0" fontId="36" fillId="5" borderId="0" xfId="21" applyFont="1" applyFill="1" applyProtection="1">
      <alignment/>
      <protection/>
    </xf>
    <xf numFmtId="186" fontId="4" fillId="7" borderId="0" xfId="19" applyNumberFormat="1" applyFont="1" applyFill="1" applyAlignment="1" applyProtection="1">
      <alignment/>
      <protection/>
    </xf>
    <xf numFmtId="179" fontId="6" fillId="3" borderId="2" xfId="17" applyFont="1" applyFill="1" applyBorder="1" applyAlignment="1" applyProtection="1">
      <alignment horizontal="right"/>
      <protection/>
    </xf>
    <xf numFmtId="186" fontId="4" fillId="7" borderId="14" xfId="0" applyNumberFormat="1" applyFont="1" applyFill="1" applyBorder="1" applyAlignment="1" applyProtection="1">
      <alignment/>
      <protection/>
    </xf>
    <xf numFmtId="186" fontId="4" fillId="7" borderId="0" xfId="0" applyNumberFormat="1" applyFont="1" applyFill="1" applyAlignment="1" applyProtection="1">
      <alignment horizontal="right"/>
      <protection/>
    </xf>
    <xf numFmtId="186" fontId="7" fillId="8" borderId="1" xfId="21" applyNumberFormat="1" applyFont="1" applyFill="1" applyBorder="1" applyAlignment="1" applyProtection="1" quotePrefix="1">
      <alignment horizontal="right"/>
      <protection/>
    </xf>
    <xf numFmtId="186" fontId="7" fillId="8" borderId="0" xfId="21" applyNumberFormat="1" applyFont="1" applyFill="1" applyBorder="1" applyAlignment="1" applyProtection="1" quotePrefix="1">
      <alignment horizontal="right"/>
      <protection/>
    </xf>
    <xf numFmtId="186" fontId="19" fillId="5" borderId="14" xfId="0" applyNumberFormat="1" applyFont="1" applyFill="1" applyBorder="1" applyAlignment="1" applyProtection="1">
      <alignment horizontal="right"/>
      <protection/>
    </xf>
    <xf numFmtId="186" fontId="3" fillId="6" borderId="0" xfId="21" applyNumberFormat="1" applyFont="1" applyFill="1" applyProtection="1">
      <alignment/>
      <protection/>
    </xf>
    <xf numFmtId="186" fontId="3" fillId="5" borderId="0" xfId="21" applyNumberFormat="1" applyFont="1" applyFill="1" applyProtection="1">
      <alignment/>
      <protection/>
    </xf>
    <xf numFmtId="186" fontId="16" fillId="8" borderId="1" xfId="0" applyNumberFormat="1" applyFont="1" applyFill="1" applyBorder="1" applyAlignment="1" applyProtection="1">
      <alignment/>
      <protection/>
    </xf>
    <xf numFmtId="186" fontId="16" fillId="8" borderId="1" xfId="0" applyNumberFormat="1" applyFont="1" applyFill="1" applyBorder="1" applyAlignment="1" applyProtection="1">
      <alignment horizontal="right"/>
      <protection/>
    </xf>
    <xf numFmtId="9" fontId="3" fillId="2" borderId="0" xfId="19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31" fillId="2" borderId="0" xfId="0" applyFont="1" applyFill="1" applyAlignment="1" applyProtection="1">
      <alignment/>
      <protection/>
    </xf>
    <xf numFmtId="9" fontId="32" fillId="2" borderId="0" xfId="0" applyNumberFormat="1" applyFont="1" applyFill="1" applyAlignment="1" applyProtection="1">
      <alignment/>
      <protection/>
    </xf>
    <xf numFmtId="186" fontId="8" fillId="2" borderId="0" xfId="19" applyNumberFormat="1" applyFont="1" applyFill="1" applyAlignment="1" applyProtection="1">
      <alignment/>
      <protection/>
    </xf>
    <xf numFmtId="179" fontId="11" fillId="2" borderId="0" xfId="17" applyFont="1" applyFill="1" applyAlignment="1" applyProtection="1">
      <alignment/>
      <protection/>
    </xf>
    <xf numFmtId="208" fontId="8" fillId="2" borderId="0" xfId="17" applyNumberFormat="1" applyFont="1" applyFill="1" applyAlignment="1" applyProtection="1">
      <alignment/>
      <protection/>
    </xf>
    <xf numFmtId="9" fontId="11" fillId="2" borderId="0" xfId="0" applyNumberFormat="1" applyFont="1" applyFill="1" applyAlignment="1" applyProtection="1">
      <alignment/>
      <protection/>
    </xf>
    <xf numFmtId="202" fontId="11" fillId="2" borderId="0" xfId="17" applyNumberFormat="1" applyFont="1" applyFill="1" applyAlignment="1" applyProtection="1">
      <alignment/>
      <protection/>
    </xf>
    <xf numFmtId="9" fontId="19" fillId="2" borderId="0" xfId="0" applyNumberFormat="1" applyFont="1" applyFill="1" applyAlignment="1" applyProtection="1">
      <alignment/>
      <protection/>
    </xf>
    <xf numFmtId="186" fontId="15" fillId="2" borderId="0" xfId="19" applyNumberFormat="1" applyFont="1" applyFill="1" applyAlignment="1" applyProtection="1">
      <alignment/>
      <protection/>
    </xf>
    <xf numFmtId="0" fontId="15" fillId="2" borderId="0" xfId="0" applyFont="1" applyFill="1" applyAlignment="1" applyProtection="1">
      <alignment/>
      <protection/>
    </xf>
    <xf numFmtId="179" fontId="6" fillId="4" borderId="11" xfId="17" applyFont="1" applyFill="1" applyBorder="1" applyAlignment="1" applyProtection="1">
      <alignment/>
      <protection/>
    </xf>
    <xf numFmtId="179" fontId="7" fillId="4" borderId="11" xfId="17" applyFont="1" applyFill="1" applyBorder="1" applyAlignment="1" applyProtection="1">
      <alignment/>
      <protection/>
    </xf>
    <xf numFmtId="9" fontId="8" fillId="2" borderId="0" xfId="0" applyNumberFormat="1" applyFont="1" applyFill="1" applyAlignment="1" applyProtection="1">
      <alignment/>
      <protection/>
    </xf>
    <xf numFmtId="38" fontId="26" fillId="5" borderId="0" xfId="0" applyNumberFormat="1" applyFont="1" applyFill="1" applyAlignment="1" applyProtection="1">
      <alignment/>
      <protection/>
    </xf>
    <xf numFmtId="208" fontId="15" fillId="2" borderId="0" xfId="17" applyNumberFormat="1" applyFont="1" applyFill="1" applyAlignment="1" applyProtection="1">
      <alignment/>
      <protection/>
    </xf>
    <xf numFmtId="0" fontId="19" fillId="2" borderId="0" xfId="0" applyFont="1" applyFill="1" applyAlignment="1" applyProtection="1">
      <alignment/>
      <protection/>
    </xf>
    <xf numFmtId="195" fontId="7" fillId="4" borderId="11" xfId="0" applyNumberFormat="1" applyFont="1" applyFill="1" applyBorder="1" applyAlignment="1" applyProtection="1">
      <alignment/>
      <protection/>
    </xf>
    <xf numFmtId="186" fontId="3" fillId="2" borderId="0" xfId="0" applyNumberFormat="1" applyFont="1" applyFill="1" applyAlignment="1" applyProtection="1">
      <alignment/>
      <protection/>
    </xf>
    <xf numFmtId="9" fontId="3" fillId="2" borderId="0" xfId="0" applyNumberFormat="1" applyFont="1" applyFill="1" applyAlignment="1" applyProtection="1">
      <alignment/>
      <protection/>
    </xf>
    <xf numFmtId="186" fontId="8" fillId="2" borderId="0" xfId="0" applyNumberFormat="1" applyFont="1" applyFill="1" applyAlignment="1" applyProtection="1">
      <alignment/>
      <protection/>
    </xf>
    <xf numFmtId="0" fontId="7" fillId="4" borderId="2" xfId="21" applyNumberFormat="1" applyFont="1" applyFill="1" applyBorder="1" applyAlignment="1" applyProtection="1" quotePrefix="1">
      <alignment horizontal="right"/>
      <protection/>
    </xf>
    <xf numFmtId="3" fontId="16" fillId="4" borderId="2" xfId="21" applyNumberFormat="1" applyFont="1" applyFill="1" applyBorder="1" applyAlignment="1" applyProtection="1">
      <alignment horizontal="right"/>
      <protection/>
    </xf>
    <xf numFmtId="3" fontId="7" fillId="4" borderId="2" xfId="21" applyNumberFormat="1" applyFont="1" applyFill="1" applyBorder="1" applyAlignment="1" applyProtection="1" quotePrefix="1">
      <alignment horizontal="right"/>
      <protection/>
    </xf>
    <xf numFmtId="3" fontId="7" fillId="4" borderId="11" xfId="21" applyNumberFormat="1" applyFont="1" applyFill="1" applyBorder="1" applyAlignment="1" applyProtection="1" quotePrefix="1">
      <alignment horizontal="right"/>
      <protection/>
    </xf>
    <xf numFmtId="49" fontId="3" fillId="2" borderId="11" xfId="21" applyNumberFormat="1" applyFont="1" applyFill="1" applyBorder="1" applyAlignment="1" applyProtection="1">
      <alignment horizontal="right"/>
      <protection/>
    </xf>
    <xf numFmtId="3" fontId="16" fillId="3" borderId="2" xfId="21" applyNumberFormat="1" applyFont="1" applyFill="1" applyBorder="1" applyAlignment="1" applyProtection="1" quotePrefix="1">
      <alignment horizontal="right"/>
      <protection/>
    </xf>
    <xf numFmtId="3" fontId="16" fillId="8" borderId="17" xfId="21" applyNumberFormat="1" applyFont="1" applyFill="1" applyBorder="1" applyAlignment="1" applyProtection="1">
      <alignment horizontal="right"/>
      <protection/>
    </xf>
    <xf numFmtId="0" fontId="8" fillId="6" borderId="0" xfId="0" applyFont="1" applyFill="1" applyAlignment="1" applyProtection="1">
      <alignment/>
      <protection/>
    </xf>
    <xf numFmtId="38" fontId="8" fillId="6" borderId="0" xfId="0" applyNumberFormat="1" applyFont="1" applyFill="1" applyAlignment="1" applyProtection="1">
      <alignment/>
      <protection/>
    </xf>
    <xf numFmtId="38" fontId="3" fillId="6" borderId="0" xfId="0" applyNumberFormat="1" applyFont="1" applyFill="1" applyAlignment="1" applyProtection="1">
      <alignment/>
      <protection/>
    </xf>
    <xf numFmtId="9" fontId="3" fillId="6" borderId="0" xfId="0" applyNumberFormat="1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9" fillId="6" borderId="0" xfId="0" applyFont="1" applyFill="1" applyAlignment="1" applyProtection="1">
      <alignment/>
      <protection/>
    </xf>
    <xf numFmtId="38" fontId="12" fillId="7" borderId="0" xfId="0" applyNumberFormat="1" applyFont="1" applyFill="1" applyAlignment="1" applyProtection="1">
      <alignment/>
      <protection/>
    </xf>
    <xf numFmtId="38" fontId="8" fillId="2" borderId="0" xfId="0" applyNumberFormat="1" applyFont="1" applyFill="1" applyAlignment="1" applyProtection="1">
      <alignment/>
      <protection/>
    </xf>
    <xf numFmtId="38" fontId="11" fillId="2" borderId="7" xfId="0" applyNumberFormat="1" applyFont="1" applyFill="1" applyBorder="1" applyAlignment="1" applyProtection="1">
      <alignment/>
      <protection/>
    </xf>
    <xf numFmtId="38" fontId="3" fillId="7" borderId="0" xfId="0" applyNumberFormat="1" applyFont="1" applyFill="1" applyAlignment="1" applyProtection="1">
      <alignment/>
      <protection/>
    </xf>
    <xf numFmtId="38" fontId="3" fillId="2" borderId="0" xfId="0" applyNumberFormat="1" applyFont="1" applyFill="1" applyAlignment="1" applyProtection="1">
      <alignment/>
      <protection/>
    </xf>
    <xf numFmtId="38" fontId="3" fillId="5" borderId="0" xfId="0" applyNumberFormat="1" applyFont="1" applyFill="1" applyAlignment="1" applyProtection="1">
      <alignment/>
      <protection/>
    </xf>
    <xf numFmtId="0" fontId="11" fillId="6" borderId="0" xfId="0" applyFont="1" applyFill="1" applyAlignment="1" applyProtection="1">
      <alignment/>
      <protection/>
    </xf>
    <xf numFmtId="38" fontId="11" fillId="2" borderId="0" xfId="0" applyNumberFormat="1" applyFont="1" applyFill="1" applyAlignment="1" applyProtection="1">
      <alignment/>
      <protection/>
    </xf>
    <xf numFmtId="38" fontId="4" fillId="7" borderId="0" xfId="0" applyNumberFormat="1" applyFont="1" applyFill="1" applyAlignment="1" applyProtection="1">
      <alignment/>
      <protection/>
    </xf>
    <xf numFmtId="38" fontId="19" fillId="7" borderId="0" xfId="0" applyNumberFormat="1" applyFont="1" applyFill="1" applyAlignment="1" applyProtection="1">
      <alignment/>
      <protection/>
    </xf>
    <xf numFmtId="38" fontId="19" fillId="5" borderId="0" xfId="0" applyNumberFormat="1" applyFont="1" applyFill="1" applyAlignment="1" applyProtection="1">
      <alignment/>
      <protection/>
    </xf>
    <xf numFmtId="38" fontId="19" fillId="2" borderId="0" xfId="0" applyNumberFormat="1" applyFont="1" applyFill="1" applyAlignment="1" applyProtection="1">
      <alignment/>
      <protection/>
    </xf>
    <xf numFmtId="186" fontId="19" fillId="7" borderId="0" xfId="0" applyNumberFormat="1" applyFont="1" applyFill="1" applyAlignment="1" applyProtection="1">
      <alignment/>
      <protection/>
    </xf>
    <xf numFmtId="186" fontId="19" fillId="5" borderId="12" xfId="0" applyNumberFormat="1" applyFont="1" applyFill="1" applyBorder="1" applyAlignment="1" applyProtection="1">
      <alignment/>
      <protection/>
    </xf>
    <xf numFmtId="186" fontId="4" fillId="7" borderId="0" xfId="0" applyNumberFormat="1" applyFont="1" applyFill="1" applyAlignment="1" applyProtection="1">
      <alignment/>
      <protection/>
    </xf>
    <xf numFmtId="186" fontId="4" fillId="5" borderId="13" xfId="0" applyNumberFormat="1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38" fontId="4" fillId="7" borderId="8" xfId="0" applyNumberFormat="1" applyFont="1" applyFill="1" applyBorder="1" applyAlignment="1" applyProtection="1">
      <alignment/>
      <protection/>
    </xf>
    <xf numFmtId="186" fontId="4" fillId="7" borderId="8" xfId="0" applyNumberFormat="1" applyFont="1" applyFill="1" applyBorder="1" applyAlignment="1" applyProtection="1">
      <alignment/>
      <protection/>
    </xf>
    <xf numFmtId="38" fontId="15" fillId="2" borderId="0" xfId="0" applyNumberFormat="1" applyFont="1" applyFill="1" applyAlignment="1" applyProtection="1">
      <alignment/>
      <protection/>
    </xf>
    <xf numFmtId="38" fontId="4" fillId="5" borderId="0" xfId="0" applyNumberFormat="1" applyFont="1" applyFill="1" applyAlignment="1" applyProtection="1">
      <alignment/>
      <protection/>
    </xf>
    <xf numFmtId="38" fontId="4" fillId="2" borderId="0" xfId="0" applyNumberFormat="1" applyFont="1" applyFill="1" applyAlignment="1" applyProtection="1">
      <alignment/>
      <protection/>
    </xf>
    <xf numFmtId="9" fontId="4" fillId="7" borderId="0" xfId="0" applyNumberFormat="1" applyFont="1" applyFill="1" applyAlignment="1" applyProtection="1">
      <alignment/>
      <protection/>
    </xf>
    <xf numFmtId="186" fontId="4" fillId="5" borderId="0" xfId="0" applyNumberFormat="1" applyFont="1" applyFill="1" applyBorder="1" applyAlignment="1" applyProtection="1">
      <alignment/>
      <protection/>
    </xf>
    <xf numFmtId="186" fontId="3" fillId="6" borderId="0" xfId="0" applyNumberFormat="1" applyFont="1" applyFill="1" applyAlignment="1" applyProtection="1">
      <alignment/>
      <protection/>
    </xf>
    <xf numFmtId="0" fontId="8" fillId="5" borderId="0" xfId="0" applyFont="1" applyFill="1" applyAlignment="1" applyProtection="1">
      <alignment/>
      <protection/>
    </xf>
    <xf numFmtId="38" fontId="8" fillId="5" borderId="0" xfId="0" applyNumberFormat="1" applyFont="1" applyFill="1" applyAlignment="1" applyProtection="1">
      <alignment/>
      <protection/>
    </xf>
    <xf numFmtId="186" fontId="3" fillId="5" borderId="0" xfId="0" applyNumberFormat="1" applyFont="1" applyFill="1" applyAlignment="1" applyProtection="1">
      <alignment/>
      <protection/>
    </xf>
    <xf numFmtId="38" fontId="3" fillId="2" borderId="8" xfId="0" applyNumberFormat="1" applyFont="1" applyFill="1" applyBorder="1" applyAlignment="1" applyProtection="1">
      <alignment/>
      <protection/>
    </xf>
    <xf numFmtId="9" fontId="3" fillId="2" borderId="0" xfId="0" applyNumberFormat="1" applyFont="1" applyFill="1" applyAlignment="1" applyProtection="1">
      <alignment/>
      <protection/>
    </xf>
    <xf numFmtId="2" fontId="3" fillId="2" borderId="0" xfId="0" applyNumberFormat="1" applyFont="1" applyFill="1" applyAlignment="1" applyProtection="1">
      <alignment/>
      <protection/>
    </xf>
    <xf numFmtId="0" fontId="6" fillId="4" borderId="0" xfId="21" applyFont="1" applyFill="1" applyBorder="1" applyAlignment="1" applyProtection="1">
      <alignment horizontal="right"/>
      <protection/>
    </xf>
    <xf numFmtId="0" fontId="4" fillId="2" borderId="0" xfId="21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/>
      <protection/>
    </xf>
    <xf numFmtId="0" fontId="3" fillId="5" borderId="0" xfId="0" applyFont="1" applyFill="1" applyAlignment="1" applyProtection="1">
      <alignment/>
      <protection/>
    </xf>
    <xf numFmtId="0" fontId="26" fillId="5" borderId="0" xfId="21" applyFont="1" applyFill="1" applyAlignment="1" applyProtection="1">
      <alignment horizontal="left"/>
      <protection/>
    </xf>
    <xf numFmtId="0" fontId="4" fillId="2" borderId="0" xfId="21" applyFont="1" applyFill="1" applyProtection="1">
      <alignment/>
      <protection/>
    </xf>
    <xf numFmtId="0" fontId="4" fillId="2" borderId="0" xfId="21" applyFont="1" applyFill="1" applyBorder="1" applyProtection="1">
      <alignment/>
      <protection/>
    </xf>
    <xf numFmtId="9" fontId="3" fillId="2" borderId="0" xfId="21" applyNumberFormat="1" applyFont="1" applyFill="1" applyProtection="1">
      <alignment/>
      <protection/>
    </xf>
    <xf numFmtId="0" fontId="26" fillId="5" borderId="0" xfId="21" applyFont="1" applyFill="1" applyBorder="1" applyProtection="1">
      <alignment/>
      <protection/>
    </xf>
    <xf numFmtId="9" fontId="3" fillId="5" borderId="0" xfId="21" applyNumberFormat="1" applyFont="1" applyFill="1" applyBorder="1" applyProtection="1">
      <alignment/>
      <protection/>
    </xf>
    <xf numFmtId="186" fontId="3" fillId="5" borderId="0" xfId="21" applyNumberFormat="1" applyFont="1" applyFill="1" applyBorder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16" fillId="4" borderId="0" xfId="21" applyFont="1" applyFill="1" applyBorder="1" applyAlignment="1" applyProtection="1">
      <alignment horizontal="center"/>
      <protection/>
    </xf>
    <xf numFmtId="0" fontId="6" fillId="4" borderId="0" xfId="21" applyFont="1" applyFill="1" applyBorder="1" applyAlignment="1" applyProtection="1">
      <alignment horizontal="center"/>
      <protection/>
    </xf>
    <xf numFmtId="0" fontId="30" fillId="5" borderId="0" xfId="21" applyFont="1" applyFill="1" applyProtection="1">
      <alignment/>
      <protection/>
    </xf>
    <xf numFmtId="186" fontId="30" fillId="5" borderId="0" xfId="21" applyNumberFormat="1" applyFont="1" applyFill="1" applyProtection="1">
      <alignment/>
      <protection/>
    </xf>
    <xf numFmtId="0" fontId="8" fillId="5" borderId="0" xfId="21" applyFont="1" applyFill="1" applyProtection="1">
      <alignment/>
      <protection/>
    </xf>
    <xf numFmtId="186" fontId="8" fillId="5" borderId="0" xfId="21" applyNumberFormat="1" applyFont="1" applyFill="1" applyProtection="1">
      <alignment/>
      <protection/>
    </xf>
    <xf numFmtId="0" fontId="3" fillId="2" borderId="0" xfId="21" applyFont="1" applyFill="1" applyBorder="1" applyProtection="1">
      <alignment/>
      <protection/>
    </xf>
    <xf numFmtId="3" fontId="3" fillId="2" borderId="0" xfId="21" applyNumberFormat="1" applyFont="1" applyFill="1" applyProtection="1">
      <alignment/>
      <protection/>
    </xf>
    <xf numFmtId="38" fontId="19" fillId="2" borderId="0" xfId="21" applyNumberFormat="1" applyFont="1" applyFill="1" applyProtection="1">
      <alignment/>
      <protection/>
    </xf>
    <xf numFmtId="0" fontId="26" fillId="5" borderId="0" xfId="0" applyFont="1" applyFill="1" applyAlignment="1" applyProtection="1">
      <alignment/>
      <protection/>
    </xf>
    <xf numFmtId="9" fontId="3" fillId="2" borderId="0" xfId="19" applyNumberFormat="1" applyFont="1" applyFill="1" applyAlignment="1" applyProtection="1">
      <alignment/>
      <protection/>
    </xf>
    <xf numFmtId="9" fontId="4" fillId="2" borderId="0" xfId="19" applyNumberFormat="1" applyFont="1" applyFill="1" applyAlignment="1" applyProtection="1">
      <alignment/>
      <protection/>
    </xf>
    <xf numFmtId="186" fontId="26" fillId="5" borderId="0" xfId="0" applyNumberFormat="1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" fillId="2" borderId="0" xfId="21" applyFont="1" applyFill="1" applyAlignment="1" applyProtection="1">
      <alignment horizontal="right"/>
      <protection/>
    </xf>
    <xf numFmtId="204" fontId="3" fillId="2" borderId="0" xfId="21" applyNumberFormat="1" applyFont="1" applyFill="1" applyBorder="1" applyProtection="1">
      <alignment/>
      <protection/>
    </xf>
    <xf numFmtId="3" fontId="3" fillId="2" borderId="0" xfId="21" applyNumberFormat="1" applyFont="1" applyFill="1" applyBorder="1" applyProtection="1">
      <alignment/>
      <protection/>
    </xf>
    <xf numFmtId="0" fontId="8" fillId="6" borderId="0" xfId="22" applyFont="1" applyFill="1" applyProtection="1">
      <alignment/>
      <protection/>
    </xf>
    <xf numFmtId="38" fontId="8" fillId="6" borderId="0" xfId="22" applyNumberFormat="1" applyFont="1" applyFill="1" applyProtection="1">
      <alignment/>
      <protection/>
    </xf>
    <xf numFmtId="38" fontId="3" fillId="6" borderId="0" xfId="22" applyNumberFormat="1" applyFont="1" applyFill="1" applyProtection="1">
      <alignment/>
      <protection/>
    </xf>
    <xf numFmtId="9" fontId="3" fillId="6" borderId="0" xfId="22" applyNumberFormat="1" applyFont="1" applyFill="1" applyProtection="1">
      <alignment/>
      <protection/>
    </xf>
    <xf numFmtId="0" fontId="10" fillId="4" borderId="0" xfId="22" applyNumberFormat="1" applyFont="1" applyFill="1" applyBorder="1" applyAlignment="1" applyProtection="1">
      <alignment horizontal="center"/>
      <protection/>
    </xf>
    <xf numFmtId="0" fontId="12" fillId="4" borderId="0" xfId="22" applyNumberFormat="1" applyFont="1" applyFill="1" applyBorder="1" applyAlignment="1" applyProtection="1">
      <alignment horizontal="center"/>
      <protection/>
    </xf>
    <xf numFmtId="9" fontId="12" fillId="4" borderId="0" xfId="22" applyNumberFormat="1" applyFont="1" applyFill="1" applyBorder="1" applyAlignment="1" applyProtection="1">
      <alignment horizontal="center"/>
      <protection/>
    </xf>
    <xf numFmtId="38" fontId="8" fillId="2" borderId="0" xfId="22" applyNumberFormat="1" applyFont="1" applyFill="1" applyProtection="1">
      <alignment/>
      <protection/>
    </xf>
    <xf numFmtId="38" fontId="4" fillId="7" borderId="0" xfId="22" applyNumberFormat="1" applyFont="1" applyFill="1" applyAlignment="1" applyProtection="1">
      <alignment horizontal="center"/>
      <protection/>
    </xf>
    <xf numFmtId="38" fontId="4" fillId="2" borderId="0" xfId="22" applyNumberFormat="1" applyFont="1" applyFill="1" applyAlignment="1" applyProtection="1">
      <alignment horizontal="center"/>
      <protection/>
    </xf>
    <xf numFmtId="38" fontId="4" fillId="7" borderId="0" xfId="22" applyNumberFormat="1" applyFont="1" applyFill="1" applyAlignment="1" applyProtection="1" quotePrefix="1">
      <alignment horizontal="center"/>
      <protection/>
    </xf>
    <xf numFmtId="9" fontId="3" fillId="2" borderId="0" xfId="22" applyNumberFormat="1" applyFont="1" applyFill="1" applyProtection="1">
      <alignment/>
      <protection/>
    </xf>
    <xf numFmtId="38" fontId="3" fillId="2" borderId="0" xfId="22" applyNumberFormat="1" applyFont="1" applyFill="1" applyProtection="1">
      <alignment/>
      <protection/>
    </xf>
    <xf numFmtId="38" fontId="4" fillId="2" borderId="0" xfId="22" applyNumberFormat="1" applyFont="1" applyFill="1" applyAlignment="1" applyProtection="1" quotePrefix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38" fontId="11" fillId="2" borderId="0" xfId="22" applyNumberFormat="1" applyFont="1" applyFill="1" applyProtection="1">
      <alignment/>
      <protection/>
    </xf>
    <xf numFmtId="38" fontId="6" fillId="4" borderId="0" xfId="22" applyNumberFormat="1" applyFont="1" applyFill="1" applyBorder="1" applyAlignment="1" applyProtection="1">
      <alignment horizontal="left"/>
      <protection/>
    </xf>
    <xf numFmtId="38" fontId="4" fillId="2" borderId="0" xfId="22" applyNumberFormat="1" applyFont="1" applyFill="1" applyAlignment="1" applyProtection="1">
      <alignment horizontal="right"/>
      <protection/>
    </xf>
    <xf numFmtId="38" fontId="6" fillId="4" borderId="0" xfId="22" applyNumberFormat="1" applyFont="1" applyFill="1" applyBorder="1" applyAlignment="1" applyProtection="1">
      <alignment horizontal="right"/>
      <protection/>
    </xf>
    <xf numFmtId="9" fontId="4" fillId="2" borderId="0" xfId="22" applyNumberFormat="1" applyFont="1" applyFill="1" applyAlignment="1" applyProtection="1">
      <alignment horizontal="right"/>
      <protection/>
    </xf>
    <xf numFmtId="38" fontId="13" fillId="4" borderId="0" xfId="22" applyNumberFormat="1" applyFont="1" applyFill="1" applyBorder="1" applyAlignment="1" applyProtection="1">
      <alignment/>
      <protection/>
    </xf>
    <xf numFmtId="38" fontId="7" fillId="4" borderId="0" xfId="22" applyNumberFormat="1" applyFont="1" applyFill="1" applyBorder="1" applyAlignment="1" applyProtection="1" quotePrefix="1">
      <alignment horizontal="left"/>
      <protection/>
    </xf>
    <xf numFmtId="190" fontId="7" fillId="8" borderId="1" xfId="22" applyNumberFormat="1" applyFont="1" applyFill="1" applyBorder="1" applyAlignment="1" applyProtection="1">
      <alignment/>
      <protection/>
    </xf>
    <xf numFmtId="9" fontId="7" fillId="4" borderId="9" xfId="19" applyFont="1" applyFill="1" applyBorder="1" applyAlignment="1" applyProtection="1">
      <alignment/>
      <protection/>
    </xf>
    <xf numFmtId="190" fontId="7" fillId="8" borderId="2" xfId="22" applyNumberFormat="1" applyFont="1" applyFill="1" applyBorder="1" applyAlignment="1" applyProtection="1">
      <alignment/>
      <protection/>
    </xf>
    <xf numFmtId="190" fontId="7" fillId="4" borderId="2" xfId="22" applyNumberFormat="1" applyFont="1" applyFill="1" applyBorder="1" applyAlignment="1" applyProtection="1">
      <alignment/>
      <protection/>
    </xf>
    <xf numFmtId="190" fontId="7" fillId="4" borderId="0" xfId="22" applyNumberFormat="1" applyFont="1" applyFill="1" applyBorder="1" applyAlignment="1" applyProtection="1">
      <alignment/>
      <protection/>
    </xf>
    <xf numFmtId="9" fontId="7" fillId="4" borderId="0" xfId="22" applyNumberFormat="1" applyFont="1" applyFill="1" applyBorder="1" applyAlignment="1" applyProtection="1">
      <alignment/>
      <protection/>
    </xf>
    <xf numFmtId="9" fontId="6" fillId="4" borderId="0" xfId="22" applyNumberFormat="1" applyFont="1" applyFill="1" applyBorder="1" applyAlignment="1" applyProtection="1">
      <alignment horizontal="right"/>
      <protection/>
    </xf>
    <xf numFmtId="38" fontId="7" fillId="4" borderId="0" xfId="22" applyNumberFormat="1" applyFont="1" applyFill="1" applyBorder="1" applyAlignment="1" applyProtection="1">
      <alignment horizontal="left"/>
      <protection/>
    </xf>
    <xf numFmtId="192" fontId="7" fillId="8" borderId="1" xfId="22" applyNumberFormat="1" applyFont="1" applyFill="1" applyBorder="1" applyAlignment="1" applyProtection="1">
      <alignment/>
      <protection/>
    </xf>
    <xf numFmtId="192" fontId="7" fillId="4" borderId="2" xfId="22" applyNumberFormat="1" applyFont="1" applyFill="1" applyBorder="1" applyAlignment="1" applyProtection="1">
      <alignment/>
      <protection/>
    </xf>
    <xf numFmtId="9" fontId="7" fillId="4" borderId="11" xfId="19" applyNumberFormat="1" applyFont="1" applyFill="1" applyBorder="1" applyAlignment="1" applyProtection="1">
      <alignment/>
      <protection/>
    </xf>
    <xf numFmtId="38" fontId="4" fillId="2" borderId="0" xfId="22" applyNumberFormat="1" applyFont="1" applyFill="1" applyProtection="1">
      <alignment/>
      <protection/>
    </xf>
    <xf numFmtId="9" fontId="4" fillId="2" borderId="0" xfId="22" applyNumberFormat="1" applyFont="1" applyFill="1" applyBorder="1" applyAlignment="1" applyProtection="1">
      <alignment horizontal="right"/>
      <protection/>
    </xf>
    <xf numFmtId="192" fontId="7" fillId="8" borderId="2" xfId="22" applyNumberFormat="1" applyFont="1" applyFill="1" applyBorder="1" applyAlignment="1" applyProtection="1">
      <alignment/>
      <protection/>
    </xf>
    <xf numFmtId="9" fontId="7" fillId="4" borderId="9" xfId="19" applyNumberFormat="1" applyFont="1" applyFill="1" applyBorder="1" applyAlignment="1" applyProtection="1">
      <alignment/>
      <protection/>
    </xf>
    <xf numFmtId="38" fontId="4" fillId="2" borderId="0" xfId="22" applyNumberFormat="1" applyFont="1" applyFill="1" applyBorder="1" applyAlignment="1" applyProtection="1">
      <alignment horizontal="right"/>
      <protection/>
    </xf>
    <xf numFmtId="9" fontId="3" fillId="2" borderId="0" xfId="22" applyNumberFormat="1" applyFont="1" applyFill="1" applyBorder="1" applyAlignment="1" applyProtection="1">
      <alignment horizontal="right"/>
      <protection/>
    </xf>
    <xf numFmtId="38" fontId="7" fillId="4" borderId="0" xfId="22" applyNumberFormat="1" applyFont="1" applyFill="1" applyBorder="1" applyAlignment="1" applyProtection="1">
      <alignment/>
      <protection/>
    </xf>
    <xf numFmtId="9" fontId="7" fillId="4" borderId="0" xfId="22" applyNumberFormat="1" applyFont="1" applyFill="1" applyBorder="1" applyAlignment="1" applyProtection="1">
      <alignment horizontal="right"/>
      <protection/>
    </xf>
    <xf numFmtId="194" fontId="7" fillId="8" borderId="1" xfId="22" applyNumberFormat="1" applyFont="1" applyFill="1" applyBorder="1" applyAlignment="1" applyProtection="1">
      <alignment/>
      <protection/>
    </xf>
    <xf numFmtId="194" fontId="7" fillId="8" borderId="2" xfId="22" applyNumberFormat="1" applyFont="1" applyFill="1" applyBorder="1" applyAlignment="1" applyProtection="1">
      <alignment/>
      <protection/>
    </xf>
    <xf numFmtId="194" fontId="7" fillId="4" borderId="2" xfId="22" applyNumberFormat="1" applyFont="1" applyFill="1" applyBorder="1" applyAlignment="1" applyProtection="1">
      <alignment/>
      <protection/>
    </xf>
    <xf numFmtId="38" fontId="4" fillId="2" borderId="0" xfId="22" applyNumberFormat="1" applyFont="1" applyFill="1" applyBorder="1" applyProtection="1">
      <alignment/>
      <protection/>
    </xf>
    <xf numFmtId="9" fontId="4" fillId="2" borderId="0" xfId="22" applyNumberFormat="1" applyFont="1" applyFill="1" applyBorder="1" applyProtection="1">
      <alignment/>
      <protection/>
    </xf>
    <xf numFmtId="40" fontId="4" fillId="2" borderId="0" xfId="22" applyNumberFormat="1" applyFont="1" applyFill="1" applyAlignment="1" applyProtection="1">
      <alignment horizontal="right" wrapText="1"/>
      <protection/>
    </xf>
    <xf numFmtId="40" fontId="4" fillId="2" borderId="0" xfId="22" applyNumberFormat="1" applyFont="1" applyFill="1" applyBorder="1" applyAlignment="1" applyProtection="1">
      <alignment horizontal="right" wrapText="1"/>
      <protection/>
    </xf>
    <xf numFmtId="9" fontId="4" fillId="2" borderId="0" xfId="19" applyNumberFormat="1" applyFont="1" applyFill="1" applyAlignment="1" applyProtection="1">
      <alignment horizontal="right" wrapText="1"/>
      <protection/>
    </xf>
    <xf numFmtId="192" fontId="7" fillId="4" borderId="0" xfId="22" applyNumberFormat="1" applyFont="1" applyFill="1" applyBorder="1" applyAlignment="1" applyProtection="1">
      <alignment/>
      <protection/>
    </xf>
    <xf numFmtId="9" fontId="7" fillId="4" borderId="0" xfId="19" applyNumberFormat="1" applyFont="1" applyFill="1" applyBorder="1" applyAlignment="1" applyProtection="1">
      <alignment/>
      <protection/>
    </xf>
    <xf numFmtId="190" fontId="7" fillId="4" borderId="0" xfId="22" applyNumberFormat="1" applyFont="1" applyFill="1" applyBorder="1" applyAlignment="1" applyProtection="1">
      <alignment horizontal="right"/>
      <protection/>
    </xf>
    <xf numFmtId="190" fontId="6" fillId="4" borderId="0" xfId="22" applyNumberFormat="1" applyFont="1" applyFill="1" applyBorder="1" applyAlignment="1" applyProtection="1">
      <alignment horizontal="right"/>
      <protection/>
    </xf>
    <xf numFmtId="194" fontId="7" fillId="4" borderId="1" xfId="22" applyNumberFormat="1" applyFont="1" applyFill="1" applyBorder="1" applyAlignment="1" applyProtection="1">
      <alignment horizontal="right"/>
      <protection/>
    </xf>
    <xf numFmtId="9" fontId="7" fillId="4" borderId="9" xfId="19" applyFont="1" applyFill="1" applyBorder="1" applyAlignment="1" applyProtection="1">
      <alignment horizontal="right"/>
      <protection/>
    </xf>
    <xf numFmtId="9" fontId="7" fillId="4" borderId="11" xfId="19" applyNumberFormat="1" applyFont="1" applyFill="1" applyBorder="1" applyAlignment="1" applyProtection="1">
      <alignment horizontal="right"/>
      <protection/>
    </xf>
    <xf numFmtId="190" fontId="7" fillId="4" borderId="1" xfId="22" applyNumberFormat="1" applyFont="1" applyFill="1" applyBorder="1" applyAlignment="1" applyProtection="1">
      <alignment horizontal="right"/>
      <protection/>
    </xf>
    <xf numFmtId="9" fontId="7" fillId="4" borderId="0" xfId="19" applyFont="1" applyFill="1" applyBorder="1" applyAlignment="1" applyProtection="1">
      <alignment/>
      <protection/>
    </xf>
    <xf numFmtId="190" fontId="7" fillId="4" borderId="9" xfId="22" applyNumberFormat="1" applyFont="1" applyFill="1" applyBorder="1" applyAlignment="1" applyProtection="1">
      <alignment horizontal="right"/>
      <protection/>
    </xf>
    <xf numFmtId="9" fontId="7" fillId="4" borderId="11" xfId="19" applyFont="1" applyFill="1" applyBorder="1" applyAlignment="1" applyProtection="1">
      <alignment/>
      <protection/>
    </xf>
    <xf numFmtId="9" fontId="7" fillId="4" borderId="16" xfId="19" applyFont="1" applyFill="1" applyBorder="1" applyAlignment="1" applyProtection="1">
      <alignment/>
      <protection/>
    </xf>
    <xf numFmtId="9" fontId="7" fillId="4" borderId="21" xfId="19" applyFont="1" applyFill="1" applyBorder="1" applyAlignment="1" applyProtection="1">
      <alignment/>
      <protection/>
    </xf>
    <xf numFmtId="190" fontId="7" fillId="2" borderId="2" xfId="22" applyNumberFormat="1" applyFont="1" applyFill="1" applyBorder="1" applyAlignment="1" applyProtection="1">
      <alignment/>
      <protection/>
    </xf>
    <xf numFmtId="0" fontId="3" fillId="5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center"/>
      <protection/>
    </xf>
    <xf numFmtId="9" fontId="16" fillId="8" borderId="1" xfId="0" applyNumberFormat="1" applyFont="1" applyFill="1" applyBorder="1" applyAlignment="1" applyProtection="1">
      <alignment/>
      <protection/>
    </xf>
    <xf numFmtId="9" fontId="16" fillId="3" borderId="11" xfId="0" applyNumberFormat="1" applyFont="1" applyFill="1" applyBorder="1" applyAlignment="1" applyProtection="1">
      <alignment horizontal="right"/>
      <protection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Bijlage1_1" xfId="20"/>
    <cellStyle name="Standaard_KPN (Qs 2000 and 2001) (2002-03-14)" xfId="21"/>
    <cellStyle name="Standaard_New KPN Tariffs (Jul-Aug-Sep 2002)" xfId="22"/>
    <cellStyle name="Standaard_Schulden per 1 juli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2.75"/>
  <cols>
    <col min="1" max="1" width="1.25" style="527" customWidth="1"/>
    <col min="2" max="2" width="0.875" style="40" customWidth="1"/>
    <col min="3" max="3" width="43.375" style="41" customWidth="1"/>
    <col min="4" max="4" width="1.75390625" style="41" customWidth="1"/>
    <col min="5" max="5" width="9.00390625" style="41" customWidth="1"/>
    <col min="6" max="6" width="1.75390625" style="41" customWidth="1"/>
    <col min="7" max="10" width="9.00390625" style="41" customWidth="1"/>
    <col min="11" max="11" width="1.75390625" style="40" customWidth="1"/>
    <col min="12" max="12" width="7.75390625" style="545" customWidth="1"/>
    <col min="13" max="13" width="7.75390625" style="546" customWidth="1"/>
    <col min="14" max="14" width="1.75390625" style="41" customWidth="1"/>
    <col min="15" max="15" width="9.00390625" style="41" customWidth="1"/>
    <col min="16" max="16" width="1.75390625" style="41" customWidth="1"/>
    <col min="17" max="20" width="9.00390625" style="41" customWidth="1"/>
    <col min="21" max="21" width="0.875" style="40" customWidth="1"/>
    <col min="22" max="22" width="1.25" style="527" customWidth="1"/>
    <col min="23" max="23" width="9.125" style="527" customWidth="1"/>
    <col min="24" max="24" width="10.125" style="527" bestFit="1" customWidth="1"/>
    <col min="25" max="16384" width="9.125" style="527" customWidth="1"/>
  </cols>
  <sheetData>
    <row r="1" spans="1:22" ht="9" customHeight="1">
      <c r="A1" s="236"/>
      <c r="B1" s="237"/>
      <c r="C1" s="238"/>
      <c r="D1" s="238"/>
      <c r="E1" s="238"/>
      <c r="F1" s="238"/>
      <c r="G1" s="238"/>
      <c r="H1" s="238"/>
      <c r="I1" s="238"/>
      <c r="J1" s="238"/>
      <c r="K1" s="237"/>
      <c r="L1" s="242"/>
      <c r="M1" s="239"/>
      <c r="N1" s="238"/>
      <c r="O1" s="238"/>
      <c r="P1" s="238"/>
      <c r="Q1" s="238"/>
      <c r="R1" s="238"/>
      <c r="S1" s="238"/>
      <c r="T1" s="238"/>
      <c r="U1" s="237"/>
      <c r="V1" s="236"/>
    </row>
    <row r="2" spans="1:22" ht="15" customHeight="1">
      <c r="A2" s="240"/>
      <c r="C2" s="149" t="s">
        <v>163</v>
      </c>
      <c r="D2" s="248"/>
      <c r="E2" s="229">
        <v>2005</v>
      </c>
      <c r="F2" s="228"/>
      <c r="G2" s="8" t="s">
        <v>358</v>
      </c>
      <c r="H2" s="9" t="s">
        <v>308</v>
      </c>
      <c r="I2" s="9" t="s">
        <v>247</v>
      </c>
      <c r="J2" s="9" t="s">
        <v>224</v>
      </c>
      <c r="K2" s="39"/>
      <c r="L2" s="503" t="s">
        <v>26</v>
      </c>
      <c r="M2" s="10" t="s">
        <v>26</v>
      </c>
      <c r="N2" s="248"/>
      <c r="O2" s="229">
        <v>2004</v>
      </c>
      <c r="P2" s="228"/>
      <c r="Q2" s="8" t="s">
        <v>153</v>
      </c>
      <c r="R2" s="9" t="s">
        <v>154</v>
      </c>
      <c r="S2" s="9" t="s">
        <v>155</v>
      </c>
      <c r="T2" s="9" t="s">
        <v>147</v>
      </c>
      <c r="U2" s="39"/>
      <c r="V2" s="240"/>
    </row>
    <row r="3" spans="1:22" ht="12.75" customHeight="1">
      <c r="A3" s="236"/>
      <c r="C3" s="150" t="s">
        <v>4</v>
      </c>
      <c r="D3" s="230"/>
      <c r="E3" s="230"/>
      <c r="F3" s="230"/>
      <c r="G3" s="8"/>
      <c r="H3" s="9"/>
      <c r="I3" s="9"/>
      <c r="J3" s="9"/>
      <c r="L3" s="462" t="s">
        <v>115</v>
      </c>
      <c r="M3" s="132" t="s">
        <v>359</v>
      </c>
      <c r="N3" s="230"/>
      <c r="O3" s="230"/>
      <c r="P3" s="230"/>
      <c r="Q3" s="8"/>
      <c r="R3" s="9"/>
      <c r="S3" s="9"/>
      <c r="T3" s="9"/>
      <c r="V3" s="236"/>
    </row>
    <row r="4" spans="1:23" ht="12.75" customHeight="1">
      <c r="A4" s="236"/>
      <c r="D4" s="230"/>
      <c r="E4" s="230"/>
      <c r="F4" s="230"/>
      <c r="G4" s="181"/>
      <c r="L4" s="463"/>
      <c r="M4" s="319"/>
      <c r="N4" s="230"/>
      <c r="O4" s="230"/>
      <c r="P4" s="230"/>
      <c r="Q4" s="42"/>
      <c r="V4" s="236"/>
      <c r="W4" s="528"/>
    </row>
    <row r="5" spans="1:24" ht="12.75" customHeight="1">
      <c r="A5" s="236"/>
      <c r="C5" s="44" t="s">
        <v>165</v>
      </c>
      <c r="D5" s="230"/>
      <c r="E5" s="232">
        <f>SUM(G5:J5)</f>
        <v>11685</v>
      </c>
      <c r="F5" s="230"/>
      <c r="G5" s="46">
        <f>Revenues!G21</f>
        <v>3033</v>
      </c>
      <c r="H5" s="45">
        <f>Revenues!H21</f>
        <v>2900</v>
      </c>
      <c r="I5" s="45">
        <f>Revenues!I21</f>
        <v>2914</v>
      </c>
      <c r="J5" s="311">
        <f>Revenues!J21</f>
        <v>2838</v>
      </c>
      <c r="K5" s="43"/>
      <c r="L5" s="464">
        <f>E5/O5-1</f>
        <v>0.004729148753224388</v>
      </c>
      <c r="M5" s="203">
        <f>G5/Q5-1</f>
        <v>0.024662162162162105</v>
      </c>
      <c r="N5" s="230"/>
      <c r="O5" s="232">
        <f>SUM(Q5:T5)</f>
        <v>11630</v>
      </c>
      <c r="P5" s="230"/>
      <c r="Q5" s="46">
        <f>Revenues!Q21</f>
        <v>2960</v>
      </c>
      <c r="R5" s="45">
        <f>Revenues!R21</f>
        <v>2934</v>
      </c>
      <c r="S5" s="45">
        <f>Revenues!S21</f>
        <v>2868</v>
      </c>
      <c r="T5" s="311">
        <f>Revenues!T21</f>
        <v>2868</v>
      </c>
      <c r="U5" s="43"/>
      <c r="V5" s="236"/>
      <c r="W5" s="529"/>
      <c r="X5" s="530"/>
    </row>
    <row r="6" spans="1:24" ht="12.75" customHeight="1">
      <c r="A6" s="236"/>
      <c r="C6" s="44" t="s">
        <v>167</v>
      </c>
      <c r="D6" s="230"/>
      <c r="E6" s="232">
        <f>SUM(G6:J6)</f>
        <v>251</v>
      </c>
      <c r="F6" s="230"/>
      <c r="G6" s="46">
        <f>Revenues!G62-G5</f>
        <v>133</v>
      </c>
      <c r="H6" s="45">
        <f>Revenues!H62-H5</f>
        <v>30</v>
      </c>
      <c r="I6" s="45">
        <f>Revenues!I62-I5</f>
        <v>36</v>
      </c>
      <c r="J6" s="312">
        <f>Revenues!J62-J5</f>
        <v>52</v>
      </c>
      <c r="K6" s="43"/>
      <c r="L6" s="464">
        <f>E6/O6-1</f>
        <v>0.32804232804232814</v>
      </c>
      <c r="M6" s="210" t="s">
        <v>388</v>
      </c>
      <c r="N6" s="230"/>
      <c r="O6" s="232">
        <f>SUM(Q6:T6)</f>
        <v>189</v>
      </c>
      <c r="P6" s="230"/>
      <c r="Q6" s="46">
        <f>Revenues!Q62-Q5</f>
        <v>48</v>
      </c>
      <c r="R6" s="45">
        <f>Revenues!R62-R5</f>
        <v>23</v>
      </c>
      <c r="S6" s="45">
        <f>Revenues!S62-S5</f>
        <v>42</v>
      </c>
      <c r="T6" s="312">
        <f>Revenues!T62-T5</f>
        <v>76</v>
      </c>
      <c r="U6" s="43"/>
      <c r="V6" s="236"/>
      <c r="W6" s="529"/>
      <c r="X6" s="530"/>
    </row>
    <row r="7" spans="1:24" ht="12.75" customHeight="1">
      <c r="A7" s="241"/>
      <c r="C7" s="7" t="s">
        <v>170</v>
      </c>
      <c r="D7" s="233"/>
      <c r="E7" s="233">
        <f>SUM(E5:E6)</f>
        <v>11936</v>
      </c>
      <c r="F7" s="233"/>
      <c r="G7" s="47">
        <f>SUM(G5:G6)</f>
        <v>3166</v>
      </c>
      <c r="H7" s="48">
        <f>SUM(H5:H6)</f>
        <v>2930</v>
      </c>
      <c r="I7" s="48">
        <f>SUM(I5:I6)</f>
        <v>2950</v>
      </c>
      <c r="J7" s="48">
        <f>SUM(J5:J6)</f>
        <v>2890</v>
      </c>
      <c r="K7" s="7"/>
      <c r="L7" s="468">
        <f>E7/O7-1</f>
        <v>0.009899314662831005</v>
      </c>
      <c r="M7" s="411">
        <f>G7/Q7-1</f>
        <v>0.05252659574468077</v>
      </c>
      <c r="N7" s="233"/>
      <c r="O7" s="233">
        <f>SUM(O5:O6)</f>
        <v>11819</v>
      </c>
      <c r="P7" s="233"/>
      <c r="Q7" s="47">
        <f>SUM(Q5:Q6)</f>
        <v>3008</v>
      </c>
      <c r="R7" s="48">
        <f>SUM(R5:R6)</f>
        <v>2957</v>
      </c>
      <c r="S7" s="48">
        <f>SUM(S5:S6)</f>
        <v>2910</v>
      </c>
      <c r="T7" s="48">
        <f>SUM(T5:T6)</f>
        <v>2944</v>
      </c>
      <c r="U7" s="7"/>
      <c r="V7" s="241"/>
      <c r="W7" s="529"/>
      <c r="X7" s="530"/>
    </row>
    <row r="8" spans="1:24" ht="12.75" customHeight="1">
      <c r="A8" s="236"/>
      <c r="D8" s="230"/>
      <c r="E8" s="230"/>
      <c r="F8" s="230"/>
      <c r="G8" s="181"/>
      <c r="H8" s="526"/>
      <c r="I8" s="450"/>
      <c r="J8" s="170"/>
      <c r="L8" s="463"/>
      <c r="M8" s="164"/>
      <c r="N8" s="230"/>
      <c r="O8" s="230"/>
      <c r="P8" s="230"/>
      <c r="Q8" s="181"/>
      <c r="R8" s="450"/>
      <c r="S8" s="450"/>
      <c r="T8" s="170"/>
      <c r="V8" s="236"/>
      <c r="W8" s="531"/>
      <c r="X8" s="530"/>
    </row>
    <row r="9" spans="1:25" ht="12.75" customHeight="1">
      <c r="A9" s="236"/>
      <c r="C9" s="44" t="s">
        <v>5</v>
      </c>
      <c r="D9" s="230"/>
      <c r="E9" s="232">
        <f aca="true" t="shared" si="0" ref="E9:E15">SUM(G9:J9)</f>
        <v>1441</v>
      </c>
      <c r="F9" s="230"/>
      <c r="G9" s="46">
        <v>284</v>
      </c>
      <c r="H9" s="45">
        <v>372</v>
      </c>
      <c r="I9" s="45">
        <v>382</v>
      </c>
      <c r="J9" s="312">
        <v>403</v>
      </c>
      <c r="K9" s="43"/>
      <c r="L9" s="464">
        <f aca="true" t="shared" si="1" ref="L9:L16">E9/O9-1</f>
        <v>-0.15533411488862836</v>
      </c>
      <c r="M9" s="203">
        <f aca="true" t="shared" si="2" ref="M9:M16">G9/Q9-1</f>
        <v>-0.3286052009456265</v>
      </c>
      <c r="N9" s="230"/>
      <c r="O9" s="232">
        <f aca="true" t="shared" si="3" ref="O9:O15">SUM(Q9:T9)</f>
        <v>1706</v>
      </c>
      <c r="P9" s="230"/>
      <c r="Q9" s="46">
        <v>423</v>
      </c>
      <c r="R9" s="45">
        <v>415</v>
      </c>
      <c r="S9" s="45">
        <v>444</v>
      </c>
      <c r="T9" s="312">
        <v>424</v>
      </c>
      <c r="U9" s="43"/>
      <c r="V9" s="236"/>
      <c r="W9" s="530"/>
      <c r="X9" s="530"/>
      <c r="Y9" s="530"/>
    </row>
    <row r="10" spans="1:25" ht="12.75" customHeight="1">
      <c r="A10" s="236"/>
      <c r="C10" s="44" t="s">
        <v>6</v>
      </c>
      <c r="D10" s="230"/>
      <c r="E10" s="232">
        <f t="shared" si="0"/>
        <v>1044</v>
      </c>
      <c r="F10" s="230"/>
      <c r="G10" s="46">
        <v>281</v>
      </c>
      <c r="H10" s="45">
        <v>227</v>
      </c>
      <c r="I10" s="45">
        <v>273</v>
      </c>
      <c r="J10" s="312">
        <v>263</v>
      </c>
      <c r="K10" s="43"/>
      <c r="L10" s="464">
        <f t="shared" si="1"/>
        <v>0.060975609756097615</v>
      </c>
      <c r="M10" s="203">
        <f t="shared" si="2"/>
        <v>0.11507936507936511</v>
      </c>
      <c r="N10" s="230"/>
      <c r="O10" s="232">
        <f t="shared" si="3"/>
        <v>984</v>
      </c>
      <c r="P10" s="230"/>
      <c r="Q10" s="46">
        <v>252</v>
      </c>
      <c r="R10" s="45">
        <v>273</v>
      </c>
      <c r="S10" s="45">
        <v>249</v>
      </c>
      <c r="T10" s="312">
        <v>210</v>
      </c>
      <c r="U10" s="43"/>
      <c r="V10" s="236"/>
      <c r="W10" s="532"/>
      <c r="X10" s="530"/>
      <c r="Y10" s="530"/>
    </row>
    <row r="11" spans="1:25" ht="12.75" customHeight="1">
      <c r="A11" s="236"/>
      <c r="C11" s="44" t="s">
        <v>7</v>
      </c>
      <c r="D11" s="230"/>
      <c r="E11" s="232">
        <f t="shared" si="0"/>
        <v>4075</v>
      </c>
      <c r="F11" s="230"/>
      <c r="G11" s="46">
        <v>1054</v>
      </c>
      <c r="H11" s="45">
        <v>1020</v>
      </c>
      <c r="I11" s="45">
        <v>1005</v>
      </c>
      <c r="J11" s="312">
        <v>996</v>
      </c>
      <c r="K11" s="43"/>
      <c r="L11" s="464">
        <f t="shared" si="1"/>
        <v>0.04193300946049594</v>
      </c>
      <c r="M11" s="203">
        <f t="shared" si="2"/>
        <v>0.055055055055055035</v>
      </c>
      <c r="N11" s="230"/>
      <c r="O11" s="232">
        <f t="shared" si="3"/>
        <v>3911</v>
      </c>
      <c r="P11" s="230"/>
      <c r="Q11" s="46">
        <v>999</v>
      </c>
      <c r="R11" s="45">
        <v>995</v>
      </c>
      <c r="S11" s="45">
        <v>947</v>
      </c>
      <c r="T11" s="312">
        <v>970</v>
      </c>
      <c r="U11" s="43"/>
      <c r="V11" s="236"/>
      <c r="W11" s="532"/>
      <c r="X11" s="530"/>
      <c r="Y11" s="530"/>
    </row>
    <row r="12" spans="1:25" ht="12.75" customHeight="1">
      <c r="A12" s="236"/>
      <c r="C12" s="44" t="s">
        <v>166</v>
      </c>
      <c r="D12" s="230"/>
      <c r="E12" s="232">
        <f t="shared" si="0"/>
        <v>-112</v>
      </c>
      <c r="F12" s="230"/>
      <c r="G12" s="46">
        <v>-35</v>
      </c>
      <c r="H12" s="45">
        <v>-25</v>
      </c>
      <c r="I12" s="45">
        <v>-24</v>
      </c>
      <c r="J12" s="312">
        <v>-28</v>
      </c>
      <c r="K12" s="43"/>
      <c r="L12" s="464">
        <f t="shared" si="1"/>
        <v>-0.23809523809523814</v>
      </c>
      <c r="M12" s="203">
        <f t="shared" si="2"/>
        <v>-0.10256410256410253</v>
      </c>
      <c r="N12" s="230"/>
      <c r="O12" s="232">
        <f t="shared" si="3"/>
        <v>-147</v>
      </c>
      <c r="P12" s="230"/>
      <c r="Q12" s="46">
        <v>-39</v>
      </c>
      <c r="R12" s="45">
        <v>-37</v>
      </c>
      <c r="S12" s="45">
        <v>-38</v>
      </c>
      <c r="T12" s="312">
        <v>-33</v>
      </c>
      <c r="U12" s="43"/>
      <c r="V12" s="236"/>
      <c r="W12" s="532"/>
      <c r="X12" s="530"/>
      <c r="Y12" s="530"/>
    </row>
    <row r="13" spans="1:25" ht="12.75" customHeight="1">
      <c r="A13" s="236"/>
      <c r="C13" s="44" t="s">
        <v>17</v>
      </c>
      <c r="D13" s="230"/>
      <c r="E13" s="232">
        <f t="shared" si="0"/>
        <v>764</v>
      </c>
      <c r="F13" s="230"/>
      <c r="G13" s="46">
        <v>263</v>
      </c>
      <c r="H13" s="45">
        <v>189</v>
      </c>
      <c r="I13" s="45">
        <v>150</v>
      </c>
      <c r="J13" s="312">
        <v>162</v>
      </c>
      <c r="K13" s="43"/>
      <c r="L13" s="464">
        <f t="shared" si="1"/>
        <v>0.44150943396226405</v>
      </c>
      <c r="M13" s="203">
        <f t="shared" si="2"/>
        <v>0.44505494505494503</v>
      </c>
      <c r="N13" s="230"/>
      <c r="O13" s="232">
        <f t="shared" si="3"/>
        <v>530</v>
      </c>
      <c r="P13" s="230"/>
      <c r="Q13" s="46">
        <v>182</v>
      </c>
      <c r="R13" s="45">
        <v>104</v>
      </c>
      <c r="S13" s="45">
        <v>100</v>
      </c>
      <c r="T13" s="312">
        <v>144</v>
      </c>
      <c r="U13" s="43"/>
      <c r="V13" s="236"/>
      <c r="W13" s="532"/>
      <c r="X13" s="530"/>
      <c r="Y13" s="530"/>
    </row>
    <row r="14" spans="1:25" ht="12.75" customHeight="1">
      <c r="A14" s="236"/>
      <c r="C14" s="44" t="s">
        <v>158</v>
      </c>
      <c r="D14" s="230"/>
      <c r="E14" s="232">
        <f t="shared" si="0"/>
        <v>1882</v>
      </c>
      <c r="F14" s="230"/>
      <c r="G14" s="46">
        <v>483</v>
      </c>
      <c r="H14" s="45">
        <v>459</v>
      </c>
      <c r="I14" s="45">
        <v>470</v>
      </c>
      <c r="J14" s="312">
        <v>470</v>
      </c>
      <c r="K14" s="43"/>
      <c r="L14" s="464">
        <f t="shared" si="1"/>
        <v>-0.026383859286083777</v>
      </c>
      <c r="M14" s="203">
        <f t="shared" si="2"/>
        <v>0.03870967741935494</v>
      </c>
      <c r="N14" s="230"/>
      <c r="O14" s="232">
        <f t="shared" si="3"/>
        <v>1933</v>
      </c>
      <c r="P14" s="230"/>
      <c r="Q14" s="46">
        <v>465</v>
      </c>
      <c r="R14" s="45">
        <v>479</v>
      </c>
      <c r="S14" s="45">
        <v>482</v>
      </c>
      <c r="T14" s="312">
        <v>507</v>
      </c>
      <c r="U14" s="43"/>
      <c r="V14" s="236"/>
      <c r="W14" s="532"/>
      <c r="X14" s="530"/>
      <c r="Y14" s="530"/>
    </row>
    <row r="15" spans="1:25" ht="12.75" customHeight="1">
      <c r="A15" s="236"/>
      <c r="C15" s="44" t="s">
        <v>159</v>
      </c>
      <c r="D15" s="230"/>
      <c r="E15" s="232">
        <f t="shared" si="0"/>
        <v>494</v>
      </c>
      <c r="F15" s="230"/>
      <c r="G15" s="46">
        <v>141</v>
      </c>
      <c r="H15" s="45">
        <v>107</v>
      </c>
      <c r="I15" s="45">
        <v>138</v>
      </c>
      <c r="J15" s="312">
        <v>108</v>
      </c>
      <c r="K15" s="43"/>
      <c r="L15" s="464">
        <f t="shared" si="1"/>
        <v>0.9221789883268483</v>
      </c>
      <c r="M15" s="210">
        <f t="shared" si="2"/>
        <v>0.45360824742268036</v>
      </c>
      <c r="N15" s="230"/>
      <c r="O15" s="232">
        <f t="shared" si="3"/>
        <v>257</v>
      </c>
      <c r="P15" s="230"/>
      <c r="Q15" s="46">
        <v>97</v>
      </c>
      <c r="R15" s="45">
        <v>67</v>
      </c>
      <c r="S15" s="45">
        <v>46</v>
      </c>
      <c r="T15" s="312">
        <v>47</v>
      </c>
      <c r="U15" s="43"/>
      <c r="V15" s="236"/>
      <c r="W15" s="532"/>
      <c r="X15" s="530"/>
      <c r="Y15" s="530"/>
    </row>
    <row r="16" spans="1:25" s="49" customFormat="1" ht="12.75" customHeight="1">
      <c r="A16" s="241"/>
      <c r="B16" s="40"/>
      <c r="C16" s="7" t="s">
        <v>151</v>
      </c>
      <c r="D16" s="233"/>
      <c r="E16" s="233">
        <f>SUM(E9:E15)</f>
        <v>9588</v>
      </c>
      <c r="F16" s="233"/>
      <c r="G16" s="47">
        <f>SUM(G9:G15)</f>
        <v>2471</v>
      </c>
      <c r="H16" s="48">
        <f>SUM(H9:H15)</f>
        <v>2349</v>
      </c>
      <c r="I16" s="48">
        <f>SUM(I9:I15)</f>
        <v>2394</v>
      </c>
      <c r="J16" s="48">
        <f>SUM(J9:J15)</f>
        <v>2374</v>
      </c>
      <c r="K16" s="7"/>
      <c r="L16" s="468">
        <f t="shared" si="1"/>
        <v>0.04512753433616745</v>
      </c>
      <c r="M16" s="411">
        <f t="shared" si="2"/>
        <v>0.03867171080285825</v>
      </c>
      <c r="N16" s="233"/>
      <c r="O16" s="233">
        <f>SUM(O9:O15)</f>
        <v>9174</v>
      </c>
      <c r="P16" s="233"/>
      <c r="Q16" s="47">
        <f>SUM(Q9:Q15)</f>
        <v>2379</v>
      </c>
      <c r="R16" s="48">
        <f>SUM(R9:R15)</f>
        <v>2296</v>
      </c>
      <c r="S16" s="48">
        <f>SUM(S9:S15)</f>
        <v>2230</v>
      </c>
      <c r="T16" s="48">
        <f>SUM(T9:T15)</f>
        <v>2269</v>
      </c>
      <c r="U16" s="7"/>
      <c r="V16" s="241"/>
      <c r="W16" s="532"/>
      <c r="X16" s="530"/>
      <c r="Y16" s="530"/>
    </row>
    <row r="17" spans="1:24" ht="12.75" customHeight="1">
      <c r="A17" s="236"/>
      <c r="D17" s="230"/>
      <c r="E17" s="235"/>
      <c r="F17" s="231"/>
      <c r="G17" s="180"/>
      <c r="H17" s="158"/>
      <c r="I17" s="158"/>
      <c r="J17" s="158"/>
      <c r="K17" s="41"/>
      <c r="L17" s="465"/>
      <c r="M17" s="197"/>
      <c r="N17" s="230"/>
      <c r="O17" s="235"/>
      <c r="P17" s="231"/>
      <c r="Q17" s="167"/>
      <c r="R17" s="158"/>
      <c r="S17" s="158"/>
      <c r="T17" s="158"/>
      <c r="V17" s="236"/>
      <c r="W17" s="533"/>
      <c r="X17" s="530"/>
    </row>
    <row r="18" spans="1:24" s="49" customFormat="1" ht="12.75" customHeight="1">
      <c r="A18" s="241"/>
      <c r="B18" s="40"/>
      <c r="C18" s="7" t="s">
        <v>240</v>
      </c>
      <c r="D18" s="233"/>
      <c r="E18" s="369">
        <f>'Profit &amp; Margin'!E19</f>
        <v>2348</v>
      </c>
      <c r="F18" s="369"/>
      <c r="G18" s="370">
        <f>'Profit &amp; Margin'!G19</f>
        <v>695</v>
      </c>
      <c r="H18" s="368">
        <f>'Profit &amp; Margin'!H19</f>
        <v>581</v>
      </c>
      <c r="I18" s="368">
        <f>'Profit &amp; Margin'!I19</f>
        <v>556</v>
      </c>
      <c r="J18" s="368">
        <f>'Profit &amp; Margin'!J19</f>
        <v>516</v>
      </c>
      <c r="K18" s="368"/>
      <c r="L18" s="468">
        <f>E18/O18-1</f>
        <v>-0.11228733459357276</v>
      </c>
      <c r="M18" s="411">
        <f>G18/Q18-1</f>
        <v>0.10492845786963434</v>
      </c>
      <c r="N18" s="369"/>
      <c r="O18" s="369">
        <f>'Profit &amp; Margin'!O19</f>
        <v>2645</v>
      </c>
      <c r="P18" s="369"/>
      <c r="Q18" s="370">
        <f>'Profit &amp; Margin'!Q19</f>
        <v>629</v>
      </c>
      <c r="R18" s="368">
        <f>'Profit &amp; Margin'!R19</f>
        <v>661</v>
      </c>
      <c r="S18" s="368">
        <f>'Profit &amp; Margin'!S19</f>
        <v>680</v>
      </c>
      <c r="T18" s="368">
        <f>'Profit &amp; Margin'!T19</f>
        <v>675</v>
      </c>
      <c r="U18" s="7"/>
      <c r="V18" s="241"/>
      <c r="W18" s="533"/>
      <c r="X18" s="530"/>
    </row>
    <row r="19" spans="1:24" ht="12.75" customHeight="1">
      <c r="A19" s="241"/>
      <c r="C19" s="7"/>
      <c r="D19" s="233"/>
      <c r="E19" s="233"/>
      <c r="F19" s="233"/>
      <c r="G19" s="47"/>
      <c r="H19" s="48"/>
      <c r="I19" s="48"/>
      <c r="J19" s="48"/>
      <c r="K19" s="7"/>
      <c r="L19" s="502"/>
      <c r="M19" s="163"/>
      <c r="N19" s="233"/>
      <c r="O19" s="233"/>
      <c r="P19" s="233"/>
      <c r="Q19" s="47"/>
      <c r="R19" s="48"/>
      <c r="S19" s="48"/>
      <c r="T19" s="48"/>
      <c r="U19" s="7"/>
      <c r="V19" s="241"/>
      <c r="W19" s="533"/>
      <c r="X19" s="530"/>
    </row>
    <row r="20" spans="1:25" ht="12.75" customHeight="1">
      <c r="A20" s="236"/>
      <c r="C20" s="44" t="s">
        <v>241</v>
      </c>
      <c r="D20" s="230"/>
      <c r="E20" s="232">
        <f>SUM(G20:J20)</f>
        <v>-547</v>
      </c>
      <c r="F20" s="230"/>
      <c r="G20" s="46">
        <v>-160</v>
      </c>
      <c r="H20" s="45">
        <v>-122</v>
      </c>
      <c r="I20" s="45">
        <v>-120</v>
      </c>
      <c r="J20" s="312">
        <v>-145</v>
      </c>
      <c r="K20" s="43"/>
      <c r="L20" s="464">
        <f>E20/O20-1</f>
        <v>-0.07130730050933787</v>
      </c>
      <c r="M20" s="203">
        <f>G20/Q20-1</f>
        <v>0.18518518518518512</v>
      </c>
      <c r="N20" s="230"/>
      <c r="O20" s="232">
        <f>SUM(Q20:T20)</f>
        <v>-589</v>
      </c>
      <c r="P20" s="230"/>
      <c r="Q20" s="46">
        <v>-135</v>
      </c>
      <c r="R20" s="45">
        <v>-186</v>
      </c>
      <c r="S20" s="45">
        <v>-139</v>
      </c>
      <c r="T20" s="312">
        <v>-129</v>
      </c>
      <c r="U20" s="43"/>
      <c r="V20" s="236"/>
      <c r="W20" s="534"/>
      <c r="X20" s="530"/>
      <c r="Y20" s="530"/>
    </row>
    <row r="21" spans="1:24" ht="12.75" customHeight="1">
      <c r="A21" s="236"/>
      <c r="C21" s="44" t="s">
        <v>275</v>
      </c>
      <c r="D21" s="230"/>
      <c r="E21" s="232">
        <f>SUM(G21:J21)</f>
        <v>13</v>
      </c>
      <c r="F21" s="230"/>
      <c r="G21" s="46">
        <v>4</v>
      </c>
      <c r="H21" s="45">
        <v>2</v>
      </c>
      <c r="I21" s="45">
        <v>4</v>
      </c>
      <c r="J21" s="312">
        <v>3</v>
      </c>
      <c r="K21" s="43"/>
      <c r="L21" s="466" t="s">
        <v>389</v>
      </c>
      <c r="M21" s="203">
        <f>G21/Q21-1</f>
        <v>0</v>
      </c>
      <c r="N21" s="230"/>
      <c r="O21" s="232">
        <f>SUM(Q21:T21)</f>
        <v>1</v>
      </c>
      <c r="P21" s="230"/>
      <c r="Q21" s="46">
        <v>4</v>
      </c>
      <c r="R21" s="45">
        <v>-12</v>
      </c>
      <c r="S21" s="45">
        <v>6</v>
      </c>
      <c r="T21" s="312">
        <v>3</v>
      </c>
      <c r="U21" s="43"/>
      <c r="V21" s="236"/>
      <c r="W21" s="534"/>
      <c r="X21" s="530"/>
    </row>
    <row r="22" spans="1:24" ht="12.75" customHeight="1">
      <c r="A22" s="236"/>
      <c r="C22" s="7"/>
      <c r="D22" s="233"/>
      <c r="E22" s="233"/>
      <c r="F22" s="233"/>
      <c r="G22" s="47"/>
      <c r="H22" s="451"/>
      <c r="I22" s="451"/>
      <c r="J22" s="48"/>
      <c r="K22" s="43"/>
      <c r="L22" s="463"/>
      <c r="M22" s="164"/>
      <c r="N22" s="233"/>
      <c r="O22" s="233"/>
      <c r="P22" s="233"/>
      <c r="Q22" s="317"/>
      <c r="R22" s="451"/>
      <c r="S22" s="451"/>
      <c r="T22" s="48"/>
      <c r="U22" s="43"/>
      <c r="V22" s="236"/>
      <c r="W22" s="534"/>
      <c r="X22" s="530"/>
    </row>
    <row r="23" spans="1:24" s="537" customFormat="1" ht="12.75" customHeight="1">
      <c r="A23" s="367"/>
      <c r="B23" s="394"/>
      <c r="C23" s="7" t="s">
        <v>274</v>
      </c>
      <c r="D23" s="369"/>
      <c r="E23" s="369">
        <f>E18+E20+E21</f>
        <v>1814</v>
      </c>
      <c r="F23" s="369"/>
      <c r="G23" s="370">
        <f>G18+G20+G21</f>
        <v>539</v>
      </c>
      <c r="H23" s="368">
        <f>H18+H20+H21</f>
        <v>461</v>
      </c>
      <c r="I23" s="368">
        <f>I18+I20+I21</f>
        <v>440</v>
      </c>
      <c r="J23" s="368">
        <f>J18+J20+J21</f>
        <v>374</v>
      </c>
      <c r="K23" s="395"/>
      <c r="L23" s="467">
        <f>E23/O23-1</f>
        <v>-0.11813320369470104</v>
      </c>
      <c r="M23" s="396">
        <f>G23/Q23-1</f>
        <v>0.08232931726907622</v>
      </c>
      <c r="N23" s="369"/>
      <c r="O23" s="369">
        <f>O18+O20+O21</f>
        <v>2057</v>
      </c>
      <c r="P23" s="369"/>
      <c r="Q23" s="370">
        <f>Q18+Q20+Q21</f>
        <v>498</v>
      </c>
      <c r="R23" s="368">
        <f>R18+R20+R21</f>
        <v>463</v>
      </c>
      <c r="S23" s="368">
        <f>S18+S20+S21</f>
        <v>547</v>
      </c>
      <c r="T23" s="368">
        <f>T18+T20+T21</f>
        <v>549</v>
      </c>
      <c r="U23" s="395"/>
      <c r="V23" s="367"/>
      <c r="W23" s="535"/>
      <c r="X23" s="536"/>
    </row>
    <row r="24" spans="1:24" ht="12.75" customHeight="1">
      <c r="A24" s="236"/>
      <c r="C24" s="7"/>
      <c r="D24" s="233"/>
      <c r="E24" s="233"/>
      <c r="F24" s="233"/>
      <c r="G24" s="169"/>
      <c r="H24" s="48"/>
      <c r="I24" s="48"/>
      <c r="J24" s="48"/>
      <c r="K24" s="43"/>
      <c r="L24" s="463"/>
      <c r="M24" s="164"/>
      <c r="N24" s="233"/>
      <c r="O24" s="233"/>
      <c r="P24" s="233"/>
      <c r="Q24" s="47"/>
      <c r="R24" s="48"/>
      <c r="S24" s="48"/>
      <c r="T24" s="48"/>
      <c r="U24" s="43"/>
      <c r="V24" s="236"/>
      <c r="W24" s="533"/>
      <c r="X24" s="530"/>
    </row>
    <row r="25" spans="1:24" ht="12.75" customHeight="1">
      <c r="A25" s="236"/>
      <c r="C25" s="44" t="s">
        <v>242</v>
      </c>
      <c r="D25" s="230"/>
      <c r="E25" s="232">
        <f>SUM(G25:J25)</f>
        <v>-360</v>
      </c>
      <c r="F25" s="230"/>
      <c r="G25" s="46">
        <v>69</v>
      </c>
      <c r="H25" s="45">
        <v>-127</v>
      </c>
      <c r="I25" s="45">
        <v>-201</v>
      </c>
      <c r="J25" s="312">
        <v>-101</v>
      </c>
      <c r="K25" s="43"/>
      <c r="L25" s="464">
        <f>E25/O25-1</f>
        <v>0.19999999999999996</v>
      </c>
      <c r="M25" s="210">
        <f>G25/Q25-1</f>
        <v>-0.13749999999999996</v>
      </c>
      <c r="N25" s="230"/>
      <c r="O25" s="232">
        <f>SUM(Q25:T25)</f>
        <v>-300</v>
      </c>
      <c r="P25" s="230"/>
      <c r="Q25" s="46">
        <v>80</v>
      </c>
      <c r="R25" s="45">
        <v>-96</v>
      </c>
      <c r="S25" s="45">
        <v>-149</v>
      </c>
      <c r="T25" s="312">
        <v>-135</v>
      </c>
      <c r="U25" s="43"/>
      <c r="V25" s="236"/>
      <c r="W25" s="533"/>
      <c r="X25" s="530"/>
    </row>
    <row r="26" spans="1:24" ht="12.75" customHeight="1">
      <c r="A26" s="236"/>
      <c r="C26" s="50"/>
      <c r="D26" s="230"/>
      <c r="E26" s="231"/>
      <c r="F26" s="230"/>
      <c r="G26" s="195"/>
      <c r="H26" s="52"/>
      <c r="I26" s="52"/>
      <c r="J26" s="52"/>
      <c r="L26" s="504"/>
      <c r="M26" s="211"/>
      <c r="N26" s="230"/>
      <c r="O26" s="231"/>
      <c r="P26" s="230"/>
      <c r="Q26" s="195"/>
      <c r="R26" s="52"/>
      <c r="S26" s="52"/>
      <c r="T26" s="52"/>
      <c r="V26" s="236"/>
      <c r="W26" s="533"/>
      <c r="X26" s="530"/>
    </row>
    <row r="27" spans="1:24" s="49" customFormat="1" ht="12.75" customHeight="1">
      <c r="A27" s="241"/>
      <c r="B27" s="40"/>
      <c r="C27" s="7" t="s">
        <v>243</v>
      </c>
      <c r="D27" s="233"/>
      <c r="E27" s="369">
        <f>E23+E25</f>
        <v>1454</v>
      </c>
      <c r="F27" s="369"/>
      <c r="G27" s="370">
        <f>G23+G25</f>
        <v>608</v>
      </c>
      <c r="H27" s="368">
        <f>H23+H25</f>
        <v>334</v>
      </c>
      <c r="I27" s="368">
        <f>I23+I25</f>
        <v>239</v>
      </c>
      <c r="J27" s="368">
        <f>J23+J25</f>
        <v>273</v>
      </c>
      <c r="K27" s="368"/>
      <c r="L27" s="467">
        <f>E27/O27-1</f>
        <v>-0.17245304496300518</v>
      </c>
      <c r="M27" s="396">
        <f>G27/Q27-1</f>
        <v>0.05190311418685112</v>
      </c>
      <c r="N27" s="233"/>
      <c r="O27" s="369">
        <f>O23+O25</f>
        <v>1757</v>
      </c>
      <c r="P27" s="369"/>
      <c r="Q27" s="370">
        <f>Q23+Q25</f>
        <v>578</v>
      </c>
      <c r="R27" s="368">
        <f>R23+R25</f>
        <v>367</v>
      </c>
      <c r="S27" s="368">
        <f>S23+S25</f>
        <v>398</v>
      </c>
      <c r="T27" s="368">
        <f>T23+T25</f>
        <v>414</v>
      </c>
      <c r="U27" s="7"/>
      <c r="V27" s="241"/>
      <c r="W27" s="533"/>
      <c r="X27" s="530"/>
    </row>
    <row r="28" spans="1:24" ht="12.75" customHeight="1">
      <c r="A28" s="236"/>
      <c r="C28" s="44" t="s">
        <v>229</v>
      </c>
      <c r="D28" s="230"/>
      <c r="E28" s="232">
        <f>SUM(G28:J28)</f>
        <v>17</v>
      </c>
      <c r="F28" s="245"/>
      <c r="G28" s="46">
        <v>4</v>
      </c>
      <c r="H28" s="45">
        <v>5</v>
      </c>
      <c r="I28" s="45">
        <v>9</v>
      </c>
      <c r="J28" s="312">
        <v>-1</v>
      </c>
      <c r="K28" s="43"/>
      <c r="L28" s="466">
        <f>E28/O28-1</f>
        <v>-0.6599999999999999</v>
      </c>
      <c r="M28" s="203">
        <f>G28/Q28-1</f>
        <v>-0.8974358974358975</v>
      </c>
      <c r="N28" s="230"/>
      <c r="O28" s="232">
        <f>SUM(Q28:T28)</f>
        <v>50</v>
      </c>
      <c r="P28" s="245"/>
      <c r="Q28" s="46">
        <v>39</v>
      </c>
      <c r="R28" s="45">
        <v>3</v>
      </c>
      <c r="S28" s="45">
        <v>4</v>
      </c>
      <c r="T28" s="312">
        <v>4</v>
      </c>
      <c r="U28" s="43"/>
      <c r="V28" s="236"/>
      <c r="W28" s="533"/>
      <c r="X28" s="530"/>
    </row>
    <row r="29" spans="1:24" ht="12.75" customHeight="1">
      <c r="A29" s="236"/>
      <c r="C29" s="44" t="s">
        <v>230</v>
      </c>
      <c r="D29" s="230"/>
      <c r="E29" s="232">
        <f>SUM(G29:J29)</f>
        <v>1437</v>
      </c>
      <c r="F29" s="245"/>
      <c r="G29" s="46">
        <f>G27-G28</f>
        <v>604</v>
      </c>
      <c r="H29" s="45">
        <f>H27-H28</f>
        <v>329</v>
      </c>
      <c r="I29" s="45">
        <f>I27-I28</f>
        <v>230</v>
      </c>
      <c r="J29" s="312">
        <f>J27-J28</f>
        <v>274</v>
      </c>
      <c r="K29" s="43"/>
      <c r="L29" s="466">
        <f>E29/O29-1</f>
        <v>-0.15817223198594021</v>
      </c>
      <c r="M29" s="203">
        <f>G29/Q29-1</f>
        <v>0.12059369202226344</v>
      </c>
      <c r="N29" s="230"/>
      <c r="O29" s="232">
        <f>SUM(Q29:T29)</f>
        <v>1707</v>
      </c>
      <c r="P29" s="245"/>
      <c r="Q29" s="46">
        <f>Q27-Q28</f>
        <v>539</v>
      </c>
      <c r="R29" s="45">
        <f>R27-R28</f>
        <v>364</v>
      </c>
      <c r="S29" s="45">
        <f>S27-S28</f>
        <v>394</v>
      </c>
      <c r="T29" s="312">
        <f>T27-T28</f>
        <v>410</v>
      </c>
      <c r="U29" s="43"/>
      <c r="V29" s="236"/>
      <c r="W29" s="533"/>
      <c r="X29" s="530"/>
    </row>
    <row r="30" spans="1:24" s="49" customFormat="1" ht="12.75" customHeight="1">
      <c r="A30" s="241"/>
      <c r="B30" s="40"/>
      <c r="C30" s="7"/>
      <c r="D30" s="253"/>
      <c r="E30" s="233"/>
      <c r="F30" s="233"/>
      <c r="G30" s="47"/>
      <c r="H30" s="48"/>
      <c r="I30" s="48"/>
      <c r="J30" s="48"/>
      <c r="K30" s="48"/>
      <c r="L30" s="502"/>
      <c r="M30" s="212"/>
      <c r="N30" s="253"/>
      <c r="O30" s="233"/>
      <c r="P30" s="233"/>
      <c r="Q30" s="47"/>
      <c r="R30" s="48"/>
      <c r="S30" s="48"/>
      <c r="T30" s="48"/>
      <c r="U30" s="7"/>
      <c r="V30" s="241"/>
      <c r="W30" s="533"/>
      <c r="X30" s="530"/>
    </row>
    <row r="31" spans="1:24" s="49" customFormat="1" ht="15" customHeight="1">
      <c r="A31" s="241"/>
      <c r="B31" s="40"/>
      <c r="C31" s="49" t="s">
        <v>195</v>
      </c>
      <c r="D31" s="233"/>
      <c r="E31" s="244">
        <f>SUM(G31:J31)</f>
        <v>0.6599999999999999</v>
      </c>
      <c r="F31" s="243"/>
      <c r="G31" s="188">
        <v>0.29</v>
      </c>
      <c r="H31" s="184">
        <v>0.15</v>
      </c>
      <c r="I31" s="184">
        <v>0.1</v>
      </c>
      <c r="J31" s="538">
        <v>0.12</v>
      </c>
      <c r="K31" s="185"/>
      <c r="L31" s="505">
        <f>E31/O31-1</f>
        <v>-0.08333333333333359</v>
      </c>
      <c r="M31" s="213">
        <f>G31/Q31-1</f>
        <v>0.20833333333333326</v>
      </c>
      <c r="N31" s="233"/>
      <c r="O31" s="244">
        <f>SUM(Q31:T31)</f>
        <v>0.7200000000000001</v>
      </c>
      <c r="P31" s="243"/>
      <c r="Q31" s="188">
        <v>0.24</v>
      </c>
      <c r="R31" s="184">
        <v>0.15</v>
      </c>
      <c r="S31" s="184">
        <v>0.16</v>
      </c>
      <c r="T31" s="538">
        <v>0.17</v>
      </c>
      <c r="U31" s="7"/>
      <c r="V31" s="241"/>
      <c r="W31" s="533"/>
      <c r="X31" s="530"/>
    </row>
    <row r="32" spans="1:24" s="49" customFormat="1" ht="15" customHeight="1">
      <c r="A32" s="241"/>
      <c r="B32" s="40"/>
      <c r="C32" s="49" t="s">
        <v>198</v>
      </c>
      <c r="D32" s="233"/>
      <c r="E32" s="244">
        <f>SUM(G32:J32)</f>
        <v>0.65</v>
      </c>
      <c r="F32" s="243"/>
      <c r="G32" s="188">
        <v>0.28</v>
      </c>
      <c r="H32" s="184">
        <v>0.15</v>
      </c>
      <c r="I32" s="184">
        <v>0.1</v>
      </c>
      <c r="J32" s="538">
        <v>0.12</v>
      </c>
      <c r="K32" s="185"/>
      <c r="L32" s="505">
        <f>E32/O32-1</f>
        <v>-0.08450704225352124</v>
      </c>
      <c r="M32" s="213">
        <f>G32/Q32-1</f>
        <v>0.21739130434782616</v>
      </c>
      <c r="N32" s="233"/>
      <c r="O32" s="244">
        <f>SUM(Q32:T32)</f>
        <v>0.7100000000000001</v>
      </c>
      <c r="P32" s="243"/>
      <c r="Q32" s="188">
        <v>0.23</v>
      </c>
      <c r="R32" s="184">
        <v>0.15</v>
      </c>
      <c r="S32" s="184">
        <v>0.17</v>
      </c>
      <c r="T32" s="538">
        <v>0.16</v>
      </c>
      <c r="U32" s="7"/>
      <c r="V32" s="241"/>
      <c r="W32" s="533"/>
      <c r="X32" s="530"/>
    </row>
    <row r="33" spans="1:24" s="49" customFormat="1" ht="12.75" customHeight="1">
      <c r="A33" s="241"/>
      <c r="B33" s="40"/>
      <c r="C33" s="7"/>
      <c r="D33" s="253"/>
      <c r="E33" s="233"/>
      <c r="F33" s="233"/>
      <c r="G33" s="169"/>
      <c r="H33" s="48"/>
      <c r="I33" s="48"/>
      <c r="J33" s="48"/>
      <c r="K33" s="48"/>
      <c r="L33" s="502"/>
      <c r="M33" s="212"/>
      <c r="N33" s="253"/>
      <c r="O33" s="233"/>
      <c r="P33" s="233"/>
      <c r="Q33" s="47"/>
      <c r="R33" s="48"/>
      <c r="S33" s="48"/>
      <c r="T33" s="48"/>
      <c r="U33" s="7"/>
      <c r="V33" s="241"/>
      <c r="W33" s="533"/>
      <c r="X33" s="530"/>
    </row>
    <row r="34" spans="1:24" s="49" customFormat="1" ht="12.75" customHeight="1">
      <c r="A34" s="241"/>
      <c r="B34" s="40"/>
      <c r="C34" s="7" t="s">
        <v>194</v>
      </c>
      <c r="D34" s="233"/>
      <c r="E34" s="244">
        <f>SUM(G34:J34)</f>
        <v>0.45</v>
      </c>
      <c r="F34" s="243"/>
      <c r="G34" s="516">
        <v>0.32</v>
      </c>
      <c r="H34" s="184">
        <v>0</v>
      </c>
      <c r="I34" s="184">
        <v>0.13</v>
      </c>
      <c r="J34" s="538">
        <v>0</v>
      </c>
      <c r="K34" s="185"/>
      <c r="L34" s="505">
        <f>E34/O34-1</f>
        <v>0.2857142857142856</v>
      </c>
      <c r="M34" s="213">
        <f>G34/Q34-1</f>
        <v>0.18518518518518512</v>
      </c>
      <c r="N34" s="233"/>
      <c r="O34" s="244">
        <f>SUM(Q34:T34)</f>
        <v>0.35000000000000003</v>
      </c>
      <c r="P34" s="243"/>
      <c r="Q34" s="188">
        <v>0.27</v>
      </c>
      <c r="R34" s="184">
        <v>0</v>
      </c>
      <c r="S34" s="184">
        <v>0.08</v>
      </c>
      <c r="T34" s="538">
        <v>0</v>
      </c>
      <c r="U34" s="7"/>
      <c r="V34" s="241"/>
      <c r="W34" s="533"/>
      <c r="X34" s="530"/>
    </row>
    <row r="35" spans="1:24" ht="12.75" customHeight="1">
      <c r="A35" s="236"/>
      <c r="C35" s="192" t="s">
        <v>196</v>
      </c>
      <c r="D35" s="230"/>
      <c r="E35" s="246">
        <f>SUM(G35:J35)</f>
        <v>0.13</v>
      </c>
      <c r="F35" s="245"/>
      <c r="G35" s="189">
        <v>0</v>
      </c>
      <c r="H35" s="186">
        <v>0</v>
      </c>
      <c r="I35" s="186">
        <v>0.13</v>
      </c>
      <c r="J35" s="539">
        <v>0</v>
      </c>
      <c r="K35" s="187"/>
      <c r="L35" s="466">
        <f>E35/O35-1</f>
        <v>0.625</v>
      </c>
      <c r="M35" s="210" t="s">
        <v>125</v>
      </c>
      <c r="N35" s="230"/>
      <c r="O35" s="246">
        <f>SUM(Q35:T35)</f>
        <v>0.08</v>
      </c>
      <c r="P35" s="245"/>
      <c r="Q35" s="189">
        <v>0</v>
      </c>
      <c r="R35" s="186">
        <v>0</v>
      </c>
      <c r="S35" s="186">
        <v>0.08</v>
      </c>
      <c r="T35" s="539">
        <v>0</v>
      </c>
      <c r="V35" s="236"/>
      <c r="W35" s="540"/>
      <c r="X35" s="530"/>
    </row>
    <row r="36" spans="1:22" s="49" customFormat="1" ht="12.75" customHeight="1">
      <c r="A36" s="241"/>
      <c r="B36" s="40"/>
      <c r="D36" s="247"/>
      <c r="E36" s="247"/>
      <c r="F36" s="247"/>
      <c r="G36" s="191"/>
      <c r="K36" s="7"/>
      <c r="L36" s="506"/>
      <c r="M36" s="214"/>
      <c r="N36" s="247"/>
      <c r="O36" s="247"/>
      <c r="P36" s="247"/>
      <c r="Q36" s="191"/>
      <c r="U36" s="7"/>
      <c r="V36" s="241"/>
    </row>
    <row r="37" spans="1:23" ht="9" customHeight="1">
      <c r="A37" s="236"/>
      <c r="B37" s="237"/>
      <c r="C37" s="238"/>
      <c r="D37" s="238"/>
      <c r="E37" s="238"/>
      <c r="F37" s="238"/>
      <c r="G37" s="238"/>
      <c r="H37" s="238"/>
      <c r="I37" s="238"/>
      <c r="J37" s="238"/>
      <c r="K37" s="237"/>
      <c r="L37" s="242"/>
      <c r="M37" s="242"/>
      <c r="N37" s="238"/>
      <c r="O37" s="238"/>
      <c r="P37" s="238"/>
      <c r="Q37" s="238"/>
      <c r="R37" s="238"/>
      <c r="S37" s="238"/>
      <c r="T37" s="238"/>
      <c r="U37" s="237"/>
      <c r="V37" s="236"/>
      <c r="W37" s="533"/>
    </row>
    <row r="38" spans="1:22" ht="13.5" customHeight="1">
      <c r="A38" s="55"/>
      <c r="B38" s="541" t="s">
        <v>197</v>
      </c>
      <c r="C38" s="42"/>
      <c r="D38" s="42"/>
      <c r="E38" s="42"/>
      <c r="F38" s="42"/>
      <c r="G38" s="42"/>
      <c r="H38" s="42"/>
      <c r="I38" s="42"/>
      <c r="J38" s="42"/>
      <c r="K38" s="56"/>
      <c r="L38" s="215"/>
      <c r="M38" s="215"/>
      <c r="N38" s="42"/>
      <c r="O38" s="42"/>
      <c r="P38" s="42"/>
      <c r="Q38" s="42"/>
      <c r="R38" s="42"/>
      <c r="S38" s="42"/>
      <c r="T38" s="42"/>
      <c r="U38" s="56"/>
      <c r="V38" s="55"/>
    </row>
    <row r="39" spans="1:22" ht="9" customHeight="1">
      <c r="A39" s="55"/>
      <c r="B39" s="541"/>
      <c r="C39" s="42"/>
      <c r="D39" s="42"/>
      <c r="E39" s="42"/>
      <c r="F39" s="42"/>
      <c r="G39" s="42"/>
      <c r="H39" s="42"/>
      <c r="I39" s="42"/>
      <c r="J39" s="42"/>
      <c r="K39" s="56"/>
      <c r="L39" s="215"/>
      <c r="M39" s="215"/>
      <c r="N39" s="42"/>
      <c r="O39" s="42"/>
      <c r="P39" s="42"/>
      <c r="Q39" s="42"/>
      <c r="R39" s="42"/>
      <c r="S39" s="42"/>
      <c r="T39" s="42"/>
      <c r="U39" s="56"/>
      <c r="V39" s="55"/>
    </row>
    <row r="40" spans="1:23" ht="9" customHeight="1">
      <c r="A40" s="236"/>
      <c r="B40" s="237"/>
      <c r="C40" s="238"/>
      <c r="D40" s="238"/>
      <c r="E40" s="238"/>
      <c r="F40" s="238"/>
      <c r="G40" s="238"/>
      <c r="H40" s="238"/>
      <c r="I40" s="238"/>
      <c r="J40" s="238"/>
      <c r="K40" s="237"/>
      <c r="L40" s="242"/>
      <c r="M40" s="242"/>
      <c r="N40" s="238"/>
      <c r="O40" s="238"/>
      <c r="P40" s="238"/>
      <c r="Q40" s="238"/>
      <c r="R40" s="238"/>
      <c r="S40" s="238"/>
      <c r="T40" s="238"/>
      <c r="U40" s="237"/>
      <c r="V40" s="236"/>
      <c r="W40" s="533"/>
    </row>
    <row r="41" spans="1:22" ht="15.75">
      <c r="A41" s="294"/>
      <c r="B41" s="6"/>
      <c r="C41" s="149" t="s">
        <v>163</v>
      </c>
      <c r="D41" s="248"/>
      <c r="E41" s="229">
        <v>2005</v>
      </c>
      <c r="F41" s="228"/>
      <c r="G41" s="8" t="s">
        <v>358</v>
      </c>
      <c r="H41" s="9" t="s">
        <v>308</v>
      </c>
      <c r="I41" s="9" t="s">
        <v>247</v>
      </c>
      <c r="J41" s="9" t="s">
        <v>224</v>
      </c>
      <c r="K41" s="39"/>
      <c r="L41" s="503" t="s">
        <v>26</v>
      </c>
      <c r="M41" s="10" t="s">
        <v>26</v>
      </c>
      <c r="N41" s="248"/>
      <c r="O41" s="229">
        <v>2004</v>
      </c>
      <c r="P41" s="228"/>
      <c r="Q41" s="8" t="s">
        <v>153</v>
      </c>
      <c r="R41" s="9" t="s">
        <v>154</v>
      </c>
      <c r="S41" s="9" t="s">
        <v>155</v>
      </c>
      <c r="T41" s="9" t="s">
        <v>147</v>
      </c>
      <c r="U41" s="39"/>
      <c r="V41" s="294"/>
    </row>
    <row r="42" spans="1:22" ht="14.25">
      <c r="A42" s="294"/>
      <c r="B42" s="11"/>
      <c r="C42" s="150" t="s">
        <v>318</v>
      </c>
      <c r="D42" s="230"/>
      <c r="E42" s="230"/>
      <c r="F42" s="230"/>
      <c r="G42" s="8"/>
      <c r="H42" s="9"/>
      <c r="I42" s="9"/>
      <c r="J42" s="9"/>
      <c r="L42" s="462" t="s">
        <v>115</v>
      </c>
      <c r="M42" s="132" t="s">
        <v>359</v>
      </c>
      <c r="N42" s="230"/>
      <c r="O42" s="230"/>
      <c r="P42" s="230"/>
      <c r="Q42" s="8"/>
      <c r="R42" s="9"/>
      <c r="S42" s="9"/>
      <c r="T42" s="9"/>
      <c r="V42" s="294"/>
    </row>
    <row r="43" spans="1:22" ht="14.25">
      <c r="A43" s="294"/>
      <c r="B43" s="11"/>
      <c r="C43" s="11"/>
      <c r="D43" s="253"/>
      <c r="E43" s="281"/>
      <c r="F43" s="253"/>
      <c r="G43" s="183"/>
      <c r="H43" s="182"/>
      <c r="I43" s="182"/>
      <c r="J43" s="182"/>
      <c r="K43" s="13"/>
      <c r="L43" s="507"/>
      <c r="M43" s="140"/>
      <c r="N43" s="253"/>
      <c r="O43" s="281"/>
      <c r="P43" s="253"/>
      <c r="Q43" s="183"/>
      <c r="R43" s="182"/>
      <c r="S43" s="182"/>
      <c r="T43" s="182"/>
      <c r="U43" s="13"/>
      <c r="V43" s="294"/>
    </row>
    <row r="44" spans="1:24" ht="12.75" customHeight="1">
      <c r="A44" s="236"/>
      <c r="C44" s="44" t="s">
        <v>132</v>
      </c>
      <c r="D44" s="230"/>
      <c r="E44" s="232">
        <f>SUM(G44:J44)</f>
        <v>3833</v>
      </c>
      <c r="F44" s="230"/>
      <c r="G44" s="46">
        <f>'Cash flow, Capex &amp; Debt'!G21</f>
        <v>969</v>
      </c>
      <c r="H44" s="45">
        <f>'Cash flow, Capex &amp; Debt'!H21</f>
        <v>1143</v>
      </c>
      <c r="I44" s="45">
        <f>'Cash flow, Capex &amp; Debt'!I21</f>
        <v>899</v>
      </c>
      <c r="J44" s="312">
        <f>'Cash flow, Capex &amp; Debt'!J21</f>
        <v>822</v>
      </c>
      <c r="K44" s="43"/>
      <c r="L44" s="464">
        <f>E44/O44-1</f>
        <v>-0.031336871367197316</v>
      </c>
      <c r="M44" s="203">
        <f>G44/Q44-1</f>
        <v>-0.10360777058279369</v>
      </c>
      <c r="N44" s="230"/>
      <c r="O44" s="232">
        <f>SUM(Q44:T44)</f>
        <v>3957</v>
      </c>
      <c r="P44" s="230"/>
      <c r="Q44" s="46">
        <f>'Cash flow, Capex &amp; Debt'!Q21</f>
        <v>1081</v>
      </c>
      <c r="R44" s="45">
        <f>'Cash flow, Capex &amp; Debt'!R21</f>
        <v>1075</v>
      </c>
      <c r="S44" s="45">
        <f>'Cash flow, Capex &amp; Debt'!S21</f>
        <v>848</v>
      </c>
      <c r="T44" s="312">
        <f>'Cash flow, Capex &amp; Debt'!T21</f>
        <v>953</v>
      </c>
      <c r="U44" s="43"/>
      <c r="V44" s="236"/>
      <c r="W44" s="532"/>
      <c r="X44" s="530"/>
    </row>
    <row r="45" spans="1:24" ht="12.75" customHeight="1">
      <c r="A45" s="236"/>
      <c r="C45" s="44" t="s">
        <v>133</v>
      </c>
      <c r="D45" s="230"/>
      <c r="E45" s="232">
        <f>SUM(G45:J45)</f>
        <v>-2206</v>
      </c>
      <c r="F45" s="230"/>
      <c r="G45" s="46">
        <f>'Cash flow, Capex &amp; Debt'!G27</f>
        <v>-1483</v>
      </c>
      <c r="H45" s="45">
        <f>'Cash flow, Capex &amp; Debt'!H27</f>
        <v>-364</v>
      </c>
      <c r="I45" s="45">
        <f>'Cash flow, Capex &amp; Debt'!I27</f>
        <v>-277</v>
      </c>
      <c r="J45" s="312">
        <f>'Cash flow, Capex &amp; Debt'!J27</f>
        <v>-82</v>
      </c>
      <c r="K45" s="43"/>
      <c r="L45" s="464">
        <f>E45/O45-1</f>
        <v>0.40152477763659467</v>
      </c>
      <c r="M45" s="477" t="s">
        <v>388</v>
      </c>
      <c r="N45" s="230"/>
      <c r="O45" s="232">
        <f>SUM(Q45:T45)</f>
        <v>-1574</v>
      </c>
      <c r="P45" s="230"/>
      <c r="Q45" s="46">
        <f>'Cash flow, Capex &amp; Debt'!Q27</f>
        <v>-499</v>
      </c>
      <c r="R45" s="45">
        <f>'Cash flow, Capex &amp; Debt'!R27</f>
        <v>-466</v>
      </c>
      <c r="S45" s="45">
        <f>'Cash flow, Capex &amp; Debt'!S27</f>
        <v>-367</v>
      </c>
      <c r="T45" s="312">
        <f>'Cash flow, Capex &amp; Debt'!T27</f>
        <v>-242</v>
      </c>
      <c r="U45" s="43"/>
      <c r="V45" s="236"/>
      <c r="W45" s="532"/>
      <c r="X45" s="530"/>
    </row>
    <row r="46" spans="1:24" ht="12.75" customHeight="1">
      <c r="A46" s="236"/>
      <c r="C46" s="44" t="s">
        <v>134</v>
      </c>
      <c r="D46" s="230"/>
      <c r="E46" s="232">
        <f>SUM(G46:J46)</f>
        <v>-2729</v>
      </c>
      <c r="F46" s="230"/>
      <c r="G46" s="46">
        <f>'Cash flow, Capex &amp; Debt'!G34</f>
        <v>-1384</v>
      </c>
      <c r="H46" s="45">
        <f>'Cash flow, Capex &amp; Debt'!H34</f>
        <v>-464</v>
      </c>
      <c r="I46" s="45">
        <f>'Cash flow, Capex &amp; Debt'!I34</f>
        <v>-696</v>
      </c>
      <c r="J46" s="312">
        <f>'Cash flow, Capex &amp; Debt'!J34</f>
        <v>-185</v>
      </c>
      <c r="K46" s="43"/>
      <c r="L46" s="464">
        <f>E46/O46-1</f>
        <v>0.03410382720727556</v>
      </c>
      <c r="M46" s="210" t="s">
        <v>389</v>
      </c>
      <c r="N46" s="230"/>
      <c r="O46" s="232">
        <f>SUM(Q46:T46)</f>
        <v>-2639</v>
      </c>
      <c r="P46" s="230"/>
      <c r="Q46" s="46">
        <f>'Cash flow, Capex &amp; Debt'!Q34</f>
        <v>-28</v>
      </c>
      <c r="R46" s="45">
        <f>'Cash flow, Capex &amp; Debt'!R34</f>
        <v>-571</v>
      </c>
      <c r="S46" s="45">
        <f>'Cash flow, Capex &amp; Debt'!S34</f>
        <v>-1752</v>
      </c>
      <c r="T46" s="312">
        <f>'Cash flow, Capex &amp; Debt'!T34</f>
        <v>-288</v>
      </c>
      <c r="U46" s="43"/>
      <c r="V46" s="236"/>
      <c r="W46" s="532"/>
      <c r="X46" s="530"/>
    </row>
    <row r="47" spans="1:24" s="543" customFormat="1" ht="12.75" customHeight="1">
      <c r="A47" s="461"/>
      <c r="B47" s="394"/>
      <c r="C47" s="7" t="s">
        <v>135</v>
      </c>
      <c r="D47" s="369"/>
      <c r="E47" s="369">
        <f>SUM(E44:E46)</f>
        <v>-1102</v>
      </c>
      <c r="F47" s="369"/>
      <c r="G47" s="370">
        <f>SUM(G44:G46)</f>
        <v>-1898</v>
      </c>
      <c r="H47" s="368">
        <f>SUM(H44:H46)</f>
        <v>315</v>
      </c>
      <c r="I47" s="368">
        <f>SUM(I44:I46)</f>
        <v>-74</v>
      </c>
      <c r="J47" s="368">
        <f>SUM(J44:J46)</f>
        <v>555</v>
      </c>
      <c r="K47" s="368"/>
      <c r="L47" s="467" t="s">
        <v>389</v>
      </c>
      <c r="M47" s="396" t="s">
        <v>125</v>
      </c>
      <c r="N47" s="369"/>
      <c r="O47" s="369">
        <f>O44+O45+O46</f>
        <v>-256</v>
      </c>
      <c r="P47" s="369"/>
      <c r="Q47" s="370">
        <f>SUM(Q44:Q46)</f>
        <v>554</v>
      </c>
      <c r="R47" s="368">
        <f>SUM(R44:R46)</f>
        <v>38</v>
      </c>
      <c r="S47" s="368">
        <f>SUM(S44:S46)</f>
        <v>-1271</v>
      </c>
      <c r="T47" s="368">
        <f>SUM(T44:T46)</f>
        <v>423</v>
      </c>
      <c r="U47" s="368"/>
      <c r="V47" s="461"/>
      <c r="W47" s="542"/>
      <c r="X47" s="536"/>
    </row>
    <row r="48" spans="1:24" s="49" customFormat="1" ht="12.75" customHeight="1">
      <c r="A48" s="241"/>
      <c r="B48" s="40"/>
      <c r="C48" s="7"/>
      <c r="D48" s="233"/>
      <c r="E48" s="233"/>
      <c r="F48" s="233"/>
      <c r="G48" s="47"/>
      <c r="H48" s="48"/>
      <c r="I48" s="48"/>
      <c r="J48" s="48"/>
      <c r="K48" s="7"/>
      <c r="L48" s="502"/>
      <c r="M48" s="163"/>
      <c r="N48" s="233"/>
      <c r="O48" s="233"/>
      <c r="P48" s="233"/>
      <c r="Q48" s="47"/>
      <c r="R48" s="48"/>
      <c r="S48" s="48"/>
      <c r="T48" s="48"/>
      <c r="U48" s="7"/>
      <c r="V48" s="241"/>
      <c r="W48" s="532"/>
      <c r="X48" s="530"/>
    </row>
    <row r="49" spans="1:22" s="537" customFormat="1" ht="15" customHeight="1">
      <c r="A49" s="452"/>
      <c r="B49" s="14"/>
      <c r="C49" s="87" t="s">
        <v>344</v>
      </c>
      <c r="D49" s="254"/>
      <c r="E49" s="287">
        <f>SUM(G49:J49)</f>
        <v>2439</v>
      </c>
      <c r="F49" s="257"/>
      <c r="G49" s="123">
        <f>'Cash flow, Capex &amp; Debt'!G21+'Cash flow, Capex &amp; Debt'!G23</f>
        <v>500</v>
      </c>
      <c r="H49" s="144">
        <f>'Cash flow, Capex &amp; Debt'!H21+'Cash flow, Capex &amp; Debt'!H23</f>
        <v>774</v>
      </c>
      <c r="I49" s="144">
        <f>'Cash flow, Capex &amp; Debt'!I21+'Cash flow, Capex &amp; Debt'!I23</f>
        <v>575</v>
      </c>
      <c r="J49" s="320">
        <f>'Cash flow, Capex &amp; Debt'!J21+'Cash flow, Capex &amp; Debt'!J23</f>
        <v>590</v>
      </c>
      <c r="K49" s="18"/>
      <c r="L49" s="508">
        <f>E49/O49-1</f>
        <v>0.06553079947575369</v>
      </c>
      <c r="M49" s="224">
        <f>G49/Q49-1</f>
        <v>-0.12434325744308228</v>
      </c>
      <c r="N49" s="254"/>
      <c r="O49" s="287">
        <f>SUM(Q49:T49)</f>
        <v>2289</v>
      </c>
      <c r="P49" s="257"/>
      <c r="Q49" s="123">
        <f>'Cash flow, Capex &amp; Debt'!Q21+'Cash flow, Capex &amp; Debt'!Q23</f>
        <v>571</v>
      </c>
      <c r="R49" s="144">
        <f>'Cash flow, Capex &amp; Debt'!R21+'Cash flow, Capex &amp; Debt'!R23</f>
        <v>601</v>
      </c>
      <c r="S49" s="144">
        <f>'Cash flow, Capex &amp; Debt'!S21+'Cash flow, Capex &amp; Debt'!S23</f>
        <v>471</v>
      </c>
      <c r="T49" s="320">
        <f>'Cash flow, Capex &amp; Debt'!T21+'Cash flow, Capex &amp; Debt'!T23</f>
        <v>646</v>
      </c>
      <c r="U49" s="18"/>
      <c r="V49" s="452"/>
    </row>
    <row r="50" spans="1:22" ht="14.25">
      <c r="A50" s="294"/>
      <c r="B50" s="19"/>
      <c r="C50" s="20"/>
      <c r="D50" s="229"/>
      <c r="E50" s="288"/>
      <c r="F50" s="229"/>
      <c r="G50" s="124"/>
      <c r="H50" s="27"/>
      <c r="I50" s="27"/>
      <c r="J50" s="27"/>
      <c r="K50" s="20"/>
      <c r="L50" s="469"/>
      <c r="M50" s="422"/>
      <c r="N50" s="229"/>
      <c r="O50" s="288"/>
      <c r="P50" s="229"/>
      <c r="Q50" s="124"/>
      <c r="R50" s="27"/>
      <c r="S50" s="27"/>
      <c r="T50" s="27"/>
      <c r="U50" s="20"/>
      <c r="V50" s="294"/>
    </row>
    <row r="51" spans="1:22" ht="14.25">
      <c r="A51" s="294"/>
      <c r="B51" s="19"/>
      <c r="C51" s="453" t="s">
        <v>342</v>
      </c>
      <c r="D51" s="229"/>
      <c r="E51" s="288"/>
      <c r="F51" s="229"/>
      <c r="G51" s="124"/>
      <c r="H51" s="27"/>
      <c r="I51" s="27"/>
      <c r="J51" s="27"/>
      <c r="K51" s="20"/>
      <c r="L51" s="469"/>
      <c r="M51" s="422"/>
      <c r="N51" s="229"/>
      <c r="O51" s="288"/>
      <c r="P51" s="229"/>
      <c r="Q51" s="124"/>
      <c r="R51" s="27"/>
      <c r="S51" s="27"/>
      <c r="T51" s="27"/>
      <c r="U51" s="20"/>
      <c r="V51" s="294"/>
    </row>
    <row r="52" spans="1:24" ht="13.5" customHeight="1">
      <c r="A52" s="236"/>
      <c r="C52" s="192" t="s">
        <v>341</v>
      </c>
      <c r="D52" s="230"/>
      <c r="E52" s="471">
        <f>G52</f>
        <v>8.4</v>
      </c>
      <c r="F52" s="472"/>
      <c r="G52" s="474">
        <v>8.4</v>
      </c>
      <c r="H52" s="473">
        <v>8.9</v>
      </c>
      <c r="I52" s="473">
        <v>8</v>
      </c>
      <c r="J52" s="544">
        <v>7.8</v>
      </c>
      <c r="K52" s="475"/>
      <c r="L52" s="464"/>
      <c r="M52" s="203"/>
      <c r="N52" s="230"/>
      <c r="O52" s="471">
        <f>Q52</f>
        <v>8.1</v>
      </c>
      <c r="P52" s="472"/>
      <c r="Q52" s="474">
        <v>8.1</v>
      </c>
      <c r="R52" s="473"/>
      <c r="S52" s="473"/>
      <c r="T52" s="544"/>
      <c r="U52" s="43"/>
      <c r="V52" s="236"/>
      <c r="W52" s="532"/>
      <c r="X52" s="530"/>
    </row>
    <row r="53" spans="1:24" ht="13.5" customHeight="1">
      <c r="A53" s="236"/>
      <c r="C53" s="192" t="s">
        <v>345</v>
      </c>
      <c r="D53" s="230"/>
      <c r="E53" s="471">
        <f>G53</f>
        <v>1.9</v>
      </c>
      <c r="F53" s="472"/>
      <c r="G53" s="474">
        <v>1.9</v>
      </c>
      <c r="H53" s="473">
        <v>1.7</v>
      </c>
      <c r="I53" s="473">
        <v>1.7</v>
      </c>
      <c r="J53" s="544">
        <v>1.6</v>
      </c>
      <c r="K53" s="475"/>
      <c r="L53" s="464"/>
      <c r="M53" s="203"/>
      <c r="N53" s="230"/>
      <c r="O53" s="471">
        <f>Q53</f>
        <v>1.7</v>
      </c>
      <c r="P53" s="472"/>
      <c r="Q53" s="474">
        <v>1.7</v>
      </c>
      <c r="R53" s="473"/>
      <c r="S53" s="473"/>
      <c r="T53" s="544"/>
      <c r="U53" s="43"/>
      <c r="V53" s="236"/>
      <c r="W53" s="532"/>
      <c r="X53" s="530"/>
    </row>
    <row r="54" spans="1:22" ht="14.25">
      <c r="A54" s="294"/>
      <c r="B54" s="19"/>
      <c r="C54" s="470"/>
      <c r="D54" s="229"/>
      <c r="E54" s="288"/>
      <c r="F54" s="229"/>
      <c r="G54" s="124"/>
      <c r="H54" s="27"/>
      <c r="I54" s="27"/>
      <c r="J54" s="27"/>
      <c r="K54" s="20"/>
      <c r="L54" s="469"/>
      <c r="M54" s="422"/>
      <c r="N54" s="229"/>
      <c r="O54" s="288"/>
      <c r="P54" s="229"/>
      <c r="Q54" s="124"/>
      <c r="R54" s="27"/>
      <c r="S54" s="27"/>
      <c r="T54" s="27"/>
      <c r="U54" s="20"/>
      <c r="V54" s="294"/>
    </row>
    <row r="55" spans="1:23" ht="9" customHeight="1">
      <c r="A55" s="236"/>
      <c r="B55" s="237"/>
      <c r="C55" s="238"/>
      <c r="D55" s="238"/>
      <c r="E55" s="238"/>
      <c r="F55" s="238"/>
      <c r="G55" s="238"/>
      <c r="H55" s="238"/>
      <c r="I55" s="238"/>
      <c r="J55" s="238"/>
      <c r="K55" s="237"/>
      <c r="L55" s="242"/>
      <c r="M55" s="242"/>
      <c r="N55" s="238"/>
      <c r="O55" s="238"/>
      <c r="P55" s="238"/>
      <c r="Q55" s="238"/>
      <c r="R55" s="238"/>
      <c r="S55" s="238"/>
      <c r="T55" s="238"/>
      <c r="U55" s="237"/>
      <c r="V55" s="236"/>
      <c r="W55" s="533"/>
    </row>
    <row r="56" spans="1:22" ht="13.5" customHeight="1">
      <c r="A56" s="55"/>
      <c r="B56" s="541" t="s">
        <v>319</v>
      </c>
      <c r="C56" s="42"/>
      <c r="D56" s="42"/>
      <c r="E56" s="42"/>
      <c r="F56" s="42"/>
      <c r="G56" s="42"/>
      <c r="H56" s="42"/>
      <c r="I56" s="42"/>
      <c r="J56" s="42"/>
      <c r="K56" s="56"/>
      <c r="L56" s="215"/>
      <c r="M56" s="215"/>
      <c r="N56" s="42"/>
      <c r="O56" s="42"/>
      <c r="P56" s="42"/>
      <c r="Q56" s="42"/>
      <c r="R56" s="42"/>
      <c r="S56" s="42"/>
      <c r="T56" s="42"/>
      <c r="U56" s="56"/>
      <c r="V56" s="55"/>
    </row>
    <row r="57" spans="1:22" ht="13.5" customHeight="1">
      <c r="A57" s="55"/>
      <c r="B57" s="166" t="s">
        <v>422</v>
      </c>
      <c r="C57" s="42"/>
      <c r="D57" s="42"/>
      <c r="E57" s="42"/>
      <c r="F57" s="42"/>
      <c r="G57" s="42"/>
      <c r="H57" s="42"/>
      <c r="I57" s="42"/>
      <c r="J57" s="42"/>
      <c r="K57" s="56"/>
      <c r="L57" s="215"/>
      <c r="M57" s="215"/>
      <c r="N57" s="42"/>
      <c r="O57" s="42"/>
      <c r="P57" s="42"/>
      <c r="Q57" s="42"/>
      <c r="R57" s="42"/>
      <c r="S57" s="42"/>
      <c r="T57" s="42"/>
      <c r="U57" s="56"/>
      <c r="V57" s="55"/>
    </row>
    <row r="58" spans="1:22" ht="9" customHeight="1">
      <c r="A58" s="55"/>
      <c r="B58" s="541"/>
      <c r="C58" s="42"/>
      <c r="D58" s="42"/>
      <c r="E58" s="42"/>
      <c r="F58" s="42"/>
      <c r="G58" s="42"/>
      <c r="H58" s="42"/>
      <c r="I58" s="42"/>
      <c r="J58" s="42"/>
      <c r="K58" s="56"/>
      <c r="L58" s="215"/>
      <c r="M58" s="215"/>
      <c r="N58" s="42"/>
      <c r="O58" s="42"/>
      <c r="P58" s="42"/>
      <c r="Q58" s="42"/>
      <c r="R58" s="42"/>
      <c r="S58" s="42"/>
      <c r="T58" s="42"/>
      <c r="U58" s="56"/>
      <c r="V58" s="55"/>
    </row>
    <row r="67" spans="2:21" ht="9" customHeight="1">
      <c r="B67" s="527"/>
      <c r="C67" s="527"/>
      <c r="D67" s="527"/>
      <c r="E67" s="527"/>
      <c r="F67" s="527"/>
      <c r="G67" s="527"/>
      <c r="H67" s="527"/>
      <c r="I67" s="527"/>
      <c r="J67" s="527"/>
      <c r="K67" s="527"/>
      <c r="L67" s="547"/>
      <c r="M67" s="527"/>
      <c r="N67" s="527"/>
      <c r="O67" s="527"/>
      <c r="P67" s="527"/>
      <c r="Q67" s="527"/>
      <c r="R67" s="527"/>
      <c r="S67" s="527"/>
      <c r="T67" s="527"/>
      <c r="U67" s="527"/>
    </row>
    <row r="68" spans="2:21" ht="15" customHeight="1">
      <c r="B68" s="527"/>
      <c r="C68" s="527"/>
      <c r="D68" s="527"/>
      <c r="E68" s="527"/>
      <c r="F68" s="527"/>
      <c r="G68" s="527"/>
      <c r="H68" s="527"/>
      <c r="I68" s="527"/>
      <c r="J68" s="527"/>
      <c r="K68" s="527"/>
      <c r="L68" s="547"/>
      <c r="M68" s="527"/>
      <c r="N68" s="527"/>
      <c r="O68" s="527"/>
      <c r="P68" s="527"/>
      <c r="Q68" s="527"/>
      <c r="R68" s="527"/>
      <c r="S68" s="527"/>
      <c r="T68" s="527"/>
      <c r="U68" s="527"/>
    </row>
    <row r="69" spans="2:21" ht="12.75" customHeight="1">
      <c r="B69" s="527"/>
      <c r="C69" s="527"/>
      <c r="D69" s="527"/>
      <c r="E69" s="527"/>
      <c r="F69" s="527"/>
      <c r="G69" s="527"/>
      <c r="H69" s="527"/>
      <c r="I69" s="527"/>
      <c r="J69" s="527"/>
      <c r="K69" s="527"/>
      <c r="L69" s="547"/>
      <c r="M69" s="527"/>
      <c r="N69" s="527"/>
      <c r="O69" s="527"/>
      <c r="P69" s="527"/>
      <c r="Q69" s="527"/>
      <c r="R69" s="527"/>
      <c r="S69" s="527"/>
      <c r="T69" s="527"/>
      <c r="U69" s="527"/>
    </row>
    <row r="70" spans="2:21" ht="9" customHeight="1">
      <c r="B70" s="527"/>
      <c r="C70" s="527"/>
      <c r="D70" s="527"/>
      <c r="E70" s="527"/>
      <c r="F70" s="527"/>
      <c r="G70" s="527"/>
      <c r="H70" s="527"/>
      <c r="I70" s="527"/>
      <c r="J70" s="527"/>
      <c r="K70" s="527"/>
      <c r="L70" s="547"/>
      <c r="M70" s="527"/>
      <c r="N70" s="527"/>
      <c r="O70" s="527"/>
      <c r="P70" s="527"/>
      <c r="Q70" s="527"/>
      <c r="R70" s="527"/>
      <c r="S70" s="527"/>
      <c r="T70" s="527"/>
      <c r="U70" s="527"/>
    </row>
    <row r="71" spans="2:21" ht="12.75" customHeight="1">
      <c r="B71" s="527"/>
      <c r="C71" s="527"/>
      <c r="D71" s="527"/>
      <c r="E71" s="527"/>
      <c r="F71" s="527"/>
      <c r="G71" s="527"/>
      <c r="H71" s="527"/>
      <c r="I71" s="527"/>
      <c r="J71" s="527"/>
      <c r="K71" s="527"/>
      <c r="L71" s="547"/>
      <c r="M71" s="527"/>
      <c r="N71" s="527"/>
      <c r="O71" s="527"/>
      <c r="P71" s="527"/>
      <c r="Q71" s="527"/>
      <c r="R71" s="527"/>
      <c r="S71" s="527"/>
      <c r="T71" s="527"/>
      <c r="U71" s="527"/>
    </row>
    <row r="72" spans="2:21" ht="12.75" customHeight="1">
      <c r="B72" s="527"/>
      <c r="C72" s="527"/>
      <c r="D72" s="527"/>
      <c r="E72" s="527"/>
      <c r="F72" s="527"/>
      <c r="G72" s="527"/>
      <c r="H72" s="527"/>
      <c r="I72" s="527"/>
      <c r="J72" s="527"/>
      <c r="K72" s="527"/>
      <c r="L72" s="547"/>
      <c r="M72" s="527"/>
      <c r="N72" s="527"/>
      <c r="O72" s="527"/>
      <c r="P72" s="527"/>
      <c r="Q72" s="527"/>
      <c r="R72" s="527"/>
      <c r="S72" s="527"/>
      <c r="T72" s="527"/>
      <c r="U72" s="527"/>
    </row>
    <row r="73" spans="2:21" ht="12.75" customHeight="1">
      <c r="B73" s="527"/>
      <c r="C73" s="527"/>
      <c r="D73" s="527"/>
      <c r="E73" s="527"/>
      <c r="F73" s="527"/>
      <c r="G73" s="527"/>
      <c r="H73" s="527"/>
      <c r="I73" s="527"/>
      <c r="J73" s="527"/>
      <c r="K73" s="527"/>
      <c r="L73" s="547"/>
      <c r="M73" s="527"/>
      <c r="N73" s="527"/>
      <c r="O73" s="527"/>
      <c r="P73" s="527"/>
      <c r="Q73" s="527"/>
      <c r="R73" s="527"/>
      <c r="S73" s="527"/>
      <c r="T73" s="527"/>
      <c r="U73" s="527"/>
    </row>
    <row r="74" spans="2:21" ht="12.75" customHeight="1">
      <c r="B74" s="527"/>
      <c r="C74" s="527"/>
      <c r="D74" s="527"/>
      <c r="E74" s="527"/>
      <c r="F74" s="527"/>
      <c r="G74" s="527"/>
      <c r="H74" s="527"/>
      <c r="I74" s="527"/>
      <c r="J74" s="527"/>
      <c r="K74" s="527"/>
      <c r="L74" s="547"/>
      <c r="M74" s="527"/>
      <c r="N74" s="527"/>
      <c r="O74" s="527"/>
      <c r="P74" s="527"/>
      <c r="Q74" s="527"/>
      <c r="R74" s="527"/>
      <c r="S74" s="527"/>
      <c r="T74" s="527"/>
      <c r="U74" s="527"/>
    </row>
    <row r="75" spans="2:21" ht="12.75" customHeight="1">
      <c r="B75" s="527"/>
      <c r="C75" s="527"/>
      <c r="D75" s="527"/>
      <c r="E75" s="527"/>
      <c r="F75" s="527"/>
      <c r="G75" s="527"/>
      <c r="H75" s="527"/>
      <c r="I75" s="527"/>
      <c r="J75" s="527"/>
      <c r="K75" s="527"/>
      <c r="L75" s="547"/>
      <c r="M75" s="527"/>
      <c r="N75" s="527"/>
      <c r="O75" s="527"/>
      <c r="P75" s="527"/>
      <c r="Q75" s="527"/>
      <c r="R75" s="527"/>
      <c r="S75" s="527"/>
      <c r="T75" s="527"/>
      <c r="U75" s="527"/>
    </row>
    <row r="76" spans="2:21" ht="12.75" customHeight="1">
      <c r="B76" s="527"/>
      <c r="C76" s="527"/>
      <c r="D76" s="527"/>
      <c r="E76" s="527"/>
      <c r="F76" s="527"/>
      <c r="G76" s="527"/>
      <c r="H76" s="527"/>
      <c r="I76" s="527"/>
      <c r="J76" s="527"/>
      <c r="K76" s="527"/>
      <c r="L76" s="547"/>
      <c r="M76" s="527"/>
      <c r="N76" s="527"/>
      <c r="O76" s="527"/>
      <c r="P76" s="527"/>
      <c r="Q76" s="527"/>
      <c r="R76" s="527"/>
      <c r="S76" s="527"/>
      <c r="T76" s="527"/>
      <c r="U76" s="527"/>
    </row>
    <row r="77" spans="2:21" ht="12.75" customHeight="1">
      <c r="B77" s="527"/>
      <c r="C77" s="527"/>
      <c r="D77" s="527"/>
      <c r="E77" s="527"/>
      <c r="F77" s="527"/>
      <c r="G77" s="527"/>
      <c r="H77" s="527"/>
      <c r="I77" s="527"/>
      <c r="J77" s="527"/>
      <c r="K77" s="527"/>
      <c r="L77" s="547"/>
      <c r="M77" s="527"/>
      <c r="N77" s="527"/>
      <c r="O77" s="527"/>
      <c r="P77" s="527"/>
      <c r="Q77" s="527"/>
      <c r="R77" s="527"/>
      <c r="S77" s="527"/>
      <c r="T77" s="527"/>
      <c r="U77" s="527"/>
    </row>
    <row r="78" spans="2:21" ht="12.75" customHeight="1">
      <c r="B78" s="527"/>
      <c r="C78" s="527"/>
      <c r="D78" s="527"/>
      <c r="E78" s="527"/>
      <c r="F78" s="527"/>
      <c r="G78" s="527"/>
      <c r="H78" s="527"/>
      <c r="I78" s="527"/>
      <c r="J78" s="527"/>
      <c r="K78" s="527"/>
      <c r="L78" s="547"/>
      <c r="M78" s="527"/>
      <c r="N78" s="527"/>
      <c r="O78" s="527"/>
      <c r="P78" s="527"/>
      <c r="Q78" s="527"/>
      <c r="R78" s="527"/>
      <c r="S78" s="527"/>
      <c r="T78" s="527"/>
      <c r="U78" s="527"/>
    </row>
    <row r="79" spans="2:21" ht="12.75" customHeight="1">
      <c r="B79" s="527"/>
      <c r="C79" s="527"/>
      <c r="D79" s="527"/>
      <c r="E79" s="527"/>
      <c r="F79" s="527"/>
      <c r="G79" s="527"/>
      <c r="H79" s="527"/>
      <c r="I79" s="527"/>
      <c r="J79" s="527"/>
      <c r="K79" s="527"/>
      <c r="L79" s="547"/>
      <c r="M79" s="527"/>
      <c r="N79" s="527"/>
      <c r="O79" s="527"/>
      <c r="P79" s="527"/>
      <c r="Q79" s="527"/>
      <c r="R79" s="527"/>
      <c r="S79" s="527"/>
      <c r="T79" s="527"/>
      <c r="U79" s="527"/>
    </row>
    <row r="80" spans="2:21" ht="12.75" customHeight="1">
      <c r="B80" s="527"/>
      <c r="C80" s="527"/>
      <c r="D80" s="527"/>
      <c r="E80" s="527"/>
      <c r="F80" s="527"/>
      <c r="G80" s="527"/>
      <c r="H80" s="527"/>
      <c r="I80" s="527"/>
      <c r="J80" s="527"/>
      <c r="K80" s="527"/>
      <c r="L80" s="547"/>
      <c r="M80" s="527"/>
      <c r="N80" s="527"/>
      <c r="O80" s="527"/>
      <c r="P80" s="527"/>
      <c r="Q80" s="527"/>
      <c r="R80" s="527"/>
      <c r="S80" s="527"/>
      <c r="T80" s="527"/>
      <c r="U80" s="527"/>
    </row>
    <row r="81" spans="2:21" ht="12.75" customHeight="1">
      <c r="B81" s="527"/>
      <c r="C81" s="527"/>
      <c r="D81" s="527"/>
      <c r="E81" s="527"/>
      <c r="F81" s="527"/>
      <c r="G81" s="527"/>
      <c r="H81" s="527"/>
      <c r="I81" s="527"/>
      <c r="J81" s="527"/>
      <c r="K81" s="527"/>
      <c r="L81" s="547"/>
      <c r="M81" s="527"/>
      <c r="N81" s="527"/>
      <c r="O81" s="527"/>
      <c r="P81" s="527"/>
      <c r="Q81" s="527"/>
      <c r="R81" s="527"/>
      <c r="S81" s="527"/>
      <c r="T81" s="527"/>
      <c r="U81" s="527"/>
    </row>
    <row r="82" spans="2:21" ht="12.75" customHeight="1"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47"/>
      <c r="M82" s="527"/>
      <c r="N82" s="527"/>
      <c r="O82" s="527"/>
      <c r="P82" s="527"/>
      <c r="Q82" s="527"/>
      <c r="R82" s="527"/>
      <c r="S82" s="527"/>
      <c r="T82" s="527"/>
      <c r="U82" s="527"/>
    </row>
    <row r="83" spans="2:21" ht="12.75" customHeight="1"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47"/>
      <c r="M83" s="527"/>
      <c r="N83" s="527"/>
      <c r="O83" s="527"/>
      <c r="P83" s="527"/>
      <c r="Q83" s="527"/>
      <c r="R83" s="527"/>
      <c r="S83" s="527"/>
      <c r="T83" s="527"/>
      <c r="U83" s="527"/>
    </row>
    <row r="84" spans="2:21" ht="12.75" customHeight="1">
      <c r="B84" s="527"/>
      <c r="C84" s="527"/>
      <c r="D84" s="527"/>
      <c r="E84" s="527"/>
      <c r="F84" s="527"/>
      <c r="G84" s="527"/>
      <c r="H84" s="527"/>
      <c r="I84" s="527"/>
      <c r="J84" s="527"/>
      <c r="K84" s="527"/>
      <c r="L84" s="547"/>
      <c r="M84" s="527"/>
      <c r="N84" s="527"/>
      <c r="O84" s="527"/>
      <c r="P84" s="527"/>
      <c r="Q84" s="527"/>
      <c r="R84" s="527"/>
      <c r="S84" s="527"/>
      <c r="T84" s="527"/>
      <c r="U84" s="527"/>
    </row>
    <row r="85" spans="2:21" ht="12.75" customHeight="1">
      <c r="B85" s="527"/>
      <c r="C85" s="527"/>
      <c r="D85" s="527"/>
      <c r="E85" s="527"/>
      <c r="F85" s="527"/>
      <c r="G85" s="527"/>
      <c r="H85" s="527"/>
      <c r="I85" s="527"/>
      <c r="J85" s="527"/>
      <c r="K85" s="527"/>
      <c r="L85" s="547"/>
      <c r="M85" s="527"/>
      <c r="N85" s="527"/>
      <c r="O85" s="527"/>
      <c r="P85" s="527"/>
      <c r="Q85" s="527"/>
      <c r="R85" s="527"/>
      <c r="S85" s="527"/>
      <c r="T85" s="527"/>
      <c r="U85" s="527"/>
    </row>
    <row r="86" spans="2:21" ht="12.75" customHeight="1">
      <c r="B86" s="527"/>
      <c r="C86" s="527"/>
      <c r="D86" s="527"/>
      <c r="E86" s="527"/>
      <c r="F86" s="527"/>
      <c r="G86" s="527"/>
      <c r="H86" s="527"/>
      <c r="I86" s="527"/>
      <c r="J86" s="527"/>
      <c r="K86" s="527"/>
      <c r="L86" s="547"/>
      <c r="M86" s="527"/>
      <c r="N86" s="527"/>
      <c r="O86" s="527"/>
      <c r="P86" s="527"/>
      <c r="Q86" s="527"/>
      <c r="R86" s="527"/>
      <c r="S86" s="527"/>
      <c r="T86" s="527"/>
      <c r="U86" s="527"/>
    </row>
    <row r="87" spans="2:21" ht="12.75" customHeight="1">
      <c r="B87" s="527"/>
      <c r="C87" s="527"/>
      <c r="D87" s="527"/>
      <c r="E87" s="527"/>
      <c r="F87" s="527"/>
      <c r="G87" s="527"/>
      <c r="H87" s="527"/>
      <c r="I87" s="527"/>
      <c r="J87" s="527"/>
      <c r="K87" s="527"/>
      <c r="L87" s="547"/>
      <c r="M87" s="527"/>
      <c r="N87" s="527"/>
      <c r="O87" s="527"/>
      <c r="P87" s="527"/>
      <c r="Q87" s="527"/>
      <c r="R87" s="527"/>
      <c r="S87" s="527"/>
      <c r="T87" s="527"/>
      <c r="U87" s="527"/>
    </row>
    <row r="88" spans="2:21" ht="9.75" customHeight="1">
      <c r="B88" s="527"/>
      <c r="C88" s="527"/>
      <c r="D88" s="527"/>
      <c r="E88" s="527"/>
      <c r="F88" s="527"/>
      <c r="G88" s="527"/>
      <c r="H88" s="527"/>
      <c r="I88" s="527"/>
      <c r="J88" s="527"/>
      <c r="K88" s="527"/>
      <c r="L88" s="547"/>
      <c r="M88" s="527"/>
      <c r="N88" s="527"/>
      <c r="O88" s="527"/>
      <c r="P88" s="527"/>
      <c r="Q88" s="527"/>
      <c r="R88" s="527"/>
      <c r="S88" s="527"/>
      <c r="T88" s="527"/>
      <c r="U88" s="527"/>
    </row>
    <row r="89" spans="2:21" ht="9" customHeight="1">
      <c r="B89" s="527"/>
      <c r="C89" s="527"/>
      <c r="D89" s="527"/>
      <c r="E89" s="527"/>
      <c r="F89" s="527"/>
      <c r="G89" s="527"/>
      <c r="H89" s="527"/>
      <c r="I89" s="527"/>
      <c r="J89" s="527"/>
      <c r="K89" s="527"/>
      <c r="L89" s="547"/>
      <c r="M89" s="527"/>
      <c r="N89" s="527"/>
      <c r="O89" s="527"/>
      <c r="P89" s="527"/>
      <c r="Q89" s="527"/>
      <c r="R89" s="527"/>
      <c r="S89" s="527"/>
      <c r="T89" s="527"/>
      <c r="U89" s="527"/>
    </row>
    <row r="90" spans="2:21" ht="12.75" customHeight="1">
      <c r="B90" s="527"/>
      <c r="C90" s="527"/>
      <c r="D90" s="527"/>
      <c r="E90" s="527"/>
      <c r="F90" s="527"/>
      <c r="G90" s="527"/>
      <c r="H90" s="527"/>
      <c r="I90" s="527"/>
      <c r="J90" s="527"/>
      <c r="K90" s="527"/>
      <c r="L90" s="547"/>
      <c r="M90" s="527"/>
      <c r="N90" s="527"/>
      <c r="O90" s="527"/>
      <c r="P90" s="527"/>
      <c r="Q90" s="527"/>
      <c r="R90" s="527"/>
      <c r="S90" s="527"/>
      <c r="T90" s="527"/>
      <c r="U90" s="527"/>
    </row>
    <row r="91" spans="2:21" ht="9" customHeight="1">
      <c r="B91" s="527"/>
      <c r="C91" s="527"/>
      <c r="D91" s="527"/>
      <c r="E91" s="527"/>
      <c r="F91" s="527"/>
      <c r="G91" s="527"/>
      <c r="H91" s="527"/>
      <c r="I91" s="527"/>
      <c r="J91" s="527"/>
      <c r="K91" s="527"/>
      <c r="L91" s="547"/>
      <c r="M91" s="527"/>
      <c r="N91" s="527"/>
      <c r="O91" s="527"/>
      <c r="P91" s="527"/>
      <c r="Q91" s="527"/>
      <c r="R91" s="527"/>
      <c r="S91" s="527"/>
      <c r="T91" s="527"/>
      <c r="U91" s="527"/>
    </row>
    <row r="92" spans="2:21" ht="15" customHeight="1">
      <c r="B92" s="527"/>
      <c r="C92" s="527"/>
      <c r="D92" s="527"/>
      <c r="E92" s="527"/>
      <c r="F92" s="527"/>
      <c r="G92" s="527"/>
      <c r="H92" s="527"/>
      <c r="I92" s="527"/>
      <c r="J92" s="527"/>
      <c r="K92" s="527"/>
      <c r="L92" s="547"/>
      <c r="M92" s="527"/>
      <c r="N92" s="527"/>
      <c r="O92" s="527"/>
      <c r="P92" s="527"/>
      <c r="Q92" s="527"/>
      <c r="R92" s="527"/>
      <c r="S92" s="527"/>
      <c r="T92" s="527"/>
      <c r="U92" s="527"/>
    </row>
    <row r="93" spans="2:21" ht="12.75" customHeight="1">
      <c r="B93" s="527"/>
      <c r="C93" s="527"/>
      <c r="D93" s="527"/>
      <c r="E93" s="527"/>
      <c r="F93" s="527"/>
      <c r="G93" s="527"/>
      <c r="H93" s="527"/>
      <c r="I93" s="527"/>
      <c r="J93" s="527"/>
      <c r="K93" s="527"/>
      <c r="L93" s="547"/>
      <c r="M93" s="527"/>
      <c r="N93" s="527"/>
      <c r="O93" s="527"/>
      <c r="P93" s="527"/>
      <c r="Q93" s="527"/>
      <c r="R93" s="527"/>
      <c r="S93" s="527"/>
      <c r="T93" s="527"/>
      <c r="U93" s="527"/>
    </row>
    <row r="94" spans="2:21" ht="9" customHeight="1">
      <c r="B94" s="527"/>
      <c r="C94" s="527"/>
      <c r="D94" s="527"/>
      <c r="E94" s="527"/>
      <c r="F94" s="527"/>
      <c r="G94" s="527"/>
      <c r="H94" s="527"/>
      <c r="I94" s="527"/>
      <c r="J94" s="527"/>
      <c r="K94" s="527"/>
      <c r="L94" s="547"/>
      <c r="M94" s="527"/>
      <c r="N94" s="527"/>
      <c r="O94" s="527"/>
      <c r="P94" s="527"/>
      <c r="Q94" s="527"/>
      <c r="R94" s="527"/>
      <c r="S94" s="527"/>
      <c r="T94" s="527"/>
      <c r="U94" s="527"/>
    </row>
    <row r="95" spans="2:21" ht="12.75" customHeight="1">
      <c r="B95" s="527"/>
      <c r="C95" s="527"/>
      <c r="D95" s="527"/>
      <c r="E95" s="527"/>
      <c r="F95" s="527"/>
      <c r="G95" s="527"/>
      <c r="H95" s="527"/>
      <c r="I95" s="527"/>
      <c r="J95" s="527"/>
      <c r="K95" s="527"/>
      <c r="L95" s="547"/>
      <c r="M95" s="527"/>
      <c r="N95" s="527"/>
      <c r="O95" s="527"/>
      <c r="P95" s="527"/>
      <c r="Q95" s="527"/>
      <c r="R95" s="527"/>
      <c r="S95" s="527"/>
      <c r="T95" s="527"/>
      <c r="U95" s="527"/>
    </row>
    <row r="96" spans="2:21" ht="12.75" customHeight="1">
      <c r="B96" s="527"/>
      <c r="C96" s="527"/>
      <c r="D96" s="527"/>
      <c r="E96" s="527"/>
      <c r="F96" s="527"/>
      <c r="G96" s="527"/>
      <c r="H96" s="527"/>
      <c r="I96" s="527"/>
      <c r="J96" s="527"/>
      <c r="K96" s="527"/>
      <c r="L96" s="547"/>
      <c r="M96" s="527"/>
      <c r="N96" s="527"/>
      <c r="O96" s="527"/>
      <c r="P96" s="527"/>
      <c r="Q96" s="527"/>
      <c r="R96" s="527"/>
      <c r="S96" s="527"/>
      <c r="T96" s="527"/>
      <c r="U96" s="527"/>
    </row>
    <row r="97" spans="2:21" ht="12.75" customHeight="1">
      <c r="B97" s="527"/>
      <c r="C97" s="527"/>
      <c r="D97" s="527"/>
      <c r="E97" s="527"/>
      <c r="F97" s="527"/>
      <c r="G97" s="527"/>
      <c r="H97" s="527"/>
      <c r="I97" s="527"/>
      <c r="J97" s="527"/>
      <c r="K97" s="527"/>
      <c r="L97" s="547"/>
      <c r="M97" s="527"/>
      <c r="N97" s="527"/>
      <c r="O97" s="527"/>
      <c r="P97" s="527"/>
      <c r="Q97" s="527"/>
      <c r="R97" s="527"/>
      <c r="S97" s="527"/>
      <c r="T97" s="527"/>
      <c r="U97" s="527"/>
    </row>
    <row r="98" spans="2:21" ht="12.75" customHeight="1">
      <c r="B98" s="527"/>
      <c r="C98" s="527"/>
      <c r="D98" s="527"/>
      <c r="E98" s="527"/>
      <c r="F98" s="527"/>
      <c r="G98" s="527"/>
      <c r="H98" s="527"/>
      <c r="I98" s="527"/>
      <c r="J98" s="527"/>
      <c r="K98" s="527"/>
      <c r="L98" s="547"/>
      <c r="M98" s="527"/>
      <c r="N98" s="527"/>
      <c r="O98" s="527"/>
      <c r="P98" s="527"/>
      <c r="Q98" s="527"/>
      <c r="R98" s="527"/>
      <c r="S98" s="527"/>
      <c r="T98" s="527"/>
      <c r="U98" s="527"/>
    </row>
    <row r="99" spans="2:21" ht="12.75" customHeight="1">
      <c r="B99" s="527"/>
      <c r="C99" s="527"/>
      <c r="D99" s="527"/>
      <c r="E99" s="527"/>
      <c r="F99" s="527"/>
      <c r="G99" s="527"/>
      <c r="H99" s="527"/>
      <c r="I99" s="527"/>
      <c r="J99" s="527"/>
      <c r="K99" s="527"/>
      <c r="L99" s="547"/>
      <c r="M99" s="527"/>
      <c r="N99" s="527"/>
      <c r="O99" s="527"/>
      <c r="P99" s="527"/>
      <c r="Q99" s="527"/>
      <c r="R99" s="527"/>
      <c r="S99" s="527"/>
      <c r="T99" s="527"/>
      <c r="U99" s="527"/>
    </row>
    <row r="100" spans="2:21" ht="12.75" customHeight="1">
      <c r="B100" s="527"/>
      <c r="C100" s="527"/>
      <c r="D100" s="527"/>
      <c r="E100" s="527"/>
      <c r="F100" s="527"/>
      <c r="G100" s="527"/>
      <c r="H100" s="527"/>
      <c r="I100" s="527"/>
      <c r="J100" s="527"/>
      <c r="K100" s="527"/>
      <c r="L100" s="547"/>
      <c r="M100" s="527"/>
      <c r="N100" s="527"/>
      <c r="O100" s="527"/>
      <c r="P100" s="527"/>
      <c r="Q100" s="527"/>
      <c r="R100" s="527"/>
      <c r="S100" s="527"/>
      <c r="T100" s="527"/>
      <c r="U100" s="527"/>
    </row>
    <row r="101" spans="2:21" ht="12.75" customHeight="1">
      <c r="B101" s="527"/>
      <c r="C101" s="527"/>
      <c r="D101" s="527"/>
      <c r="E101" s="527"/>
      <c r="F101" s="527"/>
      <c r="G101" s="527"/>
      <c r="H101" s="527"/>
      <c r="I101" s="527"/>
      <c r="J101" s="527"/>
      <c r="K101" s="527"/>
      <c r="L101" s="547"/>
      <c r="M101" s="527"/>
      <c r="N101" s="527"/>
      <c r="O101" s="527"/>
      <c r="P101" s="527"/>
      <c r="Q101" s="527"/>
      <c r="R101" s="527"/>
      <c r="S101" s="527"/>
      <c r="T101" s="527"/>
      <c r="U101" s="527"/>
    </row>
    <row r="102" spans="2:21" ht="12.75" customHeight="1">
      <c r="B102" s="527"/>
      <c r="C102" s="527"/>
      <c r="D102" s="527"/>
      <c r="E102" s="527"/>
      <c r="F102" s="527"/>
      <c r="G102" s="527"/>
      <c r="H102" s="527"/>
      <c r="I102" s="527"/>
      <c r="J102" s="527"/>
      <c r="K102" s="527"/>
      <c r="L102" s="547"/>
      <c r="M102" s="527"/>
      <c r="N102" s="527"/>
      <c r="O102" s="527"/>
      <c r="P102" s="527"/>
      <c r="Q102" s="527"/>
      <c r="R102" s="527"/>
      <c r="S102" s="527"/>
      <c r="T102" s="527"/>
      <c r="U102" s="527"/>
    </row>
    <row r="103" spans="2:21" ht="12.75" customHeight="1"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47"/>
      <c r="M103" s="527"/>
      <c r="N103" s="527"/>
      <c r="O103" s="527"/>
      <c r="P103" s="527"/>
      <c r="Q103" s="527"/>
      <c r="R103" s="527"/>
      <c r="S103" s="527"/>
      <c r="T103" s="527"/>
      <c r="U103" s="527"/>
    </row>
    <row r="104" spans="2:21" ht="12.75" customHeight="1">
      <c r="B104" s="527"/>
      <c r="C104" s="527"/>
      <c r="D104" s="527"/>
      <c r="E104" s="527"/>
      <c r="F104" s="527"/>
      <c r="G104" s="527"/>
      <c r="H104" s="527"/>
      <c r="I104" s="527"/>
      <c r="J104" s="527"/>
      <c r="K104" s="527"/>
      <c r="L104" s="547"/>
      <c r="M104" s="527"/>
      <c r="N104" s="527"/>
      <c r="O104" s="527"/>
      <c r="P104" s="527"/>
      <c r="Q104" s="527"/>
      <c r="R104" s="527"/>
      <c r="S104" s="527"/>
      <c r="T104" s="527"/>
      <c r="U104" s="527"/>
    </row>
    <row r="105" spans="2:21" ht="12.75" customHeight="1"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47"/>
      <c r="M105" s="527"/>
      <c r="N105" s="527"/>
      <c r="O105" s="527"/>
      <c r="P105" s="527"/>
      <c r="Q105" s="527"/>
      <c r="R105" s="527"/>
      <c r="S105" s="527"/>
      <c r="T105" s="527"/>
      <c r="U105" s="527"/>
    </row>
    <row r="106" spans="2:21" ht="12.75" customHeight="1">
      <c r="B106" s="527"/>
      <c r="C106" s="527"/>
      <c r="D106" s="527"/>
      <c r="E106" s="527"/>
      <c r="F106" s="527"/>
      <c r="G106" s="527"/>
      <c r="H106" s="527"/>
      <c r="I106" s="527"/>
      <c r="J106" s="527"/>
      <c r="K106" s="527"/>
      <c r="L106" s="547"/>
      <c r="M106" s="527"/>
      <c r="N106" s="527"/>
      <c r="O106" s="527"/>
      <c r="P106" s="527"/>
      <c r="Q106" s="527"/>
      <c r="R106" s="527"/>
      <c r="S106" s="527"/>
      <c r="T106" s="527"/>
      <c r="U106" s="527"/>
    </row>
    <row r="107" spans="2:21" ht="12.75" customHeight="1">
      <c r="B107" s="527"/>
      <c r="C107" s="527"/>
      <c r="D107" s="527"/>
      <c r="E107" s="527"/>
      <c r="F107" s="527"/>
      <c r="G107" s="527"/>
      <c r="H107" s="527"/>
      <c r="I107" s="527"/>
      <c r="J107" s="527"/>
      <c r="K107" s="527"/>
      <c r="L107" s="547"/>
      <c r="M107" s="527"/>
      <c r="N107" s="527"/>
      <c r="O107" s="527"/>
      <c r="P107" s="527"/>
      <c r="Q107" s="527"/>
      <c r="R107" s="527"/>
      <c r="S107" s="527"/>
      <c r="T107" s="527"/>
      <c r="U107" s="527"/>
    </row>
    <row r="108" spans="2:21" ht="12.75" customHeight="1">
      <c r="B108" s="527"/>
      <c r="C108" s="527"/>
      <c r="D108" s="527"/>
      <c r="E108" s="527"/>
      <c r="F108" s="527"/>
      <c r="G108" s="527"/>
      <c r="H108" s="527"/>
      <c r="I108" s="527"/>
      <c r="J108" s="527"/>
      <c r="K108" s="527"/>
      <c r="L108" s="547"/>
      <c r="M108" s="527"/>
      <c r="N108" s="527"/>
      <c r="O108" s="527"/>
      <c r="P108" s="527"/>
      <c r="Q108" s="527"/>
      <c r="R108" s="527"/>
      <c r="S108" s="527"/>
      <c r="T108" s="527"/>
      <c r="U108" s="527"/>
    </row>
    <row r="109" spans="2:21" ht="12.75" customHeight="1">
      <c r="B109" s="527"/>
      <c r="C109" s="527"/>
      <c r="D109" s="527"/>
      <c r="E109" s="527"/>
      <c r="F109" s="527"/>
      <c r="G109" s="527"/>
      <c r="H109" s="527"/>
      <c r="I109" s="527"/>
      <c r="J109" s="527"/>
      <c r="K109" s="527"/>
      <c r="L109" s="547"/>
      <c r="M109" s="527"/>
      <c r="N109" s="527"/>
      <c r="O109" s="527"/>
      <c r="P109" s="527"/>
      <c r="Q109" s="527"/>
      <c r="R109" s="527"/>
      <c r="S109" s="527"/>
      <c r="T109" s="527"/>
      <c r="U109" s="527"/>
    </row>
    <row r="110" spans="2:21" ht="12.75" customHeight="1">
      <c r="B110" s="527"/>
      <c r="C110" s="527"/>
      <c r="D110" s="527"/>
      <c r="E110" s="527"/>
      <c r="F110" s="527"/>
      <c r="G110" s="527"/>
      <c r="H110" s="527"/>
      <c r="I110" s="527"/>
      <c r="J110" s="527"/>
      <c r="K110" s="527"/>
      <c r="L110" s="547"/>
      <c r="M110" s="527"/>
      <c r="N110" s="527"/>
      <c r="O110" s="527"/>
      <c r="P110" s="527"/>
      <c r="Q110" s="527"/>
      <c r="R110" s="527"/>
      <c r="S110" s="527"/>
      <c r="T110" s="527"/>
      <c r="U110" s="527"/>
    </row>
    <row r="111" spans="2:21" ht="12.75" customHeight="1">
      <c r="B111" s="527"/>
      <c r="C111" s="527"/>
      <c r="D111" s="527"/>
      <c r="E111" s="527"/>
      <c r="F111" s="527"/>
      <c r="G111" s="527"/>
      <c r="H111" s="527"/>
      <c r="I111" s="527"/>
      <c r="J111" s="527"/>
      <c r="K111" s="527"/>
      <c r="L111" s="547"/>
      <c r="M111" s="527"/>
      <c r="N111" s="527"/>
      <c r="O111" s="527"/>
      <c r="P111" s="527"/>
      <c r="Q111" s="527"/>
      <c r="R111" s="527"/>
      <c r="S111" s="527"/>
      <c r="T111" s="527"/>
      <c r="U111" s="527"/>
    </row>
    <row r="112" spans="2:21" ht="12.75" customHeight="1">
      <c r="B112" s="527"/>
      <c r="C112" s="527"/>
      <c r="D112" s="527"/>
      <c r="E112" s="527"/>
      <c r="F112" s="527"/>
      <c r="G112" s="527"/>
      <c r="H112" s="527"/>
      <c r="I112" s="527"/>
      <c r="J112" s="527"/>
      <c r="K112" s="527"/>
      <c r="L112" s="547"/>
      <c r="M112" s="527"/>
      <c r="N112" s="527"/>
      <c r="O112" s="527"/>
      <c r="P112" s="527"/>
      <c r="Q112" s="527"/>
      <c r="R112" s="527"/>
      <c r="S112" s="527"/>
      <c r="T112" s="527"/>
      <c r="U112" s="527"/>
    </row>
    <row r="113" spans="2:21" ht="12.75" customHeight="1">
      <c r="B113" s="527"/>
      <c r="C113" s="527"/>
      <c r="D113" s="527"/>
      <c r="E113" s="527"/>
      <c r="F113" s="527"/>
      <c r="G113" s="527"/>
      <c r="H113" s="527"/>
      <c r="I113" s="527"/>
      <c r="J113" s="527"/>
      <c r="K113" s="527"/>
      <c r="L113" s="547"/>
      <c r="M113" s="527"/>
      <c r="N113" s="527"/>
      <c r="O113" s="527"/>
      <c r="P113" s="527"/>
      <c r="Q113" s="527"/>
      <c r="R113" s="527"/>
      <c r="S113" s="527"/>
      <c r="T113" s="527"/>
      <c r="U113" s="527"/>
    </row>
    <row r="114" spans="2:21" ht="12.75" customHeight="1"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47"/>
      <c r="M114" s="527"/>
      <c r="N114" s="527"/>
      <c r="O114" s="527"/>
      <c r="P114" s="527"/>
      <c r="Q114" s="527"/>
      <c r="R114" s="527"/>
      <c r="S114" s="527"/>
      <c r="T114" s="527"/>
      <c r="U114" s="527"/>
    </row>
    <row r="115" spans="2:21" ht="12.75" customHeight="1">
      <c r="B115" s="527"/>
      <c r="C115" s="527"/>
      <c r="D115" s="527"/>
      <c r="E115" s="527"/>
      <c r="F115" s="527"/>
      <c r="G115" s="527"/>
      <c r="H115" s="527"/>
      <c r="I115" s="527"/>
      <c r="J115" s="527"/>
      <c r="K115" s="527"/>
      <c r="L115" s="547"/>
      <c r="M115" s="527"/>
      <c r="N115" s="527"/>
      <c r="O115" s="527"/>
      <c r="P115" s="527"/>
      <c r="Q115" s="527"/>
      <c r="R115" s="527"/>
      <c r="S115" s="527"/>
      <c r="T115" s="527"/>
      <c r="U115" s="527"/>
    </row>
    <row r="116" spans="2:21" ht="12.75" customHeight="1">
      <c r="B116" s="527"/>
      <c r="C116" s="527"/>
      <c r="D116" s="527"/>
      <c r="E116" s="527"/>
      <c r="F116" s="527"/>
      <c r="G116" s="527"/>
      <c r="H116" s="527"/>
      <c r="I116" s="527"/>
      <c r="J116" s="527"/>
      <c r="K116" s="527"/>
      <c r="L116" s="547"/>
      <c r="M116" s="527"/>
      <c r="N116" s="527"/>
      <c r="O116" s="527"/>
      <c r="P116" s="527"/>
      <c r="Q116" s="527"/>
      <c r="R116" s="527"/>
      <c r="S116" s="527"/>
      <c r="T116" s="527"/>
      <c r="U116" s="527"/>
    </row>
    <row r="117" spans="2:21" ht="12.75" customHeight="1">
      <c r="B117" s="527"/>
      <c r="C117" s="527"/>
      <c r="D117" s="527"/>
      <c r="E117" s="527"/>
      <c r="F117" s="527"/>
      <c r="G117" s="527"/>
      <c r="H117" s="527"/>
      <c r="I117" s="527"/>
      <c r="J117" s="527"/>
      <c r="K117" s="527"/>
      <c r="L117" s="547"/>
      <c r="M117" s="527"/>
      <c r="N117" s="527"/>
      <c r="O117" s="527"/>
      <c r="P117" s="527"/>
      <c r="Q117" s="527"/>
      <c r="R117" s="527"/>
      <c r="S117" s="527"/>
      <c r="T117" s="527"/>
      <c r="U117" s="527"/>
    </row>
    <row r="118" spans="2:21" ht="12.75" customHeight="1">
      <c r="B118" s="527"/>
      <c r="C118" s="527"/>
      <c r="D118" s="527"/>
      <c r="E118" s="527"/>
      <c r="F118" s="527"/>
      <c r="G118" s="527"/>
      <c r="H118" s="527"/>
      <c r="I118" s="527"/>
      <c r="J118" s="527"/>
      <c r="K118" s="527"/>
      <c r="L118" s="547"/>
      <c r="M118" s="527"/>
      <c r="N118" s="527"/>
      <c r="O118" s="527"/>
      <c r="P118" s="527"/>
      <c r="Q118" s="527"/>
      <c r="R118" s="527"/>
      <c r="S118" s="527"/>
      <c r="T118" s="527"/>
      <c r="U118" s="527"/>
    </row>
    <row r="119" spans="2:21" ht="12.75" customHeight="1">
      <c r="B119" s="527"/>
      <c r="C119" s="527"/>
      <c r="D119" s="527"/>
      <c r="E119" s="527"/>
      <c r="F119" s="527"/>
      <c r="G119" s="527"/>
      <c r="H119" s="527"/>
      <c r="I119" s="527"/>
      <c r="J119" s="527"/>
      <c r="K119" s="527"/>
      <c r="L119" s="547"/>
      <c r="M119" s="527"/>
      <c r="N119" s="527"/>
      <c r="O119" s="527"/>
      <c r="P119" s="527"/>
      <c r="Q119" s="527"/>
      <c r="R119" s="527"/>
      <c r="S119" s="527"/>
      <c r="T119" s="527"/>
      <c r="U119" s="527"/>
    </row>
    <row r="120" spans="2:21" ht="12.75" customHeight="1">
      <c r="B120" s="527"/>
      <c r="C120" s="527"/>
      <c r="D120" s="527"/>
      <c r="E120" s="527"/>
      <c r="F120" s="527"/>
      <c r="G120" s="527"/>
      <c r="H120" s="527"/>
      <c r="I120" s="527"/>
      <c r="J120" s="527"/>
      <c r="K120" s="527"/>
      <c r="L120" s="547"/>
      <c r="M120" s="527"/>
      <c r="N120" s="527"/>
      <c r="O120" s="527"/>
      <c r="P120" s="527"/>
      <c r="Q120" s="527"/>
      <c r="R120" s="527"/>
      <c r="S120" s="527"/>
      <c r="T120" s="527"/>
      <c r="U120" s="527"/>
    </row>
    <row r="121" spans="2:21" ht="12.75" customHeight="1">
      <c r="B121" s="527"/>
      <c r="C121" s="527"/>
      <c r="D121" s="527"/>
      <c r="E121" s="527"/>
      <c r="F121" s="527"/>
      <c r="G121" s="527"/>
      <c r="H121" s="527"/>
      <c r="I121" s="527"/>
      <c r="J121" s="527"/>
      <c r="K121" s="527"/>
      <c r="L121" s="547"/>
      <c r="M121" s="527"/>
      <c r="N121" s="527"/>
      <c r="O121" s="527"/>
      <c r="P121" s="527"/>
      <c r="Q121" s="527"/>
      <c r="R121" s="527"/>
      <c r="S121" s="527"/>
      <c r="T121" s="527"/>
      <c r="U121" s="527"/>
    </row>
    <row r="122" spans="2:21" ht="12.75" customHeight="1">
      <c r="B122" s="527"/>
      <c r="C122" s="527"/>
      <c r="D122" s="527"/>
      <c r="E122" s="527"/>
      <c r="F122" s="527"/>
      <c r="G122" s="527"/>
      <c r="H122" s="527"/>
      <c r="I122" s="527"/>
      <c r="J122" s="527"/>
      <c r="K122" s="527"/>
      <c r="L122" s="547"/>
      <c r="M122" s="527"/>
      <c r="N122" s="527"/>
      <c r="O122" s="527"/>
      <c r="P122" s="527"/>
      <c r="Q122" s="527"/>
      <c r="R122" s="527"/>
      <c r="S122" s="527"/>
      <c r="T122" s="527"/>
      <c r="U122" s="527"/>
    </row>
    <row r="123" spans="2:21" ht="12.75" customHeight="1">
      <c r="B123" s="527"/>
      <c r="C123" s="527"/>
      <c r="D123" s="527"/>
      <c r="E123" s="527"/>
      <c r="F123" s="527"/>
      <c r="G123" s="527"/>
      <c r="H123" s="527"/>
      <c r="I123" s="527"/>
      <c r="J123" s="527"/>
      <c r="K123" s="527"/>
      <c r="L123" s="547"/>
      <c r="M123" s="527"/>
      <c r="N123" s="527"/>
      <c r="O123" s="527"/>
      <c r="P123" s="527"/>
      <c r="Q123" s="527"/>
      <c r="R123" s="527"/>
      <c r="S123" s="527"/>
      <c r="T123" s="527"/>
      <c r="U123" s="527"/>
    </row>
    <row r="124" spans="2:21" ht="12.75" customHeight="1">
      <c r="B124" s="527"/>
      <c r="C124" s="527"/>
      <c r="D124" s="527"/>
      <c r="E124" s="527"/>
      <c r="F124" s="527"/>
      <c r="G124" s="527"/>
      <c r="H124" s="527"/>
      <c r="I124" s="527"/>
      <c r="J124" s="527"/>
      <c r="K124" s="527"/>
      <c r="L124" s="547"/>
      <c r="M124" s="527"/>
      <c r="N124" s="527"/>
      <c r="O124" s="527"/>
      <c r="P124" s="527"/>
      <c r="Q124" s="527"/>
      <c r="R124" s="527"/>
      <c r="S124" s="527"/>
      <c r="T124" s="527"/>
      <c r="U124" s="527"/>
    </row>
    <row r="125" spans="2:21" ht="12.75" customHeight="1">
      <c r="B125" s="527"/>
      <c r="C125" s="527"/>
      <c r="D125" s="527"/>
      <c r="E125" s="527"/>
      <c r="F125" s="527"/>
      <c r="G125" s="527"/>
      <c r="H125" s="527"/>
      <c r="I125" s="527"/>
      <c r="J125" s="527"/>
      <c r="K125" s="527"/>
      <c r="L125" s="547"/>
      <c r="M125" s="527"/>
      <c r="N125" s="527"/>
      <c r="O125" s="527"/>
      <c r="P125" s="527"/>
      <c r="Q125" s="527"/>
      <c r="R125" s="527"/>
      <c r="S125" s="527"/>
      <c r="T125" s="527"/>
      <c r="U125" s="527"/>
    </row>
    <row r="126" spans="2:21" ht="12.75" customHeight="1">
      <c r="B126" s="527"/>
      <c r="C126" s="527"/>
      <c r="D126" s="527"/>
      <c r="E126" s="527"/>
      <c r="F126" s="527"/>
      <c r="G126" s="527"/>
      <c r="H126" s="527"/>
      <c r="I126" s="527"/>
      <c r="J126" s="527"/>
      <c r="K126" s="527"/>
      <c r="L126" s="547"/>
      <c r="M126" s="527"/>
      <c r="N126" s="527"/>
      <c r="O126" s="527"/>
      <c r="P126" s="527"/>
      <c r="Q126" s="527"/>
      <c r="R126" s="527"/>
      <c r="S126" s="527"/>
      <c r="T126" s="527"/>
      <c r="U126" s="527"/>
    </row>
    <row r="127" spans="2:21" ht="12.75" customHeight="1">
      <c r="B127" s="527"/>
      <c r="C127" s="527"/>
      <c r="D127" s="527"/>
      <c r="E127" s="527"/>
      <c r="F127" s="527"/>
      <c r="G127" s="527"/>
      <c r="H127" s="527"/>
      <c r="I127" s="527"/>
      <c r="J127" s="527"/>
      <c r="K127" s="527"/>
      <c r="L127" s="547"/>
      <c r="M127" s="527"/>
      <c r="N127" s="527"/>
      <c r="O127" s="527"/>
      <c r="P127" s="527"/>
      <c r="Q127" s="527"/>
      <c r="R127" s="527"/>
      <c r="S127" s="527"/>
      <c r="T127" s="527"/>
      <c r="U127" s="527"/>
    </row>
    <row r="128" spans="2:21" ht="12.75" customHeight="1">
      <c r="B128" s="527"/>
      <c r="C128" s="527"/>
      <c r="D128" s="527"/>
      <c r="E128" s="527"/>
      <c r="F128" s="527"/>
      <c r="G128" s="527"/>
      <c r="H128" s="527"/>
      <c r="I128" s="527"/>
      <c r="J128" s="527"/>
      <c r="K128" s="527"/>
      <c r="L128" s="547"/>
      <c r="M128" s="527"/>
      <c r="N128" s="527"/>
      <c r="O128" s="527"/>
      <c r="P128" s="527"/>
      <c r="Q128" s="527"/>
      <c r="R128" s="527"/>
      <c r="S128" s="527"/>
      <c r="T128" s="527"/>
      <c r="U128" s="527"/>
    </row>
    <row r="129" spans="2:21" ht="9.75" customHeight="1">
      <c r="B129" s="527"/>
      <c r="C129" s="527"/>
      <c r="D129" s="527"/>
      <c r="E129" s="527"/>
      <c r="F129" s="527"/>
      <c r="G129" s="527"/>
      <c r="H129" s="527"/>
      <c r="I129" s="527"/>
      <c r="J129" s="527"/>
      <c r="K129" s="527"/>
      <c r="L129" s="547"/>
      <c r="M129" s="527"/>
      <c r="N129" s="527"/>
      <c r="O129" s="527"/>
      <c r="P129" s="527"/>
      <c r="Q129" s="527"/>
      <c r="R129" s="527"/>
      <c r="S129" s="527"/>
      <c r="T129" s="527"/>
      <c r="U129" s="527"/>
    </row>
    <row r="130" spans="2:21" ht="9" customHeight="1">
      <c r="B130" s="527"/>
      <c r="C130" s="527"/>
      <c r="D130" s="527"/>
      <c r="E130" s="527"/>
      <c r="F130" s="527"/>
      <c r="G130" s="527"/>
      <c r="H130" s="527"/>
      <c r="I130" s="527"/>
      <c r="J130" s="527"/>
      <c r="K130" s="527"/>
      <c r="L130" s="547"/>
      <c r="M130" s="527"/>
      <c r="N130" s="527"/>
      <c r="O130" s="527"/>
      <c r="P130" s="527"/>
      <c r="Q130" s="527"/>
      <c r="R130" s="527"/>
      <c r="S130" s="527"/>
      <c r="T130" s="527"/>
      <c r="U130" s="527"/>
    </row>
    <row r="131" spans="2:21" ht="9" customHeight="1">
      <c r="B131" s="527"/>
      <c r="C131" s="527"/>
      <c r="D131" s="527"/>
      <c r="E131" s="527"/>
      <c r="F131" s="527"/>
      <c r="G131" s="527"/>
      <c r="H131" s="527"/>
      <c r="I131" s="527"/>
      <c r="J131" s="527"/>
      <c r="K131" s="527"/>
      <c r="L131" s="547"/>
      <c r="M131" s="527"/>
      <c r="N131" s="527"/>
      <c r="O131" s="527"/>
      <c r="P131" s="527"/>
      <c r="Q131" s="527"/>
      <c r="R131" s="527"/>
      <c r="S131" s="527"/>
      <c r="T131" s="527"/>
      <c r="U131" s="527"/>
    </row>
    <row r="132" spans="2:21" ht="9" customHeight="1">
      <c r="B132" s="527"/>
      <c r="C132" s="527"/>
      <c r="D132" s="527"/>
      <c r="E132" s="527"/>
      <c r="F132" s="527"/>
      <c r="G132" s="527"/>
      <c r="H132" s="527"/>
      <c r="I132" s="527"/>
      <c r="J132" s="527"/>
      <c r="K132" s="527"/>
      <c r="L132" s="547"/>
      <c r="M132" s="527"/>
      <c r="N132" s="527"/>
      <c r="O132" s="527"/>
      <c r="P132" s="527"/>
      <c r="Q132" s="527"/>
      <c r="R132" s="527"/>
      <c r="S132" s="527"/>
      <c r="T132" s="527"/>
      <c r="U132" s="527"/>
    </row>
    <row r="133" spans="2:21" ht="12.75" customHeight="1">
      <c r="B133" s="527"/>
      <c r="C133" s="527"/>
      <c r="D133" s="527"/>
      <c r="E133" s="527"/>
      <c r="F133" s="527"/>
      <c r="G133" s="527"/>
      <c r="H133" s="527"/>
      <c r="I133" s="527"/>
      <c r="J133" s="527"/>
      <c r="K133" s="527"/>
      <c r="L133" s="547"/>
      <c r="M133" s="527"/>
      <c r="N133" s="527"/>
      <c r="O133" s="527"/>
      <c r="P133" s="527"/>
      <c r="Q133" s="527"/>
      <c r="R133" s="527"/>
      <c r="S133" s="527"/>
      <c r="T133" s="527"/>
      <c r="U133" s="527"/>
    </row>
    <row r="134" spans="2:21" ht="12.75" customHeight="1">
      <c r="B134" s="527"/>
      <c r="C134" s="527"/>
      <c r="D134" s="527"/>
      <c r="E134" s="527"/>
      <c r="F134" s="527"/>
      <c r="G134" s="527"/>
      <c r="H134" s="527"/>
      <c r="I134" s="527"/>
      <c r="J134" s="527"/>
      <c r="K134" s="527"/>
      <c r="L134" s="547"/>
      <c r="M134" s="527"/>
      <c r="N134" s="527"/>
      <c r="O134" s="527"/>
      <c r="P134" s="527"/>
      <c r="Q134" s="527"/>
      <c r="R134" s="527"/>
      <c r="S134" s="527"/>
      <c r="T134" s="527"/>
      <c r="U134" s="527"/>
    </row>
    <row r="135" spans="2:21" ht="12.75" customHeight="1">
      <c r="B135" s="527"/>
      <c r="C135" s="527"/>
      <c r="D135" s="527"/>
      <c r="E135" s="527"/>
      <c r="F135" s="527"/>
      <c r="G135" s="527"/>
      <c r="H135" s="527"/>
      <c r="I135" s="527"/>
      <c r="J135" s="527"/>
      <c r="K135" s="527"/>
      <c r="L135" s="547"/>
      <c r="M135" s="527"/>
      <c r="N135" s="527"/>
      <c r="O135" s="527"/>
      <c r="P135" s="527"/>
      <c r="Q135" s="527"/>
      <c r="R135" s="527"/>
      <c r="S135" s="527"/>
      <c r="T135" s="527"/>
      <c r="U135" s="527"/>
    </row>
    <row r="136" spans="2:21" ht="12.75" customHeight="1">
      <c r="B136" s="527"/>
      <c r="C136" s="527"/>
      <c r="D136" s="527"/>
      <c r="E136" s="527"/>
      <c r="F136" s="527"/>
      <c r="G136" s="527"/>
      <c r="H136" s="527"/>
      <c r="I136" s="527"/>
      <c r="J136" s="527"/>
      <c r="K136" s="527"/>
      <c r="L136" s="547"/>
      <c r="M136" s="527"/>
      <c r="N136" s="527"/>
      <c r="O136" s="527"/>
      <c r="P136" s="527"/>
      <c r="Q136" s="527"/>
      <c r="R136" s="527"/>
      <c r="S136" s="527"/>
      <c r="T136" s="527"/>
      <c r="U136" s="527"/>
    </row>
    <row r="137" spans="2:21" ht="12.75" customHeight="1">
      <c r="B137" s="527"/>
      <c r="C137" s="527"/>
      <c r="D137" s="527"/>
      <c r="E137" s="527"/>
      <c r="F137" s="527"/>
      <c r="G137" s="527"/>
      <c r="H137" s="527"/>
      <c r="I137" s="527"/>
      <c r="J137" s="527"/>
      <c r="K137" s="527"/>
      <c r="L137" s="547"/>
      <c r="M137" s="527"/>
      <c r="N137" s="527"/>
      <c r="O137" s="527"/>
      <c r="P137" s="527"/>
      <c r="Q137" s="527"/>
      <c r="R137" s="527"/>
      <c r="S137" s="527"/>
      <c r="T137" s="527"/>
      <c r="U137" s="527"/>
    </row>
    <row r="138" spans="2:21" ht="12.75" customHeight="1">
      <c r="B138" s="527"/>
      <c r="C138" s="527"/>
      <c r="D138" s="527"/>
      <c r="E138" s="527"/>
      <c r="F138" s="527"/>
      <c r="G138" s="527"/>
      <c r="H138" s="527"/>
      <c r="I138" s="527"/>
      <c r="J138" s="527"/>
      <c r="K138" s="527"/>
      <c r="L138" s="547"/>
      <c r="M138" s="527"/>
      <c r="N138" s="527"/>
      <c r="O138" s="527"/>
      <c r="P138" s="527"/>
      <c r="Q138" s="527"/>
      <c r="R138" s="527"/>
      <c r="S138" s="527"/>
      <c r="T138" s="527"/>
      <c r="U138" s="527"/>
    </row>
    <row r="139" spans="2:21" ht="12.75" customHeight="1">
      <c r="B139" s="527"/>
      <c r="C139" s="527"/>
      <c r="D139" s="527"/>
      <c r="E139" s="527"/>
      <c r="F139" s="527"/>
      <c r="G139" s="527"/>
      <c r="H139" s="527"/>
      <c r="I139" s="527"/>
      <c r="J139" s="527"/>
      <c r="K139" s="527"/>
      <c r="L139" s="547"/>
      <c r="M139" s="527"/>
      <c r="N139" s="527"/>
      <c r="O139" s="527"/>
      <c r="P139" s="527"/>
      <c r="Q139" s="527"/>
      <c r="R139" s="527"/>
      <c r="S139" s="527"/>
      <c r="T139" s="527"/>
      <c r="U139" s="527"/>
    </row>
    <row r="140" spans="2:21" ht="12.75" customHeight="1">
      <c r="B140" s="527"/>
      <c r="C140" s="527"/>
      <c r="D140" s="527"/>
      <c r="E140" s="527"/>
      <c r="F140" s="527"/>
      <c r="G140" s="527"/>
      <c r="H140" s="527"/>
      <c r="I140" s="527"/>
      <c r="J140" s="527"/>
      <c r="K140" s="527"/>
      <c r="L140" s="547"/>
      <c r="M140" s="527"/>
      <c r="N140" s="527"/>
      <c r="O140" s="527"/>
      <c r="P140" s="527"/>
      <c r="Q140" s="527"/>
      <c r="R140" s="527"/>
      <c r="S140" s="527"/>
      <c r="T140" s="527"/>
      <c r="U140" s="527"/>
    </row>
    <row r="141" spans="2:21" ht="12.75" customHeight="1">
      <c r="B141" s="527"/>
      <c r="C141" s="527"/>
      <c r="D141" s="527"/>
      <c r="E141" s="527"/>
      <c r="F141" s="527"/>
      <c r="G141" s="527"/>
      <c r="H141" s="527"/>
      <c r="I141" s="527"/>
      <c r="J141" s="527"/>
      <c r="K141" s="527"/>
      <c r="L141" s="547"/>
      <c r="M141" s="527"/>
      <c r="N141" s="527"/>
      <c r="O141" s="527"/>
      <c r="P141" s="527"/>
      <c r="Q141" s="527"/>
      <c r="R141" s="527"/>
      <c r="S141" s="527"/>
      <c r="T141" s="527"/>
      <c r="U141" s="527"/>
    </row>
    <row r="142" spans="2:21" ht="12.75" customHeight="1">
      <c r="B142" s="527"/>
      <c r="C142" s="527"/>
      <c r="D142" s="527"/>
      <c r="E142" s="527"/>
      <c r="F142" s="527"/>
      <c r="G142" s="527"/>
      <c r="H142" s="527"/>
      <c r="I142" s="527"/>
      <c r="J142" s="527"/>
      <c r="K142" s="527"/>
      <c r="L142" s="547"/>
      <c r="M142" s="527"/>
      <c r="N142" s="527"/>
      <c r="O142" s="527"/>
      <c r="P142" s="527"/>
      <c r="Q142" s="527"/>
      <c r="R142" s="527"/>
      <c r="S142" s="527"/>
      <c r="T142" s="527"/>
      <c r="U142" s="527"/>
    </row>
    <row r="143" spans="2:21" ht="12.75" customHeight="1">
      <c r="B143" s="527"/>
      <c r="C143" s="527"/>
      <c r="D143" s="527"/>
      <c r="E143" s="527"/>
      <c r="F143" s="527"/>
      <c r="G143" s="527"/>
      <c r="H143" s="527"/>
      <c r="I143" s="527"/>
      <c r="J143" s="527"/>
      <c r="K143" s="527"/>
      <c r="L143" s="547"/>
      <c r="M143" s="527"/>
      <c r="N143" s="527"/>
      <c r="O143" s="527"/>
      <c r="P143" s="527"/>
      <c r="Q143" s="527"/>
      <c r="R143" s="527"/>
      <c r="S143" s="527"/>
      <c r="T143" s="527"/>
      <c r="U143" s="527"/>
    </row>
    <row r="144" spans="2:21" ht="12.75" customHeight="1">
      <c r="B144" s="527"/>
      <c r="C144" s="527"/>
      <c r="D144" s="527"/>
      <c r="E144" s="527"/>
      <c r="F144" s="527"/>
      <c r="G144" s="527"/>
      <c r="H144" s="527"/>
      <c r="I144" s="527"/>
      <c r="J144" s="527"/>
      <c r="K144" s="527"/>
      <c r="L144" s="547"/>
      <c r="M144" s="527"/>
      <c r="N144" s="527"/>
      <c r="O144" s="527"/>
      <c r="P144" s="527"/>
      <c r="Q144" s="527"/>
      <c r="R144" s="527"/>
      <c r="S144" s="527"/>
      <c r="T144" s="527"/>
      <c r="U144" s="527"/>
    </row>
    <row r="145" spans="2:21" ht="12.75" customHeight="1">
      <c r="B145" s="527"/>
      <c r="C145" s="527"/>
      <c r="D145" s="527"/>
      <c r="E145" s="527"/>
      <c r="F145" s="527"/>
      <c r="G145" s="527"/>
      <c r="H145" s="527"/>
      <c r="I145" s="527"/>
      <c r="J145" s="527"/>
      <c r="K145" s="527"/>
      <c r="L145" s="547"/>
      <c r="M145" s="527"/>
      <c r="N145" s="527"/>
      <c r="O145" s="527"/>
      <c r="P145" s="527"/>
      <c r="Q145" s="527"/>
      <c r="R145" s="527"/>
      <c r="S145" s="527"/>
      <c r="T145" s="527"/>
      <c r="U145" s="527"/>
    </row>
    <row r="146" spans="2:21" ht="12.75" customHeight="1">
      <c r="B146" s="527"/>
      <c r="C146" s="527"/>
      <c r="D146" s="527"/>
      <c r="E146" s="527"/>
      <c r="F146" s="527"/>
      <c r="G146" s="527"/>
      <c r="H146" s="527"/>
      <c r="I146" s="527"/>
      <c r="J146" s="527"/>
      <c r="K146" s="527"/>
      <c r="L146" s="547"/>
      <c r="M146" s="527"/>
      <c r="N146" s="527"/>
      <c r="O146" s="527"/>
      <c r="P146" s="527"/>
      <c r="Q146" s="527"/>
      <c r="R146" s="527"/>
      <c r="S146" s="527"/>
      <c r="T146" s="527"/>
      <c r="U146" s="527"/>
    </row>
    <row r="147" spans="2:21" ht="12.75">
      <c r="B147" s="527"/>
      <c r="C147" s="527"/>
      <c r="D147" s="527"/>
      <c r="E147" s="527"/>
      <c r="F147" s="527"/>
      <c r="G147" s="527"/>
      <c r="H147" s="527"/>
      <c r="I147" s="527"/>
      <c r="J147" s="527"/>
      <c r="K147" s="527"/>
      <c r="L147" s="547"/>
      <c r="M147" s="527"/>
      <c r="N147" s="527"/>
      <c r="O147" s="527"/>
      <c r="P147" s="527"/>
      <c r="Q147" s="527"/>
      <c r="R147" s="527"/>
      <c r="S147" s="527"/>
      <c r="T147" s="527"/>
      <c r="U147" s="527"/>
    </row>
    <row r="148" spans="2:21" ht="12.75">
      <c r="B148" s="527"/>
      <c r="C148" s="527"/>
      <c r="D148" s="527"/>
      <c r="E148" s="527"/>
      <c r="F148" s="527"/>
      <c r="G148" s="527"/>
      <c r="H148" s="527"/>
      <c r="I148" s="527"/>
      <c r="J148" s="527"/>
      <c r="K148" s="527"/>
      <c r="L148" s="547"/>
      <c r="M148" s="527"/>
      <c r="N148" s="527"/>
      <c r="O148" s="527"/>
      <c r="P148" s="527"/>
      <c r="Q148" s="527"/>
      <c r="R148" s="527"/>
      <c r="S148" s="527"/>
      <c r="T148" s="527"/>
      <c r="U148" s="527"/>
    </row>
    <row r="149" spans="2:21" ht="12.75">
      <c r="B149" s="527"/>
      <c r="C149" s="527"/>
      <c r="D149" s="527"/>
      <c r="E149" s="527"/>
      <c r="F149" s="527"/>
      <c r="G149" s="527"/>
      <c r="H149" s="527"/>
      <c r="I149" s="527"/>
      <c r="J149" s="527"/>
      <c r="K149" s="527"/>
      <c r="L149" s="547"/>
      <c r="M149" s="527"/>
      <c r="N149" s="527"/>
      <c r="O149" s="527"/>
      <c r="P149" s="527"/>
      <c r="Q149" s="527"/>
      <c r="R149" s="527"/>
      <c r="S149" s="527"/>
      <c r="T149" s="527"/>
      <c r="U149" s="527"/>
    </row>
    <row r="150" spans="2:21" ht="12.75">
      <c r="B150" s="527"/>
      <c r="C150" s="527"/>
      <c r="D150" s="527"/>
      <c r="E150" s="527"/>
      <c r="F150" s="527"/>
      <c r="G150" s="527"/>
      <c r="H150" s="527"/>
      <c r="I150" s="527"/>
      <c r="J150" s="527"/>
      <c r="K150" s="527"/>
      <c r="L150" s="547"/>
      <c r="M150" s="527"/>
      <c r="N150" s="527"/>
      <c r="O150" s="527"/>
      <c r="P150" s="527"/>
      <c r="Q150" s="527"/>
      <c r="R150" s="527"/>
      <c r="S150" s="527"/>
      <c r="T150" s="527"/>
      <c r="U150" s="527"/>
    </row>
    <row r="151" spans="2:21" ht="12.75">
      <c r="B151" s="527"/>
      <c r="C151" s="527"/>
      <c r="D151" s="527"/>
      <c r="E151" s="527"/>
      <c r="F151" s="527"/>
      <c r="G151" s="527"/>
      <c r="H151" s="527"/>
      <c r="I151" s="527"/>
      <c r="J151" s="527"/>
      <c r="K151" s="527"/>
      <c r="L151" s="547"/>
      <c r="M151" s="527"/>
      <c r="N151" s="527"/>
      <c r="O151" s="527"/>
      <c r="P151" s="527"/>
      <c r="Q151" s="527"/>
      <c r="R151" s="527"/>
      <c r="S151" s="527"/>
      <c r="T151" s="527"/>
      <c r="U151" s="527"/>
    </row>
    <row r="152" spans="2:21" ht="9" customHeight="1">
      <c r="B152" s="527"/>
      <c r="C152" s="527"/>
      <c r="D152" s="527"/>
      <c r="E152" s="527"/>
      <c r="F152" s="527"/>
      <c r="G152" s="527"/>
      <c r="H152" s="527"/>
      <c r="I152" s="527"/>
      <c r="J152" s="527"/>
      <c r="K152" s="527"/>
      <c r="L152" s="547"/>
      <c r="M152" s="527"/>
      <c r="N152" s="527"/>
      <c r="O152" s="527"/>
      <c r="P152" s="527"/>
      <c r="Q152" s="527"/>
      <c r="R152" s="527"/>
      <c r="S152" s="527"/>
      <c r="T152" s="527"/>
      <c r="U152" s="527"/>
    </row>
    <row r="153" spans="2:21" ht="12.75">
      <c r="B153" s="527"/>
      <c r="C153" s="527"/>
      <c r="D153" s="527"/>
      <c r="E153" s="527"/>
      <c r="F153" s="527"/>
      <c r="G153" s="527"/>
      <c r="H153" s="527"/>
      <c r="I153" s="527"/>
      <c r="J153" s="527"/>
      <c r="K153" s="527"/>
      <c r="L153" s="547"/>
      <c r="M153" s="527"/>
      <c r="N153" s="527"/>
      <c r="O153" s="527"/>
      <c r="P153" s="527"/>
      <c r="Q153" s="527"/>
      <c r="R153" s="527"/>
      <c r="S153" s="527"/>
      <c r="T153" s="527"/>
      <c r="U153" s="527"/>
    </row>
  </sheetData>
  <sheetProtection password="C7A0" sheet="1" objects="1" scenarios="1"/>
  <printOptions horizontalCentered="1"/>
  <pageMargins left="0.6692913385826772" right="0.15748031496062992" top="0.31496062992125984" bottom="0.4330708661417323" header="0.2362204724409449" footer="0.2362204724409449"/>
  <pageSetup fitToHeight="1" fitToWidth="1" horizontalDpi="600" verticalDpi="600" orientation="portrait" paperSize="9" scale="71" r:id="rId1"/>
  <headerFooter alignWithMargins="0">
    <oddFooter>&amp;L&amp;"KPN Sans,Regular"KPN Investor Relations&amp;C&amp;"KPN Sans,Regular"&amp;A&amp;R&amp;"KPN Sans,Regular"Q4 2005</oddFooter>
  </headerFooter>
  <rowBreaks count="1" manualBreakCount="1">
    <brk id="130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63" customWidth="1"/>
    <col min="2" max="2" width="0.875" style="63" customWidth="1"/>
    <col min="3" max="3" width="51.375" style="63" customWidth="1"/>
    <col min="4" max="4" width="8.75390625" style="63" customWidth="1"/>
    <col min="5" max="5" width="9.00390625" style="686" customWidth="1"/>
    <col min="6" max="6" width="5.75390625" style="63" customWidth="1"/>
    <col min="7" max="7" width="9.00390625" style="63" customWidth="1"/>
    <col min="8" max="8" width="5.75390625" style="63" customWidth="1"/>
    <col min="9" max="9" width="9.00390625" style="63" customWidth="1"/>
    <col min="10" max="10" width="5.75390625" style="63" customWidth="1"/>
    <col min="11" max="11" width="0.875" style="686" customWidth="1"/>
    <col min="12" max="12" width="1.75390625" style="63" customWidth="1"/>
    <col min="13" max="13" width="11.75390625" style="63" customWidth="1"/>
    <col min="14" max="14" width="12.75390625" style="63" customWidth="1"/>
    <col min="15" max="16384" width="9.125" style="63" customWidth="1"/>
  </cols>
  <sheetData>
    <row r="1" spans="1:12" ht="9" customHeight="1">
      <c r="A1" s="621"/>
      <c r="B1" s="622"/>
      <c r="C1" s="623"/>
      <c r="D1" s="623"/>
      <c r="E1" s="623"/>
      <c r="F1" s="623"/>
      <c r="G1" s="623"/>
      <c r="H1" s="624"/>
      <c r="I1" s="624"/>
      <c r="J1" s="624"/>
      <c r="K1" s="622"/>
      <c r="L1" s="621"/>
    </row>
    <row r="2" spans="1:12" ht="15" customHeight="1">
      <c r="A2" s="621"/>
      <c r="B2" s="625"/>
      <c r="C2" s="160" t="s">
        <v>164</v>
      </c>
      <c r="D2" s="221"/>
      <c r="E2" s="626">
        <v>2003</v>
      </c>
      <c r="F2" s="626" t="s">
        <v>31</v>
      </c>
      <c r="G2" s="626">
        <v>2004</v>
      </c>
      <c r="H2" s="627" t="s">
        <v>31</v>
      </c>
      <c r="I2" s="626">
        <v>2005</v>
      </c>
      <c r="J2" s="627" t="s">
        <v>31</v>
      </c>
      <c r="K2" s="625"/>
      <c r="L2" s="621"/>
    </row>
    <row r="3" spans="1:12" ht="13.5">
      <c r="A3" s="621"/>
      <c r="B3" s="628"/>
      <c r="C3" s="156" t="s">
        <v>200</v>
      </c>
      <c r="D3" s="221"/>
      <c r="E3" s="629" t="s">
        <v>368</v>
      </c>
      <c r="F3" s="630"/>
      <c r="G3" s="631" t="s">
        <v>221</v>
      </c>
      <c r="H3" s="632"/>
      <c r="I3" s="631" t="s">
        <v>361</v>
      </c>
      <c r="J3" s="632"/>
      <c r="K3" s="628"/>
      <c r="L3" s="621"/>
    </row>
    <row r="4" spans="1:12" ht="13.5">
      <c r="A4" s="621"/>
      <c r="B4" s="628"/>
      <c r="C4" s="633"/>
      <c r="D4" s="633"/>
      <c r="E4" s="629" t="s">
        <v>222</v>
      </c>
      <c r="F4" s="630"/>
      <c r="G4" s="631" t="s">
        <v>222</v>
      </c>
      <c r="H4" s="632"/>
      <c r="I4" s="634"/>
      <c r="J4" s="632"/>
      <c r="K4" s="628"/>
      <c r="L4" s="621"/>
    </row>
    <row r="5" spans="1:12" ht="13.5">
      <c r="A5" s="621"/>
      <c r="B5" s="628"/>
      <c r="C5" s="633"/>
      <c r="D5" s="633"/>
      <c r="E5" s="629" t="s">
        <v>373</v>
      </c>
      <c r="F5" s="635"/>
      <c r="G5" s="631" t="s">
        <v>372</v>
      </c>
      <c r="H5" s="632"/>
      <c r="I5" s="634"/>
      <c r="J5" s="632"/>
      <c r="K5" s="628"/>
      <c r="L5" s="621"/>
    </row>
    <row r="6" spans="1:12" ht="13.5">
      <c r="A6" s="621"/>
      <c r="B6" s="628"/>
      <c r="C6" s="633"/>
      <c r="D6" s="633"/>
      <c r="E6" s="633"/>
      <c r="F6" s="636"/>
      <c r="G6" s="631" t="s">
        <v>223</v>
      </c>
      <c r="H6" s="632"/>
      <c r="I6" s="634"/>
      <c r="J6" s="632"/>
      <c r="K6" s="628"/>
      <c r="L6" s="621"/>
    </row>
    <row r="7" spans="1:12" ht="14.25">
      <c r="A7" s="621"/>
      <c r="B7" s="637"/>
      <c r="C7" s="638" t="s">
        <v>218</v>
      </c>
      <c r="D7" s="638"/>
      <c r="E7" s="639" t="s">
        <v>34</v>
      </c>
      <c r="F7" s="639"/>
      <c r="G7" s="640" t="s">
        <v>34</v>
      </c>
      <c r="H7" s="641"/>
      <c r="I7" s="640"/>
      <c r="J7" s="641"/>
      <c r="K7" s="637"/>
      <c r="L7" s="621"/>
    </row>
    <row r="8" spans="1:12" ht="12" customHeight="1">
      <c r="A8" s="621"/>
      <c r="B8" s="642"/>
      <c r="C8" s="643" t="s">
        <v>219</v>
      </c>
      <c r="D8" s="643"/>
      <c r="E8" s="644">
        <v>14.95</v>
      </c>
      <c r="F8" s="645">
        <v>0.0353</v>
      </c>
      <c r="G8" s="646">
        <v>15.26</v>
      </c>
      <c r="H8" s="645">
        <f>(G8/E8)-1</f>
        <v>0.020735785953177377</v>
      </c>
      <c r="I8" s="647">
        <v>15.26</v>
      </c>
      <c r="J8" s="361"/>
      <c r="K8" s="642"/>
      <c r="L8" s="621"/>
    </row>
    <row r="9" spans="1:12" ht="12" customHeight="1">
      <c r="A9" s="621"/>
      <c r="B9" s="642"/>
      <c r="C9" s="643" t="s">
        <v>220</v>
      </c>
      <c r="D9" s="643"/>
      <c r="E9" s="644">
        <v>21.65</v>
      </c>
      <c r="F9" s="645">
        <v>0.0349</v>
      </c>
      <c r="G9" s="646">
        <v>21.96</v>
      </c>
      <c r="H9" s="645">
        <f>(G9/E9)-1</f>
        <v>0.014318706697459715</v>
      </c>
      <c r="I9" s="647">
        <v>21.96</v>
      </c>
      <c r="J9" s="361"/>
      <c r="K9" s="642"/>
      <c r="L9" s="621"/>
    </row>
    <row r="10" spans="1:12" ht="12" customHeight="1">
      <c r="A10" s="621"/>
      <c r="B10" s="642"/>
      <c r="C10" s="638"/>
      <c r="D10" s="638"/>
      <c r="E10" s="648"/>
      <c r="F10" s="648"/>
      <c r="G10" s="648"/>
      <c r="H10" s="648"/>
      <c r="I10" s="648"/>
      <c r="J10" s="649"/>
      <c r="K10" s="642"/>
      <c r="L10" s="621"/>
    </row>
    <row r="11" spans="1:12" ht="12" customHeight="1">
      <c r="A11" s="621"/>
      <c r="B11" s="642"/>
      <c r="C11" s="638" t="s">
        <v>33</v>
      </c>
      <c r="D11" s="638"/>
      <c r="E11" s="640" t="s">
        <v>34</v>
      </c>
      <c r="F11" s="640"/>
      <c r="G11" s="640"/>
      <c r="H11" s="640"/>
      <c r="I11" s="640"/>
      <c r="J11" s="650"/>
      <c r="K11" s="642"/>
      <c r="L11" s="621"/>
    </row>
    <row r="12" spans="1:12" ht="12" customHeight="1">
      <c r="A12" s="621"/>
      <c r="B12" s="642"/>
      <c r="C12" s="651" t="s">
        <v>35</v>
      </c>
      <c r="D12" s="651"/>
      <c r="E12" s="652">
        <v>0.0359</v>
      </c>
      <c r="F12" s="645">
        <v>0.0316</v>
      </c>
      <c r="G12" s="653">
        <v>0.0359</v>
      </c>
      <c r="H12" s="645"/>
      <c r="I12" s="653">
        <v>0.0359</v>
      </c>
      <c r="J12" s="654"/>
      <c r="K12" s="642"/>
      <c r="L12" s="621"/>
    </row>
    <row r="13" spans="1:12" ht="12" customHeight="1">
      <c r="A13" s="621"/>
      <c r="B13" s="642"/>
      <c r="C13" s="651" t="s">
        <v>36</v>
      </c>
      <c r="D13" s="651"/>
      <c r="E13" s="652">
        <v>0.0243</v>
      </c>
      <c r="F13" s="645">
        <v>0.034</v>
      </c>
      <c r="G13" s="653">
        <v>0.0243</v>
      </c>
      <c r="H13" s="645"/>
      <c r="I13" s="653">
        <v>0.0243</v>
      </c>
      <c r="J13" s="654"/>
      <c r="K13" s="642"/>
      <c r="L13" s="621"/>
    </row>
    <row r="14" spans="1:12" ht="12" customHeight="1">
      <c r="A14" s="621"/>
      <c r="B14" s="642"/>
      <c r="C14" s="651" t="s">
        <v>37</v>
      </c>
      <c r="D14" s="651"/>
      <c r="E14" s="652">
        <v>0.013</v>
      </c>
      <c r="F14" s="645">
        <v>0.0317</v>
      </c>
      <c r="G14" s="653">
        <v>0.013</v>
      </c>
      <c r="H14" s="645"/>
      <c r="I14" s="653">
        <v>0.013</v>
      </c>
      <c r="J14" s="654"/>
      <c r="K14" s="642"/>
      <c r="L14" s="621"/>
    </row>
    <row r="15" spans="1:12" ht="12" customHeight="1">
      <c r="A15" s="621"/>
      <c r="B15" s="642"/>
      <c r="C15" s="651" t="s">
        <v>38</v>
      </c>
      <c r="D15" s="651"/>
      <c r="E15" s="652">
        <v>0.0087</v>
      </c>
      <c r="F15" s="645">
        <v>0.0357</v>
      </c>
      <c r="G15" s="653">
        <v>0.0087</v>
      </c>
      <c r="H15" s="645"/>
      <c r="I15" s="653">
        <v>0.0087</v>
      </c>
      <c r="J15" s="654"/>
      <c r="K15" s="642"/>
      <c r="L15" s="621"/>
    </row>
    <row r="16" spans="1:12" ht="12" customHeight="1">
      <c r="A16" s="621"/>
      <c r="B16" s="642"/>
      <c r="C16" s="651"/>
      <c r="D16" s="651"/>
      <c r="E16" s="648"/>
      <c r="F16" s="648"/>
      <c r="G16" s="648"/>
      <c r="H16" s="648"/>
      <c r="I16" s="648"/>
      <c r="J16" s="649"/>
      <c r="K16" s="642"/>
      <c r="L16" s="621"/>
    </row>
    <row r="17" spans="1:12" ht="12" customHeight="1">
      <c r="A17" s="621"/>
      <c r="B17" s="637"/>
      <c r="C17" s="655" t="s">
        <v>39</v>
      </c>
      <c r="D17" s="655"/>
      <c r="E17" s="640" t="s">
        <v>34</v>
      </c>
      <c r="F17" s="640"/>
      <c r="G17" s="640"/>
      <c r="H17" s="640"/>
      <c r="I17" s="640"/>
      <c r="J17" s="656"/>
      <c r="K17" s="637"/>
      <c r="L17" s="621"/>
    </row>
    <row r="18" spans="1:12" ht="12" customHeight="1">
      <c r="A18" s="621"/>
      <c r="B18" s="637"/>
      <c r="C18" s="651" t="s">
        <v>35</v>
      </c>
      <c r="D18" s="651"/>
      <c r="E18" s="652">
        <v>0.0435</v>
      </c>
      <c r="F18" s="645">
        <v>0.0357</v>
      </c>
      <c r="G18" s="653">
        <v>0.0435</v>
      </c>
      <c r="H18" s="645"/>
      <c r="I18" s="653">
        <v>0.0435</v>
      </c>
      <c r="J18" s="654"/>
      <c r="K18" s="637"/>
      <c r="L18" s="621"/>
    </row>
    <row r="19" spans="1:12" ht="12" customHeight="1">
      <c r="A19" s="621"/>
      <c r="B19" s="628"/>
      <c r="C19" s="633" t="s">
        <v>36</v>
      </c>
      <c r="D19" s="633"/>
      <c r="E19" s="652">
        <v>0.0369</v>
      </c>
      <c r="F19" s="645">
        <v>0.0336</v>
      </c>
      <c r="G19" s="653">
        <v>0.0369</v>
      </c>
      <c r="H19" s="645"/>
      <c r="I19" s="653">
        <v>0.0369</v>
      </c>
      <c r="J19" s="654"/>
      <c r="K19" s="628"/>
      <c r="L19" s="621"/>
    </row>
    <row r="20" spans="1:12" ht="12" customHeight="1">
      <c r="A20" s="621"/>
      <c r="B20" s="642"/>
      <c r="C20" s="651" t="s">
        <v>37</v>
      </c>
      <c r="D20" s="651"/>
      <c r="E20" s="652">
        <v>0.0175</v>
      </c>
      <c r="F20" s="645">
        <v>0.0355</v>
      </c>
      <c r="G20" s="653">
        <v>0.0175</v>
      </c>
      <c r="H20" s="645"/>
      <c r="I20" s="653">
        <v>0.0175</v>
      </c>
      <c r="J20" s="654"/>
      <c r="K20" s="642"/>
      <c r="L20" s="621"/>
    </row>
    <row r="21" spans="1:12" ht="12" customHeight="1">
      <c r="A21" s="621"/>
      <c r="B21" s="642"/>
      <c r="C21" s="651"/>
      <c r="D21" s="651"/>
      <c r="E21" s="648"/>
      <c r="F21" s="648"/>
      <c r="G21" s="648"/>
      <c r="H21" s="648"/>
      <c r="I21" s="648"/>
      <c r="J21" s="649"/>
      <c r="K21" s="642"/>
      <c r="L21" s="621"/>
    </row>
    <row r="22" spans="1:12" ht="12" customHeight="1">
      <c r="A22" s="621"/>
      <c r="B22" s="642"/>
      <c r="C22" s="638" t="s">
        <v>66</v>
      </c>
      <c r="D22" s="638"/>
      <c r="E22" s="640" t="s">
        <v>34</v>
      </c>
      <c r="F22" s="640"/>
      <c r="G22" s="640" t="s">
        <v>215</v>
      </c>
      <c r="H22" s="640"/>
      <c r="I22" s="640" t="s">
        <v>52</v>
      </c>
      <c r="J22" s="656"/>
      <c r="K22" s="642"/>
      <c r="L22" s="621"/>
    </row>
    <row r="23" spans="1:12" ht="12" customHeight="1">
      <c r="A23" s="621"/>
      <c r="B23" s="642"/>
      <c r="C23" s="651" t="s">
        <v>35</v>
      </c>
      <c r="D23" s="651"/>
      <c r="E23" s="652">
        <v>0.0435</v>
      </c>
      <c r="F23" s="645">
        <v>0.0357</v>
      </c>
      <c r="G23" s="653">
        <v>0.0435</v>
      </c>
      <c r="H23" s="645"/>
      <c r="I23" s="653">
        <v>0.0435</v>
      </c>
      <c r="J23" s="654"/>
      <c r="K23" s="642"/>
      <c r="L23" s="621"/>
    </row>
    <row r="24" spans="1:12" ht="12" customHeight="1">
      <c r="A24" s="621"/>
      <c r="B24" s="642"/>
      <c r="C24" s="651" t="s">
        <v>36</v>
      </c>
      <c r="D24" s="651"/>
      <c r="E24" s="652">
        <v>0.2506</v>
      </c>
      <c r="F24" s="645">
        <v>0.0191</v>
      </c>
      <c r="G24" s="657">
        <v>0.1601</v>
      </c>
      <c r="H24" s="645">
        <f>(G24/E24)-1</f>
        <v>-0.3611332801276935</v>
      </c>
      <c r="I24" s="657">
        <v>0.1394</v>
      </c>
      <c r="J24" s="654">
        <f>(I24/G24)-1</f>
        <v>-0.1292941911305434</v>
      </c>
      <c r="K24" s="642"/>
      <c r="L24" s="621"/>
    </row>
    <row r="25" spans="1:12" ht="12" customHeight="1">
      <c r="A25" s="621"/>
      <c r="B25" s="637"/>
      <c r="C25" s="643" t="s">
        <v>178</v>
      </c>
      <c r="D25" s="643"/>
      <c r="E25" s="652">
        <v>0.1873</v>
      </c>
      <c r="F25" s="658">
        <v>0.0027</v>
      </c>
      <c r="G25" s="657">
        <v>0.155</v>
      </c>
      <c r="H25" s="658">
        <f>(G25/E25)-1</f>
        <v>-0.17245061398825412</v>
      </c>
      <c r="I25" s="657">
        <v>0.1341</v>
      </c>
      <c r="J25" s="654">
        <f>(I25/G25)-1</f>
        <v>-0.1348387096774194</v>
      </c>
      <c r="K25" s="637"/>
      <c r="L25" s="621"/>
    </row>
    <row r="26" spans="1:12" ht="12" customHeight="1">
      <c r="A26" s="621"/>
      <c r="B26" s="637"/>
      <c r="C26" s="643" t="s">
        <v>177</v>
      </c>
      <c r="D26" s="643"/>
      <c r="E26" s="652">
        <v>0.1049</v>
      </c>
      <c r="F26" s="645">
        <v>0.0038</v>
      </c>
      <c r="G26" s="657">
        <v>0.1485</v>
      </c>
      <c r="H26" s="645">
        <f>(G26/E26)-1</f>
        <v>0.41563393708293606</v>
      </c>
      <c r="I26" s="657">
        <v>0.1279</v>
      </c>
      <c r="J26" s="654">
        <f>(I26/G26)-1</f>
        <v>-0.13872053872053858</v>
      </c>
      <c r="K26" s="637"/>
      <c r="L26" s="621"/>
    </row>
    <row r="27" spans="1:12" ht="12" customHeight="1">
      <c r="A27" s="621"/>
      <c r="B27" s="637"/>
      <c r="C27" s="651"/>
      <c r="D27" s="651"/>
      <c r="E27" s="648"/>
      <c r="F27" s="648"/>
      <c r="G27" s="648"/>
      <c r="H27" s="648"/>
      <c r="I27" s="648"/>
      <c r="J27" s="649"/>
      <c r="K27" s="637"/>
      <c r="L27" s="621"/>
    </row>
    <row r="28" spans="1:12" ht="12" customHeight="1">
      <c r="A28" s="621"/>
      <c r="B28" s="642"/>
      <c r="C28" s="638" t="s">
        <v>40</v>
      </c>
      <c r="D28" s="638"/>
      <c r="E28" s="659" t="s">
        <v>52</v>
      </c>
      <c r="F28" s="659"/>
      <c r="G28" s="659"/>
      <c r="H28" s="659"/>
      <c r="I28" s="659"/>
      <c r="J28" s="660"/>
      <c r="K28" s="642"/>
      <c r="L28" s="621"/>
    </row>
    <row r="29" spans="1:12" ht="12" customHeight="1">
      <c r="A29" s="621"/>
      <c r="B29" s="642"/>
      <c r="C29" s="661" t="s">
        <v>35</v>
      </c>
      <c r="D29" s="661"/>
      <c r="E29" s="652">
        <v>0.087</v>
      </c>
      <c r="F29" s="645">
        <v>0.0357</v>
      </c>
      <c r="G29" s="653">
        <v>0.087</v>
      </c>
      <c r="H29" s="645"/>
      <c r="I29" s="653">
        <v>0.087</v>
      </c>
      <c r="J29" s="654"/>
      <c r="K29" s="642"/>
      <c r="L29" s="621"/>
    </row>
    <row r="30" spans="1:12" ht="12" customHeight="1">
      <c r="A30" s="621"/>
      <c r="B30" s="628"/>
      <c r="C30" s="643" t="s">
        <v>41</v>
      </c>
      <c r="D30" s="643"/>
      <c r="E30" s="652">
        <v>0.0626</v>
      </c>
      <c r="F30" s="645">
        <v>0.0347</v>
      </c>
      <c r="G30" s="653">
        <v>0.0626</v>
      </c>
      <c r="H30" s="645"/>
      <c r="I30" s="653">
        <v>0.0626</v>
      </c>
      <c r="J30" s="654"/>
      <c r="K30" s="628"/>
      <c r="L30" s="621"/>
    </row>
    <row r="31" spans="1:12" ht="12" customHeight="1">
      <c r="A31" s="621"/>
      <c r="B31" s="637"/>
      <c r="C31" s="643" t="s">
        <v>42</v>
      </c>
      <c r="D31" s="643"/>
      <c r="E31" s="652">
        <v>0.0532</v>
      </c>
      <c r="F31" s="645">
        <v>0.035</v>
      </c>
      <c r="G31" s="653">
        <v>0.0532</v>
      </c>
      <c r="H31" s="645"/>
      <c r="I31" s="653">
        <v>0.0532</v>
      </c>
      <c r="J31" s="654"/>
      <c r="K31" s="637"/>
      <c r="L31" s="621"/>
    </row>
    <row r="32" spans="1:12" ht="12" customHeight="1">
      <c r="A32" s="621"/>
      <c r="B32" s="637"/>
      <c r="C32" s="643" t="s">
        <v>43</v>
      </c>
      <c r="D32" s="643"/>
      <c r="E32" s="652">
        <v>0.0684</v>
      </c>
      <c r="F32" s="645">
        <v>0.0348</v>
      </c>
      <c r="G32" s="653">
        <v>0.0684</v>
      </c>
      <c r="H32" s="645"/>
      <c r="I32" s="653">
        <v>0.0684</v>
      </c>
      <c r="J32" s="654"/>
      <c r="K32" s="637"/>
      <c r="L32" s="621"/>
    </row>
    <row r="33" spans="1:12" ht="12" customHeight="1">
      <c r="A33" s="621"/>
      <c r="B33" s="637"/>
      <c r="C33" s="643" t="s">
        <v>44</v>
      </c>
      <c r="D33" s="643"/>
      <c r="E33" s="652">
        <v>0.0591</v>
      </c>
      <c r="F33" s="645">
        <v>0.035</v>
      </c>
      <c r="G33" s="653">
        <v>0.0591</v>
      </c>
      <c r="H33" s="645"/>
      <c r="I33" s="653">
        <v>0.0591</v>
      </c>
      <c r="J33" s="654"/>
      <c r="K33" s="637"/>
      <c r="L33" s="621"/>
    </row>
    <row r="34" spans="1:12" ht="12" customHeight="1">
      <c r="A34" s="621"/>
      <c r="B34" s="628"/>
      <c r="C34" s="643" t="s">
        <v>45</v>
      </c>
      <c r="D34" s="643"/>
      <c r="E34" s="652">
        <v>0.0602</v>
      </c>
      <c r="F34" s="645">
        <v>0.0344</v>
      </c>
      <c r="G34" s="653">
        <v>0.0602</v>
      </c>
      <c r="H34" s="645"/>
      <c r="I34" s="653">
        <v>0.0602</v>
      </c>
      <c r="J34" s="654"/>
      <c r="K34" s="628"/>
      <c r="L34" s="621"/>
    </row>
    <row r="35" spans="1:12" ht="12" customHeight="1">
      <c r="A35" s="621"/>
      <c r="B35" s="628"/>
      <c r="C35" s="643" t="s">
        <v>46</v>
      </c>
      <c r="D35" s="643"/>
      <c r="E35" s="652">
        <v>0.0452</v>
      </c>
      <c r="F35" s="645">
        <v>0.0343</v>
      </c>
      <c r="G35" s="653">
        <v>0.0452</v>
      </c>
      <c r="H35" s="645"/>
      <c r="I35" s="653">
        <v>0.0452</v>
      </c>
      <c r="J35" s="654"/>
      <c r="K35" s="628"/>
      <c r="L35" s="621"/>
    </row>
    <row r="36" spans="1:12" ht="12" customHeight="1">
      <c r="A36" s="621"/>
      <c r="B36" s="637"/>
      <c r="C36" s="643" t="s">
        <v>47</v>
      </c>
      <c r="D36" s="643"/>
      <c r="E36" s="652">
        <v>0.0695</v>
      </c>
      <c r="F36" s="645">
        <v>0.0342</v>
      </c>
      <c r="G36" s="653">
        <v>0.0695</v>
      </c>
      <c r="H36" s="645"/>
      <c r="I36" s="653">
        <v>0.0695</v>
      </c>
      <c r="J36" s="654"/>
      <c r="K36" s="637"/>
      <c r="L36" s="621"/>
    </row>
    <row r="37" spans="1:12" ht="12" customHeight="1">
      <c r="A37" s="621"/>
      <c r="B37" s="637"/>
      <c r="C37" s="643" t="s">
        <v>48</v>
      </c>
      <c r="D37" s="643"/>
      <c r="E37" s="652">
        <v>0.0603</v>
      </c>
      <c r="F37" s="645">
        <v>0.0343</v>
      </c>
      <c r="G37" s="653">
        <v>0.0603</v>
      </c>
      <c r="H37" s="645"/>
      <c r="I37" s="653">
        <v>0.0603</v>
      </c>
      <c r="J37" s="654"/>
      <c r="K37" s="637"/>
      <c r="L37" s="621"/>
    </row>
    <row r="38" spans="1:12" ht="12" customHeight="1">
      <c r="A38" s="621"/>
      <c r="B38" s="637"/>
      <c r="C38" s="643" t="s">
        <v>49</v>
      </c>
      <c r="D38" s="643"/>
      <c r="E38" s="652">
        <v>0.0626</v>
      </c>
      <c r="F38" s="645">
        <v>0.0347</v>
      </c>
      <c r="G38" s="653">
        <v>0.0626</v>
      </c>
      <c r="H38" s="645"/>
      <c r="I38" s="653">
        <v>0.0626</v>
      </c>
      <c r="J38" s="654"/>
      <c r="K38" s="637"/>
      <c r="L38" s="621"/>
    </row>
    <row r="39" spans="1:12" ht="12" customHeight="1">
      <c r="A39" s="621"/>
      <c r="B39" s="628"/>
      <c r="C39" s="643" t="s">
        <v>50</v>
      </c>
      <c r="D39" s="643"/>
      <c r="E39" s="652">
        <v>0.0475</v>
      </c>
      <c r="F39" s="645">
        <v>0.0349</v>
      </c>
      <c r="G39" s="653">
        <v>0.0475</v>
      </c>
      <c r="H39" s="645"/>
      <c r="I39" s="653">
        <v>0.0475</v>
      </c>
      <c r="J39" s="654"/>
      <c r="K39" s="628"/>
      <c r="L39" s="621"/>
    </row>
    <row r="40" spans="1:12" ht="12" customHeight="1">
      <c r="A40" s="621"/>
      <c r="B40" s="628"/>
      <c r="C40" s="643"/>
      <c r="D40" s="643"/>
      <c r="E40" s="648"/>
      <c r="F40" s="648"/>
      <c r="G40" s="648"/>
      <c r="H40" s="648"/>
      <c r="I40" s="648"/>
      <c r="J40" s="649"/>
      <c r="K40" s="628"/>
      <c r="L40" s="621"/>
    </row>
    <row r="41" spans="1:12" ht="12" customHeight="1">
      <c r="A41" s="621"/>
      <c r="B41" s="628"/>
      <c r="C41" s="638" t="s">
        <v>51</v>
      </c>
      <c r="D41" s="638"/>
      <c r="E41" s="659" t="s">
        <v>34</v>
      </c>
      <c r="F41" s="659"/>
      <c r="G41" s="640" t="s">
        <v>34</v>
      </c>
      <c r="H41" s="659"/>
      <c r="I41" s="640"/>
      <c r="J41" s="662"/>
      <c r="K41" s="628"/>
      <c r="L41" s="621"/>
    </row>
    <row r="42" spans="1:12" ht="12" customHeight="1">
      <c r="A42" s="621"/>
      <c r="B42" s="628"/>
      <c r="C42" s="643" t="s">
        <v>53</v>
      </c>
      <c r="D42" s="643"/>
      <c r="E42" s="663">
        <v>2.25</v>
      </c>
      <c r="F42" s="645">
        <v>-0.5982</v>
      </c>
      <c r="G42" s="664">
        <v>1.91</v>
      </c>
      <c r="H42" s="645">
        <f>(G42/E42)-1</f>
        <v>-0.1511111111111112</v>
      </c>
      <c r="I42" s="665">
        <v>1.91</v>
      </c>
      <c r="J42" s="654"/>
      <c r="K42" s="628"/>
      <c r="L42" s="621"/>
    </row>
    <row r="43" spans="1:12" ht="12" customHeight="1">
      <c r="A43" s="621"/>
      <c r="B43" s="628"/>
      <c r="C43" s="643" t="s">
        <v>54</v>
      </c>
      <c r="D43" s="643"/>
      <c r="E43" s="663">
        <v>9.89</v>
      </c>
      <c r="F43" s="645">
        <v>-0.2674</v>
      </c>
      <c r="G43" s="664">
        <v>9.59</v>
      </c>
      <c r="H43" s="645">
        <f>(G43/E43)-1</f>
        <v>-0.030333670374115385</v>
      </c>
      <c r="I43" s="665">
        <v>9.59</v>
      </c>
      <c r="J43" s="654"/>
      <c r="K43" s="628"/>
      <c r="L43" s="621"/>
    </row>
    <row r="44" spans="1:12" ht="12" customHeight="1">
      <c r="A44" s="621"/>
      <c r="B44" s="642"/>
      <c r="C44" s="651"/>
      <c r="D44" s="651"/>
      <c r="E44" s="666"/>
      <c r="F44" s="666"/>
      <c r="G44" s="666"/>
      <c r="H44" s="666"/>
      <c r="I44" s="666"/>
      <c r="J44" s="667"/>
      <c r="K44" s="642"/>
      <c r="L44" s="621"/>
    </row>
    <row r="45" spans="1:12" ht="12" customHeight="1">
      <c r="A45" s="621"/>
      <c r="B45" s="628"/>
      <c r="C45" s="638" t="s">
        <v>55</v>
      </c>
      <c r="D45" s="638"/>
      <c r="E45" s="668" t="s">
        <v>32</v>
      </c>
      <c r="F45" s="668"/>
      <c r="G45" s="669"/>
      <c r="H45" s="668"/>
      <c r="I45" s="669"/>
      <c r="J45" s="670"/>
      <c r="K45" s="628"/>
      <c r="L45" s="621"/>
    </row>
    <row r="46" spans="1:12" ht="12" customHeight="1">
      <c r="A46" s="621"/>
      <c r="B46" s="637"/>
      <c r="C46" s="643" t="s">
        <v>56</v>
      </c>
      <c r="D46" s="643"/>
      <c r="E46" s="663">
        <v>0.00706666666</v>
      </c>
      <c r="F46" s="645">
        <v>-0.0407</v>
      </c>
      <c r="G46" s="665">
        <v>0.00706666666</v>
      </c>
      <c r="H46" s="645"/>
      <c r="I46" s="665">
        <v>0.00706666666</v>
      </c>
      <c r="J46" s="654"/>
      <c r="K46" s="637"/>
      <c r="L46" s="621"/>
    </row>
    <row r="47" spans="1:12" ht="12" customHeight="1">
      <c r="A47" s="621"/>
      <c r="B47" s="637"/>
      <c r="C47" s="643" t="s">
        <v>57</v>
      </c>
      <c r="D47" s="643"/>
      <c r="E47" s="663">
        <v>0.009</v>
      </c>
      <c r="F47" s="645">
        <v>-0.0816</v>
      </c>
      <c r="G47" s="665">
        <v>0.009</v>
      </c>
      <c r="H47" s="645"/>
      <c r="I47" s="665">
        <v>0.009</v>
      </c>
      <c r="J47" s="654"/>
      <c r="K47" s="637"/>
      <c r="L47" s="621"/>
    </row>
    <row r="48" spans="1:12" ht="12" customHeight="1">
      <c r="A48" s="621"/>
      <c r="B48" s="637"/>
      <c r="C48" s="643" t="s">
        <v>58</v>
      </c>
      <c r="D48" s="643"/>
      <c r="E48" s="663">
        <v>0.0115</v>
      </c>
      <c r="F48" s="645">
        <v>-0.0992</v>
      </c>
      <c r="G48" s="665">
        <v>0.0115</v>
      </c>
      <c r="H48" s="645"/>
      <c r="I48" s="665">
        <v>0.0115</v>
      </c>
      <c r="J48" s="654"/>
      <c r="K48" s="637"/>
      <c r="L48" s="621"/>
    </row>
    <row r="49" spans="1:12" ht="12" customHeight="1">
      <c r="A49" s="621"/>
      <c r="B49" s="642"/>
      <c r="C49" s="651"/>
      <c r="D49" s="651"/>
      <c r="E49" s="659" t="s">
        <v>34</v>
      </c>
      <c r="F49" s="659"/>
      <c r="G49" s="659"/>
      <c r="H49" s="659"/>
      <c r="I49" s="659"/>
      <c r="J49" s="656"/>
      <c r="K49" s="642"/>
      <c r="L49" s="621"/>
    </row>
    <row r="50" spans="1:12" ht="12" customHeight="1">
      <c r="A50" s="621"/>
      <c r="B50" s="642"/>
      <c r="C50" s="643" t="s">
        <v>59</v>
      </c>
      <c r="D50" s="643"/>
      <c r="E50" s="663">
        <v>0.007</v>
      </c>
      <c r="F50" s="645">
        <v>-0.3137</v>
      </c>
      <c r="G50" s="665">
        <v>0.007</v>
      </c>
      <c r="H50" s="645"/>
      <c r="I50" s="665">
        <v>0.007</v>
      </c>
      <c r="J50" s="654"/>
      <c r="K50" s="642"/>
      <c r="L50" s="621"/>
    </row>
    <row r="51" spans="1:12" ht="12" customHeight="1">
      <c r="A51" s="621"/>
      <c r="B51" s="642"/>
      <c r="C51" s="643" t="s">
        <v>60</v>
      </c>
      <c r="D51" s="643"/>
      <c r="E51" s="663">
        <v>0.0106</v>
      </c>
      <c r="F51" s="645">
        <v>-0.1405</v>
      </c>
      <c r="G51" s="665">
        <v>0.0106</v>
      </c>
      <c r="H51" s="645"/>
      <c r="I51" s="665">
        <v>0.0106</v>
      </c>
      <c r="J51" s="654"/>
      <c r="K51" s="642"/>
      <c r="L51" s="621"/>
    </row>
    <row r="52" spans="1:12" ht="12" customHeight="1">
      <c r="A52" s="621"/>
      <c r="B52" s="642"/>
      <c r="C52" s="643" t="s">
        <v>61</v>
      </c>
      <c r="D52" s="643"/>
      <c r="E52" s="663">
        <v>0.015</v>
      </c>
      <c r="F52" s="645">
        <v>-0.1142</v>
      </c>
      <c r="G52" s="665">
        <v>0.015</v>
      </c>
      <c r="H52" s="645"/>
      <c r="I52" s="665">
        <v>0.015</v>
      </c>
      <c r="J52" s="654"/>
      <c r="K52" s="642"/>
      <c r="L52" s="621"/>
    </row>
    <row r="53" spans="1:12" ht="12" customHeight="1">
      <c r="A53" s="621"/>
      <c r="B53" s="642"/>
      <c r="C53" s="651"/>
      <c r="D53" s="651"/>
      <c r="E53" s="659" t="s">
        <v>34</v>
      </c>
      <c r="F53" s="659"/>
      <c r="G53" s="659"/>
      <c r="H53" s="659"/>
      <c r="I53" s="659"/>
      <c r="J53" s="662"/>
      <c r="K53" s="642"/>
      <c r="L53" s="621"/>
    </row>
    <row r="54" spans="1:12" ht="12" customHeight="1">
      <c r="A54" s="621"/>
      <c r="B54" s="642"/>
      <c r="C54" s="643" t="s">
        <v>62</v>
      </c>
      <c r="D54" s="643"/>
      <c r="E54" s="663">
        <v>0.007</v>
      </c>
      <c r="F54" s="645">
        <v>-0.3115</v>
      </c>
      <c r="G54" s="665">
        <v>0.007</v>
      </c>
      <c r="H54" s="645"/>
      <c r="I54" s="665">
        <v>0.007</v>
      </c>
      <c r="J54" s="654"/>
      <c r="K54" s="642"/>
      <c r="L54" s="621"/>
    </row>
    <row r="55" spans="1:12" ht="12" customHeight="1">
      <c r="A55" s="621"/>
      <c r="B55" s="642"/>
      <c r="C55" s="643" t="s">
        <v>63</v>
      </c>
      <c r="D55" s="643"/>
      <c r="E55" s="663">
        <v>0.0106</v>
      </c>
      <c r="F55" s="645">
        <v>-0.1405</v>
      </c>
      <c r="G55" s="665">
        <v>0.0106</v>
      </c>
      <c r="H55" s="645"/>
      <c r="I55" s="665">
        <v>0.0106</v>
      </c>
      <c r="J55" s="654"/>
      <c r="K55" s="642"/>
      <c r="L55" s="621"/>
    </row>
    <row r="56" spans="1:12" ht="12" customHeight="1">
      <c r="A56" s="621"/>
      <c r="B56" s="642"/>
      <c r="C56" s="643" t="s">
        <v>64</v>
      </c>
      <c r="D56" s="643"/>
      <c r="E56" s="663">
        <v>0.015</v>
      </c>
      <c r="F56" s="645">
        <v>-0.1142</v>
      </c>
      <c r="G56" s="665">
        <v>0.015</v>
      </c>
      <c r="H56" s="645"/>
      <c r="I56" s="665">
        <v>0.015</v>
      </c>
      <c r="J56" s="654"/>
      <c r="K56" s="642"/>
      <c r="L56" s="621"/>
    </row>
    <row r="57" spans="1:12" ht="12" customHeight="1">
      <c r="A57" s="621"/>
      <c r="B57" s="642"/>
      <c r="C57" s="643"/>
      <c r="D57" s="643"/>
      <c r="E57" s="671"/>
      <c r="F57" s="671"/>
      <c r="G57" s="671"/>
      <c r="H57" s="671"/>
      <c r="I57" s="671"/>
      <c r="J57" s="672"/>
      <c r="K57" s="642"/>
      <c r="L57" s="621"/>
    </row>
    <row r="58" spans="1:12" ht="12" customHeight="1">
      <c r="A58" s="621"/>
      <c r="B58" s="642"/>
      <c r="C58" s="638" t="s">
        <v>216</v>
      </c>
      <c r="D58" s="638"/>
      <c r="E58" s="673"/>
      <c r="F58" s="673"/>
      <c r="G58" s="674" t="s">
        <v>52</v>
      </c>
      <c r="H58" s="673"/>
      <c r="I58" s="674"/>
      <c r="J58" s="662"/>
      <c r="K58" s="642"/>
      <c r="L58" s="621"/>
    </row>
    <row r="59" spans="1:12" ht="12" customHeight="1">
      <c r="A59" s="621"/>
      <c r="B59" s="642"/>
      <c r="C59" s="643" t="s">
        <v>235</v>
      </c>
      <c r="D59" s="643"/>
      <c r="E59" s="675" t="s">
        <v>125</v>
      </c>
      <c r="F59" s="676"/>
      <c r="G59" s="646">
        <v>18.45</v>
      </c>
      <c r="H59" s="676"/>
      <c r="I59" s="647">
        <v>18.45</v>
      </c>
      <c r="J59" s="677"/>
      <c r="K59" s="642"/>
      <c r="L59" s="621"/>
    </row>
    <row r="60" spans="1:12" ht="12" customHeight="1">
      <c r="A60" s="621"/>
      <c r="B60" s="642"/>
      <c r="C60" s="643" t="s">
        <v>236</v>
      </c>
      <c r="D60" s="643"/>
      <c r="E60" s="675" t="s">
        <v>125</v>
      </c>
      <c r="F60" s="676"/>
      <c r="G60" s="646">
        <v>25.17</v>
      </c>
      <c r="H60" s="676"/>
      <c r="I60" s="647">
        <v>25.17</v>
      </c>
      <c r="J60" s="677"/>
      <c r="K60" s="642"/>
      <c r="L60" s="621"/>
    </row>
    <row r="61" spans="1:12" ht="12" customHeight="1">
      <c r="A61" s="621"/>
      <c r="B61" s="642"/>
      <c r="C61" s="643" t="s">
        <v>237</v>
      </c>
      <c r="D61" s="643"/>
      <c r="E61" s="675" t="s">
        <v>125</v>
      </c>
      <c r="F61" s="676"/>
      <c r="G61" s="646">
        <v>41.97</v>
      </c>
      <c r="H61" s="676"/>
      <c r="I61" s="647">
        <v>41.97</v>
      </c>
      <c r="J61" s="654"/>
      <c r="K61" s="642"/>
      <c r="L61" s="621"/>
    </row>
    <row r="62" spans="1:12" ht="12" customHeight="1">
      <c r="A62" s="621"/>
      <c r="B62" s="642"/>
      <c r="C62" s="643" t="s">
        <v>238</v>
      </c>
      <c r="D62" s="643"/>
      <c r="E62" s="675" t="s">
        <v>125</v>
      </c>
      <c r="F62" s="676"/>
      <c r="G62" s="646">
        <v>62.98</v>
      </c>
      <c r="H62" s="676"/>
      <c r="I62" s="647">
        <v>62.98</v>
      </c>
      <c r="J62" s="654"/>
      <c r="K62" s="642"/>
      <c r="L62" s="621"/>
    </row>
    <row r="63" spans="1:12" ht="12" customHeight="1">
      <c r="A63" s="621"/>
      <c r="B63" s="642"/>
      <c r="C63" s="643"/>
      <c r="D63" s="643"/>
      <c r="E63" s="671"/>
      <c r="F63" s="671"/>
      <c r="G63" s="671"/>
      <c r="H63" s="671"/>
      <c r="I63" s="671"/>
      <c r="J63" s="672"/>
      <c r="K63" s="642"/>
      <c r="L63" s="621"/>
    </row>
    <row r="64" spans="1:12" ht="12" customHeight="1">
      <c r="A64" s="621"/>
      <c r="B64" s="628"/>
      <c r="C64" s="638" t="s">
        <v>366</v>
      </c>
      <c r="D64" s="638"/>
      <c r="E64" s="673"/>
      <c r="F64" s="673"/>
      <c r="H64" s="673"/>
      <c r="J64" s="662"/>
      <c r="K64" s="628"/>
      <c r="L64" s="621"/>
    </row>
    <row r="65" spans="1:12" ht="12" customHeight="1">
      <c r="A65" s="621"/>
      <c r="B65" s="628"/>
      <c r="C65" s="643" t="s">
        <v>369</v>
      </c>
      <c r="D65" s="643"/>
      <c r="E65" s="678">
        <v>16.76</v>
      </c>
      <c r="F65" s="676"/>
      <c r="G65" s="647">
        <v>16.76</v>
      </c>
      <c r="H65" s="676"/>
      <c r="I65" s="647">
        <v>16.76</v>
      </c>
      <c r="J65" s="677"/>
      <c r="K65" s="628"/>
      <c r="L65" s="621"/>
    </row>
    <row r="66" spans="1:12" ht="12" customHeight="1">
      <c r="A66" s="621"/>
      <c r="B66" s="628"/>
      <c r="C66" s="643" t="s">
        <v>370</v>
      </c>
      <c r="D66" s="643"/>
      <c r="E66" s="675" t="s">
        <v>125</v>
      </c>
      <c r="F66" s="676"/>
      <c r="G66" s="675" t="s">
        <v>125</v>
      </c>
      <c r="H66" s="676"/>
      <c r="I66" s="647">
        <v>18.45</v>
      </c>
      <c r="J66" s="677"/>
      <c r="K66" s="628"/>
      <c r="L66" s="621"/>
    </row>
    <row r="67" spans="1:12" ht="12" customHeight="1">
      <c r="A67" s="621"/>
      <c r="B67" s="628"/>
      <c r="C67" s="643" t="s">
        <v>371</v>
      </c>
      <c r="D67" s="643"/>
      <c r="E67" s="678">
        <v>23.487394957983195</v>
      </c>
      <c r="F67" s="645"/>
      <c r="G67" s="647">
        <v>23.487394957983195</v>
      </c>
      <c r="H67" s="645"/>
      <c r="I67" s="647">
        <v>23.487394957983195</v>
      </c>
      <c r="J67" s="654"/>
      <c r="K67" s="628"/>
      <c r="L67" s="621"/>
    </row>
    <row r="68" spans="1:12" ht="12" customHeight="1">
      <c r="A68" s="621"/>
      <c r="B68" s="628"/>
      <c r="C68" s="643" t="s">
        <v>393</v>
      </c>
      <c r="D68" s="643"/>
      <c r="E68" s="678">
        <v>28.529411764705888</v>
      </c>
      <c r="F68" s="645"/>
      <c r="G68" s="647">
        <v>28.529411764705888</v>
      </c>
      <c r="H68" s="645"/>
      <c r="I68" s="647">
        <v>28.529411764705888</v>
      </c>
      <c r="J68" s="654"/>
      <c r="K68" s="628"/>
      <c r="L68" s="621"/>
    </row>
    <row r="69" spans="1:12" ht="12" customHeight="1">
      <c r="A69" s="621"/>
      <c r="B69" s="628"/>
      <c r="C69" s="643"/>
      <c r="D69" s="643"/>
      <c r="E69" s="648"/>
      <c r="F69" s="679"/>
      <c r="G69" s="648"/>
      <c r="H69" s="679"/>
      <c r="I69" s="648"/>
      <c r="J69" s="672"/>
      <c r="K69" s="628"/>
      <c r="L69" s="621"/>
    </row>
    <row r="70" spans="1:12" ht="12" customHeight="1">
      <c r="A70" s="621"/>
      <c r="B70" s="628"/>
      <c r="C70" s="638" t="s">
        <v>367</v>
      </c>
      <c r="D70" s="638"/>
      <c r="E70" s="659"/>
      <c r="F70" s="659"/>
      <c r="G70" s="668" t="s">
        <v>32</v>
      </c>
      <c r="H70" s="659"/>
      <c r="I70" s="668"/>
      <c r="J70" s="662"/>
      <c r="K70" s="628"/>
      <c r="L70" s="621"/>
    </row>
    <row r="71" spans="1:12" ht="12" customHeight="1">
      <c r="A71" s="621"/>
      <c r="B71" s="628"/>
      <c r="C71" s="643" t="s">
        <v>374</v>
      </c>
      <c r="D71" s="643"/>
      <c r="E71" s="678" t="s">
        <v>125</v>
      </c>
      <c r="F71" s="676"/>
      <c r="G71" s="678" t="s">
        <v>125</v>
      </c>
      <c r="H71" s="676"/>
      <c r="I71" s="647">
        <v>16.76</v>
      </c>
      <c r="J71" s="677"/>
      <c r="K71" s="628"/>
      <c r="L71" s="621"/>
    </row>
    <row r="72" spans="1:12" ht="12" customHeight="1">
      <c r="A72" s="621"/>
      <c r="B72" s="628"/>
      <c r="C72" s="643" t="s">
        <v>375</v>
      </c>
      <c r="D72" s="643"/>
      <c r="E72" s="678" t="s">
        <v>125</v>
      </c>
      <c r="F72" s="680"/>
      <c r="G72" s="647">
        <v>22.65</v>
      </c>
      <c r="H72" s="676"/>
      <c r="I72" s="647">
        <v>22.65</v>
      </c>
      <c r="J72" s="681"/>
      <c r="K72" s="628"/>
      <c r="L72" s="621"/>
    </row>
    <row r="73" spans="1:12" ht="12" customHeight="1">
      <c r="A73" s="621"/>
      <c r="B73" s="628"/>
      <c r="C73" s="643" t="s">
        <v>376</v>
      </c>
      <c r="D73" s="643"/>
      <c r="E73" s="678">
        <v>29.33</v>
      </c>
      <c r="F73" s="680"/>
      <c r="G73" s="647">
        <v>29.33</v>
      </c>
      <c r="H73" s="676"/>
      <c r="I73" s="647">
        <v>29.33</v>
      </c>
      <c r="J73" s="682"/>
      <c r="K73" s="628"/>
      <c r="L73" s="621"/>
    </row>
    <row r="74" spans="1:12" ht="12" customHeight="1">
      <c r="A74" s="621"/>
      <c r="B74" s="628"/>
      <c r="C74" s="643" t="s">
        <v>377</v>
      </c>
      <c r="D74" s="643"/>
      <c r="E74" s="678">
        <v>43.91</v>
      </c>
      <c r="F74" s="645"/>
      <c r="G74" s="646">
        <v>46.18</v>
      </c>
      <c r="H74" s="645">
        <f>(G74/E74)-1</f>
        <v>0.05169665224322495</v>
      </c>
      <c r="I74" s="647">
        <v>46.18</v>
      </c>
      <c r="J74" s="683"/>
      <c r="K74" s="628"/>
      <c r="L74" s="621"/>
    </row>
    <row r="75" spans="1:12" ht="12" customHeight="1">
      <c r="A75" s="621"/>
      <c r="B75" s="628"/>
      <c r="C75" s="643" t="s">
        <v>378</v>
      </c>
      <c r="D75" s="643"/>
      <c r="E75" s="678">
        <v>67.18</v>
      </c>
      <c r="F75" s="645"/>
      <c r="G75" s="647">
        <v>67.18</v>
      </c>
      <c r="H75" s="645"/>
      <c r="I75" s="684">
        <v>67.18</v>
      </c>
      <c r="J75" s="654"/>
      <c r="K75" s="628"/>
      <c r="L75" s="621"/>
    </row>
    <row r="76" spans="1:12" ht="12" customHeight="1">
      <c r="A76" s="621"/>
      <c r="B76" s="642"/>
      <c r="C76" s="643"/>
      <c r="D76" s="643"/>
      <c r="E76" s="671"/>
      <c r="F76" s="671"/>
      <c r="G76" s="671"/>
      <c r="H76" s="671"/>
      <c r="I76" s="671"/>
      <c r="J76" s="672"/>
      <c r="K76" s="642"/>
      <c r="L76" s="621"/>
    </row>
    <row r="77" spans="1:12" ht="9" customHeight="1">
      <c r="A77" s="621"/>
      <c r="B77" s="621"/>
      <c r="C77" s="621"/>
      <c r="D77" s="621"/>
      <c r="E77" s="621"/>
      <c r="F77" s="621"/>
      <c r="G77" s="621"/>
      <c r="H77" s="621"/>
      <c r="I77" s="621"/>
      <c r="J77" s="621"/>
      <c r="K77" s="621"/>
      <c r="L77" s="621"/>
    </row>
    <row r="78" spans="1:12" ht="9" customHeight="1">
      <c r="A78" s="595"/>
      <c r="B78" s="595"/>
      <c r="C78" s="595"/>
      <c r="D78" s="595"/>
      <c r="E78" s="685"/>
      <c r="F78" s="595"/>
      <c r="G78" s="595"/>
      <c r="H78" s="595"/>
      <c r="I78" s="595"/>
      <c r="J78" s="595"/>
      <c r="K78" s="685"/>
      <c r="L78" s="595"/>
    </row>
  </sheetData>
  <sheetProtection password="C060" sheet="1" objects="1" scenarios="1"/>
  <printOptions horizontalCentered="1"/>
  <pageMargins left="0.6692913385826772" right="0.15748031496062992" top="0.31496062992125984" bottom="0.4330708661417323" header="0.2362204724409449" footer="0.35433070866141736"/>
  <pageSetup fitToHeight="1" fitToWidth="1" horizontalDpi="600" verticalDpi="600" orientation="portrait" paperSize="9" scale="86" r:id="rId1"/>
  <headerFooter alignWithMargins="0">
    <oddFooter>&amp;L&amp;"KPN Sans,Regular"KPN Investor Relations&amp;C&amp;"KPN Sans,Regular"&amp;A&amp;R&amp;"KPN Sans,Regular"Q4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.25" style="527" customWidth="1"/>
    <col min="2" max="2" width="0.875" style="40" customWidth="1"/>
    <col min="3" max="3" width="38.75390625" style="41" customWidth="1"/>
    <col min="4" max="4" width="1.75390625" style="41" customWidth="1"/>
    <col min="5" max="5" width="9.00390625" style="41" customWidth="1"/>
    <col min="6" max="6" width="1.75390625" style="41" customWidth="1"/>
    <col min="7" max="10" width="9.00390625" style="41" customWidth="1"/>
    <col min="11" max="11" width="1.75390625" style="40" customWidth="1"/>
    <col min="12" max="12" width="7.75390625" style="545" customWidth="1"/>
    <col min="13" max="13" width="7.75390625" style="546" customWidth="1"/>
    <col min="14" max="14" width="1.75390625" style="41" customWidth="1"/>
    <col min="15" max="15" width="9.00390625" style="41" customWidth="1"/>
    <col min="16" max="16" width="1.75390625" style="41" customWidth="1"/>
    <col min="17" max="20" width="9.00390625" style="41" customWidth="1"/>
    <col min="21" max="21" width="0.875" style="40" customWidth="1"/>
    <col min="22" max="22" width="1.25" style="527" customWidth="1"/>
    <col min="23" max="23" width="9.125" style="527" customWidth="1"/>
    <col min="24" max="24" width="10.125" style="527" bestFit="1" customWidth="1"/>
    <col min="25" max="16384" width="9.125" style="527" customWidth="1"/>
  </cols>
  <sheetData>
    <row r="1" spans="1:22" ht="9" customHeight="1">
      <c r="A1" s="236"/>
      <c r="B1" s="237"/>
      <c r="C1" s="238"/>
      <c r="D1" s="238"/>
      <c r="E1" s="238"/>
      <c r="F1" s="238"/>
      <c r="G1" s="238"/>
      <c r="H1" s="238"/>
      <c r="I1" s="238"/>
      <c r="J1" s="238"/>
      <c r="K1" s="237"/>
      <c r="L1" s="242"/>
      <c r="M1" s="242"/>
      <c r="N1" s="238"/>
      <c r="O1" s="238"/>
      <c r="P1" s="238"/>
      <c r="Q1" s="238"/>
      <c r="R1" s="238"/>
      <c r="S1" s="238"/>
      <c r="T1" s="238"/>
      <c r="U1" s="237"/>
      <c r="V1" s="236"/>
    </row>
    <row r="2" spans="1:22" ht="15" customHeight="1">
      <c r="A2" s="240"/>
      <c r="C2" s="151" t="s">
        <v>163</v>
      </c>
      <c r="D2" s="248"/>
      <c r="E2" s="229">
        <v>2005</v>
      </c>
      <c r="F2" s="228"/>
      <c r="G2" s="8" t="s">
        <v>358</v>
      </c>
      <c r="H2" s="9" t="s">
        <v>308</v>
      </c>
      <c r="I2" s="9" t="s">
        <v>247</v>
      </c>
      <c r="J2" s="9" t="s">
        <v>224</v>
      </c>
      <c r="K2" s="39"/>
      <c r="L2" s="503" t="s">
        <v>26</v>
      </c>
      <c r="M2" s="10" t="s">
        <v>26</v>
      </c>
      <c r="N2" s="248"/>
      <c r="O2" s="229">
        <v>2004</v>
      </c>
      <c r="P2" s="228"/>
      <c r="Q2" s="8" t="s">
        <v>153</v>
      </c>
      <c r="R2" s="9" t="s">
        <v>154</v>
      </c>
      <c r="S2" s="9" t="s">
        <v>155</v>
      </c>
      <c r="T2" s="9" t="s">
        <v>147</v>
      </c>
      <c r="U2" s="39"/>
      <c r="V2" s="240"/>
    </row>
    <row r="3" spans="1:22" ht="12.75" customHeight="1">
      <c r="A3" s="236"/>
      <c r="C3" s="150" t="s">
        <v>165</v>
      </c>
      <c r="D3" s="230"/>
      <c r="E3" s="230"/>
      <c r="F3" s="230"/>
      <c r="G3" s="8"/>
      <c r="H3" s="9"/>
      <c r="I3" s="9"/>
      <c r="J3" s="9"/>
      <c r="L3" s="462" t="s">
        <v>115</v>
      </c>
      <c r="M3" s="132" t="s">
        <v>359</v>
      </c>
      <c r="N3" s="230"/>
      <c r="O3" s="230"/>
      <c r="P3" s="230"/>
      <c r="Q3" s="8"/>
      <c r="R3" s="9"/>
      <c r="S3" s="9"/>
      <c r="T3" s="9"/>
      <c r="V3" s="236"/>
    </row>
    <row r="4" spans="1:22" ht="9" customHeight="1">
      <c r="A4" s="236"/>
      <c r="D4" s="230"/>
      <c r="E4" s="230"/>
      <c r="F4" s="230"/>
      <c r="G4" s="42"/>
      <c r="L4" s="463"/>
      <c r="M4" s="164"/>
      <c r="N4" s="230"/>
      <c r="O4" s="230"/>
      <c r="P4" s="230"/>
      <c r="Q4" s="42"/>
      <c r="V4" s="236"/>
    </row>
    <row r="5" spans="1:22" ht="12.75" customHeight="1">
      <c r="A5" s="236"/>
      <c r="C5" s="44" t="s">
        <v>1</v>
      </c>
      <c r="D5" s="230"/>
      <c r="E5" s="232">
        <f>SUM(G5:J5)</f>
        <v>2744</v>
      </c>
      <c r="F5" s="231"/>
      <c r="G5" s="46">
        <v>705</v>
      </c>
      <c r="H5" s="45">
        <v>707</v>
      </c>
      <c r="I5" s="45">
        <v>700</v>
      </c>
      <c r="J5" s="312">
        <v>632</v>
      </c>
      <c r="K5" s="43"/>
      <c r="L5" s="464">
        <f>E5/O5-1</f>
        <v>0.07062036675770589</v>
      </c>
      <c r="M5" s="203">
        <f>G5/Q5-1</f>
        <v>0.03372434017595305</v>
      </c>
      <c r="N5" s="230"/>
      <c r="O5" s="232">
        <f>SUM(Q5:T5)</f>
        <v>2563</v>
      </c>
      <c r="P5" s="231"/>
      <c r="Q5" s="46">
        <v>682</v>
      </c>
      <c r="R5" s="45">
        <v>668</v>
      </c>
      <c r="S5" s="45">
        <v>633</v>
      </c>
      <c r="T5" s="312">
        <v>580</v>
      </c>
      <c r="U5" s="43"/>
      <c r="V5" s="236"/>
    </row>
    <row r="6" spans="1:22" ht="12.75" customHeight="1">
      <c r="A6" s="236"/>
      <c r="C6" s="44" t="s">
        <v>24</v>
      </c>
      <c r="D6" s="230"/>
      <c r="E6" s="232">
        <f>SUM(G6:J6)</f>
        <v>2456</v>
      </c>
      <c r="F6" s="231"/>
      <c r="G6" s="46">
        <v>721</v>
      </c>
      <c r="H6" s="45">
        <v>604</v>
      </c>
      <c r="I6" s="45">
        <v>581</v>
      </c>
      <c r="J6" s="312">
        <v>550</v>
      </c>
      <c r="K6" s="43"/>
      <c r="L6" s="464">
        <f>E6/O6-1</f>
        <v>0.09496210432456542</v>
      </c>
      <c r="M6" s="203">
        <f>G6/Q6-1</f>
        <v>0.27160493827160503</v>
      </c>
      <c r="N6" s="230"/>
      <c r="O6" s="232">
        <f>SUM(Q6:T6)</f>
        <v>2243</v>
      </c>
      <c r="P6" s="231"/>
      <c r="Q6" s="46">
        <v>567</v>
      </c>
      <c r="R6" s="45">
        <v>578</v>
      </c>
      <c r="S6" s="45">
        <v>561</v>
      </c>
      <c r="T6" s="312">
        <v>537</v>
      </c>
      <c r="U6" s="43"/>
      <c r="V6" s="236"/>
    </row>
    <row r="7" spans="1:22" ht="12.75" customHeight="1">
      <c r="A7" s="236"/>
      <c r="C7" s="44" t="s">
        <v>29</v>
      </c>
      <c r="D7" s="230"/>
      <c r="E7" s="232">
        <f>SUM(G7:J7)</f>
        <v>540</v>
      </c>
      <c r="F7" s="231"/>
      <c r="G7" s="46">
        <v>147</v>
      </c>
      <c r="H7" s="45">
        <v>137</v>
      </c>
      <c r="I7" s="45">
        <v>136</v>
      </c>
      <c r="J7" s="312">
        <v>120</v>
      </c>
      <c r="K7" s="43"/>
      <c r="L7" s="464">
        <f>E7/O7-1</f>
        <v>0.2735849056603774</v>
      </c>
      <c r="M7" s="203">
        <f>G7/Q7-1</f>
        <v>0.3008849557522124</v>
      </c>
      <c r="N7" s="230"/>
      <c r="O7" s="232">
        <f>SUM(Q7:T7)</f>
        <v>424</v>
      </c>
      <c r="P7" s="231"/>
      <c r="Q7" s="46">
        <v>113</v>
      </c>
      <c r="R7" s="45">
        <v>107</v>
      </c>
      <c r="S7" s="45">
        <v>104</v>
      </c>
      <c r="T7" s="312">
        <v>100</v>
      </c>
      <c r="U7" s="43"/>
      <c r="V7" s="236"/>
    </row>
    <row r="8" spans="1:22" ht="12.75" customHeight="1">
      <c r="A8" s="236"/>
      <c r="C8" s="44" t="s">
        <v>2</v>
      </c>
      <c r="D8" s="230"/>
      <c r="E8" s="232">
        <f>SUM(G8:J8)</f>
        <v>-55</v>
      </c>
      <c r="F8" s="231"/>
      <c r="G8" s="46">
        <v>-18</v>
      </c>
      <c r="H8" s="45">
        <v>-12</v>
      </c>
      <c r="I8" s="45">
        <v>-13</v>
      </c>
      <c r="J8" s="312">
        <v>-12</v>
      </c>
      <c r="K8" s="43"/>
      <c r="L8" s="466">
        <f>E8/O8-1</f>
        <v>0.25</v>
      </c>
      <c r="M8" s="203">
        <f>G8/Q8-1</f>
        <v>0.2857142857142858</v>
      </c>
      <c r="N8" s="230"/>
      <c r="O8" s="232">
        <f>SUM(Q8:T8)</f>
        <v>-44</v>
      </c>
      <c r="P8" s="231"/>
      <c r="Q8" s="46">
        <v>-14</v>
      </c>
      <c r="R8" s="45">
        <v>-9</v>
      </c>
      <c r="S8" s="45">
        <v>-11</v>
      </c>
      <c r="T8" s="312">
        <v>-10</v>
      </c>
      <c r="U8" s="43"/>
      <c r="V8" s="236"/>
    </row>
    <row r="9" spans="1:22" ht="12.75" customHeight="1">
      <c r="A9" s="241"/>
      <c r="C9" s="7" t="s">
        <v>116</v>
      </c>
      <c r="D9" s="233"/>
      <c r="E9" s="233">
        <f>SUM(E5:E8)</f>
        <v>5685</v>
      </c>
      <c r="F9" s="233"/>
      <c r="G9" s="47">
        <f>SUM(G5:G8)</f>
        <v>1555</v>
      </c>
      <c r="H9" s="48">
        <f>SUM(H5:H8)</f>
        <v>1436</v>
      </c>
      <c r="I9" s="48">
        <f>SUM(I5:I8)</f>
        <v>1404</v>
      </c>
      <c r="J9" s="48">
        <f>SUM(J5:J8)</f>
        <v>1290</v>
      </c>
      <c r="K9" s="7"/>
      <c r="L9" s="502">
        <f>E9/O9-1</f>
        <v>0.09622059390667181</v>
      </c>
      <c r="M9" s="202">
        <f>G9/Q9-1</f>
        <v>0.15356083086053407</v>
      </c>
      <c r="N9" s="233"/>
      <c r="O9" s="233">
        <f>SUM(O5:O8)</f>
        <v>5186</v>
      </c>
      <c r="P9" s="233"/>
      <c r="Q9" s="47">
        <f>SUM(Q5:Q8)</f>
        <v>1348</v>
      </c>
      <c r="R9" s="48">
        <f>SUM(R5:R8)</f>
        <v>1344</v>
      </c>
      <c r="S9" s="48">
        <f>SUM(S5:S8)</f>
        <v>1287</v>
      </c>
      <c r="T9" s="48">
        <f>SUM(T5:T8)</f>
        <v>1207</v>
      </c>
      <c r="U9" s="7"/>
      <c r="V9" s="241"/>
    </row>
    <row r="10" spans="1:22" ht="12.75" customHeight="1">
      <c r="A10" s="236"/>
      <c r="C10" s="50"/>
      <c r="D10" s="230"/>
      <c r="E10" s="231"/>
      <c r="F10" s="230"/>
      <c r="G10" s="51"/>
      <c r="H10" s="171"/>
      <c r="I10" s="171"/>
      <c r="J10" s="52"/>
      <c r="L10" s="504"/>
      <c r="M10" s="206"/>
      <c r="N10" s="230"/>
      <c r="O10" s="231"/>
      <c r="P10" s="230"/>
      <c r="Q10" s="51"/>
      <c r="R10" s="171"/>
      <c r="S10" s="171"/>
      <c r="T10" s="52"/>
      <c r="V10" s="236"/>
    </row>
    <row r="11" spans="1:22" ht="12.75" customHeight="1">
      <c r="A11" s="236"/>
      <c r="C11" s="44" t="s">
        <v>248</v>
      </c>
      <c r="D11" s="230"/>
      <c r="E11" s="232">
        <f>SUM(G11:J11)</f>
        <v>2384</v>
      </c>
      <c r="F11" s="230"/>
      <c r="G11" s="46">
        <v>589</v>
      </c>
      <c r="H11" s="45">
        <v>583</v>
      </c>
      <c r="I11" s="45">
        <v>602</v>
      </c>
      <c r="J11" s="312">
        <v>610</v>
      </c>
      <c r="L11" s="464">
        <f>E11/O11-1</f>
        <v>-0.02335108562064725</v>
      </c>
      <c r="M11" s="203">
        <f>G11/Q11-1</f>
        <v>-0.050000000000000044</v>
      </c>
      <c r="N11" s="230"/>
      <c r="O11" s="232">
        <f>SUM(Q11:T11)</f>
        <v>2441</v>
      </c>
      <c r="P11" s="230"/>
      <c r="Q11" s="46">
        <v>620</v>
      </c>
      <c r="R11" s="45">
        <v>602</v>
      </c>
      <c r="S11" s="45">
        <v>599</v>
      </c>
      <c r="T11" s="312">
        <v>620</v>
      </c>
      <c r="V11" s="236"/>
    </row>
    <row r="12" spans="1:22" ht="12.75" customHeight="1">
      <c r="A12" s="236"/>
      <c r="C12" s="44" t="s">
        <v>249</v>
      </c>
      <c r="D12" s="230"/>
      <c r="E12" s="232">
        <f>SUM(G12:J12)</f>
        <v>2647</v>
      </c>
      <c r="F12" s="230"/>
      <c r="G12" s="46">
        <v>668</v>
      </c>
      <c r="H12" s="45">
        <v>642</v>
      </c>
      <c r="I12" s="45">
        <v>661</v>
      </c>
      <c r="J12" s="312">
        <v>676</v>
      </c>
      <c r="L12" s="464">
        <f>E12/O12-1</f>
        <v>-0.0999659979598776</v>
      </c>
      <c r="M12" s="203">
        <f>G12/Q12-1</f>
        <v>-0.07222222222222219</v>
      </c>
      <c r="N12" s="230"/>
      <c r="O12" s="232">
        <f>SUM(Q12:T12)</f>
        <v>2941</v>
      </c>
      <c r="P12" s="230"/>
      <c r="Q12" s="46">
        <v>720</v>
      </c>
      <c r="R12" s="45">
        <v>724</v>
      </c>
      <c r="S12" s="45">
        <v>733</v>
      </c>
      <c r="T12" s="312">
        <v>764</v>
      </c>
      <c r="V12" s="236"/>
    </row>
    <row r="13" spans="1:22" ht="12.75" customHeight="1">
      <c r="A13" s="236"/>
      <c r="C13" s="44" t="s">
        <v>296</v>
      </c>
      <c r="D13" s="230"/>
      <c r="E13" s="232">
        <f>SUM(G13:J13)</f>
        <v>4941</v>
      </c>
      <c r="F13" s="230"/>
      <c r="G13" s="46">
        <v>1244</v>
      </c>
      <c r="H13" s="45">
        <v>1234</v>
      </c>
      <c r="I13" s="45">
        <v>1239</v>
      </c>
      <c r="J13" s="312">
        <v>1224</v>
      </c>
      <c r="L13" s="464">
        <f>E13/O13-1</f>
        <v>-0.05290396779758477</v>
      </c>
      <c r="M13" s="203">
        <f>G13/Q13-1</f>
        <v>-0.037151702786377694</v>
      </c>
      <c r="N13" s="230"/>
      <c r="O13" s="232">
        <f>SUM(Q13:T13)</f>
        <v>5217</v>
      </c>
      <c r="P13" s="230"/>
      <c r="Q13" s="46">
        <v>1292</v>
      </c>
      <c r="R13" s="45">
        <v>1279</v>
      </c>
      <c r="S13" s="45">
        <v>1303</v>
      </c>
      <c r="T13" s="312">
        <v>1343</v>
      </c>
      <c r="V13" s="236"/>
    </row>
    <row r="14" spans="1:22" ht="12.75" customHeight="1">
      <c r="A14" s="236"/>
      <c r="C14" s="44" t="s">
        <v>250</v>
      </c>
      <c r="D14" s="230"/>
      <c r="E14" s="232">
        <f>SUM(G14:J14)</f>
        <v>-3144</v>
      </c>
      <c r="F14" s="230"/>
      <c r="G14" s="46">
        <v>-780</v>
      </c>
      <c r="H14" s="45">
        <v>-777</v>
      </c>
      <c r="I14" s="45">
        <v>-786</v>
      </c>
      <c r="J14" s="312">
        <v>-801</v>
      </c>
      <c r="L14" s="464">
        <f>E14/O14-1</f>
        <v>-0.07502206531332745</v>
      </c>
      <c r="M14" s="203">
        <f>G14/Q14-1</f>
        <v>-0.07032181168057206</v>
      </c>
      <c r="N14" s="230"/>
      <c r="O14" s="232">
        <f>SUM(Q14:T14)</f>
        <v>-3399</v>
      </c>
      <c r="P14" s="230"/>
      <c r="Q14" s="46">
        <v>-839</v>
      </c>
      <c r="R14" s="45">
        <v>-825</v>
      </c>
      <c r="S14" s="45">
        <v>-852</v>
      </c>
      <c r="T14" s="312">
        <v>-883</v>
      </c>
      <c r="V14" s="236"/>
    </row>
    <row r="15" spans="1:22" ht="12.75" customHeight="1">
      <c r="A15" s="236"/>
      <c r="C15" s="7" t="s">
        <v>119</v>
      </c>
      <c r="D15" s="230"/>
      <c r="E15" s="234">
        <f>SUM(E11:E14)</f>
        <v>6828</v>
      </c>
      <c r="F15" s="230"/>
      <c r="G15" s="47">
        <f>SUM(G11:G14)</f>
        <v>1721</v>
      </c>
      <c r="H15" s="48">
        <f>SUM(H11:H14)</f>
        <v>1682</v>
      </c>
      <c r="I15" s="48">
        <f>SUM(I11:I14)</f>
        <v>1716</v>
      </c>
      <c r="J15" s="48">
        <f>SUM(J11:J14)</f>
        <v>1709</v>
      </c>
      <c r="L15" s="502">
        <f>E15/O15-1</f>
        <v>-0.05166666666666664</v>
      </c>
      <c r="M15" s="202">
        <f>G15/Q15-1</f>
        <v>-0.04015616285554935</v>
      </c>
      <c r="N15" s="230"/>
      <c r="O15" s="234">
        <f>SUM(O11:O14)</f>
        <v>7200</v>
      </c>
      <c r="P15" s="230"/>
      <c r="Q15" s="47">
        <f>SUM(Q11:Q14)</f>
        <v>1793</v>
      </c>
      <c r="R15" s="48">
        <f>SUM(R11:R14)</f>
        <v>1780</v>
      </c>
      <c r="S15" s="48">
        <f>SUM(S11:S14)</f>
        <v>1783</v>
      </c>
      <c r="T15" s="48">
        <f>SUM(T11:T14)</f>
        <v>1844</v>
      </c>
      <c r="V15" s="236"/>
    </row>
    <row r="16" spans="1:22" ht="12.75" customHeight="1">
      <c r="A16" s="236"/>
      <c r="C16" s="50"/>
      <c r="D16" s="230"/>
      <c r="E16" s="235"/>
      <c r="F16" s="231"/>
      <c r="G16" s="51"/>
      <c r="H16" s="158"/>
      <c r="I16" s="158"/>
      <c r="J16" s="158"/>
      <c r="K16" s="43"/>
      <c r="L16" s="465"/>
      <c r="M16" s="209"/>
      <c r="N16" s="230"/>
      <c r="O16" s="235"/>
      <c r="P16" s="231"/>
      <c r="Q16" s="51"/>
      <c r="R16" s="158"/>
      <c r="S16" s="158"/>
      <c r="T16" s="158"/>
      <c r="V16" s="236"/>
    </row>
    <row r="17" spans="1:22" ht="12.75" customHeight="1">
      <c r="A17" s="241"/>
      <c r="C17" s="7" t="s">
        <v>2</v>
      </c>
      <c r="D17" s="233"/>
      <c r="E17" s="233">
        <f>SUM(G17:J17)</f>
        <v>231</v>
      </c>
      <c r="F17" s="233"/>
      <c r="G17" s="47">
        <v>57</v>
      </c>
      <c r="H17" s="48">
        <v>47</v>
      </c>
      <c r="I17" s="48">
        <v>53</v>
      </c>
      <c r="J17" s="48">
        <v>74</v>
      </c>
      <c r="K17" s="7"/>
      <c r="L17" s="502">
        <f>E17/O17-1</f>
        <v>-0.29357798165137616</v>
      </c>
      <c r="M17" s="205">
        <f>G17/Q17-1</f>
        <v>-0.3870967741935484</v>
      </c>
      <c r="N17" s="233"/>
      <c r="O17" s="233">
        <f>SUM(Q17:T17)</f>
        <v>327</v>
      </c>
      <c r="P17" s="233"/>
      <c r="Q17" s="47">
        <v>93</v>
      </c>
      <c r="R17" s="48">
        <v>84</v>
      </c>
      <c r="S17" s="48">
        <v>71</v>
      </c>
      <c r="T17" s="48">
        <v>79</v>
      </c>
      <c r="U17" s="7"/>
      <c r="V17" s="241"/>
    </row>
    <row r="18" spans="1:22" ht="12.75" customHeight="1">
      <c r="A18" s="236"/>
      <c r="C18" s="50"/>
      <c r="D18" s="230"/>
      <c r="E18" s="235"/>
      <c r="F18" s="231"/>
      <c r="G18" s="167"/>
      <c r="H18" s="158"/>
      <c r="I18" s="158"/>
      <c r="J18" s="158"/>
      <c r="K18" s="43"/>
      <c r="L18" s="465"/>
      <c r="M18" s="209"/>
      <c r="N18" s="230"/>
      <c r="O18" s="235"/>
      <c r="P18" s="231"/>
      <c r="Q18" s="167"/>
      <c r="R18" s="158"/>
      <c r="S18" s="158"/>
      <c r="T18" s="158"/>
      <c r="V18" s="236"/>
    </row>
    <row r="19" spans="1:22" ht="12.75" customHeight="1">
      <c r="A19" s="241"/>
      <c r="C19" s="7" t="s">
        <v>3</v>
      </c>
      <c r="D19" s="233"/>
      <c r="E19" s="233">
        <f>SUM(G19:J19)</f>
        <v>-1059</v>
      </c>
      <c r="F19" s="233"/>
      <c r="G19" s="47">
        <v>-300</v>
      </c>
      <c r="H19" s="48">
        <v>-265</v>
      </c>
      <c r="I19" s="48">
        <v>-259</v>
      </c>
      <c r="J19" s="48">
        <v>-235</v>
      </c>
      <c r="K19" s="7"/>
      <c r="L19" s="502">
        <f>E19/O19-1</f>
        <v>-0.02216066481994461</v>
      </c>
      <c r="M19" s="205">
        <f>G19/Q19-1</f>
        <v>0.0948905109489051</v>
      </c>
      <c r="N19" s="233"/>
      <c r="O19" s="233">
        <f>SUM(Q19:T19)</f>
        <v>-1083</v>
      </c>
      <c r="P19" s="233"/>
      <c r="Q19" s="47">
        <v>-274</v>
      </c>
      <c r="R19" s="48">
        <v>-274</v>
      </c>
      <c r="S19" s="48">
        <v>-273</v>
      </c>
      <c r="T19" s="48">
        <v>-262</v>
      </c>
      <c r="U19" s="7"/>
      <c r="V19" s="241"/>
    </row>
    <row r="20" spans="1:22" ht="12.75" customHeight="1">
      <c r="A20" s="236"/>
      <c r="C20" s="50"/>
      <c r="D20" s="230"/>
      <c r="E20" s="235"/>
      <c r="F20" s="231"/>
      <c r="G20" s="167"/>
      <c r="H20" s="158"/>
      <c r="I20" s="158"/>
      <c r="J20" s="158"/>
      <c r="K20" s="43"/>
      <c r="L20" s="465"/>
      <c r="M20" s="209"/>
      <c r="N20" s="230"/>
      <c r="O20" s="235"/>
      <c r="P20" s="231"/>
      <c r="Q20" s="167"/>
      <c r="R20" s="158"/>
      <c r="S20" s="158"/>
      <c r="T20" s="158"/>
      <c r="V20" s="236"/>
    </row>
    <row r="21" spans="1:22" ht="12.75" customHeight="1">
      <c r="A21" s="236"/>
      <c r="C21" s="7" t="s">
        <v>171</v>
      </c>
      <c r="D21" s="233"/>
      <c r="E21" s="233">
        <f>E9+E15+E17+E19</f>
        <v>11685</v>
      </c>
      <c r="F21" s="233"/>
      <c r="G21" s="47">
        <f>G9+G15+G17+G19</f>
        <v>3033</v>
      </c>
      <c r="H21" s="48">
        <f>H9+H15+H17+H19</f>
        <v>2900</v>
      </c>
      <c r="I21" s="48">
        <f>I9+I15+I17+I19</f>
        <v>2914</v>
      </c>
      <c r="J21" s="48">
        <f>J9+J15+J17+J19</f>
        <v>2838</v>
      </c>
      <c r="L21" s="502">
        <f>E21/O21-1</f>
        <v>0.004729148753224388</v>
      </c>
      <c r="M21" s="205">
        <f>G21/Q21-1</f>
        <v>0.024662162162162105</v>
      </c>
      <c r="N21" s="233"/>
      <c r="O21" s="233">
        <f>O9+O15+O17+O19</f>
        <v>11630</v>
      </c>
      <c r="P21" s="233"/>
      <c r="Q21" s="47">
        <f>Q9+Q15+Q17+Q19</f>
        <v>2960</v>
      </c>
      <c r="R21" s="48">
        <f>R9+R15+R17+R19</f>
        <v>2934</v>
      </c>
      <c r="S21" s="48">
        <f>S9+S15+S17+S19</f>
        <v>2868</v>
      </c>
      <c r="T21" s="48">
        <f>T9+T15+T17+T19</f>
        <v>2868</v>
      </c>
      <c r="V21" s="236"/>
    </row>
    <row r="22" spans="1:22" ht="9.75" customHeight="1">
      <c r="A22" s="236"/>
      <c r="C22" s="7"/>
      <c r="D22" s="233"/>
      <c r="E22" s="233"/>
      <c r="F22" s="233"/>
      <c r="G22" s="47"/>
      <c r="H22" s="48"/>
      <c r="I22" s="48"/>
      <c r="J22" s="48"/>
      <c r="L22" s="502"/>
      <c r="M22" s="163"/>
      <c r="N22" s="233"/>
      <c r="O22" s="233"/>
      <c r="P22" s="233"/>
      <c r="Q22" s="47"/>
      <c r="R22" s="48"/>
      <c r="S22" s="48"/>
      <c r="T22" s="48"/>
      <c r="V22" s="236"/>
    </row>
    <row r="23" spans="1:22" ht="9" customHeight="1">
      <c r="A23" s="236"/>
      <c r="B23" s="237"/>
      <c r="C23" s="238"/>
      <c r="D23" s="238"/>
      <c r="E23" s="238"/>
      <c r="F23" s="238"/>
      <c r="G23" s="238"/>
      <c r="H23" s="238"/>
      <c r="I23" s="238"/>
      <c r="J23" s="238"/>
      <c r="K23" s="237"/>
      <c r="L23" s="242"/>
      <c r="M23" s="242"/>
      <c r="N23" s="238"/>
      <c r="O23" s="238"/>
      <c r="P23" s="238"/>
      <c r="Q23" s="238"/>
      <c r="R23" s="238"/>
      <c r="S23" s="238"/>
      <c r="T23" s="238"/>
      <c r="U23" s="237"/>
      <c r="V23" s="236"/>
    </row>
    <row r="24" spans="1:22" ht="12.75" customHeight="1">
      <c r="A24" s="55"/>
      <c r="B24" s="541"/>
      <c r="C24" s="42"/>
      <c r="D24" s="42"/>
      <c r="E24" s="42"/>
      <c r="F24" s="42"/>
      <c r="G24" s="42"/>
      <c r="H24" s="42"/>
      <c r="I24" s="42"/>
      <c r="J24" s="42"/>
      <c r="K24" s="56"/>
      <c r="L24" s="215"/>
      <c r="M24" s="215"/>
      <c r="N24" s="42"/>
      <c r="O24" s="42"/>
      <c r="P24" s="42"/>
      <c r="Q24" s="42"/>
      <c r="R24" s="42"/>
      <c r="S24" s="42"/>
      <c r="T24" s="42"/>
      <c r="U24" s="56"/>
      <c r="V24" s="55"/>
    </row>
    <row r="25" spans="1:22" ht="9" customHeight="1">
      <c r="A25" s="236"/>
      <c r="B25" s="237"/>
      <c r="C25" s="238"/>
      <c r="D25" s="238"/>
      <c r="E25" s="238"/>
      <c r="F25" s="238"/>
      <c r="G25" s="238"/>
      <c r="H25" s="238"/>
      <c r="I25" s="238"/>
      <c r="J25" s="238"/>
      <c r="K25" s="237"/>
      <c r="L25" s="242"/>
      <c r="M25" s="242"/>
      <c r="N25" s="238"/>
      <c r="O25" s="238"/>
      <c r="P25" s="238"/>
      <c r="Q25" s="238"/>
      <c r="R25" s="238"/>
      <c r="S25" s="238"/>
      <c r="T25" s="238"/>
      <c r="U25" s="237"/>
      <c r="V25" s="236"/>
    </row>
    <row r="26" spans="1:22" ht="15" customHeight="1">
      <c r="A26" s="240"/>
      <c r="C26" s="151" t="s">
        <v>163</v>
      </c>
      <c r="D26" s="248"/>
      <c r="E26" s="229">
        <v>2005</v>
      </c>
      <c r="F26" s="228"/>
      <c r="G26" s="8" t="s">
        <v>358</v>
      </c>
      <c r="H26" s="9" t="s">
        <v>308</v>
      </c>
      <c r="I26" s="9" t="s">
        <v>247</v>
      </c>
      <c r="J26" s="9" t="s">
        <v>224</v>
      </c>
      <c r="K26" s="39"/>
      <c r="L26" s="503" t="s">
        <v>26</v>
      </c>
      <c r="M26" s="10" t="s">
        <v>26</v>
      </c>
      <c r="N26" s="248"/>
      <c r="O26" s="229">
        <v>2004</v>
      </c>
      <c r="P26" s="228"/>
      <c r="Q26" s="8" t="s">
        <v>153</v>
      </c>
      <c r="R26" s="9" t="s">
        <v>154</v>
      </c>
      <c r="S26" s="9" t="s">
        <v>155</v>
      </c>
      <c r="T26" s="9" t="s">
        <v>147</v>
      </c>
      <c r="U26" s="39"/>
      <c r="V26" s="240"/>
    </row>
    <row r="27" spans="1:22" ht="12.75" customHeight="1">
      <c r="A27" s="236"/>
      <c r="C27" s="150" t="s">
        <v>0</v>
      </c>
      <c r="D27" s="230"/>
      <c r="E27" s="230"/>
      <c r="F27" s="230"/>
      <c r="G27" s="8"/>
      <c r="H27" s="9"/>
      <c r="I27" s="9"/>
      <c r="J27" s="9"/>
      <c r="L27" s="462" t="s">
        <v>115</v>
      </c>
      <c r="M27" s="132" t="s">
        <v>359</v>
      </c>
      <c r="N27" s="230"/>
      <c r="O27" s="230"/>
      <c r="P27" s="230"/>
      <c r="Q27" s="8"/>
      <c r="R27" s="9"/>
      <c r="S27" s="9"/>
      <c r="T27" s="9"/>
      <c r="V27" s="236"/>
    </row>
    <row r="28" spans="1:22" ht="9" customHeight="1">
      <c r="A28" s="236"/>
      <c r="D28" s="230"/>
      <c r="E28" s="230"/>
      <c r="F28" s="230"/>
      <c r="G28" s="42"/>
      <c r="L28" s="463"/>
      <c r="M28" s="164"/>
      <c r="N28" s="230"/>
      <c r="O28" s="230"/>
      <c r="P28" s="230"/>
      <c r="Q28" s="42"/>
      <c r="V28" s="236"/>
    </row>
    <row r="29" spans="1:22" ht="12.75" customHeight="1">
      <c r="A29" s="236"/>
      <c r="C29" s="44" t="s">
        <v>1</v>
      </c>
      <c r="D29" s="230"/>
      <c r="E29" s="232">
        <f>SUM(G29:J29)</f>
        <v>2822</v>
      </c>
      <c r="F29" s="231"/>
      <c r="G29" s="46">
        <v>755</v>
      </c>
      <c r="H29" s="45">
        <v>717</v>
      </c>
      <c r="I29" s="45">
        <v>710</v>
      </c>
      <c r="J29" s="312">
        <v>640</v>
      </c>
      <c r="K29" s="43"/>
      <c r="L29" s="464">
        <f>E29/O29-1</f>
        <v>0.0820552147239264</v>
      </c>
      <c r="M29" s="203">
        <f>G29/Q29-1</f>
        <v>0.073968705547653</v>
      </c>
      <c r="N29" s="230"/>
      <c r="O29" s="232">
        <f>SUM(Q29:T29)</f>
        <v>2608</v>
      </c>
      <c r="P29" s="231"/>
      <c r="Q29" s="46">
        <v>703</v>
      </c>
      <c r="R29" s="45">
        <v>677</v>
      </c>
      <c r="S29" s="45">
        <v>640</v>
      </c>
      <c r="T29" s="312">
        <v>588</v>
      </c>
      <c r="U29" s="43"/>
      <c r="V29" s="236"/>
    </row>
    <row r="30" spans="1:22" ht="12.75" customHeight="1">
      <c r="A30" s="236"/>
      <c r="C30" s="44" t="s">
        <v>24</v>
      </c>
      <c r="D30" s="230"/>
      <c r="E30" s="232">
        <f>SUM(G30:J30)</f>
        <v>2483</v>
      </c>
      <c r="F30" s="231"/>
      <c r="G30" s="46">
        <v>736</v>
      </c>
      <c r="H30" s="45">
        <v>604</v>
      </c>
      <c r="I30" s="45">
        <v>586</v>
      </c>
      <c r="J30" s="312">
        <v>557</v>
      </c>
      <c r="K30" s="43"/>
      <c r="L30" s="464">
        <f>E30/O30-1</f>
        <v>0.09335094671950683</v>
      </c>
      <c r="M30" s="203">
        <f>G30/Q30-1</f>
        <v>0.2912280701754386</v>
      </c>
      <c r="N30" s="230"/>
      <c r="O30" s="232">
        <f>SUM(Q30:T30)</f>
        <v>2271</v>
      </c>
      <c r="P30" s="231"/>
      <c r="Q30" s="46">
        <v>570</v>
      </c>
      <c r="R30" s="45">
        <v>583</v>
      </c>
      <c r="S30" s="45">
        <v>562</v>
      </c>
      <c r="T30" s="312">
        <v>556</v>
      </c>
      <c r="U30" s="43"/>
      <c r="V30" s="236"/>
    </row>
    <row r="31" spans="1:22" ht="12.75" customHeight="1">
      <c r="A31" s="236"/>
      <c r="C31" s="44" t="s">
        <v>29</v>
      </c>
      <c r="D31" s="230"/>
      <c r="E31" s="232">
        <f>SUM(G31:J31)</f>
        <v>548</v>
      </c>
      <c r="F31" s="231"/>
      <c r="G31" s="46">
        <v>149</v>
      </c>
      <c r="H31" s="45">
        <v>139</v>
      </c>
      <c r="I31" s="45">
        <v>138</v>
      </c>
      <c r="J31" s="312">
        <v>122</v>
      </c>
      <c r="K31" s="43"/>
      <c r="L31" s="464">
        <f>E31/O31-1</f>
        <v>0.28037383177570097</v>
      </c>
      <c r="M31" s="203">
        <f>G31/Q31-1</f>
        <v>0.3070175438596492</v>
      </c>
      <c r="N31" s="230"/>
      <c r="O31" s="232">
        <f>SUM(Q31:T31)</f>
        <v>428</v>
      </c>
      <c r="P31" s="231"/>
      <c r="Q31" s="46">
        <v>114</v>
      </c>
      <c r="R31" s="45">
        <v>108</v>
      </c>
      <c r="S31" s="45">
        <v>104</v>
      </c>
      <c r="T31" s="312">
        <v>102</v>
      </c>
      <c r="U31" s="43"/>
      <c r="V31" s="236"/>
    </row>
    <row r="32" spans="1:22" ht="12.75" customHeight="1">
      <c r="A32" s="236"/>
      <c r="C32" s="44" t="s">
        <v>2</v>
      </c>
      <c r="D32" s="230"/>
      <c r="E32" s="232">
        <f>SUM(G32:J32)</f>
        <v>4</v>
      </c>
      <c r="F32" s="231"/>
      <c r="G32" s="46">
        <v>40</v>
      </c>
      <c r="H32" s="45">
        <v>-12</v>
      </c>
      <c r="I32" s="45">
        <v>-12</v>
      </c>
      <c r="J32" s="312">
        <v>-12</v>
      </c>
      <c r="K32" s="43"/>
      <c r="L32" s="466" t="s">
        <v>125</v>
      </c>
      <c r="M32" s="210" t="s">
        <v>125</v>
      </c>
      <c r="N32" s="230"/>
      <c r="O32" s="232">
        <f>SUM(Q32:T32)</f>
        <v>-43</v>
      </c>
      <c r="P32" s="231"/>
      <c r="Q32" s="46">
        <v>-13</v>
      </c>
      <c r="R32" s="45">
        <v>-10</v>
      </c>
      <c r="S32" s="45">
        <v>-10</v>
      </c>
      <c r="T32" s="312">
        <v>-10</v>
      </c>
      <c r="U32" s="43"/>
      <c r="V32" s="236"/>
    </row>
    <row r="33" spans="1:22" ht="12.75" customHeight="1">
      <c r="A33" s="241"/>
      <c r="C33" s="7" t="s">
        <v>116</v>
      </c>
      <c r="D33" s="233"/>
      <c r="E33" s="233">
        <f>SUM(E29:E32)</f>
        <v>5857</v>
      </c>
      <c r="F33" s="233"/>
      <c r="G33" s="47">
        <f>SUM(G29:G32)</f>
        <v>1680</v>
      </c>
      <c r="H33" s="48">
        <f>SUM(H29:H32)</f>
        <v>1448</v>
      </c>
      <c r="I33" s="48">
        <f>SUM(I29:I32)</f>
        <v>1422</v>
      </c>
      <c r="J33" s="48">
        <f>SUM(J29:J32)</f>
        <v>1307</v>
      </c>
      <c r="K33" s="7"/>
      <c r="L33" s="502">
        <f>E33/O33-1</f>
        <v>0.11265197568389063</v>
      </c>
      <c r="M33" s="202">
        <f>G33/Q33-1</f>
        <v>0.222707423580786</v>
      </c>
      <c r="N33" s="233"/>
      <c r="O33" s="233">
        <f>SUM(O29:O32)</f>
        <v>5264</v>
      </c>
      <c r="P33" s="233"/>
      <c r="Q33" s="47">
        <f>SUM(Q29:Q32)</f>
        <v>1374</v>
      </c>
      <c r="R33" s="48">
        <f>SUM(R29:R32)</f>
        <v>1358</v>
      </c>
      <c r="S33" s="48">
        <f>SUM(S29:S32)</f>
        <v>1296</v>
      </c>
      <c r="T33" s="48">
        <f>SUM(T29:T32)</f>
        <v>1236</v>
      </c>
      <c r="U33" s="7"/>
      <c r="V33" s="241"/>
    </row>
    <row r="34" spans="1:22" ht="12.75" customHeight="1">
      <c r="A34" s="236"/>
      <c r="C34" s="50"/>
      <c r="D34" s="230"/>
      <c r="E34" s="231"/>
      <c r="F34" s="230"/>
      <c r="G34" s="42"/>
      <c r="L34" s="504"/>
      <c r="M34" s="206"/>
      <c r="N34" s="230"/>
      <c r="O34" s="231"/>
      <c r="P34" s="230"/>
      <c r="Q34" s="51"/>
      <c r="R34" s="52"/>
      <c r="S34" s="52"/>
      <c r="T34" s="52"/>
      <c r="V34" s="236"/>
    </row>
    <row r="35" spans="1:22" ht="12.75" customHeight="1">
      <c r="A35" s="236"/>
      <c r="C35" s="44" t="s">
        <v>248</v>
      </c>
      <c r="D35" s="230"/>
      <c r="E35" s="232">
        <f>SUM(G35:J35)</f>
        <v>2384</v>
      </c>
      <c r="F35" s="230"/>
      <c r="G35" s="46">
        <v>589</v>
      </c>
      <c r="H35" s="45">
        <v>583</v>
      </c>
      <c r="I35" s="45">
        <v>602</v>
      </c>
      <c r="J35" s="312">
        <v>610</v>
      </c>
      <c r="L35" s="464">
        <f>E35/O35-1</f>
        <v>-0.02335108562064725</v>
      </c>
      <c r="M35" s="203">
        <f>G35/Q35-1</f>
        <v>-0.050000000000000044</v>
      </c>
      <c r="N35" s="230"/>
      <c r="O35" s="232">
        <f>SUM(Q35:T35)</f>
        <v>2441</v>
      </c>
      <c r="P35" s="230"/>
      <c r="Q35" s="46">
        <v>620</v>
      </c>
      <c r="R35" s="45">
        <v>602</v>
      </c>
      <c r="S35" s="45">
        <v>599</v>
      </c>
      <c r="T35" s="312">
        <v>620</v>
      </c>
      <c r="V35" s="236"/>
    </row>
    <row r="36" spans="1:22" ht="12.75" customHeight="1">
      <c r="A36" s="236"/>
      <c r="C36" s="44" t="s">
        <v>249</v>
      </c>
      <c r="D36" s="230"/>
      <c r="E36" s="232">
        <f>SUM(G36:J36)</f>
        <v>2653</v>
      </c>
      <c r="F36" s="230"/>
      <c r="G36" s="46">
        <v>669</v>
      </c>
      <c r="H36" s="45">
        <v>644</v>
      </c>
      <c r="I36" s="45">
        <v>663</v>
      </c>
      <c r="J36" s="312">
        <v>677</v>
      </c>
      <c r="L36" s="464">
        <f>E36/O36-1</f>
        <v>-0.10037300779925395</v>
      </c>
      <c r="M36" s="203">
        <f>G36/Q36-1</f>
        <v>-0.07596685082872923</v>
      </c>
      <c r="N36" s="230"/>
      <c r="O36" s="232">
        <f>SUM(Q36:T36)</f>
        <v>2949</v>
      </c>
      <c r="P36" s="230"/>
      <c r="Q36" s="46">
        <v>724</v>
      </c>
      <c r="R36" s="45">
        <v>727</v>
      </c>
      <c r="S36" s="45">
        <v>734</v>
      </c>
      <c r="T36" s="312">
        <v>764</v>
      </c>
      <c r="V36" s="236"/>
    </row>
    <row r="37" spans="1:22" ht="12.75" customHeight="1">
      <c r="A37" s="236"/>
      <c r="C37" s="44" t="s">
        <v>296</v>
      </c>
      <c r="D37" s="230"/>
      <c r="E37" s="232">
        <f>SUM(G37:J37)</f>
        <v>4985</v>
      </c>
      <c r="F37" s="230"/>
      <c r="G37" s="46">
        <v>1256</v>
      </c>
      <c r="H37" s="45">
        <v>1243</v>
      </c>
      <c r="I37" s="45">
        <v>1253</v>
      </c>
      <c r="J37" s="312">
        <v>1233</v>
      </c>
      <c r="L37" s="464">
        <f>E37/O37-1</f>
        <v>-0.05156012176560121</v>
      </c>
      <c r="M37" s="203">
        <f>G37/Q37-1</f>
        <v>-0.03975535168195721</v>
      </c>
      <c r="N37" s="230"/>
      <c r="O37" s="232">
        <f>SUM(Q37:T37)</f>
        <v>5256</v>
      </c>
      <c r="P37" s="230"/>
      <c r="Q37" s="46">
        <v>1308</v>
      </c>
      <c r="R37" s="45">
        <v>1285</v>
      </c>
      <c r="S37" s="45">
        <v>1313</v>
      </c>
      <c r="T37" s="312">
        <v>1350</v>
      </c>
      <c r="V37" s="236"/>
    </row>
    <row r="38" spans="1:22" ht="12.75" customHeight="1">
      <c r="A38" s="236"/>
      <c r="C38" s="44" t="s">
        <v>250</v>
      </c>
      <c r="D38" s="230"/>
      <c r="E38" s="232">
        <f>SUM(G38:J38)</f>
        <v>-3139</v>
      </c>
      <c r="F38" s="230"/>
      <c r="G38" s="46">
        <v>-780</v>
      </c>
      <c r="H38" s="45">
        <v>-776</v>
      </c>
      <c r="I38" s="45">
        <v>-786</v>
      </c>
      <c r="J38" s="312">
        <v>-797</v>
      </c>
      <c r="L38" s="464">
        <f>E38/O38-1</f>
        <v>-0.07594936708860756</v>
      </c>
      <c r="M38" s="203">
        <f>G38/Q38-1</f>
        <v>-0.06921241050119331</v>
      </c>
      <c r="N38" s="230"/>
      <c r="O38" s="232">
        <f>SUM(Q38:T38)</f>
        <v>-3397</v>
      </c>
      <c r="P38" s="230"/>
      <c r="Q38" s="46">
        <v>-838</v>
      </c>
      <c r="R38" s="45">
        <v>-826</v>
      </c>
      <c r="S38" s="45">
        <v>-852</v>
      </c>
      <c r="T38" s="312">
        <v>-881</v>
      </c>
      <c r="V38" s="236"/>
    </row>
    <row r="39" spans="1:22" ht="12.75" customHeight="1">
      <c r="A39" s="236"/>
      <c r="C39" s="7" t="s">
        <v>119</v>
      </c>
      <c r="D39" s="230"/>
      <c r="E39" s="234">
        <f>SUM(E35:E38)</f>
        <v>6883</v>
      </c>
      <c r="F39" s="230"/>
      <c r="G39" s="47">
        <f>SUM(G35:G38)</f>
        <v>1734</v>
      </c>
      <c r="H39" s="48">
        <f>SUM(H35:H38)</f>
        <v>1694</v>
      </c>
      <c r="I39" s="48">
        <f>SUM(I35:I38)</f>
        <v>1732</v>
      </c>
      <c r="J39" s="48">
        <f>SUM(J35:J38)</f>
        <v>1723</v>
      </c>
      <c r="L39" s="502">
        <f>E39/O39-1</f>
        <v>-0.05048972272037522</v>
      </c>
      <c r="M39" s="202">
        <f>G39/Q39-1</f>
        <v>-0.044101433296582115</v>
      </c>
      <c r="N39" s="230"/>
      <c r="O39" s="234">
        <f>SUM(O35:O38)</f>
        <v>7249</v>
      </c>
      <c r="P39" s="230"/>
      <c r="Q39" s="47">
        <f>SUM(Q35:Q38)</f>
        <v>1814</v>
      </c>
      <c r="R39" s="48">
        <f>SUM(R35:R38)</f>
        <v>1788</v>
      </c>
      <c r="S39" s="48">
        <f>SUM(S35:S38)</f>
        <v>1794</v>
      </c>
      <c r="T39" s="48">
        <f>SUM(T35:T38)</f>
        <v>1853</v>
      </c>
      <c r="V39" s="236"/>
    </row>
    <row r="40" spans="1:22" ht="12.75" customHeight="1">
      <c r="A40" s="236"/>
      <c r="C40" s="50"/>
      <c r="D40" s="230"/>
      <c r="E40" s="231"/>
      <c r="F40" s="230"/>
      <c r="G40" s="47"/>
      <c r="H40" s="48"/>
      <c r="I40" s="48"/>
      <c r="J40" s="48"/>
      <c r="L40" s="502"/>
      <c r="M40" s="207"/>
      <c r="N40" s="230"/>
      <c r="O40" s="231"/>
      <c r="P40" s="230"/>
      <c r="Q40" s="47"/>
      <c r="R40" s="48"/>
      <c r="S40" s="48"/>
      <c r="T40" s="48"/>
      <c r="V40" s="236"/>
    </row>
    <row r="41" spans="1:22" ht="12.75" customHeight="1">
      <c r="A41" s="236"/>
      <c r="C41" s="350" t="s">
        <v>251</v>
      </c>
      <c r="D41" s="230"/>
      <c r="E41" s="232">
        <f>SUM(G41:J41)</f>
        <v>1674</v>
      </c>
      <c r="F41" s="231"/>
      <c r="G41" s="46">
        <v>412</v>
      </c>
      <c r="H41" s="45">
        <v>409</v>
      </c>
      <c r="I41" s="45">
        <v>426</v>
      </c>
      <c r="J41" s="312">
        <v>427</v>
      </c>
      <c r="K41" s="43"/>
      <c r="L41" s="464">
        <f>E41/O41-1</f>
        <v>-0.046697038724373585</v>
      </c>
      <c r="M41" s="203">
        <f>G41/Q41-1</f>
        <v>-0.06150341685649208</v>
      </c>
      <c r="N41" s="230"/>
      <c r="O41" s="232">
        <f>SUM(Q41:T41)</f>
        <v>1756</v>
      </c>
      <c r="P41" s="231"/>
      <c r="Q41" s="46">
        <v>439</v>
      </c>
      <c r="R41" s="45">
        <v>434</v>
      </c>
      <c r="S41" s="45">
        <v>437</v>
      </c>
      <c r="T41" s="312">
        <v>446</v>
      </c>
      <c r="U41" s="43"/>
      <c r="V41" s="236"/>
    </row>
    <row r="42" spans="1:22" ht="12.75" customHeight="1">
      <c r="A42" s="236"/>
      <c r="C42" s="350" t="s">
        <v>252</v>
      </c>
      <c r="D42" s="230"/>
      <c r="E42" s="232">
        <f>SUM(G42:J42)</f>
        <v>699</v>
      </c>
      <c r="F42" s="231"/>
      <c r="G42" s="46">
        <v>172</v>
      </c>
      <c r="H42" s="45">
        <v>171</v>
      </c>
      <c r="I42" s="45">
        <v>176</v>
      </c>
      <c r="J42" s="312">
        <v>180</v>
      </c>
      <c r="K42" s="43"/>
      <c r="L42" s="464">
        <f>E42/O42-1</f>
        <v>0.02342606149341142</v>
      </c>
      <c r="M42" s="203">
        <f>G42/Q42-1</f>
        <v>-0.0337078651685393</v>
      </c>
      <c r="N42" s="230"/>
      <c r="O42" s="232">
        <f>SUM(Q42:T42)</f>
        <v>683</v>
      </c>
      <c r="P42" s="231"/>
      <c r="Q42" s="46">
        <v>178</v>
      </c>
      <c r="R42" s="45">
        <v>168</v>
      </c>
      <c r="S42" s="45">
        <v>162</v>
      </c>
      <c r="T42" s="312">
        <v>175</v>
      </c>
      <c r="U42" s="43"/>
      <c r="V42" s="236"/>
    </row>
    <row r="43" spans="1:22" ht="12.75" customHeight="1">
      <c r="A43" s="236"/>
      <c r="C43" s="350" t="s">
        <v>253</v>
      </c>
      <c r="D43" s="230"/>
      <c r="E43" s="232">
        <f>SUM(G43:J43)</f>
        <v>11</v>
      </c>
      <c r="F43" s="231"/>
      <c r="G43" s="46">
        <v>5</v>
      </c>
      <c r="H43" s="45">
        <v>3</v>
      </c>
      <c r="I43" s="45">
        <v>0</v>
      </c>
      <c r="J43" s="312">
        <v>3</v>
      </c>
      <c r="K43" s="43"/>
      <c r="L43" s="466" t="s">
        <v>389</v>
      </c>
      <c r="M43" s="210">
        <f>G43/Q43-1</f>
        <v>0.6666666666666667</v>
      </c>
      <c r="N43" s="230"/>
      <c r="O43" s="232">
        <f>SUM(Q43:T43)</f>
        <v>2</v>
      </c>
      <c r="P43" s="231"/>
      <c r="Q43" s="46">
        <v>3</v>
      </c>
      <c r="R43" s="45">
        <v>0</v>
      </c>
      <c r="S43" s="45">
        <v>0</v>
      </c>
      <c r="T43" s="312">
        <v>-1</v>
      </c>
      <c r="U43" s="43"/>
      <c r="V43" s="236"/>
    </row>
    <row r="44" spans="1:22" ht="12.75" customHeight="1">
      <c r="A44" s="241"/>
      <c r="C44" s="351" t="s">
        <v>248</v>
      </c>
      <c r="D44" s="233"/>
      <c r="E44" s="233">
        <f>SUM(E41:E43)</f>
        <v>2384</v>
      </c>
      <c r="F44" s="233"/>
      <c r="G44" s="47">
        <f>SUM(G41:G43)</f>
        <v>589</v>
      </c>
      <c r="H44" s="48">
        <f>SUM(H41:H43)</f>
        <v>583</v>
      </c>
      <c r="I44" s="48">
        <f>SUM(I41:I43)</f>
        <v>602</v>
      </c>
      <c r="J44" s="48">
        <f>SUM(J41:J43)</f>
        <v>610</v>
      </c>
      <c r="K44" s="7"/>
      <c r="L44" s="502">
        <f>E44/O44-1</f>
        <v>-0.02335108562064725</v>
      </c>
      <c r="M44" s="202">
        <f>G44/Q44-1</f>
        <v>-0.050000000000000044</v>
      </c>
      <c r="N44" s="233"/>
      <c r="O44" s="233">
        <f>SUM(O41:O43)</f>
        <v>2441</v>
      </c>
      <c r="P44" s="233"/>
      <c r="Q44" s="47">
        <f>SUM(Q41:Q43)</f>
        <v>620</v>
      </c>
      <c r="R44" s="48">
        <f>SUM(R41:R43)</f>
        <v>602</v>
      </c>
      <c r="S44" s="48">
        <f>SUM(S41:S43)</f>
        <v>599</v>
      </c>
      <c r="T44" s="48">
        <f>SUM(T41:T43)</f>
        <v>620</v>
      </c>
      <c r="U44" s="7"/>
      <c r="V44" s="241"/>
    </row>
    <row r="45" spans="1:22" ht="12.75" customHeight="1">
      <c r="A45" s="236"/>
      <c r="C45" s="50"/>
      <c r="D45" s="230"/>
      <c r="E45" s="233"/>
      <c r="F45" s="231"/>
      <c r="G45" s="51"/>
      <c r="H45" s="52"/>
      <c r="I45" s="52"/>
      <c r="J45" s="52"/>
      <c r="K45" s="43"/>
      <c r="L45" s="504"/>
      <c r="M45" s="208"/>
      <c r="N45" s="230"/>
      <c r="O45" s="233"/>
      <c r="P45" s="231"/>
      <c r="Q45" s="51"/>
      <c r="R45" s="52"/>
      <c r="S45" s="52"/>
      <c r="T45" s="52"/>
      <c r="U45" s="43"/>
      <c r="V45" s="236"/>
    </row>
    <row r="46" spans="1:22" ht="12.75" customHeight="1">
      <c r="A46" s="236"/>
      <c r="C46" s="350" t="s">
        <v>251</v>
      </c>
      <c r="D46" s="230"/>
      <c r="E46" s="232">
        <f>SUM(G46:J46)</f>
        <v>1238</v>
      </c>
      <c r="F46" s="231"/>
      <c r="G46" s="46">
        <v>303</v>
      </c>
      <c r="H46" s="45">
        <v>300</v>
      </c>
      <c r="I46" s="45">
        <v>313</v>
      </c>
      <c r="J46" s="312">
        <v>322</v>
      </c>
      <c r="K46" s="43"/>
      <c r="L46" s="464">
        <f aca="true" t="shared" si="0" ref="L46:L51">E46/O46-1</f>
        <v>-0.10742609949531368</v>
      </c>
      <c r="M46" s="203">
        <f aca="true" t="shared" si="1" ref="M46:M51">G46/Q46-1</f>
        <v>-0.10355029585798814</v>
      </c>
      <c r="N46" s="230"/>
      <c r="O46" s="232">
        <f>SUM(Q46:T46)</f>
        <v>1387</v>
      </c>
      <c r="P46" s="231"/>
      <c r="Q46" s="46">
        <v>338</v>
      </c>
      <c r="R46" s="45">
        <v>334</v>
      </c>
      <c r="S46" s="45">
        <v>349</v>
      </c>
      <c r="T46" s="312">
        <v>366</v>
      </c>
      <c r="U46" s="43"/>
      <c r="V46" s="236"/>
    </row>
    <row r="47" spans="1:22" ht="12.75" customHeight="1">
      <c r="A47" s="236"/>
      <c r="C47" s="350" t="s">
        <v>255</v>
      </c>
      <c r="D47" s="230"/>
      <c r="E47" s="232">
        <f>SUM(G47:J47)</f>
        <v>736</v>
      </c>
      <c r="F47" s="231"/>
      <c r="G47" s="46">
        <v>182</v>
      </c>
      <c r="H47" s="45">
        <v>185</v>
      </c>
      <c r="I47" s="45">
        <v>186</v>
      </c>
      <c r="J47" s="312">
        <v>183</v>
      </c>
      <c r="K47" s="43"/>
      <c r="L47" s="464">
        <f t="shared" si="0"/>
        <v>-0.06598984771573602</v>
      </c>
      <c r="M47" s="203">
        <f t="shared" si="1"/>
        <v>-0.04210526315789476</v>
      </c>
      <c r="N47" s="230"/>
      <c r="O47" s="232">
        <f>SUM(Q47:T47)</f>
        <v>788</v>
      </c>
      <c r="P47" s="231"/>
      <c r="Q47" s="46">
        <v>190</v>
      </c>
      <c r="R47" s="45">
        <v>200</v>
      </c>
      <c r="S47" s="45">
        <v>198</v>
      </c>
      <c r="T47" s="312">
        <v>200</v>
      </c>
      <c r="U47" s="43"/>
      <c r="V47" s="236"/>
    </row>
    <row r="48" spans="1:22" ht="12.75" customHeight="1">
      <c r="A48" s="236"/>
      <c r="C48" s="350" t="s">
        <v>254</v>
      </c>
      <c r="D48" s="230"/>
      <c r="E48" s="232">
        <f>SUM(G48:J48)</f>
        <v>410</v>
      </c>
      <c r="F48" s="231"/>
      <c r="G48" s="46">
        <v>108</v>
      </c>
      <c r="H48" s="45">
        <v>103</v>
      </c>
      <c r="I48" s="45">
        <v>100</v>
      </c>
      <c r="J48" s="312">
        <v>99</v>
      </c>
      <c r="K48" s="43"/>
      <c r="L48" s="464">
        <f t="shared" si="0"/>
        <v>-0.030732860520094607</v>
      </c>
      <c r="M48" s="203">
        <f t="shared" si="1"/>
        <v>-0.04424778761061943</v>
      </c>
      <c r="N48" s="230"/>
      <c r="O48" s="232">
        <f>SUM(Q48:T48)</f>
        <v>423</v>
      </c>
      <c r="P48" s="231"/>
      <c r="Q48" s="46">
        <v>113</v>
      </c>
      <c r="R48" s="45">
        <v>116</v>
      </c>
      <c r="S48" s="45">
        <v>96</v>
      </c>
      <c r="T48" s="312">
        <v>98</v>
      </c>
      <c r="U48" s="43"/>
      <c r="V48" s="236"/>
    </row>
    <row r="49" spans="1:22" ht="12.75" customHeight="1">
      <c r="A49" s="236"/>
      <c r="C49" s="350" t="s">
        <v>256</v>
      </c>
      <c r="D49" s="230"/>
      <c r="E49" s="232">
        <f>SUM(G49:J49)</f>
        <v>406</v>
      </c>
      <c r="F49" s="231"/>
      <c r="G49" s="46">
        <v>109</v>
      </c>
      <c r="H49" s="45">
        <v>96</v>
      </c>
      <c r="I49" s="45">
        <v>98</v>
      </c>
      <c r="J49" s="312">
        <v>103</v>
      </c>
      <c r="K49" s="43"/>
      <c r="L49" s="464">
        <f t="shared" si="0"/>
        <v>-0.0751708428246014</v>
      </c>
      <c r="M49" s="203">
        <f t="shared" si="1"/>
        <v>-0.05217391304347829</v>
      </c>
      <c r="N49" s="230"/>
      <c r="O49" s="232">
        <f>SUM(Q49:T49)</f>
        <v>439</v>
      </c>
      <c r="P49" s="231"/>
      <c r="Q49" s="46">
        <v>115</v>
      </c>
      <c r="R49" s="45">
        <v>104</v>
      </c>
      <c r="S49" s="45">
        <v>109</v>
      </c>
      <c r="T49" s="312">
        <v>111</v>
      </c>
      <c r="U49" s="43"/>
      <c r="V49" s="236"/>
    </row>
    <row r="50" spans="1:22" ht="12.75" customHeight="1">
      <c r="A50" s="236"/>
      <c r="C50" s="350" t="s">
        <v>253</v>
      </c>
      <c r="D50" s="230"/>
      <c r="E50" s="232">
        <f>SUM(G50:J50)</f>
        <v>-137</v>
      </c>
      <c r="F50" s="231"/>
      <c r="G50" s="46">
        <v>-33</v>
      </c>
      <c r="H50" s="45">
        <v>-40</v>
      </c>
      <c r="I50" s="45">
        <v>-34</v>
      </c>
      <c r="J50" s="312">
        <v>-30</v>
      </c>
      <c r="K50" s="43"/>
      <c r="L50" s="464">
        <f t="shared" si="0"/>
        <v>0.5568181818181819</v>
      </c>
      <c r="M50" s="203">
        <f t="shared" si="1"/>
        <v>0.03125</v>
      </c>
      <c r="N50" s="230"/>
      <c r="O50" s="232">
        <f>SUM(Q50:T50)</f>
        <v>-88</v>
      </c>
      <c r="P50" s="231"/>
      <c r="Q50" s="46">
        <v>-32</v>
      </c>
      <c r="R50" s="45">
        <v>-27</v>
      </c>
      <c r="S50" s="45">
        <v>-18</v>
      </c>
      <c r="T50" s="312">
        <v>-11</v>
      </c>
      <c r="U50" s="43"/>
      <c r="V50" s="236"/>
    </row>
    <row r="51" spans="1:22" ht="12.75" customHeight="1">
      <c r="A51" s="241"/>
      <c r="C51" s="351" t="s">
        <v>249</v>
      </c>
      <c r="D51" s="233"/>
      <c r="E51" s="233">
        <f>SUM(E46:E50)</f>
        <v>2653</v>
      </c>
      <c r="F51" s="233"/>
      <c r="G51" s="47">
        <f>SUM(G46:G50)</f>
        <v>669</v>
      </c>
      <c r="H51" s="48">
        <f>SUM(H46:H50)</f>
        <v>644</v>
      </c>
      <c r="I51" s="48">
        <f>SUM(I46:I50)</f>
        <v>663</v>
      </c>
      <c r="J51" s="48">
        <f>SUM(J46:J50)</f>
        <v>677</v>
      </c>
      <c r="K51" s="7"/>
      <c r="L51" s="502">
        <f t="shared" si="0"/>
        <v>-0.10037300779925395</v>
      </c>
      <c r="M51" s="202">
        <f t="shared" si="1"/>
        <v>-0.07596685082872923</v>
      </c>
      <c r="N51" s="233"/>
      <c r="O51" s="233">
        <f>SUM(O46:O50)</f>
        <v>2949</v>
      </c>
      <c r="P51" s="233"/>
      <c r="Q51" s="47">
        <f>SUM(Q46:Q50)</f>
        <v>724</v>
      </c>
      <c r="R51" s="48">
        <f>SUM(R46:R50)</f>
        <v>727</v>
      </c>
      <c r="S51" s="48">
        <f>SUM(S46:S50)</f>
        <v>734</v>
      </c>
      <c r="T51" s="48">
        <f>SUM(T46:T50)</f>
        <v>764</v>
      </c>
      <c r="U51" s="7"/>
      <c r="V51" s="241"/>
    </row>
    <row r="52" spans="1:22" ht="12.75" customHeight="1">
      <c r="A52" s="236"/>
      <c r="C52" s="50"/>
      <c r="D52" s="230"/>
      <c r="E52" s="235"/>
      <c r="F52" s="231"/>
      <c r="G52" s="167"/>
      <c r="H52" s="158"/>
      <c r="I52" s="158"/>
      <c r="J52" s="158"/>
      <c r="K52" s="43"/>
      <c r="L52" s="465"/>
      <c r="M52" s="209"/>
      <c r="N52" s="230"/>
      <c r="O52" s="235"/>
      <c r="P52" s="231"/>
      <c r="Q52" s="167"/>
      <c r="R52" s="158"/>
      <c r="S52" s="158"/>
      <c r="T52" s="158"/>
      <c r="U52" s="43"/>
      <c r="V52" s="236"/>
    </row>
    <row r="53" spans="1:22" ht="12.75" customHeight="1">
      <c r="A53" s="236"/>
      <c r="C53" s="350" t="s">
        <v>257</v>
      </c>
      <c r="D53" s="230"/>
      <c r="E53" s="232">
        <f>SUM(G53:J53)</f>
        <v>4182</v>
      </c>
      <c r="F53" s="231"/>
      <c r="G53" s="46">
        <v>1047</v>
      </c>
      <c r="H53" s="45">
        <v>1046</v>
      </c>
      <c r="I53" s="45">
        <v>1057</v>
      </c>
      <c r="J53" s="312">
        <v>1032</v>
      </c>
      <c r="K53" s="43"/>
      <c r="L53" s="464">
        <f>E53/O53-1</f>
        <v>-0.050193050193050204</v>
      </c>
      <c r="M53" s="203">
        <f>G53/Q53-1</f>
        <v>-0.035911602209944715</v>
      </c>
      <c r="N53" s="230"/>
      <c r="O53" s="232">
        <f>SUM(Q53:T53)</f>
        <v>4403</v>
      </c>
      <c r="P53" s="231"/>
      <c r="Q53" s="46">
        <v>1086</v>
      </c>
      <c r="R53" s="45">
        <v>1079</v>
      </c>
      <c r="S53" s="45">
        <v>1102</v>
      </c>
      <c r="T53" s="312">
        <v>1136</v>
      </c>
      <c r="U53" s="43"/>
      <c r="V53" s="236"/>
    </row>
    <row r="54" spans="1:22" ht="12.75" customHeight="1">
      <c r="A54" s="236"/>
      <c r="C54" s="350" t="s">
        <v>2</v>
      </c>
      <c r="D54" s="230"/>
      <c r="E54" s="232">
        <f>SUM(G54:J54)</f>
        <v>1429</v>
      </c>
      <c r="F54" s="231"/>
      <c r="G54" s="46">
        <v>371</v>
      </c>
      <c r="H54" s="45">
        <v>357</v>
      </c>
      <c r="I54" s="45">
        <v>348</v>
      </c>
      <c r="J54" s="312">
        <v>353</v>
      </c>
      <c r="K54" s="43"/>
      <c r="L54" s="464">
        <f>E54/O54-1</f>
        <v>-0.01719394773039895</v>
      </c>
      <c r="M54" s="203">
        <f>G54/Q54-1</f>
        <v>0.002702702702702675</v>
      </c>
      <c r="N54" s="230"/>
      <c r="O54" s="232">
        <f>SUM(Q54:T54)</f>
        <v>1454</v>
      </c>
      <c r="P54" s="231"/>
      <c r="Q54" s="46">
        <v>370</v>
      </c>
      <c r="R54" s="45">
        <v>357</v>
      </c>
      <c r="S54" s="45">
        <v>363</v>
      </c>
      <c r="T54" s="312">
        <v>364</v>
      </c>
      <c r="U54" s="43"/>
      <c r="V54" s="236"/>
    </row>
    <row r="55" spans="1:22" ht="12.75" customHeight="1">
      <c r="A55" s="236"/>
      <c r="C55" s="350" t="s">
        <v>305</v>
      </c>
      <c r="D55" s="230"/>
      <c r="E55" s="232">
        <f>SUM(G55:J55)</f>
        <v>-626</v>
      </c>
      <c r="F55" s="231"/>
      <c r="G55" s="46">
        <v>-162</v>
      </c>
      <c r="H55" s="45">
        <v>-160</v>
      </c>
      <c r="I55" s="45">
        <v>-152</v>
      </c>
      <c r="J55" s="312">
        <v>-152</v>
      </c>
      <c r="K55" s="43"/>
      <c r="L55" s="464">
        <f>E55/O55-1</f>
        <v>0.04159733777038266</v>
      </c>
      <c r="M55" s="203">
        <f>G55/Q55-1</f>
        <v>0.09459459459459452</v>
      </c>
      <c r="N55" s="230"/>
      <c r="O55" s="232">
        <f>SUM(Q55:T55)</f>
        <v>-601</v>
      </c>
      <c r="P55" s="231"/>
      <c r="Q55" s="46">
        <v>-148</v>
      </c>
      <c r="R55" s="45">
        <v>-151</v>
      </c>
      <c r="S55" s="45">
        <v>-152</v>
      </c>
      <c r="T55" s="312">
        <v>-150</v>
      </c>
      <c r="U55" s="43"/>
      <c r="V55" s="236"/>
    </row>
    <row r="56" spans="1:22" ht="12.75" customHeight="1">
      <c r="A56" s="241"/>
      <c r="C56" s="351" t="s">
        <v>296</v>
      </c>
      <c r="D56" s="233"/>
      <c r="E56" s="233">
        <f>SUM(E53:E55)</f>
        <v>4985</v>
      </c>
      <c r="F56" s="233"/>
      <c r="G56" s="47">
        <f>SUM(G53:G55)</f>
        <v>1256</v>
      </c>
      <c r="H56" s="48">
        <f>SUM(H53:H55)</f>
        <v>1243</v>
      </c>
      <c r="I56" s="48">
        <f>SUM(I53:I55)</f>
        <v>1253</v>
      </c>
      <c r="J56" s="48">
        <f>SUM(J53:J55)</f>
        <v>1233</v>
      </c>
      <c r="K56" s="7"/>
      <c r="L56" s="502">
        <f>E56/O56-1</f>
        <v>-0.05156012176560121</v>
      </c>
      <c r="M56" s="202">
        <f>G56/Q56-1</f>
        <v>-0.03975535168195721</v>
      </c>
      <c r="N56" s="233"/>
      <c r="O56" s="233">
        <f>SUM(O53:O55)</f>
        <v>5256</v>
      </c>
      <c r="P56" s="233"/>
      <c r="Q56" s="47">
        <f>SUM(Q53:Q55)</f>
        <v>1308</v>
      </c>
      <c r="R56" s="48">
        <f>SUM(R53:R55)</f>
        <v>1285</v>
      </c>
      <c r="S56" s="48">
        <f>SUM(S53:S55)</f>
        <v>1313</v>
      </c>
      <c r="T56" s="48">
        <f>SUM(T53:T55)</f>
        <v>1350</v>
      </c>
      <c r="U56" s="7"/>
      <c r="V56" s="241"/>
    </row>
    <row r="57" spans="1:22" ht="12.75" customHeight="1">
      <c r="A57" s="236"/>
      <c r="C57" s="50"/>
      <c r="D57" s="230"/>
      <c r="E57" s="235"/>
      <c r="F57" s="231"/>
      <c r="G57" s="51"/>
      <c r="H57" s="158"/>
      <c r="I57" s="158"/>
      <c r="J57" s="158"/>
      <c r="K57" s="43"/>
      <c r="L57" s="465"/>
      <c r="M57" s="209"/>
      <c r="N57" s="230"/>
      <c r="O57" s="235"/>
      <c r="P57" s="231"/>
      <c r="Q57" s="51"/>
      <c r="R57" s="158"/>
      <c r="S57" s="158"/>
      <c r="T57" s="158"/>
      <c r="U57" s="43"/>
      <c r="V57" s="236"/>
    </row>
    <row r="58" spans="1:22" ht="12.75" customHeight="1">
      <c r="A58" s="241"/>
      <c r="C58" s="7" t="s">
        <v>2</v>
      </c>
      <c r="D58" s="233"/>
      <c r="E58" s="233">
        <f>SUM(G58:J58)</f>
        <v>255</v>
      </c>
      <c r="F58" s="233"/>
      <c r="G58" s="47">
        <v>52</v>
      </c>
      <c r="H58" s="48">
        <v>53</v>
      </c>
      <c r="I58" s="48">
        <v>55</v>
      </c>
      <c r="J58" s="48">
        <v>95</v>
      </c>
      <c r="K58" s="7"/>
      <c r="L58" s="502">
        <f>E58/O58-1</f>
        <v>-0.3444730077120822</v>
      </c>
      <c r="M58" s="205">
        <f>G58/Q58-1</f>
        <v>-0.44680851063829785</v>
      </c>
      <c r="N58" s="233"/>
      <c r="O58" s="233">
        <f>SUM(Q58:T58)</f>
        <v>389</v>
      </c>
      <c r="P58" s="233"/>
      <c r="Q58" s="47">
        <v>94</v>
      </c>
      <c r="R58" s="48">
        <v>85</v>
      </c>
      <c r="S58" s="48">
        <v>93</v>
      </c>
      <c r="T58" s="48">
        <v>117</v>
      </c>
      <c r="U58" s="7"/>
      <c r="V58" s="241"/>
    </row>
    <row r="59" spans="1:22" ht="12.75" customHeight="1">
      <c r="A59" s="236"/>
      <c r="C59" s="50"/>
      <c r="D59" s="230"/>
      <c r="E59" s="235"/>
      <c r="F59" s="231"/>
      <c r="G59" s="167"/>
      <c r="H59" s="158"/>
      <c r="I59" s="158"/>
      <c r="J59" s="158"/>
      <c r="K59" s="43"/>
      <c r="L59" s="465"/>
      <c r="M59" s="209"/>
      <c r="N59" s="230"/>
      <c r="O59" s="235"/>
      <c r="P59" s="231"/>
      <c r="Q59" s="167"/>
      <c r="R59" s="158"/>
      <c r="S59" s="158"/>
      <c r="T59" s="158"/>
      <c r="V59" s="236"/>
    </row>
    <row r="60" spans="1:22" ht="12.75" customHeight="1">
      <c r="A60" s="241"/>
      <c r="C60" s="7" t="s">
        <v>276</v>
      </c>
      <c r="D60" s="233"/>
      <c r="E60" s="233">
        <f>SUM(G60:J60)</f>
        <v>-1059</v>
      </c>
      <c r="F60" s="233"/>
      <c r="G60" s="47">
        <v>-300</v>
      </c>
      <c r="H60" s="48">
        <v>-265</v>
      </c>
      <c r="I60" s="48">
        <v>-259</v>
      </c>
      <c r="J60" s="48">
        <v>-235</v>
      </c>
      <c r="K60" s="7"/>
      <c r="L60" s="502">
        <f>E60/O60-1</f>
        <v>-0.02216066481994461</v>
      </c>
      <c r="M60" s="205">
        <f>G60/Q60-1</f>
        <v>0.0948905109489051</v>
      </c>
      <c r="N60" s="233"/>
      <c r="O60" s="233">
        <f>SUM(Q60:T60)</f>
        <v>-1083</v>
      </c>
      <c r="P60" s="233"/>
      <c r="Q60" s="47">
        <v>-274</v>
      </c>
      <c r="R60" s="48">
        <v>-274</v>
      </c>
      <c r="S60" s="48">
        <v>-273</v>
      </c>
      <c r="T60" s="48">
        <v>-262</v>
      </c>
      <c r="U60" s="7"/>
      <c r="V60" s="241"/>
    </row>
    <row r="61" spans="1:22" ht="12.75" customHeight="1">
      <c r="A61" s="236"/>
      <c r="C61" s="50"/>
      <c r="D61" s="230"/>
      <c r="E61" s="235"/>
      <c r="F61" s="231"/>
      <c r="G61" s="167"/>
      <c r="H61" s="158"/>
      <c r="I61" s="158"/>
      <c r="J61" s="158"/>
      <c r="K61" s="43"/>
      <c r="L61" s="465"/>
      <c r="M61" s="209"/>
      <c r="N61" s="230"/>
      <c r="O61" s="235"/>
      <c r="P61" s="231"/>
      <c r="Q61" s="167"/>
      <c r="R61" s="158"/>
      <c r="S61" s="158"/>
      <c r="T61" s="158"/>
      <c r="V61" s="236"/>
    </row>
    <row r="62" spans="1:22" ht="12.75" customHeight="1">
      <c r="A62" s="236"/>
      <c r="C62" s="7" t="s">
        <v>170</v>
      </c>
      <c r="D62" s="233"/>
      <c r="E62" s="233">
        <f>E60+E58+E39+E33</f>
        <v>11936</v>
      </c>
      <c r="F62" s="233"/>
      <c r="G62" s="47">
        <f>G60+G58+G39+G33</f>
        <v>3166</v>
      </c>
      <c r="H62" s="48">
        <f>H60+H58+H39+H33</f>
        <v>2930</v>
      </c>
      <c r="I62" s="48">
        <f>I60+I58+I39+I33</f>
        <v>2950</v>
      </c>
      <c r="J62" s="48">
        <f>J60+J58+J39+J33</f>
        <v>2890</v>
      </c>
      <c r="L62" s="502">
        <f>E62/O62-1</f>
        <v>0.009899314662831005</v>
      </c>
      <c r="M62" s="205">
        <f>G62/Q62-1</f>
        <v>0.05252659574468077</v>
      </c>
      <c r="N62" s="233"/>
      <c r="O62" s="233">
        <f>O60+O58+O39+O33</f>
        <v>11819</v>
      </c>
      <c r="P62" s="233"/>
      <c r="Q62" s="47">
        <f>Q60+Q58+Q39+Q33</f>
        <v>3008</v>
      </c>
      <c r="R62" s="48">
        <f>R60+R58+R39+R33</f>
        <v>2957</v>
      </c>
      <c r="S62" s="48">
        <f>S60+S58+S39+S33</f>
        <v>2910</v>
      </c>
      <c r="T62" s="48">
        <f>T60+T58+T39+T33</f>
        <v>2944</v>
      </c>
      <c r="V62" s="236"/>
    </row>
    <row r="63" spans="1:22" ht="9.75" customHeight="1">
      <c r="A63" s="236"/>
      <c r="C63" s="7"/>
      <c r="D63" s="233"/>
      <c r="E63" s="233"/>
      <c r="F63" s="233"/>
      <c r="G63" s="47"/>
      <c r="H63" s="48"/>
      <c r="I63" s="48"/>
      <c r="J63" s="48"/>
      <c r="L63" s="502"/>
      <c r="M63" s="161"/>
      <c r="N63" s="233"/>
      <c r="O63" s="515"/>
      <c r="P63" s="233"/>
      <c r="Q63" s="47"/>
      <c r="R63" s="48"/>
      <c r="S63" s="48"/>
      <c r="T63" s="48"/>
      <c r="V63" s="236"/>
    </row>
    <row r="64" spans="1:22" ht="9" customHeight="1">
      <c r="A64" s="236"/>
      <c r="B64" s="237"/>
      <c r="C64" s="238"/>
      <c r="D64" s="238"/>
      <c r="E64" s="238"/>
      <c r="F64" s="238"/>
      <c r="G64" s="238"/>
      <c r="H64" s="238"/>
      <c r="I64" s="238"/>
      <c r="J64" s="238"/>
      <c r="K64" s="237"/>
      <c r="L64" s="242"/>
      <c r="M64" s="238"/>
      <c r="N64" s="238"/>
      <c r="O64" s="238"/>
      <c r="P64" s="238"/>
      <c r="Q64" s="238"/>
      <c r="R64" s="238"/>
      <c r="S64" s="238"/>
      <c r="T64" s="238"/>
      <c r="U64" s="237"/>
      <c r="V64" s="236"/>
    </row>
    <row r="65" spans="1:22" ht="9" customHeight="1">
      <c r="A65" s="55"/>
      <c r="B65" s="56"/>
      <c r="C65" s="42"/>
      <c r="D65" s="42"/>
      <c r="E65" s="42"/>
      <c r="F65" s="42"/>
      <c r="G65" s="42"/>
      <c r="H65" s="42"/>
      <c r="I65" s="42"/>
      <c r="J65" s="42"/>
      <c r="K65" s="56"/>
      <c r="L65" s="215"/>
      <c r="M65" s="53"/>
      <c r="N65" s="42"/>
      <c r="O65" s="42"/>
      <c r="P65" s="42"/>
      <c r="Q65" s="42"/>
      <c r="R65" s="42"/>
      <c r="S65" s="42"/>
      <c r="T65" s="42"/>
      <c r="U65" s="56"/>
      <c r="V65" s="55"/>
    </row>
    <row r="66" spans="1:22" ht="9" customHeight="1">
      <c r="A66" s="236"/>
      <c r="B66" s="237"/>
      <c r="C66" s="238"/>
      <c r="D66" s="238"/>
      <c r="E66" s="238"/>
      <c r="F66" s="238"/>
      <c r="G66" s="238"/>
      <c r="H66" s="238"/>
      <c r="I66" s="238"/>
      <c r="J66" s="238"/>
      <c r="K66" s="237"/>
      <c r="L66" s="242"/>
      <c r="M66" s="238"/>
      <c r="N66" s="238"/>
      <c r="O66" s="238"/>
      <c r="P66" s="238"/>
      <c r="Q66" s="238"/>
      <c r="R66" s="238"/>
      <c r="S66" s="238"/>
      <c r="T66" s="238"/>
      <c r="U66" s="237"/>
      <c r="V66" s="236"/>
    </row>
    <row r="67" spans="1:22" ht="12.75" customHeight="1">
      <c r="A67" s="240"/>
      <c r="C67" s="151" t="s">
        <v>163</v>
      </c>
      <c r="D67" s="248"/>
      <c r="E67" s="229">
        <v>2005</v>
      </c>
      <c r="F67" s="228"/>
      <c r="G67" s="8" t="s">
        <v>358</v>
      </c>
      <c r="H67" s="9" t="s">
        <v>308</v>
      </c>
      <c r="I67" s="9" t="s">
        <v>247</v>
      </c>
      <c r="J67" s="9" t="s">
        <v>224</v>
      </c>
      <c r="K67" s="39"/>
      <c r="L67" s="503" t="s">
        <v>26</v>
      </c>
      <c r="M67" s="10" t="s">
        <v>26</v>
      </c>
      <c r="N67" s="248"/>
      <c r="O67" s="229">
        <v>2004</v>
      </c>
      <c r="P67" s="228"/>
      <c r="Q67" s="8" t="s">
        <v>153</v>
      </c>
      <c r="R67" s="9" t="s">
        <v>154</v>
      </c>
      <c r="S67" s="9" t="s">
        <v>155</v>
      </c>
      <c r="T67" s="9" t="s">
        <v>147</v>
      </c>
      <c r="U67" s="39"/>
      <c r="V67" s="240"/>
    </row>
    <row r="68" spans="1:22" ht="12.75" customHeight="1">
      <c r="A68" s="236"/>
      <c r="C68" s="150" t="s">
        <v>258</v>
      </c>
      <c r="D68" s="230"/>
      <c r="E68" s="230"/>
      <c r="F68" s="230"/>
      <c r="G68" s="8"/>
      <c r="H68" s="9"/>
      <c r="I68" s="9"/>
      <c r="J68" s="9"/>
      <c r="L68" s="462" t="s">
        <v>115</v>
      </c>
      <c r="M68" s="132" t="s">
        <v>359</v>
      </c>
      <c r="N68" s="230"/>
      <c r="O68" s="230"/>
      <c r="P68" s="230"/>
      <c r="Q68" s="8"/>
      <c r="R68" s="9"/>
      <c r="S68" s="9"/>
      <c r="T68" s="9"/>
      <c r="V68" s="236"/>
    </row>
    <row r="69" spans="1:22" ht="12.75" customHeight="1">
      <c r="A69" s="236"/>
      <c r="D69" s="230"/>
      <c r="E69" s="230"/>
      <c r="F69" s="230"/>
      <c r="G69" s="42"/>
      <c r="L69" s="463"/>
      <c r="M69" s="164"/>
      <c r="N69" s="230"/>
      <c r="O69" s="230"/>
      <c r="P69" s="230"/>
      <c r="Q69" s="42"/>
      <c r="V69" s="236"/>
    </row>
    <row r="70" spans="1:22" ht="12.75" customHeight="1">
      <c r="A70" s="236"/>
      <c r="C70" s="44" t="s">
        <v>1</v>
      </c>
      <c r="D70" s="230"/>
      <c r="E70" s="232">
        <f>SUM(G70:J70)</f>
        <v>2775</v>
      </c>
      <c r="F70" s="231"/>
      <c r="G70" s="46">
        <v>741</v>
      </c>
      <c r="H70" s="45">
        <v>706</v>
      </c>
      <c r="I70" s="45">
        <v>698</v>
      </c>
      <c r="J70" s="312">
        <v>630</v>
      </c>
      <c r="K70" s="43"/>
      <c r="L70" s="464">
        <f>E70/O70-1</f>
        <v>0.08313817330210771</v>
      </c>
      <c r="M70" s="203">
        <f>G70/Q70-1</f>
        <v>0.07391304347826089</v>
      </c>
      <c r="N70" s="230"/>
      <c r="O70" s="232">
        <f>SUM(Q70:T70)</f>
        <v>2562</v>
      </c>
      <c r="P70" s="231"/>
      <c r="Q70" s="46">
        <v>690</v>
      </c>
      <c r="R70" s="45">
        <v>666</v>
      </c>
      <c r="S70" s="45">
        <v>628</v>
      </c>
      <c r="T70" s="312">
        <v>578</v>
      </c>
      <c r="U70" s="43"/>
      <c r="V70" s="236"/>
    </row>
    <row r="71" spans="1:22" ht="12.75" customHeight="1">
      <c r="A71" s="236"/>
      <c r="C71" s="44" t="s">
        <v>24</v>
      </c>
      <c r="D71" s="230"/>
      <c r="E71" s="232">
        <f>SUM(G71:J71)</f>
        <v>2016</v>
      </c>
      <c r="F71" s="231"/>
      <c r="G71" s="46">
        <v>598</v>
      </c>
      <c r="H71" s="45">
        <v>487</v>
      </c>
      <c r="I71" s="45">
        <v>474</v>
      </c>
      <c r="J71" s="312">
        <v>457</v>
      </c>
      <c r="K71" s="43"/>
      <c r="L71" s="464">
        <f>E71/O71-1</f>
        <v>0.13258426966292136</v>
      </c>
      <c r="M71" s="203">
        <f>G71/Q71-1</f>
        <v>0.3378076062639821</v>
      </c>
      <c r="N71" s="230"/>
      <c r="O71" s="232">
        <f>SUM(Q71:T71)</f>
        <v>1780</v>
      </c>
      <c r="P71" s="231"/>
      <c r="Q71" s="46">
        <v>447</v>
      </c>
      <c r="R71" s="45">
        <v>461</v>
      </c>
      <c r="S71" s="45">
        <v>438</v>
      </c>
      <c r="T71" s="312">
        <v>434</v>
      </c>
      <c r="U71" s="43"/>
      <c r="V71" s="236"/>
    </row>
    <row r="72" spans="1:22" ht="12.75" customHeight="1">
      <c r="A72" s="236"/>
      <c r="C72" s="44" t="s">
        <v>29</v>
      </c>
      <c r="D72" s="230"/>
      <c r="E72" s="232">
        <f>SUM(G72:J72)</f>
        <v>519</v>
      </c>
      <c r="F72" s="231"/>
      <c r="G72" s="46">
        <v>140</v>
      </c>
      <c r="H72" s="45">
        <v>133</v>
      </c>
      <c r="I72" s="45">
        <v>130</v>
      </c>
      <c r="J72" s="312">
        <v>116</v>
      </c>
      <c r="K72" s="43"/>
      <c r="L72" s="464">
        <f>E72/O72-1</f>
        <v>0.27518427518427524</v>
      </c>
      <c r="M72" s="203">
        <f>G72/Q72-1</f>
        <v>0.2844036697247707</v>
      </c>
      <c r="N72" s="230"/>
      <c r="O72" s="232">
        <f>SUM(Q72:T72)</f>
        <v>407</v>
      </c>
      <c r="P72" s="231"/>
      <c r="Q72" s="46">
        <v>109</v>
      </c>
      <c r="R72" s="45">
        <v>105</v>
      </c>
      <c r="S72" s="45">
        <v>98</v>
      </c>
      <c r="T72" s="312">
        <v>95</v>
      </c>
      <c r="U72" s="43"/>
      <c r="V72" s="236"/>
    </row>
    <row r="73" spans="1:22" ht="12.75" customHeight="1">
      <c r="A73" s="236"/>
      <c r="C73" s="44" t="s">
        <v>2</v>
      </c>
      <c r="D73" s="230"/>
      <c r="E73" s="232">
        <f>SUM(G73:J73)</f>
        <v>60</v>
      </c>
      <c r="F73" s="231"/>
      <c r="G73" s="46">
        <v>61</v>
      </c>
      <c r="H73" s="45">
        <v>-2</v>
      </c>
      <c r="I73" s="45">
        <v>0</v>
      </c>
      <c r="J73" s="312">
        <v>1</v>
      </c>
      <c r="K73" s="43"/>
      <c r="L73" s="466" t="s">
        <v>125</v>
      </c>
      <c r="M73" s="210" t="s">
        <v>125</v>
      </c>
      <c r="N73" s="230"/>
      <c r="O73" s="232">
        <f>SUM(Q73:T73)</f>
        <v>0</v>
      </c>
      <c r="P73" s="231"/>
      <c r="Q73" s="46">
        <v>-1</v>
      </c>
      <c r="R73" s="45">
        <v>1</v>
      </c>
      <c r="S73" s="45">
        <v>-1</v>
      </c>
      <c r="T73" s="312">
        <v>1</v>
      </c>
      <c r="U73" s="43"/>
      <c r="V73" s="236"/>
    </row>
    <row r="74" spans="1:22" ht="12.75" customHeight="1">
      <c r="A74" s="241"/>
      <c r="C74" s="7" t="s">
        <v>116</v>
      </c>
      <c r="D74" s="233"/>
      <c r="E74" s="233">
        <f>SUM(E70:E73)</f>
        <v>5370</v>
      </c>
      <c r="F74" s="233"/>
      <c r="G74" s="47">
        <f>SUM(G70:G73)</f>
        <v>1540</v>
      </c>
      <c r="H74" s="48">
        <f>SUM(H70:H73)</f>
        <v>1324</v>
      </c>
      <c r="I74" s="48">
        <f>SUM(I70:I73)</f>
        <v>1302</v>
      </c>
      <c r="J74" s="48">
        <f>SUM(J70:J73)</f>
        <v>1204</v>
      </c>
      <c r="K74" s="7"/>
      <c r="L74" s="502">
        <f>E74/O74-1</f>
        <v>0.13076437144662023</v>
      </c>
      <c r="M74" s="202">
        <f>G74/Q74-1</f>
        <v>0.2369477911646587</v>
      </c>
      <c r="N74" s="233"/>
      <c r="O74" s="233">
        <f>SUM(O70:O73)</f>
        <v>4749</v>
      </c>
      <c r="P74" s="233"/>
      <c r="Q74" s="47">
        <f>SUM(Q70:Q73)</f>
        <v>1245</v>
      </c>
      <c r="R74" s="48">
        <f>SUM(R70:R73)</f>
        <v>1233</v>
      </c>
      <c r="S74" s="48">
        <f>SUM(S70:S73)</f>
        <v>1163</v>
      </c>
      <c r="T74" s="48">
        <f>SUM(T70:T73)</f>
        <v>1108</v>
      </c>
      <c r="U74" s="7"/>
      <c r="V74" s="241"/>
    </row>
    <row r="75" spans="1:22" ht="12.75" customHeight="1">
      <c r="A75" s="236"/>
      <c r="C75" s="50"/>
      <c r="D75" s="230"/>
      <c r="E75" s="231"/>
      <c r="F75" s="230"/>
      <c r="G75" s="51"/>
      <c r="H75" s="171"/>
      <c r="I75" s="171"/>
      <c r="J75" s="52"/>
      <c r="L75" s="504"/>
      <c r="M75" s="206"/>
      <c r="N75" s="230"/>
      <c r="O75" s="231"/>
      <c r="P75" s="230"/>
      <c r="Q75" s="51"/>
      <c r="R75" s="171"/>
      <c r="S75" s="171"/>
      <c r="T75" s="52"/>
      <c r="V75" s="236"/>
    </row>
    <row r="76" spans="1:22" ht="12.75" customHeight="1">
      <c r="A76" s="236"/>
      <c r="C76" s="44" t="s">
        <v>248</v>
      </c>
      <c r="D76" s="230"/>
      <c r="E76" s="232">
        <f>SUM(G76:J76)</f>
        <v>2365</v>
      </c>
      <c r="F76" s="231"/>
      <c r="G76" s="46">
        <v>583</v>
      </c>
      <c r="H76" s="45">
        <v>578</v>
      </c>
      <c r="I76" s="45">
        <v>597</v>
      </c>
      <c r="J76" s="312">
        <v>607</v>
      </c>
      <c r="K76" s="43"/>
      <c r="L76" s="464">
        <f>E76/O76-1</f>
        <v>-0.020298260149130054</v>
      </c>
      <c r="M76" s="203">
        <f>G76/Q76-1</f>
        <v>-0.04738562091503273</v>
      </c>
      <c r="N76" s="230"/>
      <c r="O76" s="232">
        <f>SUM(Q76:T76)</f>
        <v>2414</v>
      </c>
      <c r="P76" s="231"/>
      <c r="Q76" s="46">
        <v>612</v>
      </c>
      <c r="R76" s="45">
        <v>599</v>
      </c>
      <c r="S76" s="45">
        <v>593</v>
      </c>
      <c r="T76" s="312">
        <v>610</v>
      </c>
      <c r="U76" s="43"/>
      <c r="V76" s="236"/>
    </row>
    <row r="77" spans="1:22" ht="12.75" customHeight="1">
      <c r="A77" s="236"/>
      <c r="C77" s="44" t="s">
        <v>249</v>
      </c>
      <c r="D77" s="230"/>
      <c r="E77" s="232">
        <f>SUM(G77:J77)</f>
        <v>2493</v>
      </c>
      <c r="F77" s="231"/>
      <c r="G77" s="46">
        <v>625</v>
      </c>
      <c r="H77" s="45">
        <v>604</v>
      </c>
      <c r="I77" s="45">
        <v>627</v>
      </c>
      <c r="J77" s="312">
        <v>637</v>
      </c>
      <c r="K77" s="43"/>
      <c r="L77" s="464">
        <f>E77/O77-1</f>
        <v>-0.1064516129032258</v>
      </c>
      <c r="M77" s="203">
        <f>G77/Q77-1</f>
        <v>-0.08759124087591241</v>
      </c>
      <c r="N77" s="230"/>
      <c r="O77" s="232">
        <f>SUM(Q77:T77)</f>
        <v>2790</v>
      </c>
      <c r="P77" s="231"/>
      <c r="Q77" s="46">
        <v>685</v>
      </c>
      <c r="R77" s="45">
        <v>685</v>
      </c>
      <c r="S77" s="45">
        <v>695</v>
      </c>
      <c r="T77" s="312">
        <v>725</v>
      </c>
      <c r="U77" s="43"/>
      <c r="V77" s="236"/>
    </row>
    <row r="78" spans="1:22" ht="12.75" customHeight="1">
      <c r="A78" s="236"/>
      <c r="C78" s="44" t="s">
        <v>296</v>
      </c>
      <c r="D78" s="230"/>
      <c r="E78" s="232">
        <f>SUM(G78:J78)</f>
        <v>1445</v>
      </c>
      <c r="F78" s="231"/>
      <c r="G78" s="46">
        <v>363</v>
      </c>
      <c r="H78" s="45">
        <v>371</v>
      </c>
      <c r="I78" s="45">
        <v>369</v>
      </c>
      <c r="J78" s="312">
        <v>342</v>
      </c>
      <c r="K78" s="43"/>
      <c r="L78" s="464">
        <f>E78/O78-1</f>
        <v>-0.01499659168370826</v>
      </c>
      <c r="M78" s="203">
        <f>G78/Q78-1</f>
        <v>-0.016260162601625994</v>
      </c>
      <c r="N78" s="230"/>
      <c r="O78" s="232">
        <f>SUM(Q78:T78)</f>
        <v>1467</v>
      </c>
      <c r="P78" s="231"/>
      <c r="Q78" s="46">
        <v>369</v>
      </c>
      <c r="R78" s="45">
        <v>353</v>
      </c>
      <c r="S78" s="45">
        <v>364</v>
      </c>
      <c r="T78" s="312">
        <v>381</v>
      </c>
      <c r="U78" s="43"/>
      <c r="V78" s="236"/>
    </row>
    <row r="79" spans="1:22" ht="12.75" customHeight="1">
      <c r="A79" s="236"/>
      <c r="C79" s="44" t="s">
        <v>250</v>
      </c>
      <c r="D79" s="230"/>
      <c r="E79" s="232">
        <f>SUM(G79:J79)</f>
        <v>7</v>
      </c>
      <c r="F79" s="231"/>
      <c r="G79" s="46">
        <v>2</v>
      </c>
      <c r="H79" s="45">
        <v>0</v>
      </c>
      <c r="I79" s="45">
        <v>0</v>
      </c>
      <c r="J79" s="312">
        <v>5</v>
      </c>
      <c r="K79" s="43"/>
      <c r="L79" s="466">
        <f>E79/O79-1</f>
        <v>-0.30000000000000004</v>
      </c>
      <c r="M79" s="203">
        <f>G79/Q79-1</f>
        <v>-0.33333333333333337</v>
      </c>
      <c r="N79" s="230"/>
      <c r="O79" s="232">
        <f>SUM(Q79:T79)</f>
        <v>10</v>
      </c>
      <c r="P79" s="231"/>
      <c r="Q79" s="46">
        <v>3</v>
      </c>
      <c r="R79" s="45">
        <v>2</v>
      </c>
      <c r="S79" s="45">
        <v>2</v>
      </c>
      <c r="T79" s="312">
        <v>3</v>
      </c>
      <c r="U79" s="43"/>
      <c r="V79" s="236"/>
    </row>
    <row r="80" spans="1:22" ht="12.75" customHeight="1">
      <c r="A80" s="241"/>
      <c r="C80" s="7" t="s">
        <v>119</v>
      </c>
      <c r="D80" s="233"/>
      <c r="E80" s="233">
        <f>SUM(E76:E79)</f>
        <v>6310</v>
      </c>
      <c r="F80" s="233"/>
      <c r="G80" s="47">
        <f>SUM(G76:G79)</f>
        <v>1573</v>
      </c>
      <c r="H80" s="48">
        <f>SUM(H76:H79)</f>
        <v>1553</v>
      </c>
      <c r="I80" s="48">
        <f>SUM(I76:I79)</f>
        <v>1593</v>
      </c>
      <c r="J80" s="48">
        <f>SUM(J76:J79)</f>
        <v>1591</v>
      </c>
      <c r="K80" s="7"/>
      <c r="L80" s="517">
        <f>E80/O80-1</f>
        <v>-0.055530609190241</v>
      </c>
      <c r="M80" s="219">
        <f>G80/Q80-1</f>
        <v>-0.0575194727381666</v>
      </c>
      <c r="N80" s="233"/>
      <c r="O80" s="233">
        <f>SUM(O76:O79)</f>
        <v>6681</v>
      </c>
      <c r="P80" s="233"/>
      <c r="Q80" s="47">
        <f>SUM(Q76:Q79)</f>
        <v>1669</v>
      </c>
      <c r="R80" s="48">
        <f>SUM(R76:R79)</f>
        <v>1639</v>
      </c>
      <c r="S80" s="48">
        <f>SUM(S76:S79)</f>
        <v>1654</v>
      </c>
      <c r="T80" s="48">
        <f>SUM(T76:T79)</f>
        <v>1719</v>
      </c>
      <c r="U80" s="7"/>
      <c r="V80" s="241"/>
    </row>
    <row r="81" spans="1:22" ht="13.5">
      <c r="A81" s="236"/>
      <c r="C81" s="50"/>
      <c r="D81" s="230"/>
      <c r="E81" s="235"/>
      <c r="F81" s="231"/>
      <c r="G81" s="167"/>
      <c r="H81" s="158"/>
      <c r="I81" s="158"/>
      <c r="J81" s="158"/>
      <c r="K81" s="43"/>
      <c r="L81" s="465"/>
      <c r="M81" s="399"/>
      <c r="N81" s="230"/>
      <c r="O81" s="235"/>
      <c r="P81" s="231"/>
      <c r="Q81" s="167"/>
      <c r="R81" s="158"/>
      <c r="S81" s="158"/>
      <c r="T81" s="158"/>
      <c r="V81" s="236"/>
    </row>
    <row r="82" spans="1:22" ht="14.25">
      <c r="A82" s="241"/>
      <c r="C82" s="7" t="s">
        <v>2</v>
      </c>
      <c r="D82" s="233"/>
      <c r="E82" s="233">
        <f>SUM(G82:J82)</f>
        <v>256</v>
      </c>
      <c r="F82" s="233"/>
      <c r="G82" s="47">
        <v>53</v>
      </c>
      <c r="H82" s="48">
        <v>53</v>
      </c>
      <c r="I82" s="48">
        <v>55</v>
      </c>
      <c r="J82" s="48">
        <v>95</v>
      </c>
      <c r="K82" s="7"/>
      <c r="L82" s="509">
        <f>E82/O82-1</f>
        <v>-0.3419023136246787</v>
      </c>
      <c r="M82" s="163">
        <f>G82/Q82-1</f>
        <v>-0.43617021276595747</v>
      </c>
      <c r="N82" s="233"/>
      <c r="O82" s="233">
        <f>SUM(Q82:T82)</f>
        <v>389</v>
      </c>
      <c r="P82" s="233"/>
      <c r="Q82" s="47">
        <v>94</v>
      </c>
      <c r="R82" s="48">
        <v>85</v>
      </c>
      <c r="S82" s="48">
        <v>93</v>
      </c>
      <c r="T82" s="48">
        <v>117</v>
      </c>
      <c r="U82" s="7"/>
      <c r="V82" s="241"/>
    </row>
    <row r="83" spans="1:22" ht="13.5">
      <c r="A83" s="236"/>
      <c r="C83" s="50"/>
      <c r="D83" s="230"/>
      <c r="E83" s="235"/>
      <c r="F83" s="231"/>
      <c r="G83" s="167"/>
      <c r="H83" s="158"/>
      <c r="I83" s="158"/>
      <c r="J83" s="158"/>
      <c r="K83" s="43"/>
      <c r="L83" s="465"/>
      <c r="M83" s="399"/>
      <c r="N83" s="230"/>
      <c r="O83" s="235"/>
      <c r="P83" s="231"/>
      <c r="Q83" s="167"/>
      <c r="R83" s="158"/>
      <c r="S83" s="158"/>
      <c r="T83" s="158"/>
      <c r="V83" s="236"/>
    </row>
    <row r="84" spans="1:22" ht="14.25">
      <c r="A84" s="236"/>
      <c r="C84" s="7" t="s">
        <v>343</v>
      </c>
      <c r="D84" s="233"/>
      <c r="E84" s="233">
        <f>E74+E80+E82</f>
        <v>11936</v>
      </c>
      <c r="F84" s="233"/>
      <c r="G84" s="47">
        <f>G74+G80+G82</f>
        <v>3166</v>
      </c>
      <c r="H84" s="48">
        <f>H74+H80+H82</f>
        <v>2930</v>
      </c>
      <c r="I84" s="48">
        <f>I74+I80+I82</f>
        <v>2950</v>
      </c>
      <c r="J84" s="48">
        <f>J74+J80+J82</f>
        <v>2890</v>
      </c>
      <c r="L84" s="509">
        <f>E84/O84-1</f>
        <v>0.009899314662831005</v>
      </c>
      <c r="M84" s="163">
        <f>G84/Q84-1</f>
        <v>0.05252659574468077</v>
      </c>
      <c r="N84" s="233"/>
      <c r="O84" s="233">
        <f>O74+O80+O82</f>
        <v>11819</v>
      </c>
      <c r="P84" s="233"/>
      <c r="Q84" s="47">
        <f>Q74+Q80+Q82</f>
        <v>3008</v>
      </c>
      <c r="R84" s="48">
        <f>R74+R80+R82</f>
        <v>2957</v>
      </c>
      <c r="S84" s="48">
        <f>S74+S80+S82</f>
        <v>2910</v>
      </c>
      <c r="T84" s="48">
        <f>T74+T80+T82</f>
        <v>2944</v>
      </c>
      <c r="V84" s="236"/>
    </row>
    <row r="85" spans="1:22" ht="14.25">
      <c r="A85" s="236"/>
      <c r="C85" s="7"/>
      <c r="D85" s="233"/>
      <c r="E85" s="233"/>
      <c r="F85" s="233"/>
      <c r="G85" s="47"/>
      <c r="H85" s="48"/>
      <c r="I85" s="48"/>
      <c r="J85" s="48"/>
      <c r="L85" s="502"/>
      <c r="M85" s="163"/>
      <c r="N85" s="233"/>
      <c r="O85" s="233"/>
      <c r="P85" s="233"/>
      <c r="Q85" s="47"/>
      <c r="R85" s="48"/>
      <c r="S85" s="48"/>
      <c r="T85" s="48"/>
      <c r="V85" s="236"/>
    </row>
    <row r="86" spans="1:22" ht="9" customHeight="1">
      <c r="A86" s="236"/>
      <c r="B86" s="237"/>
      <c r="C86" s="238"/>
      <c r="D86" s="238"/>
      <c r="E86" s="238"/>
      <c r="F86" s="238"/>
      <c r="G86" s="238"/>
      <c r="H86" s="238"/>
      <c r="I86" s="238"/>
      <c r="J86" s="238"/>
      <c r="K86" s="237"/>
      <c r="L86" s="242"/>
      <c r="M86" s="238"/>
      <c r="N86" s="238"/>
      <c r="O86" s="238"/>
      <c r="P86" s="238"/>
      <c r="Q86" s="238"/>
      <c r="R86" s="238"/>
      <c r="S86" s="238"/>
      <c r="T86" s="238"/>
      <c r="U86" s="237"/>
      <c r="V86" s="236"/>
    </row>
    <row r="87" spans="1:22" ht="13.5">
      <c r="A87" s="55"/>
      <c r="B87" s="541"/>
      <c r="C87" s="42"/>
      <c r="D87" s="42"/>
      <c r="E87" s="42"/>
      <c r="F87" s="42"/>
      <c r="G87" s="42"/>
      <c r="H87" s="42"/>
      <c r="I87" s="42"/>
      <c r="J87" s="42"/>
      <c r="K87" s="56"/>
      <c r="L87" s="215"/>
      <c r="M87" s="215"/>
      <c r="N87" s="42"/>
      <c r="O87" s="42"/>
      <c r="P87" s="42"/>
      <c r="Q87" s="42"/>
      <c r="R87" s="42"/>
      <c r="S87" s="42"/>
      <c r="T87" s="42"/>
      <c r="U87" s="56"/>
      <c r="V87" s="55"/>
    </row>
  </sheetData>
  <sheetProtection password="C7A0" sheet="1" objects="1" scenarios="1"/>
  <printOptions horizontalCentered="1"/>
  <pageMargins left="0.1968503937007874" right="0.5511811023622047" top="0.31496062992125984" bottom="0.4330708661417323" header="0.2362204724409449" footer="0.2362204724409449"/>
  <pageSetup fitToHeight="1" fitToWidth="1" horizontalDpi="600" verticalDpi="600" orientation="portrait" paperSize="9" scale="74" r:id="rId1"/>
  <headerFooter alignWithMargins="0">
    <oddFooter>&amp;L&amp;"KPN Sans,Regular"KPN Investor Relations&amp;C&amp;"KPN Sans,Regular"&amp;A&amp;R&amp;"KPN Sans,Regular"Q4 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25" style="527" customWidth="1"/>
    <col min="2" max="2" width="0.875" style="40" customWidth="1"/>
    <col min="3" max="3" width="35.75390625" style="41" customWidth="1"/>
    <col min="4" max="4" width="1.75390625" style="41" customWidth="1"/>
    <col min="5" max="5" width="9.00390625" style="41" customWidth="1"/>
    <col min="6" max="6" width="1.75390625" style="41" customWidth="1"/>
    <col min="7" max="10" width="9.00390625" style="41" customWidth="1"/>
    <col min="11" max="11" width="1.75390625" style="40" customWidth="1"/>
    <col min="12" max="12" width="7.75390625" style="545" customWidth="1"/>
    <col min="13" max="13" width="7.75390625" style="546" customWidth="1"/>
    <col min="14" max="14" width="1.75390625" style="41" customWidth="1"/>
    <col min="15" max="15" width="9.00390625" style="41" customWidth="1"/>
    <col min="16" max="16" width="1.75390625" style="41" customWidth="1"/>
    <col min="17" max="20" width="9.00390625" style="41" customWidth="1"/>
    <col min="21" max="21" width="0.875" style="40" customWidth="1"/>
    <col min="22" max="22" width="1.25" style="527" customWidth="1"/>
    <col min="23" max="16384" width="9.125" style="527" customWidth="1"/>
  </cols>
  <sheetData>
    <row r="1" spans="1:22" ht="9" customHeight="1">
      <c r="A1" s="236"/>
      <c r="B1" s="237"/>
      <c r="C1" s="238"/>
      <c r="D1" s="238"/>
      <c r="E1" s="238"/>
      <c r="F1" s="238"/>
      <c r="G1" s="238"/>
      <c r="H1" s="238"/>
      <c r="I1" s="238"/>
      <c r="J1" s="238"/>
      <c r="K1" s="237"/>
      <c r="L1" s="242"/>
      <c r="M1" s="239"/>
      <c r="N1" s="238"/>
      <c r="O1" s="238"/>
      <c r="P1" s="238"/>
      <c r="Q1" s="238"/>
      <c r="R1" s="238"/>
      <c r="S1" s="238"/>
      <c r="T1" s="238"/>
      <c r="U1" s="237"/>
      <c r="V1" s="236"/>
    </row>
    <row r="2" spans="1:22" ht="15" customHeight="1">
      <c r="A2" s="240"/>
      <c r="B2" s="39"/>
      <c r="C2" s="151" t="s">
        <v>149</v>
      </c>
      <c r="D2" s="248"/>
      <c r="E2" s="229">
        <v>2005</v>
      </c>
      <c r="F2" s="228"/>
      <c r="G2" s="8" t="s">
        <v>358</v>
      </c>
      <c r="H2" s="9" t="s">
        <v>308</v>
      </c>
      <c r="I2" s="9" t="s">
        <v>247</v>
      </c>
      <c r="J2" s="9" t="s">
        <v>224</v>
      </c>
      <c r="K2" s="39"/>
      <c r="L2" s="503" t="s">
        <v>26</v>
      </c>
      <c r="M2" s="10" t="s">
        <v>26</v>
      </c>
      <c r="N2" s="248"/>
      <c r="O2" s="229">
        <v>2004</v>
      </c>
      <c r="P2" s="228"/>
      <c r="Q2" s="8" t="s">
        <v>153</v>
      </c>
      <c r="R2" s="9" t="s">
        <v>154</v>
      </c>
      <c r="S2" s="9" t="s">
        <v>155</v>
      </c>
      <c r="T2" s="9" t="s">
        <v>147</v>
      </c>
      <c r="U2" s="39"/>
      <c r="V2" s="240"/>
    </row>
    <row r="3" spans="1:22" ht="12.75" customHeight="1">
      <c r="A3" s="236"/>
      <c r="C3" s="150" t="s">
        <v>148</v>
      </c>
      <c r="D3" s="230"/>
      <c r="E3" s="230"/>
      <c r="F3" s="230"/>
      <c r="G3" s="8"/>
      <c r="H3" s="9"/>
      <c r="I3" s="9"/>
      <c r="J3" s="9"/>
      <c r="L3" s="462" t="s">
        <v>115</v>
      </c>
      <c r="M3" s="132" t="s">
        <v>359</v>
      </c>
      <c r="N3" s="230"/>
      <c r="O3" s="230"/>
      <c r="P3" s="230"/>
      <c r="Q3" s="8"/>
      <c r="R3" s="9"/>
      <c r="S3" s="9"/>
      <c r="T3" s="9"/>
      <c r="V3" s="236"/>
    </row>
    <row r="4" spans="1:22" ht="12.75" customHeight="1">
      <c r="A4" s="236"/>
      <c r="D4" s="230"/>
      <c r="E4" s="230"/>
      <c r="F4" s="230"/>
      <c r="G4" s="42"/>
      <c r="J4" s="526"/>
      <c r="L4" s="463"/>
      <c r="M4" s="132"/>
      <c r="N4" s="230"/>
      <c r="O4" s="230"/>
      <c r="P4" s="230"/>
      <c r="Q4" s="42"/>
      <c r="T4" s="526"/>
      <c r="V4" s="236"/>
    </row>
    <row r="5" spans="1:22" ht="12.75" customHeight="1">
      <c r="A5" s="236"/>
      <c r="B5" s="43"/>
      <c r="C5" s="41" t="s">
        <v>1</v>
      </c>
      <c r="D5" s="230"/>
      <c r="E5" s="232">
        <f>SUM(G5:J5)</f>
        <v>2827</v>
      </c>
      <c r="F5" s="231"/>
      <c r="G5" s="46">
        <v>715</v>
      </c>
      <c r="H5" s="45">
        <v>714</v>
      </c>
      <c r="I5" s="45">
        <v>720</v>
      </c>
      <c r="J5" s="312">
        <v>678</v>
      </c>
      <c r="K5" s="43"/>
      <c r="L5" s="464">
        <f>E5/O5-1</f>
        <v>0.15529219452390675</v>
      </c>
      <c r="M5" s="203">
        <f>G5/Q5-1</f>
        <v>0.03623188405797095</v>
      </c>
      <c r="N5" s="230"/>
      <c r="O5" s="232">
        <f>SUM(Q5:T5)</f>
        <v>2447</v>
      </c>
      <c r="P5" s="231"/>
      <c r="Q5" s="46">
        <v>690</v>
      </c>
      <c r="R5" s="45">
        <v>630</v>
      </c>
      <c r="S5" s="45">
        <v>571</v>
      </c>
      <c r="T5" s="312">
        <v>556</v>
      </c>
      <c r="U5" s="43"/>
      <c r="V5" s="236"/>
    </row>
    <row r="6" spans="1:22" ht="12.75" customHeight="1">
      <c r="A6" s="236"/>
      <c r="B6" s="43"/>
      <c r="C6" s="41" t="s">
        <v>24</v>
      </c>
      <c r="D6" s="230"/>
      <c r="E6" s="232">
        <f>SUM(G6:J6)</f>
        <v>1835</v>
      </c>
      <c r="F6" s="231"/>
      <c r="G6" s="46">
        <v>576</v>
      </c>
      <c r="H6" s="45">
        <v>429</v>
      </c>
      <c r="I6" s="45">
        <v>411</v>
      </c>
      <c r="J6" s="312">
        <v>419</v>
      </c>
      <c r="K6" s="43"/>
      <c r="L6" s="464">
        <f>E6/O6-1</f>
        <v>0.19001297016861218</v>
      </c>
      <c r="M6" s="442">
        <f>G6/Q6-1</f>
        <v>0.3913043478260869</v>
      </c>
      <c r="N6" s="230"/>
      <c r="O6" s="232">
        <f>SUM(Q6:T6)</f>
        <v>1542</v>
      </c>
      <c r="P6" s="231"/>
      <c r="Q6" s="46">
        <v>414</v>
      </c>
      <c r="R6" s="45">
        <v>391</v>
      </c>
      <c r="S6" s="45">
        <v>380</v>
      </c>
      <c r="T6" s="312">
        <v>357</v>
      </c>
      <c r="U6" s="43"/>
      <c r="V6" s="236"/>
    </row>
    <row r="7" spans="1:22" ht="12.75" customHeight="1">
      <c r="A7" s="236"/>
      <c r="B7" s="43"/>
      <c r="C7" s="44" t="s">
        <v>29</v>
      </c>
      <c r="D7" s="230"/>
      <c r="E7" s="232">
        <f>SUM(G7:J7)</f>
        <v>463</v>
      </c>
      <c r="F7" s="231"/>
      <c r="G7" s="46">
        <v>125</v>
      </c>
      <c r="H7" s="45">
        <v>117</v>
      </c>
      <c r="I7" s="45">
        <v>115</v>
      </c>
      <c r="J7" s="312">
        <v>106</v>
      </c>
      <c r="K7" s="43"/>
      <c r="L7" s="466">
        <f>E7/O7-1</f>
        <v>0.09456264775413703</v>
      </c>
      <c r="M7" s="443">
        <f>G7/Q7-1</f>
        <v>0.47058823529411775</v>
      </c>
      <c r="N7" s="230"/>
      <c r="O7" s="232">
        <f>SUM(Q7:T7)</f>
        <v>423</v>
      </c>
      <c r="P7" s="231"/>
      <c r="Q7" s="46">
        <v>85</v>
      </c>
      <c r="R7" s="45">
        <v>121</v>
      </c>
      <c r="S7" s="45">
        <v>112</v>
      </c>
      <c r="T7" s="312">
        <v>105</v>
      </c>
      <c r="U7" s="43"/>
      <c r="V7" s="236"/>
    </row>
    <row r="8" spans="1:22" ht="12.75" customHeight="1">
      <c r="A8" s="236"/>
      <c r="B8" s="43"/>
      <c r="C8" s="41" t="s">
        <v>2</v>
      </c>
      <c r="D8" s="230"/>
      <c r="E8" s="232">
        <f>SUM(G8:J8)</f>
        <v>-25</v>
      </c>
      <c r="F8" s="231"/>
      <c r="G8" s="46">
        <v>-8</v>
      </c>
      <c r="H8" s="45">
        <v>-8</v>
      </c>
      <c r="I8" s="45">
        <v>-5</v>
      </c>
      <c r="J8" s="312">
        <v>-4</v>
      </c>
      <c r="K8" s="43"/>
      <c r="L8" s="466">
        <f>E8/O8-1</f>
        <v>-0.13793103448275867</v>
      </c>
      <c r="M8" s="443">
        <f>G8/Q8-1</f>
        <v>-0.2727272727272727</v>
      </c>
      <c r="N8" s="230"/>
      <c r="O8" s="232">
        <f>SUM(Q8:T8)</f>
        <v>-29</v>
      </c>
      <c r="P8" s="231"/>
      <c r="Q8" s="46">
        <v>-11</v>
      </c>
      <c r="R8" s="45">
        <v>-5</v>
      </c>
      <c r="S8" s="45">
        <v>-5</v>
      </c>
      <c r="T8" s="312">
        <v>-8</v>
      </c>
      <c r="U8" s="43"/>
      <c r="V8" s="236"/>
    </row>
    <row r="9" spans="1:22" ht="12.75" customHeight="1">
      <c r="A9" s="241"/>
      <c r="B9" s="7"/>
      <c r="C9" s="7" t="s">
        <v>116</v>
      </c>
      <c r="D9" s="233"/>
      <c r="E9" s="233">
        <f>SUM(E5:E8)</f>
        <v>5100</v>
      </c>
      <c r="F9" s="233"/>
      <c r="G9" s="47">
        <f>SUM(G5:G8)</f>
        <v>1408</v>
      </c>
      <c r="H9" s="48">
        <f>SUM(H5:H8)</f>
        <v>1252</v>
      </c>
      <c r="I9" s="48">
        <f>SUM(I5:I8)</f>
        <v>1241</v>
      </c>
      <c r="J9" s="48">
        <f>SUM(J5:J8)</f>
        <v>1199</v>
      </c>
      <c r="K9" s="7"/>
      <c r="L9" s="502">
        <f>E9/O9-1</f>
        <v>0.16358658453114305</v>
      </c>
      <c r="M9" s="202">
        <f>G9/Q9-1</f>
        <v>0.1952461799660441</v>
      </c>
      <c r="N9" s="233"/>
      <c r="O9" s="233">
        <f>SUM(O5:O8)</f>
        <v>4383</v>
      </c>
      <c r="P9" s="233"/>
      <c r="Q9" s="47">
        <f>SUM(Q5:Q8)</f>
        <v>1178</v>
      </c>
      <c r="R9" s="48">
        <f>SUM(R5:R8)</f>
        <v>1137</v>
      </c>
      <c r="S9" s="48">
        <f>SUM(S5:S8)</f>
        <v>1058</v>
      </c>
      <c r="T9" s="48">
        <f>SUM(T5:T8)</f>
        <v>1010</v>
      </c>
      <c r="U9" s="7"/>
      <c r="V9" s="241"/>
    </row>
    <row r="10" spans="1:22" ht="12.75" customHeight="1">
      <c r="A10" s="236"/>
      <c r="D10" s="230"/>
      <c r="E10" s="231"/>
      <c r="F10" s="230"/>
      <c r="G10" s="42"/>
      <c r="L10" s="463"/>
      <c r="M10" s="206"/>
      <c r="N10" s="230"/>
      <c r="O10" s="231"/>
      <c r="P10" s="230"/>
      <c r="Q10" s="42"/>
      <c r="V10" s="236"/>
    </row>
    <row r="11" spans="1:22" ht="12.75" customHeight="1">
      <c r="A11" s="236"/>
      <c r="C11" s="41" t="s">
        <v>248</v>
      </c>
      <c r="D11" s="230"/>
      <c r="E11" s="232">
        <f>SUM(G11:J11)</f>
        <v>2046</v>
      </c>
      <c r="F11" s="230"/>
      <c r="G11" s="46">
        <v>520</v>
      </c>
      <c r="H11" s="45">
        <v>502</v>
      </c>
      <c r="I11" s="45">
        <v>513</v>
      </c>
      <c r="J11" s="312">
        <v>511</v>
      </c>
      <c r="L11" s="464">
        <f>E11/O11-1</f>
        <v>-0.008720930232558155</v>
      </c>
      <c r="M11" s="442">
        <f>G11/Q11-1</f>
        <v>-0.00952380952380949</v>
      </c>
      <c r="N11" s="230"/>
      <c r="O11" s="232">
        <f>SUM(Q11:T11)</f>
        <v>2064</v>
      </c>
      <c r="P11" s="230"/>
      <c r="Q11" s="46">
        <v>525</v>
      </c>
      <c r="R11" s="45">
        <v>494</v>
      </c>
      <c r="S11" s="45">
        <v>501</v>
      </c>
      <c r="T11" s="312">
        <v>544</v>
      </c>
      <c r="V11" s="236"/>
    </row>
    <row r="12" spans="1:22" ht="12.75" customHeight="1">
      <c r="A12" s="236"/>
      <c r="C12" s="41" t="s">
        <v>249</v>
      </c>
      <c r="D12" s="230"/>
      <c r="E12" s="232">
        <f>SUM(G12:J12)</f>
        <v>2372</v>
      </c>
      <c r="F12" s="230"/>
      <c r="G12" s="46">
        <v>623</v>
      </c>
      <c r="H12" s="45">
        <v>578</v>
      </c>
      <c r="I12" s="45">
        <v>569</v>
      </c>
      <c r="J12" s="312">
        <v>602</v>
      </c>
      <c r="L12" s="464">
        <f>E12/O12-1</f>
        <v>-0.07596416049863652</v>
      </c>
      <c r="M12" s="442">
        <f>G12/Q12-1</f>
        <v>-0.01579778830963663</v>
      </c>
      <c r="N12" s="230"/>
      <c r="O12" s="232">
        <f>SUM(Q12:T12)</f>
        <v>2567</v>
      </c>
      <c r="P12" s="230"/>
      <c r="Q12" s="46">
        <v>633</v>
      </c>
      <c r="R12" s="45">
        <v>625</v>
      </c>
      <c r="S12" s="45">
        <v>643</v>
      </c>
      <c r="T12" s="312">
        <v>666</v>
      </c>
      <c r="V12" s="236"/>
    </row>
    <row r="13" spans="1:22" ht="12.75" customHeight="1">
      <c r="A13" s="236"/>
      <c r="C13" s="44" t="s">
        <v>296</v>
      </c>
      <c r="D13" s="230"/>
      <c r="E13" s="232">
        <f>SUM(G13:J13)</f>
        <v>4104</v>
      </c>
      <c r="F13" s="230"/>
      <c r="G13" s="46">
        <v>1026</v>
      </c>
      <c r="H13" s="45">
        <v>1010</v>
      </c>
      <c r="I13" s="45">
        <v>1068</v>
      </c>
      <c r="J13" s="312">
        <v>1000</v>
      </c>
      <c r="L13" s="464">
        <f>E13/O13-1</f>
        <v>-0.02633451957295374</v>
      </c>
      <c r="M13" s="442">
        <f>G13/Q13-1</f>
        <v>-0.004849660523763344</v>
      </c>
      <c r="N13" s="230"/>
      <c r="O13" s="232">
        <f>SUM(Q13:T13)</f>
        <v>4215</v>
      </c>
      <c r="P13" s="230"/>
      <c r="Q13" s="46">
        <v>1031</v>
      </c>
      <c r="R13" s="45">
        <v>1056</v>
      </c>
      <c r="S13" s="45">
        <v>1042</v>
      </c>
      <c r="T13" s="312">
        <v>1086</v>
      </c>
      <c r="V13" s="236"/>
    </row>
    <row r="14" spans="1:22" ht="12.75" customHeight="1">
      <c r="A14" s="236"/>
      <c r="C14" s="41" t="s">
        <v>250</v>
      </c>
      <c r="D14" s="230"/>
      <c r="E14" s="232">
        <f>SUM(G14:J14)</f>
        <v>-3155</v>
      </c>
      <c r="F14" s="230"/>
      <c r="G14" s="46">
        <v>-778</v>
      </c>
      <c r="H14" s="45">
        <v>-792</v>
      </c>
      <c r="I14" s="45">
        <v>-783</v>
      </c>
      <c r="J14" s="312">
        <v>-802</v>
      </c>
      <c r="L14" s="464">
        <f>E14/O14-1</f>
        <v>-0.0736934820904287</v>
      </c>
      <c r="M14" s="442">
        <f>G14/Q14-1</f>
        <v>-0.08037825059101655</v>
      </c>
      <c r="N14" s="230"/>
      <c r="O14" s="232">
        <f>SUM(Q14:T14)</f>
        <v>-3406</v>
      </c>
      <c r="P14" s="230"/>
      <c r="Q14" s="46">
        <v>-846</v>
      </c>
      <c r="R14" s="45">
        <v>-827</v>
      </c>
      <c r="S14" s="45">
        <v>-850</v>
      </c>
      <c r="T14" s="312">
        <v>-883</v>
      </c>
      <c r="V14" s="236"/>
    </row>
    <row r="15" spans="1:22" ht="13.5" customHeight="1">
      <c r="A15" s="241"/>
      <c r="B15" s="7"/>
      <c r="C15" s="7" t="s">
        <v>119</v>
      </c>
      <c r="D15" s="233"/>
      <c r="E15" s="233">
        <f>SUM(E11:E14)</f>
        <v>5367</v>
      </c>
      <c r="F15" s="233"/>
      <c r="G15" s="47">
        <f>SUM(G11:G14)</f>
        <v>1391</v>
      </c>
      <c r="H15" s="48">
        <f>SUM(H11:H14)</f>
        <v>1298</v>
      </c>
      <c r="I15" s="48">
        <f>SUM(I11:I14)</f>
        <v>1367</v>
      </c>
      <c r="J15" s="48">
        <f>SUM(J11:J14)</f>
        <v>1311</v>
      </c>
      <c r="K15" s="7"/>
      <c r="L15" s="502">
        <f>E15/O15-1</f>
        <v>-0.013419117647058831</v>
      </c>
      <c r="M15" s="202">
        <f>G15/Q15-1</f>
        <v>0.035740878629932915</v>
      </c>
      <c r="N15" s="233"/>
      <c r="O15" s="233">
        <f>SUM(O11:O14)</f>
        <v>5440</v>
      </c>
      <c r="P15" s="233"/>
      <c r="Q15" s="47">
        <f>SUM(Q11:Q14)</f>
        <v>1343</v>
      </c>
      <c r="R15" s="48">
        <f>SUM(R11:R14)</f>
        <v>1348</v>
      </c>
      <c r="S15" s="48">
        <f>SUM(S11:S14)</f>
        <v>1336</v>
      </c>
      <c r="T15" s="48">
        <f>SUM(T11:T14)</f>
        <v>1413</v>
      </c>
      <c r="U15" s="7"/>
      <c r="V15" s="241"/>
    </row>
    <row r="16" spans="1:22" ht="13.5">
      <c r="A16" s="236"/>
      <c r="D16" s="230"/>
      <c r="E16" s="235"/>
      <c r="F16" s="231"/>
      <c r="G16" s="167"/>
      <c r="H16" s="158"/>
      <c r="I16" s="158"/>
      <c r="J16" s="158"/>
      <c r="K16" s="43"/>
      <c r="L16" s="465"/>
      <c r="M16" s="209"/>
      <c r="N16" s="230"/>
      <c r="O16" s="235"/>
      <c r="P16" s="231"/>
      <c r="Q16" s="167"/>
      <c r="R16" s="158"/>
      <c r="S16" s="158"/>
      <c r="T16" s="158"/>
      <c r="V16" s="236"/>
    </row>
    <row r="17" spans="1:22" ht="14.25">
      <c r="A17" s="241"/>
      <c r="B17" s="7"/>
      <c r="C17" s="7" t="s">
        <v>2</v>
      </c>
      <c r="D17" s="233"/>
      <c r="E17" s="233">
        <f>SUM(G17:J17)</f>
        <v>180</v>
      </c>
      <c r="F17" s="233"/>
      <c r="G17" s="47">
        <v>-28</v>
      </c>
      <c r="H17" s="48">
        <v>64</v>
      </c>
      <c r="I17" s="48">
        <v>45</v>
      </c>
      <c r="J17" s="48">
        <v>99</v>
      </c>
      <c r="K17" s="7"/>
      <c r="L17" s="518">
        <f>E17/O17-1</f>
        <v>-0.5852534562211982</v>
      </c>
      <c r="M17" s="447" t="s">
        <v>125</v>
      </c>
      <c r="N17" s="233"/>
      <c r="O17" s="233">
        <f>SUM(Q17:T17)</f>
        <v>434</v>
      </c>
      <c r="P17" s="233"/>
      <c r="Q17" s="47">
        <v>132</v>
      </c>
      <c r="R17" s="48">
        <v>85</v>
      </c>
      <c r="S17" s="48">
        <v>109</v>
      </c>
      <c r="T17" s="48">
        <v>108</v>
      </c>
      <c r="U17" s="7"/>
      <c r="V17" s="241"/>
    </row>
    <row r="18" spans="1:22" ht="13.5">
      <c r="A18" s="236"/>
      <c r="D18" s="230"/>
      <c r="E18" s="235"/>
      <c r="F18" s="231"/>
      <c r="G18" s="167"/>
      <c r="H18" s="158"/>
      <c r="I18" s="158"/>
      <c r="J18" s="158"/>
      <c r="K18" s="43"/>
      <c r="L18" s="465"/>
      <c r="M18" s="209"/>
      <c r="N18" s="230"/>
      <c r="O18" s="235"/>
      <c r="P18" s="231"/>
      <c r="Q18" s="167"/>
      <c r="R18" s="158"/>
      <c r="S18" s="158"/>
      <c r="T18" s="158"/>
      <c r="V18" s="236"/>
    </row>
    <row r="19" spans="1:22" ht="14.25">
      <c r="A19" s="236"/>
      <c r="C19" s="7" t="s">
        <v>162</v>
      </c>
      <c r="D19" s="233"/>
      <c r="E19" s="233">
        <f>SUM(G19:J19)</f>
        <v>-1059</v>
      </c>
      <c r="F19" s="233"/>
      <c r="G19" s="47">
        <v>-300</v>
      </c>
      <c r="H19" s="48">
        <v>-265</v>
      </c>
      <c r="I19" s="48">
        <v>-259</v>
      </c>
      <c r="J19" s="48">
        <v>-235</v>
      </c>
      <c r="K19" s="43"/>
      <c r="L19" s="502">
        <f>E19/O19-1</f>
        <v>-0.02216066481994461</v>
      </c>
      <c r="M19" s="205">
        <f>G19/Q19-1</f>
        <v>0.0948905109489051</v>
      </c>
      <c r="N19" s="233"/>
      <c r="O19" s="233">
        <f>SUM(Q19:T19)</f>
        <v>-1083</v>
      </c>
      <c r="P19" s="233"/>
      <c r="Q19" s="47">
        <v>-274</v>
      </c>
      <c r="R19" s="48">
        <v>-274</v>
      </c>
      <c r="S19" s="48">
        <v>-273</v>
      </c>
      <c r="T19" s="48">
        <v>-262</v>
      </c>
      <c r="V19" s="236"/>
    </row>
    <row r="20" spans="1:22" ht="14.25">
      <c r="A20" s="236"/>
      <c r="C20" s="7"/>
      <c r="D20" s="233"/>
      <c r="E20" s="235"/>
      <c r="F20" s="231"/>
      <c r="G20" s="167"/>
      <c r="H20" s="158"/>
      <c r="I20" s="158"/>
      <c r="J20" s="158"/>
      <c r="K20" s="43"/>
      <c r="L20" s="465"/>
      <c r="M20" s="209"/>
      <c r="N20" s="233"/>
      <c r="O20" s="235"/>
      <c r="P20" s="231"/>
      <c r="Q20" s="167"/>
      <c r="R20" s="158"/>
      <c r="S20" s="158"/>
      <c r="T20" s="158"/>
      <c r="V20" s="236"/>
    </row>
    <row r="21" spans="1:22" ht="14.25">
      <c r="A21" s="236"/>
      <c r="C21" s="7" t="s">
        <v>151</v>
      </c>
      <c r="D21" s="233"/>
      <c r="E21" s="233">
        <f>E9+E15+E17+E19</f>
        <v>9588</v>
      </c>
      <c r="F21" s="233"/>
      <c r="G21" s="47">
        <f>G9+G15+G17+G19</f>
        <v>2471</v>
      </c>
      <c r="H21" s="48">
        <f>H9+H15+H17+H19</f>
        <v>2349</v>
      </c>
      <c r="I21" s="48">
        <f>I9+I15+I17+I19</f>
        <v>2394</v>
      </c>
      <c r="J21" s="48">
        <f>J9+J15+J17+J19</f>
        <v>2374</v>
      </c>
      <c r="L21" s="502">
        <f>E21/O21-1</f>
        <v>0.04512753433616745</v>
      </c>
      <c r="M21" s="205">
        <f>G21/Q21-1</f>
        <v>0.03867171080285825</v>
      </c>
      <c r="N21" s="233"/>
      <c r="O21" s="233">
        <f>O9+O15+O17+O19</f>
        <v>9174</v>
      </c>
      <c r="P21" s="233"/>
      <c r="Q21" s="47">
        <f>Q9+Q15+Q17+Q19</f>
        <v>2379</v>
      </c>
      <c r="R21" s="48">
        <f>R9+R15+R17+R19</f>
        <v>2296</v>
      </c>
      <c r="S21" s="48">
        <f>S9+S15+S17+S19</f>
        <v>2230</v>
      </c>
      <c r="T21" s="48">
        <f>T9+T15+T17+T19</f>
        <v>2269</v>
      </c>
      <c r="V21" s="236"/>
    </row>
    <row r="22" spans="1:22" ht="14.25">
      <c r="A22" s="236"/>
      <c r="C22" s="7"/>
      <c r="D22" s="233"/>
      <c r="E22" s="233"/>
      <c r="F22" s="233"/>
      <c r="G22" s="47"/>
      <c r="H22" s="48"/>
      <c r="I22" s="48"/>
      <c r="J22" s="48"/>
      <c r="L22" s="502"/>
      <c r="M22" s="163"/>
      <c r="N22" s="233"/>
      <c r="O22" s="233"/>
      <c r="P22" s="233"/>
      <c r="Q22" s="47"/>
      <c r="R22" s="48"/>
      <c r="S22" s="48"/>
      <c r="T22" s="48"/>
      <c r="V22" s="236"/>
    </row>
    <row r="23" spans="1:22" ht="9" customHeight="1">
      <c r="A23" s="236"/>
      <c r="B23" s="237"/>
      <c r="C23" s="238"/>
      <c r="D23" s="238"/>
      <c r="E23" s="238"/>
      <c r="F23" s="238"/>
      <c r="G23" s="238"/>
      <c r="H23" s="238"/>
      <c r="I23" s="238"/>
      <c r="J23" s="238"/>
      <c r="K23" s="237"/>
      <c r="L23" s="242"/>
      <c r="M23" s="242"/>
      <c r="N23" s="238"/>
      <c r="O23" s="238"/>
      <c r="P23" s="238"/>
      <c r="Q23" s="238"/>
      <c r="R23" s="238"/>
      <c r="S23" s="238"/>
      <c r="T23" s="238"/>
      <c r="U23" s="237"/>
      <c r="V23" s="236"/>
    </row>
    <row r="24" spans="1:22" ht="9" customHeight="1">
      <c r="A24" s="55"/>
      <c r="B24" s="56"/>
      <c r="C24" s="42"/>
      <c r="D24" s="42"/>
      <c r="E24" s="42"/>
      <c r="F24" s="42"/>
      <c r="G24" s="42"/>
      <c r="H24" s="42"/>
      <c r="I24" s="42"/>
      <c r="J24" s="42"/>
      <c r="K24" s="56"/>
      <c r="L24" s="215"/>
      <c r="M24" s="215"/>
      <c r="N24" s="42"/>
      <c r="O24" s="42"/>
      <c r="P24" s="42"/>
      <c r="Q24" s="42"/>
      <c r="R24" s="42"/>
      <c r="S24" s="42"/>
      <c r="T24" s="42"/>
      <c r="U24" s="56"/>
      <c r="V24" s="55"/>
    </row>
    <row r="25" spans="1:22" ht="9" customHeight="1">
      <c r="A25" s="236"/>
      <c r="B25" s="237"/>
      <c r="C25" s="238"/>
      <c r="D25" s="238"/>
      <c r="E25" s="238"/>
      <c r="F25" s="238"/>
      <c r="G25" s="238"/>
      <c r="H25" s="238"/>
      <c r="I25" s="238"/>
      <c r="J25" s="238"/>
      <c r="K25" s="237"/>
      <c r="L25" s="242"/>
      <c r="M25" s="242"/>
      <c r="N25" s="238"/>
      <c r="O25" s="238"/>
      <c r="P25" s="238"/>
      <c r="Q25" s="238"/>
      <c r="R25" s="238"/>
      <c r="S25" s="238"/>
      <c r="T25" s="238"/>
      <c r="U25" s="237"/>
      <c r="V25" s="236"/>
    </row>
    <row r="26" spans="1:22" ht="15" customHeight="1">
      <c r="A26" s="240"/>
      <c r="B26" s="39"/>
      <c r="C26" s="151" t="s">
        <v>149</v>
      </c>
      <c r="D26" s="248"/>
      <c r="E26" s="229">
        <v>2005</v>
      </c>
      <c r="F26" s="228"/>
      <c r="G26" s="8" t="s">
        <v>358</v>
      </c>
      <c r="H26" s="9" t="s">
        <v>308</v>
      </c>
      <c r="I26" s="9" t="s">
        <v>247</v>
      </c>
      <c r="J26" s="9" t="s">
        <v>224</v>
      </c>
      <c r="K26" s="39"/>
      <c r="L26" s="503" t="s">
        <v>26</v>
      </c>
      <c r="M26" s="216" t="s">
        <v>26</v>
      </c>
      <c r="N26" s="248"/>
      <c r="O26" s="229">
        <v>2004</v>
      </c>
      <c r="P26" s="228"/>
      <c r="Q26" s="8" t="s">
        <v>153</v>
      </c>
      <c r="R26" s="9" t="s">
        <v>154</v>
      </c>
      <c r="S26" s="9" t="s">
        <v>155</v>
      </c>
      <c r="T26" s="9" t="s">
        <v>147</v>
      </c>
      <c r="U26" s="39"/>
      <c r="V26" s="240"/>
    </row>
    <row r="27" spans="1:22" ht="15.75">
      <c r="A27" s="236"/>
      <c r="C27" s="150" t="s">
        <v>160</v>
      </c>
      <c r="D27" s="230"/>
      <c r="E27" s="230"/>
      <c r="F27" s="230"/>
      <c r="G27" s="8"/>
      <c r="H27" s="9"/>
      <c r="I27" s="9"/>
      <c r="J27" s="9"/>
      <c r="L27" s="462" t="s">
        <v>115</v>
      </c>
      <c r="M27" s="426" t="s">
        <v>359</v>
      </c>
      <c r="N27" s="230"/>
      <c r="O27" s="230"/>
      <c r="P27" s="230"/>
      <c r="Q27" s="8"/>
      <c r="R27" s="9"/>
      <c r="S27" s="9"/>
      <c r="T27" s="9"/>
      <c r="V27" s="236"/>
    </row>
    <row r="28" spans="1:22" ht="13.5">
      <c r="A28" s="236"/>
      <c r="D28" s="230"/>
      <c r="E28" s="230"/>
      <c r="F28" s="230"/>
      <c r="G28" s="42"/>
      <c r="L28" s="463"/>
      <c r="M28" s="426"/>
      <c r="N28" s="230"/>
      <c r="O28" s="230"/>
      <c r="P28" s="230"/>
      <c r="Q28" s="42"/>
      <c r="V28" s="236"/>
    </row>
    <row r="29" spans="1:22" ht="13.5">
      <c r="A29" s="236"/>
      <c r="C29" s="41" t="s">
        <v>1</v>
      </c>
      <c r="D29" s="230"/>
      <c r="E29" s="232">
        <f>SUM(G29:J29)</f>
        <v>425</v>
      </c>
      <c r="F29" s="231"/>
      <c r="G29" s="46">
        <v>106</v>
      </c>
      <c r="H29" s="45">
        <v>107</v>
      </c>
      <c r="I29" s="45">
        <v>104</v>
      </c>
      <c r="J29" s="312">
        <v>108</v>
      </c>
      <c r="L29" s="466">
        <f>E29/O29-1</f>
        <v>0.08418367346938771</v>
      </c>
      <c r="M29" s="443">
        <f>G29/Q29-1</f>
        <v>0.019230769230769162</v>
      </c>
      <c r="N29" s="230"/>
      <c r="O29" s="232">
        <f>SUM(Q29:T29)</f>
        <v>392</v>
      </c>
      <c r="P29" s="231"/>
      <c r="Q29" s="46">
        <v>104</v>
      </c>
      <c r="R29" s="45">
        <v>94</v>
      </c>
      <c r="S29" s="45">
        <v>86</v>
      </c>
      <c r="T29" s="312">
        <v>108</v>
      </c>
      <c r="V29" s="236"/>
    </row>
    <row r="30" spans="1:22" ht="13.5">
      <c r="A30" s="236"/>
      <c r="C30" s="41" t="s">
        <v>24</v>
      </c>
      <c r="D30" s="230"/>
      <c r="E30" s="232">
        <f>SUM(G30:J30)</f>
        <v>169</v>
      </c>
      <c r="F30" s="231"/>
      <c r="G30" s="46">
        <v>57</v>
      </c>
      <c r="H30" s="45">
        <v>34</v>
      </c>
      <c r="I30" s="45">
        <v>41</v>
      </c>
      <c r="J30" s="312">
        <v>37</v>
      </c>
      <c r="L30" s="464">
        <f>E30/O30-1</f>
        <v>0.17361111111111116</v>
      </c>
      <c r="M30" s="442">
        <f>G30/Q30-1</f>
        <v>0.3902439024390243</v>
      </c>
      <c r="N30" s="230"/>
      <c r="O30" s="232">
        <f>SUM(Q30:T30)</f>
        <v>144</v>
      </c>
      <c r="P30" s="231"/>
      <c r="Q30" s="46">
        <v>41</v>
      </c>
      <c r="R30" s="45">
        <v>30</v>
      </c>
      <c r="S30" s="45">
        <v>35</v>
      </c>
      <c r="T30" s="312">
        <v>38</v>
      </c>
      <c r="V30" s="236"/>
    </row>
    <row r="31" spans="1:22" ht="13.5">
      <c r="A31" s="236"/>
      <c r="C31" s="44" t="s">
        <v>29</v>
      </c>
      <c r="D31" s="230"/>
      <c r="E31" s="232">
        <f>SUM(G31:J31)</f>
        <v>100</v>
      </c>
      <c r="F31" s="231"/>
      <c r="G31" s="46">
        <v>24</v>
      </c>
      <c r="H31" s="45">
        <v>28</v>
      </c>
      <c r="I31" s="45">
        <v>24</v>
      </c>
      <c r="J31" s="312">
        <v>24</v>
      </c>
      <c r="L31" s="464">
        <f>E31/O31-1</f>
        <v>-0.07407407407407407</v>
      </c>
      <c r="M31" s="442">
        <f>G31/Q31-1</f>
        <v>-0.040000000000000036</v>
      </c>
      <c r="N31" s="230"/>
      <c r="O31" s="232">
        <f>SUM(Q31:T31)</f>
        <v>108</v>
      </c>
      <c r="P31" s="231"/>
      <c r="Q31" s="46">
        <v>25</v>
      </c>
      <c r="R31" s="45">
        <v>28</v>
      </c>
      <c r="S31" s="45">
        <v>27</v>
      </c>
      <c r="T31" s="312">
        <v>28</v>
      </c>
      <c r="V31" s="236"/>
    </row>
    <row r="32" spans="1:22" ht="13.5">
      <c r="A32" s="236"/>
      <c r="C32" s="44" t="s">
        <v>2</v>
      </c>
      <c r="D32" s="230"/>
      <c r="E32" s="232">
        <f>SUM(G32:J32)</f>
        <v>1</v>
      </c>
      <c r="F32" s="231"/>
      <c r="G32" s="46">
        <v>2</v>
      </c>
      <c r="H32" s="45">
        <v>-3</v>
      </c>
      <c r="I32" s="45">
        <v>1</v>
      </c>
      <c r="J32" s="312">
        <v>1</v>
      </c>
      <c r="L32" s="466" t="s">
        <v>125</v>
      </c>
      <c r="M32" s="443" t="s">
        <v>125</v>
      </c>
      <c r="N32" s="230"/>
      <c r="O32" s="232">
        <f>SUM(Q32:T32)</f>
        <v>0</v>
      </c>
      <c r="P32" s="231"/>
      <c r="Q32" s="46">
        <v>0</v>
      </c>
      <c r="R32" s="45">
        <v>1</v>
      </c>
      <c r="S32" s="45">
        <v>0</v>
      </c>
      <c r="T32" s="312">
        <v>-1</v>
      </c>
      <c r="V32" s="236"/>
    </row>
    <row r="33" spans="1:22" ht="14.25">
      <c r="A33" s="241"/>
      <c r="B33" s="7"/>
      <c r="C33" s="7" t="s">
        <v>116</v>
      </c>
      <c r="D33" s="233"/>
      <c r="E33" s="233">
        <f>SUM(E29:E32)</f>
        <v>695</v>
      </c>
      <c r="F33" s="233"/>
      <c r="G33" s="47">
        <f>SUM(G29:G32)</f>
        <v>189</v>
      </c>
      <c r="H33" s="48">
        <f>SUM(H29:H32)</f>
        <v>166</v>
      </c>
      <c r="I33" s="48">
        <f>SUM(I29:I32)</f>
        <v>170</v>
      </c>
      <c r="J33" s="48">
        <f>SUM(J29:J32)</f>
        <v>170</v>
      </c>
      <c r="K33" s="7"/>
      <c r="L33" s="502">
        <f>E33/O33-1</f>
        <v>0.079192546583851</v>
      </c>
      <c r="M33" s="202">
        <f>G33/Q33-1</f>
        <v>0.11176470588235299</v>
      </c>
      <c r="N33" s="233"/>
      <c r="O33" s="233">
        <f>SUM(O29:O32)</f>
        <v>644</v>
      </c>
      <c r="P33" s="233"/>
      <c r="Q33" s="47">
        <f>SUM(Q29:Q32)</f>
        <v>170</v>
      </c>
      <c r="R33" s="48">
        <f>SUM(R29:R32)</f>
        <v>153</v>
      </c>
      <c r="S33" s="48">
        <f>SUM(S29:S32)</f>
        <v>148</v>
      </c>
      <c r="T33" s="48">
        <f>SUM(T29:T32)</f>
        <v>173</v>
      </c>
      <c r="U33" s="7"/>
      <c r="V33" s="241"/>
    </row>
    <row r="34" spans="1:22" ht="13.5">
      <c r="A34" s="236"/>
      <c r="D34" s="230"/>
      <c r="E34" s="233"/>
      <c r="F34" s="230"/>
      <c r="G34" s="42"/>
      <c r="L34" s="502"/>
      <c r="M34" s="207"/>
      <c r="N34" s="230"/>
      <c r="O34" s="233"/>
      <c r="P34" s="230"/>
      <c r="Q34" s="42"/>
      <c r="V34" s="236"/>
    </row>
    <row r="35" spans="1:22" ht="13.5">
      <c r="A35" s="236"/>
      <c r="C35" s="41" t="s">
        <v>248</v>
      </c>
      <c r="D35" s="230"/>
      <c r="E35" s="232">
        <f>SUM(G35:J35)</f>
        <v>24</v>
      </c>
      <c r="F35" s="230"/>
      <c r="G35" s="46">
        <v>6</v>
      </c>
      <c r="H35" s="45">
        <v>7</v>
      </c>
      <c r="I35" s="45">
        <v>5</v>
      </c>
      <c r="J35" s="312">
        <v>6</v>
      </c>
      <c r="L35" s="466" t="s">
        <v>389</v>
      </c>
      <c r="M35" s="443" t="s">
        <v>389</v>
      </c>
      <c r="N35" s="230"/>
      <c r="O35" s="232">
        <f>SUM(Q35:T35)</f>
        <v>6</v>
      </c>
      <c r="P35" s="230"/>
      <c r="Q35" s="46">
        <v>2</v>
      </c>
      <c r="R35" s="45">
        <v>1</v>
      </c>
      <c r="S35" s="45">
        <v>3</v>
      </c>
      <c r="T35" s="312">
        <v>0</v>
      </c>
      <c r="V35" s="236"/>
    </row>
    <row r="36" spans="1:22" ht="12.75" customHeight="1">
      <c r="A36" s="236"/>
      <c r="C36" s="41" t="s">
        <v>249</v>
      </c>
      <c r="D36" s="230"/>
      <c r="E36" s="232">
        <f>SUM(G36:J36)</f>
        <v>68</v>
      </c>
      <c r="F36" s="230"/>
      <c r="G36" s="46">
        <v>18</v>
      </c>
      <c r="H36" s="45">
        <v>20</v>
      </c>
      <c r="I36" s="45">
        <v>19</v>
      </c>
      <c r="J36" s="312">
        <v>11</v>
      </c>
      <c r="L36" s="464">
        <f>E36/O36-1</f>
        <v>0.2142857142857142</v>
      </c>
      <c r="M36" s="442">
        <f>G36/Q36-1</f>
        <v>0.8</v>
      </c>
      <c r="N36" s="230"/>
      <c r="O36" s="232">
        <f>SUM(Q36:T36)</f>
        <v>56</v>
      </c>
      <c r="P36" s="230"/>
      <c r="Q36" s="46">
        <v>10</v>
      </c>
      <c r="R36" s="45">
        <v>14</v>
      </c>
      <c r="S36" s="45">
        <v>19</v>
      </c>
      <c r="T36" s="312">
        <v>13</v>
      </c>
      <c r="V36" s="236"/>
    </row>
    <row r="37" spans="1:22" ht="12.75" customHeight="1">
      <c r="A37" s="236"/>
      <c r="C37" s="44" t="s">
        <v>296</v>
      </c>
      <c r="D37" s="230"/>
      <c r="E37" s="232">
        <f>SUM(G37:J37)</f>
        <v>1085</v>
      </c>
      <c r="F37" s="230"/>
      <c r="G37" s="46">
        <v>268</v>
      </c>
      <c r="H37" s="45">
        <v>265</v>
      </c>
      <c r="I37" s="45">
        <v>274</v>
      </c>
      <c r="J37" s="312">
        <v>278</v>
      </c>
      <c r="L37" s="464">
        <f>E37/O37-1</f>
        <v>-0.09280936454849498</v>
      </c>
      <c r="M37" s="442">
        <f>G37/Q37-1</f>
        <v>-0.03942652329749108</v>
      </c>
      <c r="N37" s="230"/>
      <c r="O37" s="232">
        <f>SUM(Q37:T37)</f>
        <v>1196</v>
      </c>
      <c r="P37" s="230"/>
      <c r="Q37" s="46">
        <v>279</v>
      </c>
      <c r="R37" s="45">
        <v>301</v>
      </c>
      <c r="S37" s="45">
        <v>305</v>
      </c>
      <c r="T37" s="312">
        <v>311</v>
      </c>
      <c r="V37" s="236"/>
    </row>
    <row r="38" spans="1:22" ht="12.75" customHeight="1">
      <c r="A38" s="236"/>
      <c r="C38" s="41" t="s">
        <v>2</v>
      </c>
      <c r="D38" s="230"/>
      <c r="E38" s="232">
        <f>SUM(G38:J38)</f>
        <v>0</v>
      </c>
      <c r="F38" s="230"/>
      <c r="G38" s="46">
        <v>0</v>
      </c>
      <c r="H38" s="45">
        <v>-1</v>
      </c>
      <c r="I38" s="45">
        <v>1</v>
      </c>
      <c r="J38" s="312">
        <v>0</v>
      </c>
      <c r="L38" s="466" t="s">
        <v>125</v>
      </c>
      <c r="M38" s="443" t="s">
        <v>125</v>
      </c>
      <c r="N38" s="230"/>
      <c r="O38" s="232">
        <f>SUM(Q38:T38)</f>
        <v>0</v>
      </c>
      <c r="P38" s="230"/>
      <c r="Q38" s="46">
        <v>-1</v>
      </c>
      <c r="R38" s="45">
        <v>1</v>
      </c>
      <c r="S38" s="45">
        <v>-1</v>
      </c>
      <c r="T38" s="312">
        <v>1</v>
      </c>
      <c r="V38" s="236"/>
    </row>
    <row r="39" spans="1:22" ht="14.25">
      <c r="A39" s="241"/>
      <c r="B39" s="7"/>
      <c r="C39" s="7" t="s">
        <v>126</v>
      </c>
      <c r="D39" s="233"/>
      <c r="E39" s="233">
        <f>SUM(E35:E38)</f>
        <v>1177</v>
      </c>
      <c r="F39" s="233"/>
      <c r="G39" s="47">
        <f>SUM(G35:G38)</f>
        <v>292</v>
      </c>
      <c r="H39" s="48">
        <f>SUM(H35:H38)</f>
        <v>291</v>
      </c>
      <c r="I39" s="48">
        <f>SUM(I35:I38)</f>
        <v>299</v>
      </c>
      <c r="J39" s="48">
        <f>SUM(J35:J38)</f>
        <v>295</v>
      </c>
      <c r="K39" s="7"/>
      <c r="L39" s="502">
        <f>E39/O39-1</f>
        <v>-0.06438791732909377</v>
      </c>
      <c r="M39" s="202">
        <f>G39/Q39-1</f>
        <v>0.006896551724137945</v>
      </c>
      <c r="N39" s="233"/>
      <c r="O39" s="233">
        <f>SUM(O35:O38)</f>
        <v>1258</v>
      </c>
      <c r="P39" s="233"/>
      <c r="Q39" s="47">
        <f>SUM(Q35:Q38)</f>
        <v>290</v>
      </c>
      <c r="R39" s="48">
        <f>SUM(R35:R38)</f>
        <v>317</v>
      </c>
      <c r="S39" s="48">
        <f>SUM(S35:S38)</f>
        <v>326</v>
      </c>
      <c r="T39" s="48">
        <f>SUM(T35:T38)</f>
        <v>325</v>
      </c>
      <c r="U39" s="7"/>
      <c r="V39" s="241"/>
    </row>
    <row r="40" spans="1:22" ht="13.5">
      <c r="A40" s="236"/>
      <c r="D40" s="230"/>
      <c r="E40" s="235"/>
      <c r="F40" s="231"/>
      <c r="G40" s="167"/>
      <c r="H40" s="158"/>
      <c r="I40" s="158"/>
      <c r="J40" s="158"/>
      <c r="K40" s="43"/>
      <c r="L40" s="465"/>
      <c r="M40" s="209"/>
      <c r="N40" s="230"/>
      <c r="O40" s="235"/>
      <c r="P40" s="231"/>
      <c r="Q40" s="167"/>
      <c r="R40" s="158"/>
      <c r="S40" s="158"/>
      <c r="T40" s="158"/>
      <c r="V40" s="236"/>
    </row>
    <row r="41" spans="1:22" ht="14.25">
      <c r="A41" s="241"/>
      <c r="B41" s="7"/>
      <c r="C41" s="7" t="s">
        <v>2</v>
      </c>
      <c r="D41" s="233"/>
      <c r="E41" s="233">
        <f>SUM(G41:J41)</f>
        <v>10</v>
      </c>
      <c r="F41" s="233"/>
      <c r="G41" s="47">
        <v>2</v>
      </c>
      <c r="H41" s="48">
        <v>2</v>
      </c>
      <c r="I41" s="48">
        <v>1</v>
      </c>
      <c r="J41" s="48">
        <v>5</v>
      </c>
      <c r="K41" s="7"/>
      <c r="L41" s="502">
        <f>E41/O41-1</f>
        <v>-0.6774193548387097</v>
      </c>
      <c r="M41" s="447">
        <f>G41/Q41-1</f>
        <v>-0.6666666666666667</v>
      </c>
      <c r="N41" s="233"/>
      <c r="O41" s="233">
        <f>SUM(Q41:T41)</f>
        <v>31</v>
      </c>
      <c r="P41" s="233"/>
      <c r="Q41" s="47">
        <v>6</v>
      </c>
      <c r="R41" s="48">
        <v>8</v>
      </c>
      <c r="S41" s="48">
        <v>8</v>
      </c>
      <c r="T41" s="48">
        <v>9</v>
      </c>
      <c r="U41" s="7"/>
      <c r="V41" s="241"/>
    </row>
    <row r="42" spans="1:22" ht="13.5">
      <c r="A42" s="236"/>
      <c r="D42" s="230"/>
      <c r="E42" s="235"/>
      <c r="F42" s="231"/>
      <c r="G42" s="167"/>
      <c r="H42" s="158"/>
      <c r="I42" s="158"/>
      <c r="J42" s="158"/>
      <c r="K42" s="43"/>
      <c r="L42" s="465"/>
      <c r="M42" s="209"/>
      <c r="N42" s="230"/>
      <c r="O42" s="235"/>
      <c r="P42" s="231"/>
      <c r="Q42" s="167"/>
      <c r="R42" s="158"/>
      <c r="S42" s="158"/>
      <c r="T42" s="158"/>
      <c r="V42" s="236"/>
    </row>
    <row r="43" spans="1:22" ht="14.25">
      <c r="A43" s="236"/>
      <c r="C43" s="7" t="s">
        <v>277</v>
      </c>
      <c r="D43" s="233"/>
      <c r="E43" s="233">
        <f>E33+E39+E41</f>
        <v>1882</v>
      </c>
      <c r="F43" s="233"/>
      <c r="G43" s="47">
        <f>G33+G39+G41</f>
        <v>483</v>
      </c>
      <c r="H43" s="48">
        <f>H33+H39+H41</f>
        <v>459</v>
      </c>
      <c r="I43" s="48">
        <f>I33+I39+I41</f>
        <v>470</v>
      </c>
      <c r="J43" s="48">
        <f>J33+J39+J41</f>
        <v>470</v>
      </c>
      <c r="L43" s="502">
        <f>E43/O43-1</f>
        <v>-0.026383859286083777</v>
      </c>
      <c r="M43" s="205">
        <f>G43/Q43-1</f>
        <v>0.03648068669527893</v>
      </c>
      <c r="N43" s="233"/>
      <c r="O43" s="233">
        <f>O33+O39+O41</f>
        <v>1933</v>
      </c>
      <c r="P43" s="233"/>
      <c r="Q43" s="47">
        <f>Q33+Q39+Q41</f>
        <v>466</v>
      </c>
      <c r="R43" s="48">
        <f>R33+R39+R41</f>
        <v>478</v>
      </c>
      <c r="S43" s="48">
        <f>S33+S39+S41</f>
        <v>482</v>
      </c>
      <c r="T43" s="48">
        <f>T33+T39+T41</f>
        <v>507</v>
      </c>
      <c r="V43" s="236"/>
    </row>
    <row r="44" spans="1:22" ht="14.25">
      <c r="A44" s="236"/>
      <c r="C44" s="7"/>
      <c r="D44" s="233"/>
      <c r="E44" s="233"/>
      <c r="F44" s="233"/>
      <c r="G44" s="47"/>
      <c r="H44" s="48"/>
      <c r="I44" s="48"/>
      <c r="J44" s="48"/>
      <c r="L44" s="502"/>
      <c r="M44" s="163"/>
      <c r="N44" s="233"/>
      <c r="O44" s="233"/>
      <c r="P44" s="233"/>
      <c r="Q44" s="47"/>
      <c r="R44" s="48"/>
      <c r="S44" s="48"/>
      <c r="T44" s="48"/>
      <c r="V44" s="236"/>
    </row>
    <row r="45" spans="1:22" ht="9" customHeight="1">
      <c r="A45" s="236"/>
      <c r="B45" s="237"/>
      <c r="C45" s="238"/>
      <c r="D45" s="238"/>
      <c r="E45" s="238"/>
      <c r="F45" s="238"/>
      <c r="G45" s="238"/>
      <c r="H45" s="238"/>
      <c r="I45" s="238"/>
      <c r="J45" s="238"/>
      <c r="K45" s="237"/>
      <c r="L45" s="242"/>
      <c r="M45" s="242"/>
      <c r="N45" s="238"/>
      <c r="O45" s="238"/>
      <c r="P45" s="238"/>
      <c r="Q45" s="238"/>
      <c r="R45" s="238"/>
      <c r="S45" s="238"/>
      <c r="T45" s="238"/>
      <c r="U45" s="237"/>
      <c r="V45" s="236"/>
    </row>
    <row r="46" spans="1:22" ht="9" customHeight="1">
      <c r="A46" s="55"/>
      <c r="B46" s="56"/>
      <c r="C46" s="42"/>
      <c r="D46" s="42"/>
      <c r="E46" s="42"/>
      <c r="F46" s="42"/>
      <c r="G46" s="42"/>
      <c r="H46" s="42"/>
      <c r="I46" s="42"/>
      <c r="J46" s="42"/>
      <c r="K46" s="56"/>
      <c r="L46" s="215"/>
      <c r="M46" s="215"/>
      <c r="N46" s="42"/>
      <c r="O46" s="42"/>
      <c r="P46" s="42"/>
      <c r="Q46" s="42"/>
      <c r="R46" s="42"/>
      <c r="S46" s="42"/>
      <c r="T46" s="42"/>
      <c r="U46" s="56"/>
      <c r="V46" s="55"/>
    </row>
    <row r="47" spans="1:22" ht="9" customHeight="1">
      <c r="A47" s="236"/>
      <c r="B47" s="237"/>
      <c r="C47" s="238"/>
      <c r="D47" s="238"/>
      <c r="E47" s="238"/>
      <c r="F47" s="238"/>
      <c r="G47" s="238"/>
      <c r="H47" s="238"/>
      <c r="I47" s="238"/>
      <c r="J47" s="238"/>
      <c r="K47" s="237"/>
      <c r="L47" s="242"/>
      <c r="M47" s="242"/>
      <c r="N47" s="238"/>
      <c r="O47" s="238"/>
      <c r="P47" s="238"/>
      <c r="Q47" s="238"/>
      <c r="R47" s="238"/>
      <c r="S47" s="238"/>
      <c r="T47" s="238"/>
      <c r="U47" s="237"/>
      <c r="V47" s="236"/>
    </row>
    <row r="48" spans="1:22" ht="15" customHeight="1">
      <c r="A48" s="240"/>
      <c r="B48" s="39"/>
      <c r="C48" s="151" t="s">
        <v>149</v>
      </c>
      <c r="D48" s="248"/>
      <c r="E48" s="229">
        <v>2005</v>
      </c>
      <c r="F48" s="228"/>
      <c r="G48" s="8" t="s">
        <v>358</v>
      </c>
      <c r="H48" s="9" t="s">
        <v>308</v>
      </c>
      <c r="I48" s="9" t="s">
        <v>247</v>
      </c>
      <c r="J48" s="9" t="s">
        <v>224</v>
      </c>
      <c r="K48" s="39"/>
      <c r="L48" s="503" t="s">
        <v>26</v>
      </c>
      <c r="M48" s="216" t="s">
        <v>26</v>
      </c>
      <c r="N48" s="248"/>
      <c r="O48" s="229">
        <v>2004</v>
      </c>
      <c r="P48" s="228"/>
      <c r="Q48" s="8" t="s">
        <v>153</v>
      </c>
      <c r="R48" s="9" t="s">
        <v>154</v>
      </c>
      <c r="S48" s="9" t="s">
        <v>155</v>
      </c>
      <c r="T48" s="9" t="s">
        <v>147</v>
      </c>
      <c r="U48" s="39"/>
      <c r="V48" s="240"/>
    </row>
    <row r="49" spans="1:22" ht="15.75">
      <c r="A49" s="236"/>
      <c r="C49" s="150" t="s">
        <v>161</v>
      </c>
      <c r="D49" s="230"/>
      <c r="E49" s="230"/>
      <c r="F49" s="230"/>
      <c r="G49" s="8"/>
      <c r="H49" s="9"/>
      <c r="I49" s="9"/>
      <c r="J49" s="9"/>
      <c r="L49" s="462" t="s">
        <v>115</v>
      </c>
      <c r="M49" s="426" t="s">
        <v>359</v>
      </c>
      <c r="N49" s="230"/>
      <c r="O49" s="230"/>
      <c r="P49" s="230"/>
      <c r="Q49" s="8"/>
      <c r="R49" s="9"/>
      <c r="S49" s="9"/>
      <c r="T49" s="9"/>
      <c r="V49" s="236"/>
    </row>
    <row r="50" spans="1:22" ht="13.5">
      <c r="A50" s="236"/>
      <c r="D50" s="230"/>
      <c r="E50" s="230"/>
      <c r="F50" s="230"/>
      <c r="G50" s="42"/>
      <c r="L50" s="463"/>
      <c r="M50" s="426"/>
      <c r="N50" s="230"/>
      <c r="O50" s="230"/>
      <c r="P50" s="230"/>
      <c r="Q50" s="42"/>
      <c r="V50" s="236"/>
    </row>
    <row r="51" spans="1:22" ht="13.5">
      <c r="A51" s="236"/>
      <c r="C51" s="41" t="s">
        <v>1</v>
      </c>
      <c r="D51" s="230"/>
      <c r="E51" s="232">
        <f>SUM(G51:J51)</f>
        <v>253</v>
      </c>
      <c r="F51" s="231"/>
      <c r="G51" s="46">
        <v>68</v>
      </c>
      <c r="H51" s="45">
        <v>60</v>
      </c>
      <c r="I51" s="45">
        <v>60</v>
      </c>
      <c r="J51" s="312">
        <v>65</v>
      </c>
      <c r="L51" s="466">
        <f>E51/O51-1</f>
        <v>0.7210884353741496</v>
      </c>
      <c r="M51" s="443">
        <f>G51/Q51-1</f>
        <v>-0.05555555555555558</v>
      </c>
      <c r="N51" s="230"/>
      <c r="O51" s="232">
        <f>SUM(Q51:T51)</f>
        <v>147</v>
      </c>
      <c r="P51" s="231"/>
      <c r="Q51" s="46">
        <v>72</v>
      </c>
      <c r="R51" s="45">
        <v>37</v>
      </c>
      <c r="S51" s="45">
        <v>19</v>
      </c>
      <c r="T51" s="312">
        <v>19</v>
      </c>
      <c r="V51" s="236"/>
    </row>
    <row r="52" spans="1:22" ht="13.5">
      <c r="A52" s="236"/>
      <c r="C52" s="41" t="s">
        <v>24</v>
      </c>
      <c r="D52" s="230"/>
      <c r="E52" s="232">
        <f>SUM(G52:J52)</f>
        <v>111</v>
      </c>
      <c r="F52" s="231"/>
      <c r="G52" s="46">
        <v>49</v>
      </c>
      <c r="H52" s="45">
        <v>26</v>
      </c>
      <c r="I52" s="45">
        <v>17</v>
      </c>
      <c r="J52" s="312">
        <v>19</v>
      </c>
      <c r="L52" s="466" t="s">
        <v>389</v>
      </c>
      <c r="M52" s="443" t="s">
        <v>389</v>
      </c>
      <c r="N52" s="230"/>
      <c r="O52" s="232">
        <f>SUM(Q52:T52)</f>
        <v>31</v>
      </c>
      <c r="P52" s="231"/>
      <c r="Q52" s="46">
        <v>15</v>
      </c>
      <c r="R52" s="45">
        <v>5</v>
      </c>
      <c r="S52" s="45">
        <v>6</v>
      </c>
      <c r="T52" s="312">
        <v>5</v>
      </c>
      <c r="V52" s="236"/>
    </row>
    <row r="53" spans="1:22" ht="13.5">
      <c r="A53" s="236"/>
      <c r="C53" s="44" t="s">
        <v>29</v>
      </c>
      <c r="D53" s="230"/>
      <c r="E53" s="232">
        <f>SUM(G53:J53)</f>
        <v>19</v>
      </c>
      <c r="F53" s="231"/>
      <c r="G53" s="46">
        <v>5</v>
      </c>
      <c r="H53" s="45">
        <v>4</v>
      </c>
      <c r="I53" s="45">
        <v>5</v>
      </c>
      <c r="J53" s="312">
        <v>5</v>
      </c>
      <c r="L53" s="466" t="s">
        <v>389</v>
      </c>
      <c r="M53" s="443" t="s">
        <v>125</v>
      </c>
      <c r="N53" s="230"/>
      <c r="O53" s="232">
        <f>SUM(Q53:T53)</f>
        <v>6</v>
      </c>
      <c r="P53" s="231"/>
      <c r="Q53" s="46">
        <v>-11</v>
      </c>
      <c r="R53" s="45">
        <v>5</v>
      </c>
      <c r="S53" s="45">
        <v>6</v>
      </c>
      <c r="T53" s="312">
        <v>6</v>
      </c>
      <c r="V53" s="236"/>
    </row>
    <row r="54" spans="1:22" ht="13.5">
      <c r="A54" s="236"/>
      <c r="C54" s="44" t="s">
        <v>2</v>
      </c>
      <c r="D54" s="230"/>
      <c r="E54" s="232">
        <f>SUM(G54:J54)</f>
        <v>0</v>
      </c>
      <c r="F54" s="231"/>
      <c r="G54" s="46">
        <v>0</v>
      </c>
      <c r="H54" s="45">
        <v>0</v>
      </c>
      <c r="I54" s="45">
        <v>0</v>
      </c>
      <c r="J54" s="312">
        <v>0</v>
      </c>
      <c r="L54" s="466" t="s">
        <v>125</v>
      </c>
      <c r="M54" s="443" t="s">
        <v>125</v>
      </c>
      <c r="N54" s="230"/>
      <c r="O54" s="232">
        <f>SUM(Q54:T54)</f>
        <v>0</v>
      </c>
      <c r="P54" s="231"/>
      <c r="Q54" s="46">
        <v>0</v>
      </c>
      <c r="R54" s="45">
        <v>0</v>
      </c>
      <c r="S54" s="45">
        <v>-1</v>
      </c>
      <c r="T54" s="312">
        <v>1</v>
      </c>
      <c r="V54" s="236"/>
    </row>
    <row r="55" spans="1:22" ht="14.25">
      <c r="A55" s="241"/>
      <c r="B55" s="7"/>
      <c r="C55" s="7" t="s">
        <v>116</v>
      </c>
      <c r="D55" s="233"/>
      <c r="E55" s="233">
        <f>SUM(E51:E54)</f>
        <v>383</v>
      </c>
      <c r="F55" s="233"/>
      <c r="G55" s="47">
        <f>SUM(G51:G54)</f>
        <v>122</v>
      </c>
      <c r="H55" s="48">
        <f>SUM(H51:H54)</f>
        <v>90</v>
      </c>
      <c r="I55" s="48">
        <f>SUM(I51:I54)</f>
        <v>82</v>
      </c>
      <c r="J55" s="48">
        <f>SUM(J51:J54)</f>
        <v>89</v>
      </c>
      <c r="K55" s="7"/>
      <c r="L55" s="502">
        <f>E55/O55-1</f>
        <v>1.0815217391304346</v>
      </c>
      <c r="M55" s="448">
        <f>G55/Q55-1</f>
        <v>0.605263157894737</v>
      </c>
      <c r="N55" s="233"/>
      <c r="O55" s="233">
        <f>SUM(O51:O54)</f>
        <v>184</v>
      </c>
      <c r="P55" s="233"/>
      <c r="Q55" s="47">
        <f>SUM(Q51:Q54)</f>
        <v>76</v>
      </c>
      <c r="R55" s="48">
        <f>SUM(R51:R54)</f>
        <v>47</v>
      </c>
      <c r="S55" s="48">
        <f>SUM(S51:S54)</f>
        <v>30</v>
      </c>
      <c r="T55" s="48">
        <f>SUM(T51:T54)</f>
        <v>31</v>
      </c>
      <c r="U55" s="7"/>
      <c r="V55" s="241"/>
    </row>
    <row r="56" spans="1:22" ht="13.5">
      <c r="A56" s="236"/>
      <c r="D56" s="230"/>
      <c r="E56" s="233"/>
      <c r="F56" s="230"/>
      <c r="G56" s="42"/>
      <c r="L56" s="502"/>
      <c r="M56" s="207"/>
      <c r="N56" s="230"/>
      <c r="O56" s="233"/>
      <c r="P56" s="230"/>
      <c r="Q56" s="42"/>
      <c r="V56" s="236"/>
    </row>
    <row r="57" spans="1:22" ht="13.5">
      <c r="A57" s="236"/>
      <c r="C57" s="41" t="s">
        <v>248</v>
      </c>
      <c r="D57" s="230"/>
      <c r="E57" s="232">
        <f>SUM(G57:J57)</f>
        <v>18</v>
      </c>
      <c r="F57" s="230"/>
      <c r="G57" s="46">
        <v>6</v>
      </c>
      <c r="H57" s="45">
        <v>4</v>
      </c>
      <c r="I57" s="45">
        <v>4</v>
      </c>
      <c r="J57" s="312">
        <v>4</v>
      </c>
      <c r="L57" s="464">
        <f>E57/O57-1</f>
        <v>0.3846153846153846</v>
      </c>
      <c r="M57" s="442">
        <f>G57/Q57-1</f>
        <v>0.5</v>
      </c>
      <c r="N57" s="230"/>
      <c r="O57" s="232">
        <f>SUM(Q57:T57)</f>
        <v>13</v>
      </c>
      <c r="P57" s="230"/>
      <c r="Q57" s="46">
        <v>4</v>
      </c>
      <c r="R57" s="45">
        <v>3</v>
      </c>
      <c r="S57" s="45">
        <v>3</v>
      </c>
      <c r="T57" s="312">
        <v>3</v>
      </c>
      <c r="V57" s="236"/>
    </row>
    <row r="58" spans="1:22" ht="12.75" customHeight="1">
      <c r="A58" s="236"/>
      <c r="C58" s="41" t="s">
        <v>249</v>
      </c>
      <c r="D58" s="230"/>
      <c r="E58" s="232">
        <f>SUM(G58:J58)</f>
        <v>9</v>
      </c>
      <c r="F58" s="230"/>
      <c r="G58" s="46">
        <v>3</v>
      </c>
      <c r="H58" s="45">
        <v>2</v>
      </c>
      <c r="I58" s="45">
        <v>2</v>
      </c>
      <c r="J58" s="312">
        <v>2</v>
      </c>
      <c r="L58" s="464">
        <f>E58/O58-1</f>
        <v>-0.18181818181818177</v>
      </c>
      <c r="M58" s="442">
        <f>G58/Q58-1</f>
        <v>0</v>
      </c>
      <c r="N58" s="230"/>
      <c r="O58" s="232">
        <f>SUM(Q58:T58)</f>
        <v>11</v>
      </c>
      <c r="P58" s="230"/>
      <c r="Q58" s="46">
        <v>3</v>
      </c>
      <c r="R58" s="45">
        <v>3</v>
      </c>
      <c r="S58" s="45">
        <v>2</v>
      </c>
      <c r="T58" s="312">
        <v>3</v>
      </c>
      <c r="V58" s="236"/>
    </row>
    <row r="59" spans="1:22" ht="12.75" customHeight="1">
      <c r="A59" s="236"/>
      <c r="C59" s="44" t="s">
        <v>296</v>
      </c>
      <c r="D59" s="230"/>
      <c r="E59" s="232">
        <f>SUM(G59:J59)</f>
        <v>72</v>
      </c>
      <c r="F59" s="230"/>
      <c r="G59" s="46">
        <v>10</v>
      </c>
      <c r="H59" s="45">
        <v>9</v>
      </c>
      <c r="I59" s="45">
        <v>47</v>
      </c>
      <c r="J59" s="312">
        <v>6</v>
      </c>
      <c r="L59" s="466" t="s">
        <v>388</v>
      </c>
      <c r="M59" s="442">
        <f>G59/Q59-1</f>
        <v>-0.09090909090909094</v>
      </c>
      <c r="N59" s="230"/>
      <c r="O59" s="232">
        <f>SUM(Q59:T59)</f>
        <v>27</v>
      </c>
      <c r="P59" s="230"/>
      <c r="Q59" s="46">
        <v>11</v>
      </c>
      <c r="R59" s="45">
        <v>5</v>
      </c>
      <c r="S59" s="45">
        <v>6</v>
      </c>
      <c r="T59" s="312">
        <v>5</v>
      </c>
      <c r="V59" s="236"/>
    </row>
    <row r="60" spans="1:22" ht="13.5">
      <c r="A60" s="236"/>
      <c r="C60" s="41" t="s">
        <v>2</v>
      </c>
      <c r="D60" s="230"/>
      <c r="E60" s="232">
        <f>SUM(G60:J60)</f>
        <v>0</v>
      </c>
      <c r="F60" s="230"/>
      <c r="G60" s="46">
        <v>0</v>
      </c>
      <c r="H60" s="45">
        <v>0</v>
      </c>
      <c r="I60" s="45">
        <v>0</v>
      </c>
      <c r="J60" s="312">
        <v>0</v>
      </c>
      <c r="L60" s="466" t="s">
        <v>125</v>
      </c>
      <c r="M60" s="443" t="s">
        <v>125</v>
      </c>
      <c r="N60" s="230"/>
      <c r="O60" s="232">
        <f>SUM(Q60:T60)</f>
        <v>0</v>
      </c>
      <c r="P60" s="230"/>
      <c r="Q60" s="46">
        <v>-1</v>
      </c>
      <c r="R60" s="45">
        <v>0</v>
      </c>
      <c r="S60" s="45">
        <v>1</v>
      </c>
      <c r="T60" s="312">
        <v>0</v>
      </c>
      <c r="V60" s="236"/>
    </row>
    <row r="61" spans="1:22" ht="14.25">
      <c r="A61" s="241"/>
      <c r="B61" s="7"/>
      <c r="C61" s="7" t="s">
        <v>126</v>
      </c>
      <c r="D61" s="233"/>
      <c r="E61" s="233">
        <f>SUM(E57:E60)</f>
        <v>99</v>
      </c>
      <c r="F61" s="233"/>
      <c r="G61" s="47">
        <f>SUM(G57:G60)</f>
        <v>19</v>
      </c>
      <c r="H61" s="48">
        <f>SUM(H57:H60)</f>
        <v>15</v>
      </c>
      <c r="I61" s="48">
        <f>SUM(I57:I60)</f>
        <v>53</v>
      </c>
      <c r="J61" s="48">
        <f>SUM(J57:J60)</f>
        <v>12</v>
      </c>
      <c r="K61" s="7"/>
      <c r="L61" s="502">
        <f>E61/O61-1</f>
        <v>0.9411764705882353</v>
      </c>
      <c r="M61" s="448">
        <f>G61/Q61-1</f>
        <v>0.11764705882352944</v>
      </c>
      <c r="N61" s="233"/>
      <c r="O61" s="233">
        <f>SUM(O57:O60)</f>
        <v>51</v>
      </c>
      <c r="P61" s="233"/>
      <c r="Q61" s="47">
        <f>SUM(Q57:Q60)</f>
        <v>17</v>
      </c>
      <c r="R61" s="48">
        <f>SUM(R57:R60)</f>
        <v>11</v>
      </c>
      <c r="S61" s="48">
        <f>SUM(S57:S60)</f>
        <v>12</v>
      </c>
      <c r="T61" s="48">
        <f>SUM(T57:T60)</f>
        <v>11</v>
      </c>
      <c r="U61" s="7"/>
      <c r="V61" s="241"/>
    </row>
    <row r="62" spans="1:22" ht="13.5">
      <c r="A62" s="236"/>
      <c r="D62" s="230"/>
      <c r="E62" s="235"/>
      <c r="F62" s="231"/>
      <c r="G62" s="167"/>
      <c r="H62" s="158"/>
      <c r="I62" s="158"/>
      <c r="J62" s="158"/>
      <c r="K62" s="43"/>
      <c r="L62" s="465"/>
      <c r="M62" s="209"/>
      <c r="N62" s="230"/>
      <c r="O62" s="235"/>
      <c r="P62" s="231"/>
      <c r="Q62" s="167"/>
      <c r="R62" s="158"/>
      <c r="S62" s="158"/>
      <c r="T62" s="158"/>
      <c r="V62" s="236"/>
    </row>
    <row r="63" spans="1:22" ht="14.25">
      <c r="A63" s="241"/>
      <c r="B63" s="7"/>
      <c r="C63" s="7" t="s">
        <v>2</v>
      </c>
      <c r="D63" s="233"/>
      <c r="E63" s="233">
        <f>SUM(G63:J63)</f>
        <v>12</v>
      </c>
      <c r="F63" s="233"/>
      <c r="G63" s="47">
        <v>0</v>
      </c>
      <c r="H63" s="48">
        <v>2</v>
      </c>
      <c r="I63" s="48">
        <v>3</v>
      </c>
      <c r="J63" s="48">
        <v>7</v>
      </c>
      <c r="K63" s="7"/>
      <c r="L63" s="502">
        <f>E63/O63-1</f>
        <v>-0.4545454545454546</v>
      </c>
      <c r="M63" s="447">
        <f>G63/Q63-1</f>
        <v>-1</v>
      </c>
      <c r="N63" s="233"/>
      <c r="O63" s="233">
        <f>SUM(Q63:T63)</f>
        <v>22</v>
      </c>
      <c r="P63" s="233"/>
      <c r="Q63" s="47">
        <v>4</v>
      </c>
      <c r="R63" s="48">
        <v>9</v>
      </c>
      <c r="S63" s="48">
        <v>4</v>
      </c>
      <c r="T63" s="48">
        <v>5</v>
      </c>
      <c r="U63" s="7"/>
      <c r="V63" s="241"/>
    </row>
    <row r="64" spans="1:22" ht="13.5">
      <c r="A64" s="236"/>
      <c r="D64" s="230"/>
      <c r="E64" s="235"/>
      <c r="F64" s="231"/>
      <c r="G64" s="167"/>
      <c r="H64" s="158"/>
      <c r="I64" s="158"/>
      <c r="J64" s="158"/>
      <c r="K64" s="43"/>
      <c r="L64" s="465"/>
      <c r="M64" s="209"/>
      <c r="N64" s="230"/>
      <c r="O64" s="235"/>
      <c r="P64" s="231"/>
      <c r="Q64" s="167"/>
      <c r="R64" s="158"/>
      <c r="S64" s="158"/>
      <c r="T64" s="158"/>
      <c r="V64" s="236"/>
    </row>
    <row r="65" spans="1:22" ht="14.25">
      <c r="A65" s="236"/>
      <c r="C65" s="7" t="s">
        <v>152</v>
      </c>
      <c r="D65" s="233"/>
      <c r="E65" s="233">
        <f>E55+E61+E63</f>
        <v>494</v>
      </c>
      <c r="F65" s="233"/>
      <c r="G65" s="47">
        <f>G55+G61+G63</f>
        <v>141</v>
      </c>
      <c r="H65" s="48">
        <f>H55+H61+H63</f>
        <v>107</v>
      </c>
      <c r="I65" s="48">
        <f>I55+I61+I63</f>
        <v>138</v>
      </c>
      <c r="J65" s="48">
        <f>J55+J61+J63</f>
        <v>108</v>
      </c>
      <c r="L65" s="502">
        <f>E65/O65-1</f>
        <v>0.9221789883268483</v>
      </c>
      <c r="M65" s="447">
        <f>G65/Q65-1</f>
        <v>0.45360824742268036</v>
      </c>
      <c r="N65" s="233"/>
      <c r="O65" s="233">
        <f>O55+O61+O63</f>
        <v>257</v>
      </c>
      <c r="P65" s="233"/>
      <c r="Q65" s="47">
        <f>Q55+Q61+Q63</f>
        <v>97</v>
      </c>
      <c r="R65" s="48">
        <f>R55+R61+R63</f>
        <v>67</v>
      </c>
      <c r="S65" s="48">
        <f>S55+S61+S63</f>
        <v>46</v>
      </c>
      <c r="T65" s="48">
        <f>T55+T61+T63</f>
        <v>47</v>
      </c>
      <c r="V65" s="236"/>
    </row>
    <row r="66" spans="1:22" ht="14.25">
      <c r="A66" s="236"/>
      <c r="C66" s="7"/>
      <c r="D66" s="233"/>
      <c r="E66" s="233"/>
      <c r="F66" s="233"/>
      <c r="G66" s="47"/>
      <c r="H66" s="48"/>
      <c r="I66" s="48"/>
      <c r="J66" s="48"/>
      <c r="L66" s="502"/>
      <c r="M66" s="133"/>
      <c r="N66" s="233"/>
      <c r="O66" s="233"/>
      <c r="P66" s="233"/>
      <c r="Q66" s="47"/>
      <c r="R66" s="48"/>
      <c r="S66" s="48"/>
      <c r="T66" s="48"/>
      <c r="V66" s="236"/>
    </row>
    <row r="67" spans="1:22" ht="9" customHeight="1">
      <c r="A67" s="236"/>
      <c r="B67" s="237"/>
      <c r="C67" s="238"/>
      <c r="D67" s="238"/>
      <c r="E67" s="238"/>
      <c r="F67" s="238"/>
      <c r="G67" s="238"/>
      <c r="H67" s="238"/>
      <c r="I67" s="238"/>
      <c r="J67" s="238"/>
      <c r="K67" s="237"/>
      <c r="L67" s="242"/>
      <c r="M67" s="239"/>
      <c r="N67" s="238"/>
      <c r="O67" s="238"/>
      <c r="P67" s="238"/>
      <c r="Q67" s="238"/>
      <c r="R67" s="238"/>
      <c r="S67" s="238"/>
      <c r="T67" s="238"/>
      <c r="U67" s="237"/>
      <c r="V67" s="236"/>
    </row>
    <row r="68" spans="1:22" ht="13.5" customHeight="1">
      <c r="A68" s="55"/>
      <c r="B68" s="541" t="s">
        <v>176</v>
      </c>
      <c r="C68" s="42"/>
      <c r="D68" s="42"/>
      <c r="E68" s="42"/>
      <c r="F68" s="42"/>
      <c r="G68" s="42"/>
      <c r="H68" s="42"/>
      <c r="I68" s="42"/>
      <c r="J68" s="42"/>
      <c r="K68" s="56"/>
      <c r="L68" s="215"/>
      <c r="M68" s="53"/>
      <c r="N68" s="42"/>
      <c r="O68" s="42"/>
      <c r="P68" s="42"/>
      <c r="Q68" s="42"/>
      <c r="R68" s="42"/>
      <c r="S68" s="42"/>
      <c r="T68" s="42"/>
      <c r="U68" s="56"/>
      <c r="V68" s="55"/>
    </row>
    <row r="69" spans="1:22" ht="9" customHeight="1">
      <c r="A69" s="55"/>
      <c r="B69" s="56"/>
      <c r="C69" s="42"/>
      <c r="D69" s="42"/>
      <c r="E69" s="42"/>
      <c r="F69" s="42"/>
      <c r="G69" s="42"/>
      <c r="H69" s="42"/>
      <c r="I69" s="42"/>
      <c r="J69" s="42"/>
      <c r="K69" s="56"/>
      <c r="L69" s="215"/>
      <c r="M69" s="53"/>
      <c r="N69" s="42"/>
      <c r="O69" s="42"/>
      <c r="P69" s="42"/>
      <c r="Q69" s="42"/>
      <c r="R69" s="42"/>
      <c r="S69" s="42"/>
      <c r="T69" s="42"/>
      <c r="U69" s="56"/>
      <c r="V69" s="55"/>
    </row>
  </sheetData>
  <sheetProtection password="C7A0" sheet="1" objects="1" scenarios="1"/>
  <printOptions horizontalCentered="1"/>
  <pageMargins left="0.5511811023622047" right="0.15748031496062992" top="0.31496062992125984" bottom="0.4330708661417323" header="0.2362204724409449" footer="0.2362204724409449"/>
  <pageSetup fitToHeight="1" fitToWidth="1" horizontalDpi="600" verticalDpi="600" orientation="portrait" paperSize="9" scale="76" r:id="rId1"/>
  <headerFooter alignWithMargins="0">
    <oddFooter>&amp;L&amp;"KPN Sans,Regular"KPN Investor Relations&amp;C&amp;"KPN Sans,Regular"&amp;A&amp;R&amp;"KPN Sans,Regular"Q4 2005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25" style="559" customWidth="1"/>
    <col min="2" max="2" width="0.875" style="562" customWidth="1"/>
    <col min="3" max="3" width="35.75390625" style="565" customWidth="1"/>
    <col min="4" max="4" width="1.75390625" style="565" customWidth="1"/>
    <col min="5" max="5" width="9.00390625" style="565" customWidth="1"/>
    <col min="6" max="6" width="1.75390625" style="565" customWidth="1"/>
    <col min="7" max="10" width="9.00390625" style="565" customWidth="1"/>
    <col min="11" max="11" width="1.75390625" style="562" customWidth="1"/>
    <col min="12" max="13" width="7.75390625" style="590" customWidth="1"/>
    <col min="14" max="14" width="1.75390625" style="565" customWidth="1"/>
    <col min="15" max="15" width="9.00390625" style="565" customWidth="1"/>
    <col min="16" max="16" width="1.75390625" style="565" customWidth="1"/>
    <col min="17" max="20" width="9.00390625" style="565" customWidth="1"/>
    <col min="21" max="21" width="0.875" style="562" customWidth="1"/>
    <col min="22" max="22" width="1.25" style="559" customWidth="1"/>
    <col min="23" max="16384" width="9.125" style="559" customWidth="1"/>
  </cols>
  <sheetData>
    <row r="1" spans="1:22" ht="9" customHeight="1">
      <c r="A1" s="555"/>
      <c r="B1" s="556"/>
      <c r="C1" s="557"/>
      <c r="D1" s="557"/>
      <c r="E1" s="557"/>
      <c r="F1" s="557"/>
      <c r="G1" s="557"/>
      <c r="H1" s="557"/>
      <c r="I1" s="557"/>
      <c r="J1" s="557"/>
      <c r="K1" s="556"/>
      <c r="L1" s="557"/>
      <c r="M1" s="558"/>
      <c r="N1" s="557"/>
      <c r="O1" s="557"/>
      <c r="P1" s="557"/>
      <c r="Q1" s="557"/>
      <c r="R1" s="557"/>
      <c r="S1" s="557"/>
      <c r="T1" s="557"/>
      <c r="U1" s="556"/>
      <c r="V1" s="555"/>
    </row>
    <row r="2" spans="1:22" ht="15" customHeight="1">
      <c r="A2" s="560"/>
      <c r="B2" s="39"/>
      <c r="C2" s="151" t="s">
        <v>149</v>
      </c>
      <c r="D2" s="561"/>
      <c r="E2" s="229">
        <v>2005</v>
      </c>
      <c r="F2" s="228"/>
      <c r="G2" s="8" t="s">
        <v>358</v>
      </c>
      <c r="H2" s="9" t="s">
        <v>308</v>
      </c>
      <c r="I2" s="9" t="s">
        <v>247</v>
      </c>
      <c r="J2" s="9" t="s">
        <v>224</v>
      </c>
      <c r="K2" s="39"/>
      <c r="L2" s="266" t="s">
        <v>26</v>
      </c>
      <c r="M2" s="10" t="s">
        <v>26</v>
      </c>
      <c r="N2" s="561"/>
      <c r="O2" s="229">
        <v>2004</v>
      </c>
      <c r="P2" s="228"/>
      <c r="Q2" s="8" t="s">
        <v>153</v>
      </c>
      <c r="R2" s="9" t="s">
        <v>154</v>
      </c>
      <c r="S2" s="9" t="s">
        <v>155</v>
      </c>
      <c r="T2" s="9" t="s">
        <v>147</v>
      </c>
      <c r="U2" s="39"/>
      <c r="V2" s="560"/>
    </row>
    <row r="3" spans="1:22" ht="14.25">
      <c r="A3" s="555"/>
      <c r="C3" s="563" t="s">
        <v>240</v>
      </c>
      <c r="D3" s="564"/>
      <c r="E3" s="564"/>
      <c r="F3" s="564"/>
      <c r="G3" s="8"/>
      <c r="H3" s="9"/>
      <c r="I3" s="9"/>
      <c r="J3" s="9"/>
      <c r="L3" s="313" t="s">
        <v>115</v>
      </c>
      <c r="M3" s="132" t="s">
        <v>359</v>
      </c>
      <c r="N3" s="564"/>
      <c r="O3" s="564"/>
      <c r="P3" s="564"/>
      <c r="Q3" s="8"/>
      <c r="R3" s="9"/>
      <c r="S3" s="9"/>
      <c r="T3" s="9"/>
      <c r="V3" s="555"/>
    </row>
    <row r="4" spans="1:22" ht="13.5">
      <c r="A4" s="555"/>
      <c r="D4" s="564"/>
      <c r="E4" s="564"/>
      <c r="F4" s="564"/>
      <c r="G4" s="566"/>
      <c r="L4" s="564"/>
      <c r="M4" s="132"/>
      <c r="N4" s="564"/>
      <c r="O4" s="564"/>
      <c r="P4" s="564"/>
      <c r="Q4" s="566"/>
      <c r="V4" s="555"/>
    </row>
    <row r="5" spans="1:22" ht="13.5">
      <c r="A5" s="555"/>
      <c r="C5" s="565" t="s">
        <v>1</v>
      </c>
      <c r="D5" s="564"/>
      <c r="E5" s="232">
        <f>SUM(G5:J5)</f>
        <v>-5</v>
      </c>
      <c r="F5" s="231"/>
      <c r="G5" s="46">
        <f>Revenues!G29-Expenses!G5</f>
        <v>40</v>
      </c>
      <c r="H5" s="45">
        <f>Revenues!H29-Expenses!H5</f>
        <v>3</v>
      </c>
      <c r="I5" s="45">
        <f>Revenues!I29-Expenses!I5</f>
        <v>-10</v>
      </c>
      <c r="J5" s="312">
        <f>Revenues!J29-Expenses!J5</f>
        <v>-38</v>
      </c>
      <c r="L5" s="466" t="s">
        <v>125</v>
      </c>
      <c r="M5" s="443" t="s">
        <v>389</v>
      </c>
      <c r="N5" s="564"/>
      <c r="O5" s="232">
        <f>SUM(Q5:T5)</f>
        <v>161</v>
      </c>
      <c r="P5" s="231"/>
      <c r="Q5" s="46">
        <f>Revenues!Q29-Expenses!Q5</f>
        <v>13</v>
      </c>
      <c r="R5" s="45">
        <f>Revenues!R29-Expenses!R5</f>
        <v>47</v>
      </c>
      <c r="S5" s="45">
        <f>Revenues!S29-Expenses!S5</f>
        <v>69</v>
      </c>
      <c r="T5" s="312">
        <f>Revenues!T29-Expenses!T5</f>
        <v>32</v>
      </c>
      <c r="V5" s="555"/>
    </row>
    <row r="6" spans="1:22" ht="13.5">
      <c r="A6" s="555"/>
      <c r="C6" s="565" t="s">
        <v>24</v>
      </c>
      <c r="D6" s="564"/>
      <c r="E6" s="232">
        <f>SUM(G6:J6)</f>
        <v>648</v>
      </c>
      <c r="F6" s="231"/>
      <c r="G6" s="46">
        <f>Revenues!G30-Expenses!G6</f>
        <v>160</v>
      </c>
      <c r="H6" s="45">
        <f>Revenues!H30-Expenses!H6</f>
        <v>175</v>
      </c>
      <c r="I6" s="45">
        <f>Revenues!I30-Expenses!I6</f>
        <v>175</v>
      </c>
      <c r="J6" s="312">
        <f>Revenues!J30-Expenses!J6</f>
        <v>138</v>
      </c>
      <c r="L6" s="464">
        <f>E6/O6-1</f>
        <v>-0.11111111111111116</v>
      </c>
      <c r="M6" s="442">
        <f>G6/Q6-1</f>
        <v>0.02564102564102555</v>
      </c>
      <c r="N6" s="564"/>
      <c r="O6" s="232">
        <f>SUM(Q6:T6)</f>
        <v>729</v>
      </c>
      <c r="P6" s="231"/>
      <c r="Q6" s="46">
        <f>Revenues!Q30-Expenses!Q6</f>
        <v>156</v>
      </c>
      <c r="R6" s="45">
        <f>Revenues!R30-Expenses!R6</f>
        <v>192</v>
      </c>
      <c r="S6" s="45">
        <f>Revenues!S30-Expenses!S6</f>
        <v>182</v>
      </c>
      <c r="T6" s="312">
        <f>Revenues!T30-Expenses!T6</f>
        <v>199</v>
      </c>
      <c r="V6" s="555"/>
    </row>
    <row r="7" spans="1:22" ht="13.5">
      <c r="A7" s="555"/>
      <c r="C7" s="44" t="s">
        <v>29</v>
      </c>
      <c r="D7" s="564"/>
      <c r="E7" s="232">
        <f>SUM(G7:J7)</f>
        <v>85</v>
      </c>
      <c r="F7" s="231"/>
      <c r="G7" s="46">
        <f>Revenues!G31-Expenses!G7</f>
        <v>24</v>
      </c>
      <c r="H7" s="45">
        <f>Revenues!H31-Expenses!H7</f>
        <v>22</v>
      </c>
      <c r="I7" s="45">
        <f>Revenues!I31-Expenses!I7</f>
        <v>23</v>
      </c>
      <c r="J7" s="312">
        <f>Revenues!J31-Expenses!J7</f>
        <v>16</v>
      </c>
      <c r="L7" s="466" t="s">
        <v>389</v>
      </c>
      <c r="M7" s="443">
        <f>G7/Q7-1</f>
        <v>-0.1724137931034483</v>
      </c>
      <c r="N7" s="564"/>
      <c r="O7" s="232">
        <f>SUM(Q7:T7)</f>
        <v>5</v>
      </c>
      <c r="P7" s="231"/>
      <c r="Q7" s="46">
        <f>Revenues!Q31-Expenses!Q7</f>
        <v>29</v>
      </c>
      <c r="R7" s="45">
        <f>Revenues!R31-Expenses!R7</f>
        <v>-13</v>
      </c>
      <c r="S7" s="45">
        <f>Revenues!S31-Expenses!S7</f>
        <v>-8</v>
      </c>
      <c r="T7" s="312">
        <f>Revenues!T31-Expenses!T7</f>
        <v>-3</v>
      </c>
      <c r="V7" s="555"/>
    </row>
    <row r="8" spans="1:22" ht="13.5">
      <c r="A8" s="555"/>
      <c r="C8" s="44" t="s">
        <v>2</v>
      </c>
      <c r="D8" s="564"/>
      <c r="E8" s="232">
        <f>SUM(G8:J8)</f>
        <v>29</v>
      </c>
      <c r="F8" s="231"/>
      <c r="G8" s="46">
        <f>Revenues!G32-Expenses!G8</f>
        <v>48</v>
      </c>
      <c r="H8" s="45">
        <f>Revenues!H32-Expenses!H8</f>
        <v>-4</v>
      </c>
      <c r="I8" s="45">
        <f>Revenues!I32-Expenses!I8</f>
        <v>-7</v>
      </c>
      <c r="J8" s="312">
        <f>Revenues!J32-Expenses!J8</f>
        <v>-8</v>
      </c>
      <c r="L8" s="466" t="s">
        <v>125</v>
      </c>
      <c r="M8" s="443" t="s">
        <v>125</v>
      </c>
      <c r="N8" s="564"/>
      <c r="O8" s="232">
        <f>SUM(Q8:T8)</f>
        <v>-14</v>
      </c>
      <c r="P8" s="231"/>
      <c r="Q8" s="46">
        <f>Revenues!Q32-Expenses!Q8</f>
        <v>-2</v>
      </c>
      <c r="R8" s="45">
        <f>Revenues!R32-Expenses!R8</f>
        <v>-5</v>
      </c>
      <c r="S8" s="45">
        <f>Revenues!S32-Expenses!S8</f>
        <v>-5</v>
      </c>
      <c r="T8" s="312">
        <f>Revenues!T32-Expenses!T8</f>
        <v>-2</v>
      </c>
      <c r="V8" s="555"/>
    </row>
    <row r="9" spans="1:22" ht="14.25">
      <c r="A9" s="567"/>
      <c r="B9" s="568"/>
      <c r="C9" s="568" t="s">
        <v>116</v>
      </c>
      <c r="D9" s="569"/>
      <c r="E9" s="570">
        <f>SUM(E5:E8)</f>
        <v>757</v>
      </c>
      <c r="F9" s="570"/>
      <c r="G9" s="571">
        <f>SUM(G5:G8)</f>
        <v>272</v>
      </c>
      <c r="H9" s="572">
        <f>SUM(H5:H8)</f>
        <v>196</v>
      </c>
      <c r="I9" s="572">
        <f>SUM(I5:I8)</f>
        <v>181</v>
      </c>
      <c r="J9" s="572">
        <f>SUM(J5:J8)</f>
        <v>108</v>
      </c>
      <c r="K9" s="572"/>
      <c r="L9" s="573">
        <f>E9/O9-1</f>
        <v>-0.14074914869466515</v>
      </c>
      <c r="M9" s="574">
        <f>G9/Q9-1</f>
        <v>0.3877551020408163</v>
      </c>
      <c r="N9" s="570"/>
      <c r="O9" s="570">
        <f>SUM(O5:O8)</f>
        <v>881</v>
      </c>
      <c r="P9" s="570"/>
      <c r="Q9" s="571">
        <f>SUM(Q5:Q8)</f>
        <v>196</v>
      </c>
      <c r="R9" s="572">
        <f>SUM(R5:R8)</f>
        <v>221</v>
      </c>
      <c r="S9" s="572">
        <f>SUM(S5:S8)</f>
        <v>238</v>
      </c>
      <c r="T9" s="572">
        <f>SUM(T5:T8)</f>
        <v>226</v>
      </c>
      <c r="U9" s="568"/>
      <c r="V9" s="567"/>
    </row>
    <row r="10" spans="1:22" ht="13.5">
      <c r="A10" s="555"/>
      <c r="D10" s="564"/>
      <c r="E10" s="569"/>
      <c r="F10" s="564"/>
      <c r="G10" s="566"/>
      <c r="L10" s="575"/>
      <c r="M10" s="576"/>
      <c r="N10" s="564"/>
      <c r="O10" s="569"/>
      <c r="P10" s="564"/>
      <c r="Q10" s="566"/>
      <c r="V10" s="555"/>
    </row>
    <row r="11" spans="1:22" ht="13.5">
      <c r="A11" s="555"/>
      <c r="C11" s="565" t="s">
        <v>248</v>
      </c>
      <c r="D11" s="564"/>
      <c r="E11" s="232">
        <f>SUM(G11:J11)</f>
        <v>338</v>
      </c>
      <c r="F11" s="564"/>
      <c r="G11" s="46">
        <f>Revenues!G35-Expenses!G11</f>
        <v>69</v>
      </c>
      <c r="H11" s="45">
        <f>Revenues!H35-Expenses!H11</f>
        <v>81</v>
      </c>
      <c r="I11" s="45">
        <f>Revenues!I35-Expenses!I11</f>
        <v>89</v>
      </c>
      <c r="J11" s="312">
        <f>Revenues!J35-Expenses!J11</f>
        <v>99</v>
      </c>
      <c r="L11" s="464">
        <f>E11/O11-1</f>
        <v>-0.10344827586206895</v>
      </c>
      <c r="M11" s="442">
        <f>G11/Q11-1</f>
        <v>-0.27368421052631575</v>
      </c>
      <c r="N11" s="564"/>
      <c r="O11" s="232">
        <f>SUM(Q11:T11)</f>
        <v>377</v>
      </c>
      <c r="P11" s="564"/>
      <c r="Q11" s="46">
        <f>Revenues!Q35-Expenses!Q11</f>
        <v>95</v>
      </c>
      <c r="R11" s="45">
        <f>Revenues!R35-Expenses!R11</f>
        <v>108</v>
      </c>
      <c r="S11" s="45">
        <f>Revenues!S35-Expenses!S11</f>
        <v>98</v>
      </c>
      <c r="T11" s="312">
        <f>Revenues!T35-Expenses!T11</f>
        <v>76</v>
      </c>
      <c r="V11" s="555"/>
    </row>
    <row r="12" spans="1:22" ht="13.5">
      <c r="A12" s="555"/>
      <c r="B12" s="559"/>
      <c r="C12" s="577" t="s">
        <v>249</v>
      </c>
      <c r="D12" s="564"/>
      <c r="E12" s="232">
        <f>SUM(G12:J12)</f>
        <v>281</v>
      </c>
      <c r="F12" s="564"/>
      <c r="G12" s="46">
        <f>Revenues!G36-Expenses!G12</f>
        <v>46</v>
      </c>
      <c r="H12" s="45">
        <f>Revenues!H36-Expenses!H12</f>
        <v>66</v>
      </c>
      <c r="I12" s="45">
        <f>Revenues!I36-Expenses!I12</f>
        <v>94</v>
      </c>
      <c r="J12" s="312">
        <f>Revenues!J36-Expenses!J12</f>
        <v>75</v>
      </c>
      <c r="L12" s="464">
        <f>E12/O12-1</f>
        <v>-0.26439790575916233</v>
      </c>
      <c r="M12" s="442">
        <f>G12/Q12-1</f>
        <v>-0.4945054945054945</v>
      </c>
      <c r="N12" s="564"/>
      <c r="O12" s="232">
        <f>SUM(Q12:T12)</f>
        <v>382</v>
      </c>
      <c r="P12" s="564"/>
      <c r="Q12" s="46">
        <f>Revenues!Q36-Expenses!Q12</f>
        <v>91</v>
      </c>
      <c r="R12" s="45">
        <f>Revenues!R36-Expenses!R12</f>
        <v>102</v>
      </c>
      <c r="S12" s="45">
        <f>Revenues!S36-Expenses!S12</f>
        <v>91</v>
      </c>
      <c r="T12" s="312">
        <f>Revenues!T36-Expenses!T12</f>
        <v>98</v>
      </c>
      <c r="U12" s="559"/>
      <c r="V12" s="555"/>
    </row>
    <row r="13" spans="1:22" ht="13.5">
      <c r="A13" s="555"/>
      <c r="B13" s="559"/>
      <c r="C13" s="44" t="s">
        <v>296</v>
      </c>
      <c r="D13" s="564"/>
      <c r="E13" s="232">
        <f>SUM(G13:J13)</f>
        <v>881</v>
      </c>
      <c r="F13" s="564"/>
      <c r="G13" s="46">
        <f>Revenues!G37-Expenses!G13</f>
        <v>230</v>
      </c>
      <c r="H13" s="45">
        <f>Revenues!H37-Expenses!H13</f>
        <v>233</v>
      </c>
      <c r="I13" s="45">
        <f>Revenues!I37-Expenses!I13</f>
        <v>185</v>
      </c>
      <c r="J13" s="312">
        <f>Revenues!J37-Expenses!J13</f>
        <v>233</v>
      </c>
      <c r="L13" s="464">
        <f>E13/O13-1</f>
        <v>-0.15369836695485106</v>
      </c>
      <c r="M13" s="442">
        <f>G13/Q13-1</f>
        <v>-0.16967509025270755</v>
      </c>
      <c r="N13" s="564"/>
      <c r="O13" s="232">
        <f>SUM(Q13:T13)</f>
        <v>1041</v>
      </c>
      <c r="P13" s="564"/>
      <c r="Q13" s="46">
        <f>Revenues!Q37-Expenses!Q13</f>
        <v>277</v>
      </c>
      <c r="R13" s="45">
        <f>Revenues!R37-Expenses!R13</f>
        <v>229</v>
      </c>
      <c r="S13" s="45">
        <f>Revenues!S37-Expenses!S13</f>
        <v>271</v>
      </c>
      <c r="T13" s="312">
        <f>Revenues!T37-Expenses!T13</f>
        <v>264</v>
      </c>
      <c r="U13" s="559"/>
      <c r="V13" s="555"/>
    </row>
    <row r="14" spans="1:22" ht="13.5">
      <c r="A14" s="555"/>
      <c r="C14" s="565" t="s">
        <v>2</v>
      </c>
      <c r="D14" s="564"/>
      <c r="E14" s="232">
        <f>SUM(G14:J14)</f>
        <v>16</v>
      </c>
      <c r="F14" s="564"/>
      <c r="G14" s="46">
        <f>Revenues!G38-Expenses!G14</f>
        <v>-2</v>
      </c>
      <c r="H14" s="45">
        <f>Revenues!H38-Expenses!H14</f>
        <v>16</v>
      </c>
      <c r="I14" s="45">
        <f>Revenues!I38-Expenses!I14</f>
        <v>-3</v>
      </c>
      <c r="J14" s="312">
        <f>Revenues!J38-Expenses!J14</f>
        <v>5</v>
      </c>
      <c r="L14" s="466">
        <f>E14/O14-1</f>
        <v>0.7777777777777777</v>
      </c>
      <c r="M14" s="443" t="s">
        <v>125</v>
      </c>
      <c r="N14" s="564"/>
      <c r="O14" s="232">
        <f>SUM(Q14:T14)</f>
        <v>9</v>
      </c>
      <c r="P14" s="564"/>
      <c r="Q14" s="46">
        <f>Revenues!Q38-Expenses!Q14</f>
        <v>8</v>
      </c>
      <c r="R14" s="45">
        <f>Revenues!R38-Expenses!R14</f>
        <v>1</v>
      </c>
      <c r="S14" s="45">
        <f>Revenues!S38-Expenses!S14</f>
        <v>-2</v>
      </c>
      <c r="T14" s="312">
        <f>Revenues!T38-Expenses!T14</f>
        <v>2</v>
      </c>
      <c r="V14" s="555"/>
    </row>
    <row r="15" spans="1:22" ht="14.25">
      <c r="A15" s="567"/>
      <c r="B15" s="568"/>
      <c r="C15" s="568" t="s">
        <v>126</v>
      </c>
      <c r="D15" s="569"/>
      <c r="E15" s="570">
        <f>SUM(E11:E14)</f>
        <v>1516</v>
      </c>
      <c r="F15" s="570"/>
      <c r="G15" s="571">
        <f>SUM(G11:G14)</f>
        <v>343</v>
      </c>
      <c r="H15" s="572">
        <f>SUM(H11:H14)</f>
        <v>396</v>
      </c>
      <c r="I15" s="572">
        <f>SUM(I11:I14)</f>
        <v>365</v>
      </c>
      <c r="J15" s="572">
        <f>SUM(J11:J14)</f>
        <v>412</v>
      </c>
      <c r="K15" s="572"/>
      <c r="L15" s="573">
        <f>E15/O15-1</f>
        <v>-0.1619679380873411</v>
      </c>
      <c r="M15" s="574">
        <f>G15/Q15-1</f>
        <v>-0.2717622080679406</v>
      </c>
      <c r="N15" s="570"/>
      <c r="O15" s="570">
        <f>SUM(O11:O14)</f>
        <v>1809</v>
      </c>
      <c r="P15" s="570"/>
      <c r="Q15" s="571">
        <f>SUM(Q11:Q14)</f>
        <v>471</v>
      </c>
      <c r="R15" s="572">
        <f>SUM(R11:R14)</f>
        <v>440</v>
      </c>
      <c r="S15" s="572">
        <f>SUM(S11:S14)</f>
        <v>458</v>
      </c>
      <c r="T15" s="572">
        <f>SUM(T11:T14)</f>
        <v>440</v>
      </c>
      <c r="U15" s="568"/>
      <c r="V15" s="567"/>
    </row>
    <row r="16" spans="1:22" ht="13.5">
      <c r="A16" s="555"/>
      <c r="D16" s="564"/>
      <c r="E16" s="578"/>
      <c r="F16" s="231"/>
      <c r="G16" s="167"/>
      <c r="H16" s="158"/>
      <c r="I16" s="158"/>
      <c r="J16" s="158"/>
      <c r="K16" s="43"/>
      <c r="L16" s="579"/>
      <c r="M16" s="209"/>
      <c r="N16" s="564"/>
      <c r="O16" s="578"/>
      <c r="P16" s="231"/>
      <c r="Q16" s="167"/>
      <c r="R16" s="158"/>
      <c r="S16" s="158"/>
      <c r="T16" s="158"/>
      <c r="V16" s="555"/>
    </row>
    <row r="17" spans="1:22" ht="14.25">
      <c r="A17" s="567"/>
      <c r="B17" s="568"/>
      <c r="C17" s="568" t="s">
        <v>2</v>
      </c>
      <c r="D17" s="569"/>
      <c r="E17" s="570">
        <f>SUM(G17:J17)</f>
        <v>75</v>
      </c>
      <c r="F17" s="570"/>
      <c r="G17" s="571">
        <f>Revenues!G58-Expenses!G17</f>
        <v>80</v>
      </c>
      <c r="H17" s="572">
        <f>Revenues!H58-Expenses!H17</f>
        <v>-11</v>
      </c>
      <c r="I17" s="572">
        <f>Revenues!I58-Expenses!I17</f>
        <v>10</v>
      </c>
      <c r="J17" s="572">
        <f>Revenues!J58-Expenses!J17</f>
        <v>-4</v>
      </c>
      <c r="K17" s="572"/>
      <c r="L17" s="467" t="s">
        <v>125</v>
      </c>
      <c r="M17" s="495" t="s">
        <v>125</v>
      </c>
      <c r="N17" s="570"/>
      <c r="O17" s="570">
        <f>SUM(Q17:T17)</f>
        <v>-45</v>
      </c>
      <c r="P17" s="570"/>
      <c r="Q17" s="571">
        <f>Revenues!Q58-Expenses!Q17</f>
        <v>-38</v>
      </c>
      <c r="R17" s="572">
        <f>Revenues!R58-Expenses!R17</f>
        <v>0</v>
      </c>
      <c r="S17" s="572">
        <f>Revenues!S58-Expenses!S17</f>
        <v>-16</v>
      </c>
      <c r="T17" s="572">
        <f>Revenues!T58-Expenses!T17</f>
        <v>9</v>
      </c>
      <c r="U17" s="568"/>
      <c r="V17" s="567"/>
    </row>
    <row r="18" spans="1:22" ht="13.5">
      <c r="A18" s="555"/>
      <c r="D18" s="564"/>
      <c r="E18" s="578"/>
      <c r="F18" s="231"/>
      <c r="G18" s="167"/>
      <c r="H18" s="158"/>
      <c r="I18" s="158"/>
      <c r="J18" s="158"/>
      <c r="K18" s="43"/>
      <c r="L18" s="579"/>
      <c r="M18" s="209"/>
      <c r="N18" s="564"/>
      <c r="O18" s="578"/>
      <c r="P18" s="231"/>
      <c r="Q18" s="167"/>
      <c r="R18" s="158"/>
      <c r="S18" s="158"/>
      <c r="T18" s="158"/>
      <c r="V18" s="555"/>
    </row>
    <row r="19" spans="1:22" ht="14.25" customHeight="1">
      <c r="A19" s="555"/>
      <c r="C19" s="568" t="s">
        <v>278</v>
      </c>
      <c r="D19" s="569"/>
      <c r="E19" s="570">
        <f>E9+E15+E17</f>
        <v>2348</v>
      </c>
      <c r="F19" s="570"/>
      <c r="G19" s="571">
        <f>G9+G15+G17</f>
        <v>695</v>
      </c>
      <c r="H19" s="572">
        <f>H9+H15+H17</f>
        <v>581</v>
      </c>
      <c r="I19" s="572">
        <f>I9+I15+I17</f>
        <v>556</v>
      </c>
      <c r="J19" s="572">
        <f>J9+J15+J17</f>
        <v>516</v>
      </c>
      <c r="K19" s="580"/>
      <c r="L19" s="573">
        <f>E19/O19-1</f>
        <v>-0.11228733459357276</v>
      </c>
      <c r="M19" s="445">
        <f>G19/Q19-1</f>
        <v>0.10492845786963434</v>
      </c>
      <c r="N19" s="570"/>
      <c r="O19" s="570">
        <f>O9+O15+O17</f>
        <v>2645</v>
      </c>
      <c r="P19" s="570"/>
      <c r="Q19" s="571">
        <f>Q9+Q15+Q17</f>
        <v>629</v>
      </c>
      <c r="R19" s="572">
        <f>R9+R15+R17</f>
        <v>661</v>
      </c>
      <c r="S19" s="572">
        <f>S9+S15+S17</f>
        <v>680</v>
      </c>
      <c r="T19" s="572">
        <f>T9+T15+T17</f>
        <v>675</v>
      </c>
      <c r="V19" s="555"/>
    </row>
    <row r="20" spans="1:22" ht="9" customHeight="1">
      <c r="A20" s="555"/>
      <c r="C20" s="568"/>
      <c r="D20" s="569"/>
      <c r="E20" s="569"/>
      <c r="F20" s="569"/>
      <c r="G20" s="581"/>
      <c r="H20" s="582"/>
      <c r="I20" s="582"/>
      <c r="J20" s="582"/>
      <c r="L20" s="583"/>
      <c r="M20" s="584"/>
      <c r="N20" s="569"/>
      <c r="O20" s="569"/>
      <c r="P20" s="569"/>
      <c r="Q20" s="581"/>
      <c r="R20" s="582"/>
      <c r="S20" s="582"/>
      <c r="T20" s="582"/>
      <c r="V20" s="555"/>
    </row>
    <row r="21" spans="1:22" ht="9" customHeight="1">
      <c r="A21" s="555"/>
      <c r="B21" s="556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85"/>
      <c r="N21" s="557"/>
      <c r="O21" s="557"/>
      <c r="P21" s="557"/>
      <c r="Q21" s="557"/>
      <c r="R21" s="557"/>
      <c r="S21" s="557"/>
      <c r="T21" s="557"/>
      <c r="U21" s="556"/>
      <c r="V21" s="555"/>
    </row>
    <row r="22" spans="1:22" ht="15" customHeight="1">
      <c r="A22" s="586"/>
      <c r="B22" s="587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88"/>
      <c r="N22" s="566"/>
      <c r="O22" s="566"/>
      <c r="P22" s="566"/>
      <c r="Q22" s="566"/>
      <c r="R22" s="566"/>
      <c r="S22" s="566"/>
      <c r="T22" s="566"/>
      <c r="U22" s="587"/>
      <c r="V22" s="586"/>
    </row>
    <row r="23" spans="1:22" s="527" customFormat="1" ht="9" customHeight="1">
      <c r="A23" s="236"/>
      <c r="B23" s="237"/>
      <c r="C23" s="415"/>
      <c r="D23" s="415"/>
      <c r="E23" s="415"/>
      <c r="F23" s="415"/>
      <c r="G23" s="415"/>
      <c r="H23" s="415"/>
      <c r="I23" s="415"/>
      <c r="J23" s="415"/>
      <c r="K23" s="416"/>
      <c r="L23" s="415"/>
      <c r="M23" s="441"/>
      <c r="N23" s="415"/>
      <c r="O23" s="415"/>
      <c r="P23" s="415"/>
      <c r="Q23" s="415"/>
      <c r="R23" s="415"/>
      <c r="S23" s="415"/>
      <c r="T23" s="415"/>
      <c r="U23" s="416"/>
      <c r="V23" s="236"/>
    </row>
    <row r="24" spans="1:22" s="527" customFormat="1" ht="15" customHeight="1">
      <c r="A24" s="236"/>
      <c r="B24" s="39"/>
      <c r="C24" s="414" t="s">
        <v>169</v>
      </c>
      <c r="D24" s="405"/>
      <c r="E24" s="229">
        <v>2005</v>
      </c>
      <c r="F24" s="405"/>
      <c r="G24" s="8" t="s">
        <v>358</v>
      </c>
      <c r="H24" s="9" t="s">
        <v>308</v>
      </c>
      <c r="I24" s="9" t="s">
        <v>247</v>
      </c>
      <c r="J24" s="9" t="s">
        <v>224</v>
      </c>
      <c r="K24" s="39"/>
      <c r="L24" s="266" t="s">
        <v>26</v>
      </c>
      <c r="M24" s="216" t="s">
        <v>26</v>
      </c>
      <c r="N24" s="405"/>
      <c r="O24" s="229">
        <v>2004</v>
      </c>
      <c r="P24" s="405"/>
      <c r="Q24" s="8" t="s">
        <v>153</v>
      </c>
      <c r="R24" s="9" t="s">
        <v>154</v>
      </c>
      <c r="S24" s="9" t="s">
        <v>155</v>
      </c>
      <c r="T24" s="9" t="s">
        <v>147</v>
      </c>
      <c r="U24" s="39"/>
      <c r="V24" s="236"/>
    </row>
    <row r="25" spans="1:23" s="527" customFormat="1" ht="14.25">
      <c r="A25" s="236"/>
      <c r="B25" s="407"/>
      <c r="C25" s="563" t="s">
        <v>398</v>
      </c>
      <c r="D25" s="404"/>
      <c r="E25" s="229"/>
      <c r="F25" s="228"/>
      <c r="G25" s="8"/>
      <c r="H25" s="9"/>
      <c r="I25" s="9"/>
      <c r="J25" s="9"/>
      <c r="K25" s="40"/>
      <c r="L25" s="313" t="s">
        <v>115</v>
      </c>
      <c r="M25" s="426" t="s">
        <v>359</v>
      </c>
      <c r="N25" s="404"/>
      <c r="O25" s="229"/>
      <c r="P25" s="228"/>
      <c r="Q25" s="8"/>
      <c r="R25" s="9"/>
      <c r="S25" s="9"/>
      <c r="T25" s="9"/>
      <c r="U25" s="40"/>
      <c r="V25" s="236"/>
      <c r="W25" s="540"/>
    </row>
    <row r="26" spans="1:23" s="527" customFormat="1" ht="12" customHeight="1">
      <c r="A26" s="236"/>
      <c r="B26" s="407"/>
      <c r="C26" s="221"/>
      <c r="D26" s="230"/>
      <c r="E26" s="230"/>
      <c r="F26" s="230"/>
      <c r="G26" s="8"/>
      <c r="H26" s="9"/>
      <c r="I26" s="9"/>
      <c r="J26" s="9"/>
      <c r="K26" s="40"/>
      <c r="L26" s="313"/>
      <c r="M26" s="426"/>
      <c r="N26" s="230"/>
      <c r="O26" s="230"/>
      <c r="P26" s="230"/>
      <c r="Q26" s="8"/>
      <c r="R26" s="9"/>
      <c r="S26" s="9"/>
      <c r="T26" s="9"/>
      <c r="U26" s="40"/>
      <c r="V26" s="236"/>
      <c r="W26" s="533"/>
    </row>
    <row r="27" spans="1:23" s="527" customFormat="1" ht="12" customHeight="1">
      <c r="A27" s="236"/>
      <c r="B27" s="43"/>
      <c r="C27" s="221" t="s">
        <v>1</v>
      </c>
      <c r="D27" s="230"/>
      <c r="E27" s="232">
        <f>'Profit &amp; Margin'!E5+Expenses!E51+Expenses!E29</f>
        <v>673</v>
      </c>
      <c r="F27" s="231"/>
      <c r="G27" s="46">
        <f>'Profit &amp; Margin'!G5+Expenses!G51+Expenses!G29</f>
        <v>214</v>
      </c>
      <c r="H27" s="45">
        <f>'Profit &amp; Margin'!H5+Expenses!H51+Expenses!H29</f>
        <v>170</v>
      </c>
      <c r="I27" s="45">
        <f>'Profit &amp; Margin'!I5+Expenses!I51+Expenses!I29</f>
        <v>154</v>
      </c>
      <c r="J27" s="312">
        <f>'Profit &amp; Margin'!J5+Expenses!J51+Expenses!J29</f>
        <v>135</v>
      </c>
      <c r="K27" s="41"/>
      <c r="L27" s="464">
        <f>E27/O27-1</f>
        <v>-0.03857142857142859</v>
      </c>
      <c r="M27" s="442">
        <f>G27/Q27-1</f>
        <v>0.13227513227513232</v>
      </c>
      <c r="N27" s="230"/>
      <c r="O27" s="232">
        <f>'Profit &amp; Margin'!O5+Expenses!O51+Expenses!O29</f>
        <v>700</v>
      </c>
      <c r="P27" s="231"/>
      <c r="Q27" s="46">
        <f>'Profit &amp; Margin'!Q5+Expenses!Q51+Expenses!Q29</f>
        <v>189</v>
      </c>
      <c r="R27" s="45">
        <f>'Profit &amp; Margin'!R5+Expenses!R51+Expenses!R29</f>
        <v>178</v>
      </c>
      <c r="S27" s="45">
        <f>'Profit &amp; Margin'!S5+Expenses!S51+Expenses!S29</f>
        <v>174</v>
      </c>
      <c r="T27" s="312">
        <f>'Profit &amp; Margin'!T5+Expenses!T51+Expenses!T29</f>
        <v>159</v>
      </c>
      <c r="U27" s="43"/>
      <c r="V27" s="236"/>
      <c r="W27" s="533"/>
    </row>
    <row r="28" spans="1:23" s="527" customFormat="1" ht="12" customHeight="1">
      <c r="A28" s="236"/>
      <c r="B28" s="43"/>
      <c r="C28" s="221" t="s">
        <v>24</v>
      </c>
      <c r="D28" s="230"/>
      <c r="E28" s="232">
        <f>'Profit &amp; Margin'!E6+Expenses!E52+Expenses!E30</f>
        <v>928</v>
      </c>
      <c r="F28" s="231"/>
      <c r="G28" s="46">
        <f>'Profit &amp; Margin'!G6+Expenses!G52+Expenses!G30</f>
        <v>266</v>
      </c>
      <c r="H28" s="45">
        <f>'Profit &amp; Margin'!H6+Expenses!H52+Expenses!H30</f>
        <v>235</v>
      </c>
      <c r="I28" s="45">
        <f>'Profit &amp; Margin'!I6+Expenses!I52+Expenses!I30</f>
        <v>233</v>
      </c>
      <c r="J28" s="312">
        <f>'Profit &amp; Margin'!J6+Expenses!J52+Expenses!J30</f>
        <v>194</v>
      </c>
      <c r="K28" s="41"/>
      <c r="L28" s="464">
        <f>E28/O28-1</f>
        <v>0.026548672566371723</v>
      </c>
      <c r="M28" s="442">
        <f>G28/Q28-1</f>
        <v>0.2547169811320755</v>
      </c>
      <c r="N28" s="230"/>
      <c r="O28" s="232">
        <f>'Profit &amp; Margin'!O6+Expenses!O52+Expenses!O30</f>
        <v>904</v>
      </c>
      <c r="P28" s="231"/>
      <c r="Q28" s="46">
        <f>'Profit &amp; Margin'!Q6+Expenses!Q52+Expenses!Q30</f>
        <v>212</v>
      </c>
      <c r="R28" s="45">
        <f>'Profit &amp; Margin'!R6+Expenses!R52+Expenses!R30</f>
        <v>227</v>
      </c>
      <c r="S28" s="45">
        <f>'Profit &amp; Margin'!S6+Expenses!S52+Expenses!S30</f>
        <v>223</v>
      </c>
      <c r="T28" s="312">
        <f>'Profit &amp; Margin'!T6+Expenses!T52+Expenses!T30</f>
        <v>242</v>
      </c>
      <c r="U28" s="43"/>
      <c r="V28" s="236"/>
      <c r="W28" s="533"/>
    </row>
    <row r="29" spans="1:23" s="527" customFormat="1" ht="12" customHeight="1">
      <c r="A29" s="236"/>
      <c r="B29" s="43"/>
      <c r="C29" s="44" t="s">
        <v>29</v>
      </c>
      <c r="D29" s="230"/>
      <c r="E29" s="232">
        <f>'Profit &amp; Margin'!E7+Expenses!E53+Expenses!E31</f>
        <v>204</v>
      </c>
      <c r="F29" s="231"/>
      <c r="G29" s="46">
        <f>'Profit &amp; Margin'!G7+Expenses!G53+Expenses!G31</f>
        <v>53</v>
      </c>
      <c r="H29" s="45">
        <f>'Profit &amp; Margin'!H7+Expenses!H53+Expenses!H31</f>
        <v>54</v>
      </c>
      <c r="I29" s="45">
        <f>'Profit &amp; Margin'!I7+Expenses!I53+Expenses!I31</f>
        <v>52</v>
      </c>
      <c r="J29" s="312">
        <f>'Profit &amp; Margin'!J7+Expenses!J53+Expenses!J31</f>
        <v>45</v>
      </c>
      <c r="K29" s="41"/>
      <c r="L29" s="466">
        <f>E29/O29-1</f>
        <v>0.7142857142857142</v>
      </c>
      <c r="M29" s="443">
        <f>G29/Q29-1</f>
        <v>0.2325581395348837</v>
      </c>
      <c r="N29" s="230"/>
      <c r="O29" s="232">
        <f>'Profit &amp; Margin'!O7+Expenses!O53+Expenses!O31</f>
        <v>119</v>
      </c>
      <c r="P29" s="231"/>
      <c r="Q29" s="46">
        <f>'Profit &amp; Margin'!Q7+Expenses!Q53+Expenses!Q31</f>
        <v>43</v>
      </c>
      <c r="R29" s="45">
        <f>'Profit &amp; Margin'!R7+Expenses!R53+Expenses!R31</f>
        <v>20</v>
      </c>
      <c r="S29" s="45">
        <f>'Profit &amp; Margin'!S7+Expenses!S53+Expenses!S31</f>
        <v>25</v>
      </c>
      <c r="T29" s="312">
        <f>'Profit &amp; Margin'!T7+Expenses!T53+Expenses!T31</f>
        <v>31</v>
      </c>
      <c r="U29" s="43"/>
      <c r="V29" s="236"/>
      <c r="W29" s="533"/>
    </row>
    <row r="30" spans="1:23" s="527" customFormat="1" ht="12" customHeight="1">
      <c r="A30" s="236"/>
      <c r="B30" s="43"/>
      <c r="C30" s="221" t="s">
        <v>2</v>
      </c>
      <c r="D30" s="230"/>
      <c r="E30" s="232">
        <f>'Profit &amp; Margin'!E8+Expenses!E54+Expenses!E32</f>
        <v>30</v>
      </c>
      <c r="F30" s="231"/>
      <c r="G30" s="46">
        <f>'Profit &amp; Margin'!G8+Expenses!G54+Expenses!G32</f>
        <v>50</v>
      </c>
      <c r="H30" s="45">
        <f>'Profit &amp; Margin'!H8+Expenses!H54+Expenses!H32</f>
        <v>-7</v>
      </c>
      <c r="I30" s="45">
        <f>'Profit &amp; Margin'!I8+Expenses!I54+Expenses!I32</f>
        <v>-6</v>
      </c>
      <c r="J30" s="312">
        <f>'Profit &amp; Margin'!J8+Expenses!J54+Expenses!J32</f>
        <v>-7</v>
      </c>
      <c r="K30" s="41"/>
      <c r="L30" s="466" t="s">
        <v>125</v>
      </c>
      <c r="M30" s="443" t="s">
        <v>125</v>
      </c>
      <c r="N30" s="230"/>
      <c r="O30" s="232">
        <f>'Profit &amp; Margin'!O8+Expenses!O54+Expenses!O32</f>
        <v>-14</v>
      </c>
      <c r="P30" s="231"/>
      <c r="Q30" s="46">
        <f>'Profit &amp; Margin'!Q8+Expenses!Q54+Expenses!Q32</f>
        <v>-2</v>
      </c>
      <c r="R30" s="45">
        <f>'Profit &amp; Margin'!R8+Expenses!R54+Expenses!R32</f>
        <v>-4</v>
      </c>
      <c r="S30" s="45">
        <f>'Profit &amp; Margin'!S8+Expenses!S54+Expenses!S32</f>
        <v>-6</v>
      </c>
      <c r="T30" s="312">
        <f>'Profit &amp; Margin'!T8+Expenses!T54+Expenses!T32</f>
        <v>-2</v>
      </c>
      <c r="U30" s="43"/>
      <c r="V30" s="236"/>
      <c r="W30" s="533"/>
    </row>
    <row r="31" spans="1:23" s="49" customFormat="1" ht="12" customHeight="1">
      <c r="A31" s="236"/>
      <c r="B31" s="406"/>
      <c r="C31" s="406" t="s">
        <v>116</v>
      </c>
      <c r="D31" s="233"/>
      <c r="E31" s="369">
        <f>'Profit &amp; Margin'!E9+Expenses!E55+Expenses!E33</f>
        <v>1835</v>
      </c>
      <c r="F31" s="369"/>
      <c r="G31" s="370">
        <f>SUM(G27:G30)</f>
        <v>583</v>
      </c>
      <c r="H31" s="368">
        <f>SUM(H27:H30)</f>
        <v>452</v>
      </c>
      <c r="I31" s="368">
        <f>SUM(I27:I30)</f>
        <v>433</v>
      </c>
      <c r="J31" s="368">
        <f>SUM(J27:J30)</f>
        <v>367</v>
      </c>
      <c r="K31" s="368"/>
      <c r="L31" s="468">
        <f>E31/O31-1</f>
        <v>0.07372732592159159</v>
      </c>
      <c r="M31" s="397">
        <f>G31/Q31-1</f>
        <v>0.3190045248868778</v>
      </c>
      <c r="N31" s="233"/>
      <c r="O31" s="369">
        <f>'Profit &amp; Margin'!O9+Expenses!O55+Expenses!O33</f>
        <v>1709</v>
      </c>
      <c r="P31" s="369"/>
      <c r="Q31" s="370">
        <f>SUM(Q27:Q30)</f>
        <v>442</v>
      </c>
      <c r="R31" s="368">
        <f>SUM(R27:R30)</f>
        <v>421</v>
      </c>
      <c r="S31" s="368">
        <f>SUM(S27:S30)</f>
        <v>416</v>
      </c>
      <c r="T31" s="409">
        <f>SUM(T27:T30)</f>
        <v>430</v>
      </c>
      <c r="U31" s="7"/>
      <c r="V31" s="236"/>
      <c r="W31" s="533"/>
    </row>
    <row r="32" spans="1:23" s="527" customFormat="1" ht="12" customHeight="1">
      <c r="A32" s="236"/>
      <c r="B32" s="407"/>
      <c r="C32" s="221"/>
      <c r="D32" s="230"/>
      <c r="E32" s="231"/>
      <c r="F32" s="230"/>
      <c r="G32" s="8"/>
      <c r="H32" s="9"/>
      <c r="I32" s="9"/>
      <c r="J32" s="9"/>
      <c r="K32" s="41"/>
      <c r="L32" s="463"/>
      <c r="M32" s="206"/>
      <c r="N32" s="230"/>
      <c r="O32" s="231"/>
      <c r="P32" s="230"/>
      <c r="Q32" s="42"/>
      <c r="R32" s="41"/>
      <c r="S32" s="41"/>
      <c r="T32" s="221"/>
      <c r="U32" s="40"/>
      <c r="V32" s="236"/>
      <c r="W32" s="533"/>
    </row>
    <row r="33" spans="1:23" s="527" customFormat="1" ht="12" customHeight="1">
      <c r="A33" s="236"/>
      <c r="B33" s="407"/>
      <c r="C33" s="221" t="s">
        <v>248</v>
      </c>
      <c r="D33" s="230"/>
      <c r="E33" s="232">
        <f>'Profit &amp; Margin'!E11+Expenses!E57+Expenses!E35</f>
        <v>380</v>
      </c>
      <c r="F33" s="230"/>
      <c r="G33" s="46">
        <f>'Profit &amp; Margin'!G11+Expenses!G57+Expenses!G35</f>
        <v>81</v>
      </c>
      <c r="H33" s="45">
        <f>'Profit &amp; Margin'!H11+Expenses!H57+Expenses!H35</f>
        <v>92</v>
      </c>
      <c r="I33" s="45">
        <f>'Profit &amp; Margin'!I11+Expenses!I57+Expenses!I35</f>
        <v>98</v>
      </c>
      <c r="J33" s="312">
        <f>'Profit &amp; Margin'!J11+Expenses!J57+Expenses!J35</f>
        <v>109</v>
      </c>
      <c r="K33" s="41"/>
      <c r="L33" s="464">
        <f>E33/O33-1</f>
        <v>-0.04040404040404044</v>
      </c>
      <c r="M33" s="442">
        <f>G33/Q33-1</f>
        <v>-0.19801980198019797</v>
      </c>
      <c r="N33" s="230"/>
      <c r="O33" s="232">
        <f>'Profit &amp; Margin'!O11+Expenses!O57+Expenses!O35</f>
        <v>396</v>
      </c>
      <c r="P33" s="230"/>
      <c r="Q33" s="46">
        <f>'Profit &amp; Margin'!Q11+Expenses!Q57+Expenses!Q35</f>
        <v>101</v>
      </c>
      <c r="R33" s="45">
        <f>'Profit &amp; Margin'!R11+Expenses!R57+Expenses!R35</f>
        <v>112</v>
      </c>
      <c r="S33" s="45">
        <f>'Profit &amp; Margin'!S11+Expenses!S57+Expenses!S35</f>
        <v>104</v>
      </c>
      <c r="T33" s="312">
        <f>'Profit &amp; Margin'!T11+Expenses!T57+Expenses!T35</f>
        <v>79</v>
      </c>
      <c r="U33" s="40"/>
      <c r="V33" s="236"/>
      <c r="W33" s="533"/>
    </row>
    <row r="34" spans="1:23" s="527" customFormat="1" ht="12" customHeight="1">
      <c r="A34" s="236"/>
      <c r="B34" s="407"/>
      <c r="C34" s="221" t="s">
        <v>249</v>
      </c>
      <c r="D34" s="230"/>
      <c r="E34" s="232">
        <f>'Profit &amp; Margin'!E12+Expenses!E58+Expenses!E36</f>
        <v>358</v>
      </c>
      <c r="F34" s="230"/>
      <c r="G34" s="46">
        <f>'Profit &amp; Margin'!G12+Expenses!G58+Expenses!G36</f>
        <v>67</v>
      </c>
      <c r="H34" s="45">
        <f>'Profit &amp; Margin'!H12+Expenses!H58+Expenses!H36</f>
        <v>88</v>
      </c>
      <c r="I34" s="45">
        <f>'Profit &amp; Margin'!I12+Expenses!I58+Expenses!I36</f>
        <v>115</v>
      </c>
      <c r="J34" s="312">
        <f>'Profit &amp; Margin'!J12+Expenses!J58+Expenses!J36</f>
        <v>88</v>
      </c>
      <c r="K34" s="41"/>
      <c r="L34" s="464">
        <f>E34/O34-1</f>
        <v>-0.20267260579064583</v>
      </c>
      <c r="M34" s="442">
        <f>G34/Q34-1</f>
        <v>-0.3557692307692307</v>
      </c>
      <c r="N34" s="230"/>
      <c r="O34" s="232">
        <f>'Profit &amp; Margin'!O12+Expenses!O58+Expenses!O36</f>
        <v>449</v>
      </c>
      <c r="P34" s="230"/>
      <c r="Q34" s="46">
        <f>'Profit &amp; Margin'!Q12+Expenses!Q58+Expenses!Q36</f>
        <v>104</v>
      </c>
      <c r="R34" s="45">
        <f>'Profit &amp; Margin'!R12+Expenses!R58+Expenses!R36</f>
        <v>119</v>
      </c>
      <c r="S34" s="45">
        <f>'Profit &amp; Margin'!S12+Expenses!S58+Expenses!S36</f>
        <v>112</v>
      </c>
      <c r="T34" s="312">
        <f>'Profit &amp; Margin'!T12+Expenses!T58+Expenses!T36</f>
        <v>114</v>
      </c>
      <c r="U34" s="40"/>
      <c r="V34" s="236"/>
      <c r="W34" s="533"/>
    </row>
    <row r="35" spans="1:23" s="527" customFormat="1" ht="12" customHeight="1">
      <c r="A35" s="236"/>
      <c r="B35" s="407"/>
      <c r="C35" s="221" t="s">
        <v>296</v>
      </c>
      <c r="D35" s="230"/>
      <c r="E35" s="232">
        <f>'Profit &amp; Margin'!E13+Expenses!E59+Expenses!E37</f>
        <v>2038</v>
      </c>
      <c r="F35" s="230"/>
      <c r="G35" s="46">
        <f>'Profit &amp; Margin'!G13+Expenses!G59+Expenses!G37</f>
        <v>508</v>
      </c>
      <c r="H35" s="45">
        <f>'Profit &amp; Margin'!H13+Expenses!H59+Expenses!H37</f>
        <v>507</v>
      </c>
      <c r="I35" s="45">
        <f>'Profit &amp; Margin'!I13+Expenses!I59+Expenses!I37</f>
        <v>506</v>
      </c>
      <c r="J35" s="312">
        <f>'Profit &amp; Margin'!J13+Expenses!J59+Expenses!J37</f>
        <v>517</v>
      </c>
      <c r="K35" s="41"/>
      <c r="L35" s="464">
        <f>E35/O35-1</f>
        <v>-0.09982332155477036</v>
      </c>
      <c r="M35" s="442">
        <f>G35/Q35-1</f>
        <v>-0.10405643738977077</v>
      </c>
      <c r="N35" s="230"/>
      <c r="O35" s="232">
        <f>'Profit &amp; Margin'!O13+Expenses!O59+Expenses!O37</f>
        <v>2264</v>
      </c>
      <c r="P35" s="230"/>
      <c r="Q35" s="46">
        <f>'Profit &amp; Margin'!Q13+Expenses!Q59+Expenses!Q37</f>
        <v>567</v>
      </c>
      <c r="R35" s="45">
        <f>'Profit &amp; Margin'!R13+Expenses!R59+Expenses!R37</f>
        <v>535</v>
      </c>
      <c r="S35" s="45">
        <f>'Profit &amp; Margin'!S13+Expenses!S59+Expenses!S37</f>
        <v>582</v>
      </c>
      <c r="T35" s="312">
        <f>'Profit &amp; Margin'!T13+Expenses!T59+Expenses!T37</f>
        <v>580</v>
      </c>
      <c r="U35" s="40"/>
      <c r="V35" s="236"/>
      <c r="W35" s="533"/>
    </row>
    <row r="36" spans="1:23" s="527" customFormat="1" ht="12" customHeight="1">
      <c r="A36" s="236"/>
      <c r="B36" s="407"/>
      <c r="C36" s="221" t="s">
        <v>2</v>
      </c>
      <c r="D36" s="230"/>
      <c r="E36" s="232">
        <f>'Profit &amp; Margin'!E14+Expenses!E60+Expenses!E38</f>
        <v>16</v>
      </c>
      <c r="F36" s="230"/>
      <c r="G36" s="46">
        <f>'Profit &amp; Margin'!G14+Expenses!G60+Expenses!G38</f>
        <v>-2</v>
      </c>
      <c r="H36" s="45">
        <f>'Profit &amp; Margin'!H14+Expenses!H60+Expenses!H38</f>
        <v>15</v>
      </c>
      <c r="I36" s="45">
        <f>'Profit &amp; Margin'!I14+Expenses!I60+Expenses!I38</f>
        <v>-2</v>
      </c>
      <c r="J36" s="312">
        <f>'Profit &amp; Margin'!J14+Expenses!J60+Expenses!J38</f>
        <v>5</v>
      </c>
      <c r="K36" s="41"/>
      <c r="L36" s="466">
        <f>E36/O36-1</f>
        <v>0.7777777777777777</v>
      </c>
      <c r="M36" s="443" t="s">
        <v>125</v>
      </c>
      <c r="N36" s="230"/>
      <c r="O36" s="232">
        <f>'Profit &amp; Margin'!O14+Expenses!O60+Expenses!O38</f>
        <v>9</v>
      </c>
      <c r="P36" s="230"/>
      <c r="Q36" s="46">
        <f>'Profit &amp; Margin'!Q14+Expenses!Q60+Expenses!Q38</f>
        <v>6</v>
      </c>
      <c r="R36" s="45">
        <f>'Profit &amp; Margin'!R14+Expenses!R60+Expenses!R38</f>
        <v>2</v>
      </c>
      <c r="S36" s="45">
        <f>'Profit &amp; Margin'!S14+Expenses!S60+Expenses!S38</f>
        <v>-2</v>
      </c>
      <c r="T36" s="312">
        <f>'Profit &amp; Margin'!T14+Expenses!T60+Expenses!T38</f>
        <v>3</v>
      </c>
      <c r="U36" s="40"/>
      <c r="V36" s="236"/>
      <c r="W36" s="533"/>
    </row>
    <row r="37" spans="1:23" s="49" customFormat="1" ht="12" customHeight="1">
      <c r="A37" s="236"/>
      <c r="B37" s="406"/>
      <c r="C37" s="406" t="s">
        <v>119</v>
      </c>
      <c r="D37" s="233"/>
      <c r="E37" s="369">
        <f>'Profit &amp; Margin'!E15+Expenses!E61+Expenses!E39</f>
        <v>2792</v>
      </c>
      <c r="F37" s="369"/>
      <c r="G37" s="370">
        <f>SUM(G33:G36)</f>
        <v>654</v>
      </c>
      <c r="H37" s="368">
        <f>SUM(H33:H36)</f>
        <v>702</v>
      </c>
      <c r="I37" s="368">
        <f>SUM(I33:I36)</f>
        <v>717</v>
      </c>
      <c r="J37" s="368">
        <f>SUM(J33:J36)</f>
        <v>719</v>
      </c>
      <c r="K37" s="368"/>
      <c r="L37" s="468">
        <f>E37/O37-1</f>
        <v>-0.10455420141116101</v>
      </c>
      <c r="M37" s="397">
        <f>G37/Q37-1</f>
        <v>-0.15938303341902316</v>
      </c>
      <c r="N37" s="233"/>
      <c r="O37" s="369">
        <f>'Profit &amp; Margin'!O15+Expenses!O61+Expenses!O39</f>
        <v>3118</v>
      </c>
      <c r="P37" s="369"/>
      <c r="Q37" s="370">
        <f>SUM(Q33:Q36)</f>
        <v>778</v>
      </c>
      <c r="R37" s="368">
        <f>SUM(R33:R36)</f>
        <v>768</v>
      </c>
      <c r="S37" s="368">
        <f>SUM(S33:S36)</f>
        <v>796</v>
      </c>
      <c r="T37" s="409">
        <f>SUM(T33:T36)</f>
        <v>776</v>
      </c>
      <c r="U37" s="7"/>
      <c r="V37" s="236"/>
      <c r="W37" s="533"/>
    </row>
    <row r="38" spans="1:23" s="527" customFormat="1" ht="12" customHeight="1">
      <c r="A38" s="236"/>
      <c r="B38" s="407"/>
      <c r="C38" s="221"/>
      <c r="D38" s="230"/>
      <c r="E38" s="235"/>
      <c r="F38" s="231"/>
      <c r="G38" s="167"/>
      <c r="H38" s="158"/>
      <c r="I38" s="158"/>
      <c r="J38" s="158"/>
      <c r="K38" s="41"/>
      <c r="L38" s="465"/>
      <c r="M38" s="444"/>
      <c r="N38" s="230"/>
      <c r="O38" s="235"/>
      <c r="P38" s="231"/>
      <c r="Q38" s="167"/>
      <c r="R38" s="158"/>
      <c r="S38" s="158"/>
      <c r="T38" s="158"/>
      <c r="U38" s="40"/>
      <c r="V38" s="236"/>
      <c r="W38" s="533"/>
    </row>
    <row r="39" spans="1:23" s="49" customFormat="1" ht="12" customHeight="1">
      <c r="A39" s="236"/>
      <c r="B39" s="406"/>
      <c r="C39" s="406" t="s">
        <v>2</v>
      </c>
      <c r="D39" s="233"/>
      <c r="E39" s="369">
        <f>'Profit &amp; Margin'!E17+Expenses!E63+Expenses!E41</f>
        <v>97</v>
      </c>
      <c r="F39" s="369"/>
      <c r="G39" s="370">
        <f>'Profit &amp; Margin'!G17+Expenses!G63+Expenses!G41</f>
        <v>82</v>
      </c>
      <c r="H39" s="368">
        <f>'Profit &amp; Margin'!H17+Expenses!H63+Expenses!H41</f>
        <v>-7</v>
      </c>
      <c r="I39" s="368">
        <f>'Profit &amp; Margin'!I17+Expenses!I63+Expenses!I41</f>
        <v>14</v>
      </c>
      <c r="J39" s="368">
        <f>'Profit &amp; Margin'!J17+Expenses!J63+Expenses!J41</f>
        <v>8</v>
      </c>
      <c r="K39" s="368"/>
      <c r="L39" s="467" t="s">
        <v>389</v>
      </c>
      <c r="M39" s="495" t="s">
        <v>125</v>
      </c>
      <c r="N39" s="233"/>
      <c r="O39" s="369">
        <f>'Profit &amp; Margin'!O17+Expenses!O63+Expenses!O41</f>
        <v>8</v>
      </c>
      <c r="P39" s="369"/>
      <c r="Q39" s="370">
        <f>'Profit &amp; Margin'!Q17+Expenses!Q63+Expenses!Q41</f>
        <v>-28</v>
      </c>
      <c r="R39" s="368">
        <f>'Profit &amp; Margin'!R17+Expenses!R63+Expenses!R41</f>
        <v>17</v>
      </c>
      <c r="S39" s="368">
        <f>'Profit &amp; Margin'!S17+Expenses!S63+Expenses!S41</f>
        <v>-4</v>
      </c>
      <c r="T39" s="409">
        <f>'Profit &amp; Margin'!T17+Expenses!T63+Expenses!T41</f>
        <v>23</v>
      </c>
      <c r="U39" s="7"/>
      <c r="V39" s="236"/>
      <c r="W39" s="533"/>
    </row>
    <row r="40" spans="1:23" s="527" customFormat="1" ht="12" customHeight="1">
      <c r="A40" s="236"/>
      <c r="B40" s="407"/>
      <c r="C40" s="221"/>
      <c r="D40" s="230"/>
      <c r="E40" s="235"/>
      <c r="F40" s="231"/>
      <c r="G40" s="167"/>
      <c r="H40" s="158"/>
      <c r="I40" s="158"/>
      <c r="J40" s="158"/>
      <c r="K40" s="43"/>
      <c r="L40" s="465"/>
      <c r="M40" s="209"/>
      <c r="N40" s="230"/>
      <c r="O40" s="235"/>
      <c r="P40" s="231"/>
      <c r="Q40" s="167"/>
      <c r="R40" s="158"/>
      <c r="S40" s="158"/>
      <c r="T40" s="158"/>
      <c r="U40" s="40"/>
      <c r="V40" s="236"/>
      <c r="W40" s="533"/>
    </row>
    <row r="41" spans="1:23" s="527" customFormat="1" ht="14.25">
      <c r="A41" s="236"/>
      <c r="B41" s="407"/>
      <c r="C41" s="406" t="s">
        <v>395</v>
      </c>
      <c r="D41" s="327"/>
      <c r="E41" s="408">
        <f>'Profit &amp; Margin'!E19+Expenses!E65+Expenses!E43</f>
        <v>4724</v>
      </c>
      <c r="F41" s="408"/>
      <c r="G41" s="410">
        <f>G31+G37+G39</f>
        <v>1319</v>
      </c>
      <c r="H41" s="409">
        <f>H31+H37+H39</f>
        <v>1147</v>
      </c>
      <c r="I41" s="409">
        <f>I31+I37+I39</f>
        <v>1164</v>
      </c>
      <c r="J41" s="409">
        <f>J31+J37+J39</f>
        <v>1094</v>
      </c>
      <c r="K41" s="412"/>
      <c r="L41" s="413">
        <f>E41/O41-1</f>
        <v>-0.022957600827300917</v>
      </c>
      <c r="M41" s="411">
        <f>G41/Q41-1</f>
        <v>0.10654362416107377</v>
      </c>
      <c r="N41" s="327"/>
      <c r="O41" s="408">
        <f>'Profit &amp; Margin'!O19+Expenses!O65+Expenses!O43</f>
        <v>4835</v>
      </c>
      <c r="P41" s="408"/>
      <c r="Q41" s="410">
        <f>Q31+Q37+Q39</f>
        <v>1192</v>
      </c>
      <c r="R41" s="409">
        <f>R31+R37+R39</f>
        <v>1206</v>
      </c>
      <c r="S41" s="409">
        <f>S31+S37+S39</f>
        <v>1208</v>
      </c>
      <c r="T41" s="409">
        <f>T31+T37+T39</f>
        <v>1229</v>
      </c>
      <c r="U41" s="40"/>
      <c r="V41" s="236"/>
      <c r="W41" s="533"/>
    </row>
    <row r="42" spans="1:23" s="527" customFormat="1" ht="14.25">
      <c r="A42" s="236"/>
      <c r="B42" s="407"/>
      <c r="C42" s="406"/>
      <c r="D42" s="327"/>
      <c r="E42" s="408"/>
      <c r="F42" s="408"/>
      <c r="G42" s="410"/>
      <c r="H42" s="500"/>
      <c r="I42" s="409"/>
      <c r="J42" s="409"/>
      <c r="K42" s="412"/>
      <c r="L42" s="413"/>
      <c r="M42" s="411"/>
      <c r="N42" s="327"/>
      <c r="O42" s="408"/>
      <c r="P42" s="408"/>
      <c r="Q42" s="410"/>
      <c r="R42" s="409"/>
      <c r="S42" s="409"/>
      <c r="T42" s="409"/>
      <c r="U42" s="40"/>
      <c r="V42" s="236"/>
      <c r="W42" s="533"/>
    </row>
    <row r="43" spans="1:23" s="527" customFormat="1" ht="9" customHeight="1">
      <c r="A43" s="236"/>
      <c r="B43" s="237"/>
      <c r="C43" s="238"/>
      <c r="D43" s="238"/>
      <c r="E43" s="238"/>
      <c r="F43" s="238"/>
      <c r="G43" s="238"/>
      <c r="H43" s="238"/>
      <c r="I43" s="238"/>
      <c r="J43" s="238"/>
      <c r="K43" s="237"/>
      <c r="L43" s="238"/>
      <c r="M43" s="242"/>
      <c r="N43" s="238"/>
      <c r="O43" s="238"/>
      <c r="P43" s="238"/>
      <c r="Q43" s="238"/>
      <c r="R43" s="238"/>
      <c r="S43" s="238"/>
      <c r="T43" s="238"/>
      <c r="U43" s="237"/>
      <c r="V43" s="236"/>
      <c r="W43" s="533"/>
    </row>
    <row r="44" spans="1:22" s="527" customFormat="1" ht="9" customHeight="1">
      <c r="A44" s="55"/>
      <c r="B44" s="56"/>
      <c r="C44" s="42"/>
      <c r="D44" s="42"/>
      <c r="E44" s="42"/>
      <c r="F44" s="42"/>
      <c r="G44" s="42"/>
      <c r="H44" s="42"/>
      <c r="I44" s="42"/>
      <c r="J44" s="42"/>
      <c r="K44" s="56"/>
      <c r="L44" s="42"/>
      <c r="M44" s="215"/>
      <c r="N44" s="42"/>
      <c r="O44" s="42"/>
      <c r="P44" s="42"/>
      <c r="Q44" s="42"/>
      <c r="R44" s="42"/>
      <c r="S44" s="42"/>
      <c r="T44" s="42"/>
      <c r="U44" s="56"/>
      <c r="V44" s="55"/>
    </row>
    <row r="45" spans="1:22" s="527" customFormat="1" ht="9" customHeight="1">
      <c r="A45" s="236"/>
      <c r="B45" s="237"/>
      <c r="C45" s="415"/>
      <c r="D45" s="415"/>
      <c r="E45" s="415"/>
      <c r="F45" s="415"/>
      <c r="G45" s="415"/>
      <c r="H45" s="415"/>
      <c r="I45" s="415"/>
      <c r="J45" s="415"/>
      <c r="K45" s="416"/>
      <c r="L45" s="415"/>
      <c r="M45" s="441"/>
      <c r="N45" s="415"/>
      <c r="O45" s="415"/>
      <c r="P45" s="415"/>
      <c r="Q45" s="415"/>
      <c r="R45" s="415"/>
      <c r="S45" s="415"/>
      <c r="T45" s="415"/>
      <c r="U45" s="237"/>
      <c r="V45" s="236"/>
    </row>
    <row r="46" spans="1:22" s="527" customFormat="1" ht="15" customHeight="1">
      <c r="A46" s="236"/>
      <c r="B46" s="39"/>
      <c r="C46" s="414" t="s">
        <v>169</v>
      </c>
      <c r="D46" s="405"/>
      <c r="E46" s="229">
        <v>2005</v>
      </c>
      <c r="F46" s="405"/>
      <c r="G46" s="8" t="s">
        <v>358</v>
      </c>
      <c r="H46" s="9" t="s">
        <v>308</v>
      </c>
      <c r="I46" s="9" t="s">
        <v>247</v>
      </c>
      <c r="J46" s="9" t="s">
        <v>224</v>
      </c>
      <c r="K46" s="39"/>
      <c r="L46" s="266" t="s">
        <v>26</v>
      </c>
      <c r="M46" s="216" t="s">
        <v>26</v>
      </c>
      <c r="N46" s="405"/>
      <c r="O46" s="229">
        <v>2004</v>
      </c>
      <c r="P46" s="405"/>
      <c r="Q46" s="8" t="s">
        <v>153</v>
      </c>
      <c r="R46" s="9" t="s">
        <v>154</v>
      </c>
      <c r="S46" s="9" t="s">
        <v>155</v>
      </c>
      <c r="T46" s="9" t="s">
        <v>147</v>
      </c>
      <c r="U46" s="39"/>
      <c r="V46" s="236"/>
    </row>
    <row r="47" spans="1:23" s="527" customFormat="1" ht="14.25">
      <c r="A47" s="236"/>
      <c r="B47" s="40"/>
      <c r="C47" s="563" t="s">
        <v>397</v>
      </c>
      <c r="D47" s="404"/>
      <c r="E47" s="229"/>
      <c r="F47" s="228"/>
      <c r="G47" s="8"/>
      <c r="H47" s="9"/>
      <c r="I47" s="9"/>
      <c r="J47" s="9"/>
      <c r="K47" s="40"/>
      <c r="L47" s="313" t="s">
        <v>115</v>
      </c>
      <c r="M47" s="426" t="s">
        <v>359</v>
      </c>
      <c r="N47" s="404"/>
      <c r="O47" s="229"/>
      <c r="P47" s="228"/>
      <c r="Q47" s="8"/>
      <c r="R47" s="9"/>
      <c r="S47" s="9"/>
      <c r="T47" s="9"/>
      <c r="U47" s="40"/>
      <c r="V47" s="236"/>
      <c r="W47" s="540"/>
    </row>
    <row r="48" spans="1:23" s="527" customFormat="1" ht="12" customHeight="1">
      <c r="A48" s="236"/>
      <c r="B48" s="40"/>
      <c r="C48" s="221"/>
      <c r="D48" s="230"/>
      <c r="E48" s="230"/>
      <c r="F48" s="230"/>
      <c r="G48" s="8"/>
      <c r="H48" s="9"/>
      <c r="I48" s="9"/>
      <c r="J48" s="9"/>
      <c r="K48" s="40"/>
      <c r="L48" s="313"/>
      <c r="M48" s="426"/>
      <c r="N48" s="230"/>
      <c r="O48" s="230"/>
      <c r="P48" s="230"/>
      <c r="Q48" s="8"/>
      <c r="R48" s="9"/>
      <c r="S48" s="9"/>
      <c r="T48" s="9"/>
      <c r="U48" s="40"/>
      <c r="V48" s="236"/>
      <c r="W48" s="533"/>
    </row>
    <row r="49" spans="1:23" s="527" customFormat="1" ht="12" customHeight="1">
      <c r="A49" s="236"/>
      <c r="B49" s="43"/>
      <c r="C49" s="221" t="s">
        <v>1</v>
      </c>
      <c r="D49" s="230"/>
      <c r="E49" s="249">
        <f>E27/Revenues!E29</f>
        <v>0.23848334514528702</v>
      </c>
      <c r="F49" s="231"/>
      <c r="G49" s="168">
        <f>G27/Revenues!G29</f>
        <v>0.28344370860927154</v>
      </c>
      <c r="H49" s="162">
        <f>H27/Revenues!H29</f>
        <v>0.23709902370990238</v>
      </c>
      <c r="I49" s="162">
        <f>I27/Revenues!I29</f>
        <v>0.21690140845070421</v>
      </c>
      <c r="J49" s="361">
        <f>J27/Revenues!J29</f>
        <v>0.2109375</v>
      </c>
      <c r="K49" s="41"/>
      <c r="L49" s="314"/>
      <c r="M49" s="442"/>
      <c r="N49" s="230"/>
      <c r="O49" s="249">
        <f>O27/Revenues!O29</f>
        <v>0.2684049079754601</v>
      </c>
      <c r="P49" s="231"/>
      <c r="Q49" s="168">
        <f>Q27/Revenues!Q29</f>
        <v>0.26884779516358465</v>
      </c>
      <c r="R49" s="162">
        <f>R27/Revenues!R29</f>
        <v>0.26292466765140327</v>
      </c>
      <c r="S49" s="162">
        <f>S27/Revenues!S29</f>
        <v>0.271875</v>
      </c>
      <c r="T49" s="361">
        <f>T27/Revenues!T29</f>
        <v>0.27040816326530615</v>
      </c>
      <c r="U49" s="43"/>
      <c r="V49" s="236"/>
      <c r="W49" s="533"/>
    </row>
    <row r="50" spans="1:23" s="527" customFormat="1" ht="12" customHeight="1">
      <c r="A50" s="236"/>
      <c r="B50" s="43"/>
      <c r="C50" s="221" t="s">
        <v>24</v>
      </c>
      <c r="D50" s="230"/>
      <c r="E50" s="249">
        <f>E28/Revenues!E30</f>
        <v>0.37374144180426905</v>
      </c>
      <c r="F50" s="231"/>
      <c r="G50" s="168">
        <f>G28/Revenues!G30</f>
        <v>0.36141304347826086</v>
      </c>
      <c r="H50" s="162">
        <f>H28/Revenues!H30</f>
        <v>0.3890728476821192</v>
      </c>
      <c r="I50" s="162">
        <f>I28/Revenues!I30</f>
        <v>0.39761092150170646</v>
      </c>
      <c r="J50" s="361">
        <f>J28/Revenues!J30</f>
        <v>0.348294434470377</v>
      </c>
      <c r="K50" s="41"/>
      <c r="L50" s="314"/>
      <c r="M50" s="442"/>
      <c r="N50" s="230"/>
      <c r="O50" s="249">
        <f>O28/Revenues!O30</f>
        <v>0.3980625275209159</v>
      </c>
      <c r="P50" s="231"/>
      <c r="Q50" s="168">
        <f>Q28/Revenues!Q30</f>
        <v>0.3719298245614035</v>
      </c>
      <c r="R50" s="162">
        <f>R28/Revenues!R30</f>
        <v>0.3893653516295026</v>
      </c>
      <c r="S50" s="162">
        <f>S28/Revenues!S30</f>
        <v>0.39679715302491103</v>
      </c>
      <c r="T50" s="361">
        <f>T28/Revenues!T30</f>
        <v>0.4352517985611511</v>
      </c>
      <c r="U50" s="43"/>
      <c r="V50" s="236"/>
      <c r="W50" s="533"/>
    </row>
    <row r="51" spans="1:23" s="527" customFormat="1" ht="12" customHeight="1">
      <c r="A51" s="236"/>
      <c r="B51" s="43"/>
      <c r="C51" s="44" t="s">
        <v>29</v>
      </c>
      <c r="D51" s="230"/>
      <c r="E51" s="249">
        <f>E29/Revenues!E31</f>
        <v>0.3722627737226277</v>
      </c>
      <c r="F51" s="231"/>
      <c r="G51" s="168">
        <f>G29/Revenues!G31</f>
        <v>0.35570469798657717</v>
      </c>
      <c r="H51" s="162">
        <f>H29/Revenues!H31</f>
        <v>0.38848920863309355</v>
      </c>
      <c r="I51" s="162">
        <f>I29/Revenues!I31</f>
        <v>0.37681159420289856</v>
      </c>
      <c r="J51" s="361">
        <f>J29/Revenues!J31</f>
        <v>0.36885245901639346</v>
      </c>
      <c r="K51" s="41"/>
      <c r="L51" s="316"/>
      <c r="M51" s="443"/>
      <c r="N51" s="230"/>
      <c r="O51" s="249">
        <f>O29/Revenues!O31</f>
        <v>0.2780373831775701</v>
      </c>
      <c r="P51" s="231"/>
      <c r="Q51" s="168">
        <f>Q29/Revenues!Q31</f>
        <v>0.37719298245614036</v>
      </c>
      <c r="R51" s="162">
        <f>R29/Revenues!R31</f>
        <v>0.18518518518518517</v>
      </c>
      <c r="S51" s="162">
        <f>S29/Revenues!S31</f>
        <v>0.2403846153846154</v>
      </c>
      <c r="T51" s="361">
        <f>T29/Revenues!T31</f>
        <v>0.30392156862745096</v>
      </c>
      <c r="U51" s="43"/>
      <c r="V51" s="236"/>
      <c r="W51" s="533"/>
    </row>
    <row r="52" spans="1:23" s="49" customFormat="1" ht="12" customHeight="1">
      <c r="A52" s="236"/>
      <c r="B52" s="7"/>
      <c r="C52" s="406" t="s">
        <v>116</v>
      </c>
      <c r="D52" s="233"/>
      <c r="E52" s="373">
        <f>E31/Revenues!E33</f>
        <v>0.313300324398156</v>
      </c>
      <c r="F52" s="369"/>
      <c r="G52" s="375">
        <f>G31/Revenues!G33</f>
        <v>0.3470238095238095</v>
      </c>
      <c r="H52" s="374">
        <f>H31/Revenues!H33</f>
        <v>0.31215469613259667</v>
      </c>
      <c r="I52" s="374">
        <f>I31/Revenues!I33</f>
        <v>0.30450070323488043</v>
      </c>
      <c r="J52" s="374">
        <f>J31/Revenues!J33</f>
        <v>0.28079571537872994</v>
      </c>
      <c r="K52" s="368"/>
      <c r="L52" s="371"/>
      <c r="M52" s="397"/>
      <c r="N52" s="369"/>
      <c r="O52" s="373">
        <f>O31/Revenues!O33</f>
        <v>0.3246580547112462</v>
      </c>
      <c r="P52" s="369"/>
      <c r="Q52" s="375">
        <f>Q31/Revenues!Q33</f>
        <v>0.32168850072780203</v>
      </c>
      <c r="R52" s="374">
        <f>R31/Revenues!R33</f>
        <v>0.31001472754050075</v>
      </c>
      <c r="S52" s="374">
        <f>S31/Revenues!S33</f>
        <v>0.32098765432098764</v>
      </c>
      <c r="T52" s="500">
        <f>T31/Revenues!T33</f>
        <v>0.3478964401294498</v>
      </c>
      <c r="U52" s="7"/>
      <c r="V52" s="236"/>
      <c r="W52" s="533"/>
    </row>
    <row r="53" spans="1:23" s="527" customFormat="1" ht="12" customHeight="1">
      <c r="A53" s="236"/>
      <c r="B53" s="40"/>
      <c r="C53" s="221"/>
      <c r="D53" s="230"/>
      <c r="E53" s="250"/>
      <c r="F53" s="230"/>
      <c r="G53" s="181"/>
      <c r="H53" s="170"/>
      <c r="I53" s="170"/>
      <c r="J53" s="41"/>
      <c r="K53" s="41"/>
      <c r="L53" s="315"/>
      <c r="M53" s="206"/>
      <c r="N53" s="230"/>
      <c r="O53" s="250"/>
      <c r="P53" s="230"/>
      <c r="Q53" s="181"/>
      <c r="R53" s="170"/>
      <c r="S53" s="170"/>
      <c r="T53" s="221"/>
      <c r="U53" s="40"/>
      <c r="V53" s="236"/>
      <c r="W53" s="533"/>
    </row>
    <row r="54" spans="1:23" s="527" customFormat="1" ht="12" customHeight="1">
      <c r="A54" s="236"/>
      <c r="B54" s="40"/>
      <c r="C54" s="221" t="s">
        <v>248</v>
      </c>
      <c r="D54" s="230"/>
      <c r="E54" s="249">
        <f>E33/Revenues!E35</f>
        <v>0.1593959731543624</v>
      </c>
      <c r="F54" s="230"/>
      <c r="G54" s="168">
        <f>G33/Revenues!G35</f>
        <v>0.13752122241086587</v>
      </c>
      <c r="H54" s="162">
        <f>H33/Revenues!H35</f>
        <v>0.15780445969125215</v>
      </c>
      <c r="I54" s="162">
        <f>I33/Revenues!I35</f>
        <v>0.16279069767441862</v>
      </c>
      <c r="J54" s="361">
        <f>J33/Revenues!J35</f>
        <v>0.17868852459016393</v>
      </c>
      <c r="K54" s="41"/>
      <c r="L54" s="314"/>
      <c r="M54" s="442"/>
      <c r="N54" s="230"/>
      <c r="O54" s="249">
        <f>O33/Revenues!O35</f>
        <v>0.16222859483818108</v>
      </c>
      <c r="P54" s="230"/>
      <c r="Q54" s="168">
        <f>Q33/Revenues!Q35</f>
        <v>0.1629032258064516</v>
      </c>
      <c r="R54" s="162">
        <f>R33/Revenues!R35</f>
        <v>0.18604651162790697</v>
      </c>
      <c r="S54" s="162">
        <f>S33/Revenues!S35</f>
        <v>0.17362270450751252</v>
      </c>
      <c r="T54" s="361">
        <f>T33/Revenues!T35</f>
        <v>0.12741935483870967</v>
      </c>
      <c r="U54" s="40"/>
      <c r="V54" s="236"/>
      <c r="W54" s="533"/>
    </row>
    <row r="55" spans="1:23" s="527" customFormat="1" ht="12" customHeight="1">
      <c r="A55" s="236"/>
      <c r="B55" s="40"/>
      <c r="C55" s="221" t="s">
        <v>249</v>
      </c>
      <c r="D55" s="230"/>
      <c r="E55" s="249">
        <f>E34/Revenues!E36</f>
        <v>0.13494157557482095</v>
      </c>
      <c r="F55" s="230"/>
      <c r="G55" s="168">
        <f>G34/Revenues!G36</f>
        <v>0.10014947683109118</v>
      </c>
      <c r="H55" s="162">
        <f>H34/Revenues!H36</f>
        <v>0.13664596273291926</v>
      </c>
      <c r="I55" s="162">
        <f>I34/Revenues!I36</f>
        <v>0.17345399698340874</v>
      </c>
      <c r="J55" s="361">
        <f>J34/Revenues!J36</f>
        <v>0.12998522895125553</v>
      </c>
      <c r="K55" s="41"/>
      <c r="L55" s="314"/>
      <c r="M55" s="442"/>
      <c r="N55" s="230"/>
      <c r="O55" s="249">
        <f>O34/Revenues!O36</f>
        <v>0.15225500169549</v>
      </c>
      <c r="P55" s="230"/>
      <c r="Q55" s="168">
        <f>Q34/Revenues!Q36</f>
        <v>0.143646408839779</v>
      </c>
      <c r="R55" s="162">
        <f>R34/Revenues!R36</f>
        <v>0.16368638239339753</v>
      </c>
      <c r="S55" s="162">
        <f>S34/Revenues!S36</f>
        <v>0.15258855585831063</v>
      </c>
      <c r="T55" s="361">
        <f>T34/Revenues!T36</f>
        <v>0.14921465968586387</v>
      </c>
      <c r="U55" s="40"/>
      <c r="V55" s="236"/>
      <c r="W55" s="533"/>
    </row>
    <row r="56" spans="1:23" s="527" customFormat="1" ht="12" customHeight="1">
      <c r="A56" s="236"/>
      <c r="B56" s="40"/>
      <c r="C56" s="221" t="s">
        <v>296</v>
      </c>
      <c r="D56" s="230"/>
      <c r="E56" s="249">
        <f>E35/Revenues!E37</f>
        <v>0.40882647943831496</v>
      </c>
      <c r="F56" s="230"/>
      <c r="G56" s="168">
        <f>G35/Revenues!G37</f>
        <v>0.40445859872611467</v>
      </c>
      <c r="H56" s="162">
        <f>H35/Revenues!H37</f>
        <v>0.40788415124698313</v>
      </c>
      <c r="I56" s="162">
        <f>I35/Revenues!I37</f>
        <v>0.4038308060654429</v>
      </c>
      <c r="J56" s="361">
        <f>J35/Revenues!J37</f>
        <v>0.41930251419302517</v>
      </c>
      <c r="K56" s="41"/>
      <c r="L56" s="314"/>
      <c r="M56" s="442"/>
      <c r="N56" s="230"/>
      <c r="O56" s="249">
        <f>O35/Revenues!O37</f>
        <v>0.4307458143074581</v>
      </c>
      <c r="P56" s="230"/>
      <c r="Q56" s="168">
        <f>Q35/Revenues!Q37</f>
        <v>0.4334862385321101</v>
      </c>
      <c r="R56" s="162">
        <f>R35/Revenues!R37</f>
        <v>0.4163424124513619</v>
      </c>
      <c r="S56" s="162">
        <f>S35/Revenues!S37</f>
        <v>0.44325971058644326</v>
      </c>
      <c r="T56" s="361">
        <f>T35/Revenues!T37</f>
        <v>0.42962962962962964</v>
      </c>
      <c r="U56" s="40"/>
      <c r="V56" s="236"/>
      <c r="W56" s="533"/>
    </row>
    <row r="57" spans="1:23" s="49" customFormat="1" ht="12" customHeight="1">
      <c r="A57" s="236"/>
      <c r="B57" s="7"/>
      <c r="C57" s="406" t="s">
        <v>119</v>
      </c>
      <c r="D57" s="233"/>
      <c r="E57" s="373">
        <f>E37/Revenues!E39</f>
        <v>0.40563707685602207</v>
      </c>
      <c r="F57" s="369"/>
      <c r="G57" s="375">
        <f>G37/Revenues!G39</f>
        <v>0.3771626297577855</v>
      </c>
      <c r="H57" s="374">
        <f>H37/Revenues!H39</f>
        <v>0.41440377804014167</v>
      </c>
      <c r="I57" s="374">
        <f>I37/Revenues!I39</f>
        <v>0.41397228637413397</v>
      </c>
      <c r="J57" s="374">
        <f>J37/Revenues!J39</f>
        <v>0.4172954149738828</v>
      </c>
      <c r="K57" s="368"/>
      <c r="L57" s="371"/>
      <c r="M57" s="397"/>
      <c r="N57" s="369"/>
      <c r="O57" s="373">
        <f>O37/Revenues!O39</f>
        <v>0.4301282935577321</v>
      </c>
      <c r="P57" s="369"/>
      <c r="Q57" s="375">
        <f>Q37/Revenues!Q39</f>
        <v>0.4288864388092613</v>
      </c>
      <c r="R57" s="374">
        <f>R37/Revenues!R39</f>
        <v>0.42953020134228187</v>
      </c>
      <c r="S57" s="374">
        <f>S37/Revenues!S39</f>
        <v>0.443701226309922</v>
      </c>
      <c r="T57" s="500">
        <f>T37/Revenues!T39</f>
        <v>0.4187803561791689</v>
      </c>
      <c r="U57" s="7"/>
      <c r="V57" s="236"/>
      <c r="W57" s="533"/>
    </row>
    <row r="58" spans="1:23" s="527" customFormat="1" ht="12" customHeight="1">
      <c r="A58" s="236"/>
      <c r="B58" s="40"/>
      <c r="C58" s="221"/>
      <c r="D58" s="230"/>
      <c r="E58" s="251"/>
      <c r="F58" s="231"/>
      <c r="G58" s="180"/>
      <c r="H58" s="196"/>
      <c r="I58" s="196"/>
      <c r="J58" s="158"/>
      <c r="K58" s="41"/>
      <c r="L58" s="235"/>
      <c r="M58" s="444"/>
      <c r="N58" s="230"/>
      <c r="O58" s="251"/>
      <c r="P58" s="231"/>
      <c r="Q58" s="180"/>
      <c r="R58" s="196"/>
      <c r="S58" s="196"/>
      <c r="T58" s="158"/>
      <c r="U58" s="40"/>
      <c r="V58" s="236"/>
      <c r="W58" s="533"/>
    </row>
    <row r="59" spans="1:23" s="49" customFormat="1" ht="12" customHeight="1">
      <c r="A59" s="236"/>
      <c r="B59" s="7"/>
      <c r="C59" s="406" t="s">
        <v>2</v>
      </c>
      <c r="D59" s="233"/>
      <c r="E59" s="373">
        <f>E39/Revenues!E58</f>
        <v>0.3803921568627451</v>
      </c>
      <c r="F59" s="369"/>
      <c r="G59" s="375">
        <f>G39/Revenues!G58</f>
        <v>1.5769230769230769</v>
      </c>
      <c r="H59" s="374">
        <f>H39/Revenues!H58</f>
        <v>-0.1320754716981132</v>
      </c>
      <c r="I59" s="374">
        <f>I39/Revenues!I58</f>
        <v>0.2545454545454545</v>
      </c>
      <c r="J59" s="374">
        <f>J39/Revenues!J58</f>
        <v>0.08421052631578947</v>
      </c>
      <c r="K59" s="368"/>
      <c r="L59" s="372"/>
      <c r="M59" s="497"/>
      <c r="N59" s="369"/>
      <c r="O59" s="373">
        <f>O39/Revenues!O58</f>
        <v>0.02056555269922879</v>
      </c>
      <c r="P59" s="369"/>
      <c r="Q59" s="375">
        <f>Q39/Revenues!Q58</f>
        <v>-0.2978723404255319</v>
      </c>
      <c r="R59" s="374">
        <f>R39/Revenues!R58</f>
        <v>0.2</v>
      </c>
      <c r="S59" s="374">
        <f>S39/Revenues!S58</f>
        <v>-0.043010752688172046</v>
      </c>
      <c r="T59" s="500">
        <f>T39/Revenues!T58</f>
        <v>0.19658119658119658</v>
      </c>
      <c r="U59" s="7"/>
      <c r="V59" s="236"/>
      <c r="W59" s="533"/>
    </row>
    <row r="60" spans="1:23" s="527" customFormat="1" ht="12" customHeight="1">
      <c r="A60" s="236"/>
      <c r="B60" s="40"/>
      <c r="C60" s="221"/>
      <c r="D60" s="230"/>
      <c r="E60" s="252"/>
      <c r="F60" s="230"/>
      <c r="G60" s="198"/>
      <c r="H60" s="199"/>
      <c r="I60" s="199"/>
      <c r="J60" s="589"/>
      <c r="K60" s="40"/>
      <c r="L60" s="318"/>
      <c r="M60" s="446"/>
      <c r="N60" s="230"/>
      <c r="O60" s="252"/>
      <c r="P60" s="230"/>
      <c r="Q60" s="198"/>
      <c r="R60" s="199"/>
      <c r="S60" s="199"/>
      <c r="T60" s="589"/>
      <c r="U60" s="40"/>
      <c r="V60" s="236"/>
      <c r="W60" s="533"/>
    </row>
    <row r="61" spans="1:23" s="527" customFormat="1" ht="14.25">
      <c r="A61" s="236"/>
      <c r="B61" s="40"/>
      <c r="C61" s="406" t="s">
        <v>396</v>
      </c>
      <c r="D61" s="327"/>
      <c r="E61" s="498">
        <f>E41/Revenues!E62</f>
        <v>0.3957774798927614</v>
      </c>
      <c r="F61" s="408"/>
      <c r="G61" s="499">
        <f>G41/Revenues!G62</f>
        <v>0.4166140240050537</v>
      </c>
      <c r="H61" s="500">
        <f>H41/Revenues!H62</f>
        <v>0.3914675767918089</v>
      </c>
      <c r="I61" s="500">
        <f>I41/Revenues!I62</f>
        <v>0.3945762711864407</v>
      </c>
      <c r="J61" s="500">
        <f>J41/Revenues!J62</f>
        <v>0.3785467128027682</v>
      </c>
      <c r="K61" s="412"/>
      <c r="L61" s="501"/>
      <c r="M61" s="411"/>
      <c r="N61" s="408"/>
      <c r="O61" s="498">
        <f>O41/Revenues!O62</f>
        <v>0.40908706320331667</v>
      </c>
      <c r="P61" s="408"/>
      <c r="Q61" s="499">
        <f>Q41/Revenues!Q62</f>
        <v>0.3962765957446808</v>
      </c>
      <c r="R61" s="500">
        <f>R41/Revenues!R62</f>
        <v>0.407845789651674</v>
      </c>
      <c r="S61" s="500">
        <f>S41/Revenues!S62</f>
        <v>0.41512027491408937</v>
      </c>
      <c r="T61" s="500">
        <f>T41/Revenues!T62</f>
        <v>0.41745923913043476</v>
      </c>
      <c r="U61" s="40"/>
      <c r="V61" s="236"/>
      <c r="W61" s="533"/>
    </row>
    <row r="62" spans="1:23" s="527" customFormat="1" ht="14.25">
      <c r="A62" s="236"/>
      <c r="B62" s="40"/>
      <c r="C62" s="406"/>
      <c r="D62" s="327"/>
      <c r="E62" s="417"/>
      <c r="F62" s="327"/>
      <c r="G62" s="419"/>
      <c r="H62" s="418"/>
      <c r="I62" s="418"/>
      <c r="J62" s="418"/>
      <c r="K62" s="407"/>
      <c r="L62" s="398"/>
      <c r="M62" s="163"/>
      <c r="N62" s="327"/>
      <c r="O62" s="417"/>
      <c r="P62" s="327"/>
      <c r="Q62" s="419"/>
      <c r="R62" s="418"/>
      <c r="S62" s="418"/>
      <c r="T62" s="418"/>
      <c r="U62" s="40"/>
      <c r="V62" s="236"/>
      <c r="W62" s="533"/>
    </row>
    <row r="63" spans="1:23" s="527" customFormat="1" ht="9" customHeight="1">
      <c r="A63" s="236"/>
      <c r="B63" s="237"/>
      <c r="C63" s="238"/>
      <c r="D63" s="238"/>
      <c r="E63" s="238"/>
      <c r="F63" s="238"/>
      <c r="G63" s="238"/>
      <c r="H63" s="238"/>
      <c r="I63" s="238"/>
      <c r="J63" s="238"/>
      <c r="K63" s="237"/>
      <c r="L63" s="238"/>
      <c r="M63" s="239"/>
      <c r="N63" s="238"/>
      <c r="O63" s="238"/>
      <c r="P63" s="238"/>
      <c r="Q63" s="238"/>
      <c r="R63" s="238"/>
      <c r="S63" s="238"/>
      <c r="T63" s="238"/>
      <c r="U63" s="237"/>
      <c r="V63" s="236"/>
      <c r="W63" s="533"/>
    </row>
    <row r="64" spans="1:22" s="527" customFormat="1" ht="9" customHeight="1">
      <c r="A64" s="55"/>
      <c r="B64" s="56"/>
      <c r="C64" s="42"/>
      <c r="D64" s="42"/>
      <c r="E64" s="42"/>
      <c r="F64" s="42"/>
      <c r="G64" s="42"/>
      <c r="H64" s="42"/>
      <c r="I64" s="42"/>
      <c r="J64" s="42"/>
      <c r="K64" s="56"/>
      <c r="L64" s="42"/>
      <c r="M64" s="53"/>
      <c r="N64" s="42"/>
      <c r="O64" s="42"/>
      <c r="P64" s="42"/>
      <c r="Q64" s="42"/>
      <c r="R64" s="42"/>
      <c r="S64" s="42"/>
      <c r="T64" s="42"/>
      <c r="U64" s="56"/>
      <c r="V64" s="55"/>
    </row>
  </sheetData>
  <sheetProtection password="C7A0" sheet="1" objects="1" scenarios="1"/>
  <printOptions horizontalCentered="1"/>
  <pageMargins left="0.15748031496062992" right="0.6692913385826772" top="0.31496062992125984" bottom="0.4330708661417323" header="0.2362204724409449" footer="0.2362204724409449"/>
  <pageSetup fitToHeight="1" fitToWidth="1" horizontalDpi="600" verticalDpi="600" orientation="portrait" paperSize="9" scale="75" r:id="rId1"/>
  <headerFooter alignWithMargins="0">
    <oddFooter>&amp;L&amp;"KPN Sans,Regular"KPN Investor Relations&amp;C&amp;"KPN Sans,Regular"&amp;A&amp;R&amp;"KPN Sans,Regular"Q4 2005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1.25" style="19" customWidth="1"/>
    <col min="2" max="2" width="0.875" style="19" customWidth="1"/>
    <col min="3" max="3" width="58.125" style="597" customWidth="1"/>
    <col min="4" max="4" width="1.75390625" style="597" customWidth="1"/>
    <col min="5" max="5" width="9.00390625" style="597" customWidth="1"/>
    <col min="6" max="6" width="1.75390625" style="597" customWidth="1"/>
    <col min="7" max="7" width="9.00390625" style="598" customWidth="1"/>
    <col min="8" max="9" width="9.00390625" style="19" customWidth="1"/>
    <col min="10" max="10" width="9.00390625" style="597" customWidth="1"/>
    <col min="11" max="11" width="1.75390625" style="19" customWidth="1"/>
    <col min="12" max="13" width="7.75390625" style="599" customWidth="1"/>
    <col min="14" max="14" width="1.75390625" style="597" customWidth="1"/>
    <col min="15" max="15" width="9.00390625" style="597" customWidth="1"/>
    <col min="16" max="16" width="1.75390625" style="597" customWidth="1"/>
    <col min="17" max="17" width="9.00390625" style="598" customWidth="1"/>
    <col min="18" max="20" width="9.00390625" style="19" customWidth="1"/>
    <col min="21" max="21" width="0.875" style="19" customWidth="1"/>
    <col min="22" max="22" width="1.25" style="19" customWidth="1"/>
    <col min="23" max="16384" width="9.75390625" style="63" customWidth="1"/>
  </cols>
  <sheetData>
    <row r="1" spans="1:23" s="11" customFormat="1" ht="9" customHeight="1">
      <c r="A1" s="236"/>
      <c r="B1" s="237"/>
      <c r="C1" s="238"/>
      <c r="D1" s="238"/>
      <c r="E1" s="238"/>
      <c r="F1" s="238"/>
      <c r="G1" s="238"/>
      <c r="H1" s="238"/>
      <c r="I1" s="238"/>
      <c r="J1" s="238"/>
      <c r="K1" s="237"/>
      <c r="L1" s="238"/>
      <c r="M1" s="239"/>
      <c r="N1" s="238"/>
      <c r="O1" s="238"/>
      <c r="P1" s="238"/>
      <c r="Q1" s="238"/>
      <c r="R1" s="238"/>
      <c r="S1" s="238"/>
      <c r="T1" s="376"/>
      <c r="U1" s="237"/>
      <c r="V1" s="236"/>
      <c r="W1" s="13"/>
    </row>
    <row r="2" spans="1:23" s="11" customFormat="1" ht="15" customHeight="1">
      <c r="A2" s="236"/>
      <c r="B2" s="115"/>
      <c r="C2" s="152" t="s">
        <v>259</v>
      </c>
      <c r="D2" s="248"/>
      <c r="E2" s="229">
        <v>2005</v>
      </c>
      <c r="F2" s="228"/>
      <c r="G2" s="8" t="s">
        <v>358</v>
      </c>
      <c r="H2" s="9" t="s">
        <v>308</v>
      </c>
      <c r="I2" s="9" t="s">
        <v>247</v>
      </c>
      <c r="J2" s="9" t="s">
        <v>224</v>
      </c>
      <c r="K2" s="39"/>
      <c r="L2" s="266" t="s">
        <v>26</v>
      </c>
      <c r="M2" s="10" t="s">
        <v>26</v>
      </c>
      <c r="N2" s="248"/>
      <c r="O2" s="229">
        <v>2004</v>
      </c>
      <c r="P2" s="228"/>
      <c r="Q2" s="8" t="s">
        <v>153</v>
      </c>
      <c r="R2" s="9" t="s">
        <v>154</v>
      </c>
      <c r="S2" s="9" t="s">
        <v>155</v>
      </c>
      <c r="T2" s="9" t="s">
        <v>147</v>
      </c>
      <c r="U2" s="39"/>
      <c r="V2" s="236"/>
      <c r="W2" s="13"/>
    </row>
    <row r="3" spans="1:23" s="11" customFormat="1" ht="13.5" customHeight="1">
      <c r="A3" s="236"/>
      <c r="B3" s="9"/>
      <c r="D3" s="230"/>
      <c r="E3" s="230"/>
      <c r="F3" s="230"/>
      <c r="G3" s="8"/>
      <c r="H3" s="9"/>
      <c r="I3" s="9"/>
      <c r="J3" s="9"/>
      <c r="K3" s="39"/>
      <c r="L3" s="313" t="s">
        <v>115</v>
      </c>
      <c r="M3" s="132" t="s">
        <v>359</v>
      </c>
      <c r="N3" s="248"/>
      <c r="O3" s="230"/>
      <c r="P3" s="488"/>
      <c r="Q3" s="8"/>
      <c r="R3" s="9"/>
      <c r="S3" s="9"/>
      <c r="T3" s="116"/>
      <c r="U3" s="40"/>
      <c r="V3" s="236"/>
      <c r="W3" s="13"/>
    </row>
    <row r="4" spans="1:22" ht="15" customHeight="1">
      <c r="A4" s="236"/>
      <c r="B4" s="116"/>
      <c r="C4" s="15" t="s">
        <v>403</v>
      </c>
      <c r="D4" s="248"/>
      <c r="E4" s="554" t="str">
        <f>G4</f>
        <v>+/- 65%</v>
      </c>
      <c r="F4" s="488"/>
      <c r="G4" s="553" t="s">
        <v>404</v>
      </c>
      <c r="H4" s="549" t="s">
        <v>407</v>
      </c>
      <c r="I4" s="549" t="s">
        <v>407</v>
      </c>
      <c r="J4" s="449" t="s">
        <v>408</v>
      </c>
      <c r="K4" s="39"/>
      <c r="L4" s="508"/>
      <c r="M4" s="430"/>
      <c r="N4" s="248"/>
      <c r="O4" s="554" t="str">
        <f>Q4</f>
        <v>+/- 60%</v>
      </c>
      <c r="P4" s="488"/>
      <c r="Q4" s="553" t="s">
        <v>408</v>
      </c>
      <c r="R4" s="549" t="s">
        <v>408</v>
      </c>
      <c r="S4" s="549" t="s">
        <v>407</v>
      </c>
      <c r="T4" s="449" t="s">
        <v>407</v>
      </c>
      <c r="U4" s="62"/>
      <c r="V4" s="236"/>
    </row>
    <row r="5" spans="1:22" ht="13.5" customHeight="1">
      <c r="A5" s="236"/>
      <c r="C5" s="25" t="s">
        <v>399</v>
      </c>
      <c r="D5" s="229"/>
      <c r="E5" s="259" t="str">
        <f>G5</f>
        <v>&gt; 65%</v>
      </c>
      <c r="F5" s="487"/>
      <c r="G5" s="346" t="s">
        <v>405</v>
      </c>
      <c r="H5" s="134" t="s">
        <v>405</v>
      </c>
      <c r="I5" s="548" t="s">
        <v>404</v>
      </c>
      <c r="J5" s="348" t="s">
        <v>404</v>
      </c>
      <c r="K5" s="39"/>
      <c r="L5" s="343"/>
      <c r="M5" s="434"/>
      <c r="N5" s="248"/>
      <c r="O5" s="259" t="str">
        <f>Q5</f>
        <v> +/- 65%</v>
      </c>
      <c r="P5" s="488"/>
      <c r="Q5" s="346" t="s">
        <v>411</v>
      </c>
      <c r="R5" s="548" t="s">
        <v>404</v>
      </c>
      <c r="S5" s="550" t="s">
        <v>411</v>
      </c>
      <c r="T5" s="551" t="s">
        <v>411</v>
      </c>
      <c r="U5" s="27"/>
      <c r="V5" s="236"/>
    </row>
    <row r="6" spans="1:22" ht="13.5" customHeight="1">
      <c r="A6" s="236"/>
      <c r="C6" s="25" t="s">
        <v>400</v>
      </c>
      <c r="D6" s="229"/>
      <c r="E6" s="259" t="str">
        <f>G6</f>
        <v>+/- 60%</v>
      </c>
      <c r="F6" s="488"/>
      <c r="G6" s="481" t="s">
        <v>408</v>
      </c>
      <c r="H6" s="548" t="s">
        <v>408</v>
      </c>
      <c r="I6" s="134" t="s">
        <v>409</v>
      </c>
      <c r="J6" s="348" t="s">
        <v>409</v>
      </c>
      <c r="K6" s="489"/>
      <c r="L6" s="490"/>
      <c r="M6" s="365"/>
      <c r="N6" s="229"/>
      <c r="O6" s="259" t="str">
        <f>Q6</f>
        <v>&gt; 55%</v>
      </c>
      <c r="P6" s="488"/>
      <c r="Q6" s="346" t="s">
        <v>409</v>
      </c>
      <c r="R6" s="134" t="s">
        <v>409</v>
      </c>
      <c r="S6" s="548" t="s">
        <v>408</v>
      </c>
      <c r="T6" s="552" t="s">
        <v>409</v>
      </c>
      <c r="U6" s="27"/>
      <c r="V6" s="236"/>
    </row>
    <row r="7" spans="1:22" ht="13.5" customHeight="1">
      <c r="A7" s="236"/>
      <c r="C7" s="25" t="s">
        <v>401</v>
      </c>
      <c r="D7" s="229"/>
      <c r="E7" s="259" t="str">
        <f>G7</f>
        <v>+/- 65%</v>
      </c>
      <c r="F7" s="488"/>
      <c r="G7" s="481" t="s">
        <v>404</v>
      </c>
      <c r="H7" s="548" t="s">
        <v>404</v>
      </c>
      <c r="I7" s="134" t="s">
        <v>407</v>
      </c>
      <c r="J7" s="348" t="s">
        <v>408</v>
      </c>
      <c r="K7" s="489"/>
      <c r="L7" s="490"/>
      <c r="M7" s="365"/>
      <c r="N7" s="229"/>
      <c r="O7" s="259" t="str">
        <f>Q7</f>
        <v>+/- 60%</v>
      </c>
      <c r="P7" s="488"/>
      <c r="Q7" s="481" t="s">
        <v>408</v>
      </c>
      <c r="R7" s="548" t="s">
        <v>408</v>
      </c>
      <c r="S7" s="548" t="s">
        <v>408</v>
      </c>
      <c r="T7" s="552" t="s">
        <v>408</v>
      </c>
      <c r="U7" s="27"/>
      <c r="V7" s="236"/>
    </row>
    <row r="8" spans="1:22" ht="13.5" customHeight="1">
      <c r="A8" s="236"/>
      <c r="C8" s="25" t="s">
        <v>402</v>
      </c>
      <c r="D8" s="229"/>
      <c r="E8" s="259" t="str">
        <f>G8</f>
        <v>&gt; 40%</v>
      </c>
      <c r="F8" s="488"/>
      <c r="G8" s="346" t="s">
        <v>406</v>
      </c>
      <c r="H8" s="134" t="s">
        <v>406</v>
      </c>
      <c r="I8" s="548" t="s">
        <v>410</v>
      </c>
      <c r="J8" s="348" t="s">
        <v>410</v>
      </c>
      <c r="K8" s="489"/>
      <c r="L8" s="490"/>
      <c r="M8" s="365"/>
      <c r="N8" s="229"/>
      <c r="O8" s="259" t="str">
        <f>Q8</f>
        <v>+/- 40%</v>
      </c>
      <c r="P8" s="488"/>
      <c r="Q8" s="481" t="s">
        <v>410</v>
      </c>
      <c r="R8" s="548" t="s">
        <v>410</v>
      </c>
      <c r="S8" s="548" t="s">
        <v>410</v>
      </c>
      <c r="T8" s="552" t="s">
        <v>410</v>
      </c>
      <c r="U8" s="27"/>
      <c r="V8" s="236"/>
    </row>
    <row r="9" spans="1:22" ht="12" customHeight="1">
      <c r="A9" s="236"/>
      <c r="B9" s="9"/>
      <c r="C9" s="20"/>
      <c r="D9" s="229"/>
      <c r="E9" s="256"/>
      <c r="F9" s="229"/>
      <c r="G9" s="21"/>
      <c r="H9" s="20"/>
      <c r="I9" s="20"/>
      <c r="J9" s="20"/>
      <c r="K9" s="9"/>
      <c r="L9" s="278"/>
      <c r="M9" s="422"/>
      <c r="N9" s="229"/>
      <c r="O9" s="256"/>
      <c r="P9" s="229"/>
      <c r="Q9" s="21"/>
      <c r="R9" s="20"/>
      <c r="S9" s="20"/>
      <c r="T9" s="20"/>
      <c r="U9" s="18"/>
      <c r="V9" s="236"/>
    </row>
    <row r="10" spans="1:22" ht="13.5" customHeight="1">
      <c r="A10" s="236"/>
      <c r="B10" s="116"/>
      <c r="C10" s="15" t="s">
        <v>314</v>
      </c>
      <c r="D10" s="254"/>
      <c r="E10" s="262">
        <f>G10</f>
        <v>4999</v>
      </c>
      <c r="F10" s="254"/>
      <c r="G10" s="28">
        <f>SUM(G11:G12)</f>
        <v>4999</v>
      </c>
      <c r="H10" s="29">
        <f>SUM(H11:H12)</f>
        <v>5137</v>
      </c>
      <c r="I10" s="29">
        <f>SUM(I11:I12)</f>
        <v>5221</v>
      </c>
      <c r="J10" s="333">
        <f>SUM(J11:J12)</f>
        <v>5291</v>
      </c>
      <c r="K10" s="116"/>
      <c r="L10" s="508">
        <f>E10/O10-1</f>
        <v>-0.06717671207314801</v>
      </c>
      <c r="M10" s="430">
        <f>G10/Q10-1</f>
        <v>-0.06717671207314801</v>
      </c>
      <c r="N10" s="254"/>
      <c r="O10" s="262">
        <f>Q10</f>
        <v>5359</v>
      </c>
      <c r="P10" s="254"/>
      <c r="Q10" s="28">
        <f>SUM(Q11:Q12)</f>
        <v>5359</v>
      </c>
      <c r="R10" s="29">
        <f>SUM(R11:R12)</f>
        <v>5398</v>
      </c>
      <c r="S10" s="29">
        <f>SUM(S11:S12)</f>
        <v>5433</v>
      </c>
      <c r="T10" s="333">
        <f>SUM(T11:T12)</f>
        <v>5466</v>
      </c>
      <c r="U10" s="18"/>
      <c r="V10" s="236"/>
    </row>
    <row r="11" spans="1:22" ht="12" customHeight="1">
      <c r="A11" s="236"/>
      <c r="B11" s="118"/>
      <c r="C11" s="25" t="s">
        <v>13</v>
      </c>
      <c r="D11" s="263"/>
      <c r="E11" s="264">
        <f>G11</f>
        <v>4518</v>
      </c>
      <c r="F11" s="263"/>
      <c r="G11" s="31">
        <v>4518</v>
      </c>
      <c r="H11" s="32">
        <v>4638</v>
      </c>
      <c r="I11" s="32">
        <v>4713</v>
      </c>
      <c r="J11" s="334">
        <v>4782</v>
      </c>
      <c r="K11" s="118"/>
      <c r="L11" s="511">
        <f>E11/O11-1</f>
        <v>-0.06575682382133996</v>
      </c>
      <c r="M11" s="431">
        <f>G11/Q11-1</f>
        <v>-0.06575682382133996</v>
      </c>
      <c r="N11" s="263"/>
      <c r="O11" s="264">
        <f>Q11</f>
        <v>4836</v>
      </c>
      <c r="P11" s="263"/>
      <c r="Q11" s="31">
        <v>4836</v>
      </c>
      <c r="R11" s="32">
        <v>4867</v>
      </c>
      <c r="S11" s="32">
        <v>4897</v>
      </c>
      <c r="T11" s="334">
        <v>4925</v>
      </c>
      <c r="U11" s="27"/>
      <c r="V11" s="236"/>
    </row>
    <row r="12" spans="1:22" ht="12" customHeight="1">
      <c r="A12" s="236"/>
      <c r="B12" s="118"/>
      <c r="C12" s="25" t="s">
        <v>260</v>
      </c>
      <c r="D12" s="263"/>
      <c r="E12" s="264">
        <f>G12</f>
        <v>481</v>
      </c>
      <c r="F12" s="263"/>
      <c r="G12" s="31">
        <v>481</v>
      </c>
      <c r="H12" s="32">
        <v>499</v>
      </c>
      <c r="I12" s="32">
        <v>508</v>
      </c>
      <c r="J12" s="334">
        <v>509</v>
      </c>
      <c r="K12" s="118"/>
      <c r="L12" s="511">
        <f>E12/O12-1</f>
        <v>-0.08030592734225617</v>
      </c>
      <c r="M12" s="431">
        <f>G12/Q12-1</f>
        <v>-0.08030592734225617</v>
      </c>
      <c r="N12" s="263"/>
      <c r="O12" s="264">
        <f>Q12</f>
        <v>523</v>
      </c>
      <c r="P12" s="263"/>
      <c r="Q12" s="31">
        <v>523</v>
      </c>
      <c r="R12" s="32">
        <v>531</v>
      </c>
      <c r="S12" s="32">
        <v>536</v>
      </c>
      <c r="T12" s="334">
        <v>541</v>
      </c>
      <c r="U12" s="27"/>
      <c r="V12" s="236"/>
    </row>
    <row r="13" spans="1:22" ht="12" customHeight="1">
      <c r="A13" s="236"/>
      <c r="B13" s="9"/>
      <c r="C13" s="20"/>
      <c r="D13" s="229"/>
      <c r="E13" s="261"/>
      <c r="F13" s="229"/>
      <c r="G13" s="60"/>
      <c r="H13" s="61"/>
      <c r="I13" s="61"/>
      <c r="J13" s="107"/>
      <c r="K13" s="9"/>
      <c r="L13" s="469"/>
      <c r="M13" s="422"/>
      <c r="N13" s="229"/>
      <c r="O13" s="261"/>
      <c r="P13" s="229"/>
      <c r="Q13" s="60"/>
      <c r="R13" s="61"/>
      <c r="S13" s="61"/>
      <c r="T13" s="378"/>
      <c r="U13" s="27"/>
      <c r="V13" s="236"/>
    </row>
    <row r="14" spans="1:22" ht="12" customHeight="1">
      <c r="A14" s="236"/>
      <c r="B14" s="116"/>
      <c r="C14" s="15" t="s">
        <v>313</v>
      </c>
      <c r="D14" s="254"/>
      <c r="E14" s="262">
        <f>G14</f>
        <v>1421</v>
      </c>
      <c r="F14" s="254"/>
      <c r="G14" s="28">
        <v>1421</v>
      </c>
      <c r="H14" s="29">
        <v>1446</v>
      </c>
      <c r="I14" s="29">
        <v>1450</v>
      </c>
      <c r="J14" s="333">
        <v>1444</v>
      </c>
      <c r="K14" s="116"/>
      <c r="L14" s="508">
        <f>E14/O14-1</f>
        <v>0.010668563300142209</v>
      </c>
      <c r="M14" s="430">
        <f>G14/Q14-1</f>
        <v>0.010668563300142209</v>
      </c>
      <c r="N14" s="254"/>
      <c r="O14" s="262">
        <f>Q14</f>
        <v>1406</v>
      </c>
      <c r="P14" s="254"/>
      <c r="Q14" s="28">
        <v>1406</v>
      </c>
      <c r="R14" s="29">
        <v>1288</v>
      </c>
      <c r="S14" s="29">
        <v>1046</v>
      </c>
      <c r="T14" s="333">
        <v>798</v>
      </c>
      <c r="U14" s="27"/>
      <c r="V14" s="236"/>
    </row>
    <row r="15" spans="1:22" ht="12" customHeight="1">
      <c r="A15" s="236"/>
      <c r="B15" s="9"/>
      <c r="C15" s="20"/>
      <c r="D15" s="229"/>
      <c r="E15" s="265"/>
      <c r="F15" s="229"/>
      <c r="G15" s="21"/>
      <c r="H15" s="20"/>
      <c r="I15" s="20"/>
      <c r="J15" s="107"/>
      <c r="K15" s="9"/>
      <c r="L15" s="469"/>
      <c r="M15" s="422"/>
      <c r="N15" s="229"/>
      <c r="O15" s="265"/>
      <c r="P15" s="229"/>
      <c r="Q15" s="21"/>
      <c r="R15" s="20"/>
      <c r="S15" s="20"/>
      <c r="T15" s="378"/>
      <c r="U15" s="27"/>
      <c r="V15" s="236"/>
    </row>
    <row r="16" spans="1:22" ht="15" customHeight="1">
      <c r="A16" s="236"/>
      <c r="B16" s="116"/>
      <c r="C16" s="15" t="s">
        <v>299</v>
      </c>
      <c r="D16" s="254"/>
      <c r="E16" s="255">
        <f>SUM(G16:J16)</f>
        <v>1031</v>
      </c>
      <c r="F16" s="254"/>
      <c r="G16" s="16">
        <v>248</v>
      </c>
      <c r="H16" s="17">
        <v>255</v>
      </c>
      <c r="I16" s="17">
        <v>262</v>
      </c>
      <c r="J16" s="335">
        <v>266</v>
      </c>
      <c r="K16" s="116"/>
      <c r="L16" s="508">
        <f>E16/O16-1</f>
        <v>-0.04271123491179196</v>
      </c>
      <c r="M16" s="430">
        <f>G16/Q16-1</f>
        <v>-0.07462686567164178</v>
      </c>
      <c r="N16" s="254"/>
      <c r="O16" s="255">
        <f>SUM(Q16:T16)</f>
        <v>1077</v>
      </c>
      <c r="P16" s="254"/>
      <c r="Q16" s="16">
        <v>268</v>
      </c>
      <c r="R16" s="17">
        <v>269</v>
      </c>
      <c r="S16" s="17">
        <v>268</v>
      </c>
      <c r="T16" s="335">
        <v>272</v>
      </c>
      <c r="U16" s="27"/>
      <c r="V16" s="236"/>
    </row>
    <row r="17" spans="1:22" ht="12" customHeight="1">
      <c r="A17" s="236"/>
      <c r="B17" s="9"/>
      <c r="C17" s="20"/>
      <c r="D17" s="229"/>
      <c r="E17" s="256"/>
      <c r="F17" s="229"/>
      <c r="G17" s="21"/>
      <c r="H17" s="20"/>
      <c r="I17" s="20"/>
      <c r="J17" s="20"/>
      <c r="K17" s="9"/>
      <c r="L17" s="469"/>
      <c r="M17" s="422"/>
      <c r="N17" s="229"/>
      <c r="O17" s="256"/>
      <c r="P17" s="229"/>
      <c r="Q17" s="21"/>
      <c r="R17" s="20"/>
      <c r="S17" s="20"/>
      <c r="T17" s="34"/>
      <c r="U17" s="18"/>
      <c r="V17" s="236"/>
    </row>
    <row r="18" spans="1:22" ht="15" customHeight="1">
      <c r="A18" s="236"/>
      <c r="B18" s="116"/>
      <c r="C18" s="15" t="s">
        <v>412</v>
      </c>
      <c r="D18" s="254"/>
      <c r="E18" s="255">
        <f>SUM(G18:J18)</f>
        <v>596</v>
      </c>
      <c r="F18" s="254"/>
      <c r="G18" s="16">
        <v>148</v>
      </c>
      <c r="H18" s="17">
        <v>143</v>
      </c>
      <c r="I18" s="17">
        <v>152</v>
      </c>
      <c r="J18" s="335">
        <v>153</v>
      </c>
      <c r="K18" s="116"/>
      <c r="L18" s="508">
        <f>E18/O18-1</f>
        <v>-0.09833585476550677</v>
      </c>
      <c r="M18" s="430">
        <f>G18/Q18-1</f>
        <v>-0.09756097560975607</v>
      </c>
      <c r="N18" s="254"/>
      <c r="O18" s="255">
        <f>SUM(Q18:T18)</f>
        <v>661</v>
      </c>
      <c r="P18" s="254"/>
      <c r="Q18" s="16">
        <v>164</v>
      </c>
      <c r="R18" s="17">
        <v>160</v>
      </c>
      <c r="S18" s="17">
        <v>166</v>
      </c>
      <c r="T18" s="335">
        <v>171</v>
      </c>
      <c r="U18" s="27"/>
      <c r="V18" s="236"/>
    </row>
    <row r="19" spans="1:22" ht="12" customHeight="1">
      <c r="A19" s="236"/>
      <c r="B19" s="9"/>
      <c r="C19" s="20"/>
      <c r="D19" s="229"/>
      <c r="E19" s="256"/>
      <c r="F19" s="229"/>
      <c r="G19" s="22"/>
      <c r="H19" s="59"/>
      <c r="I19" s="59"/>
      <c r="J19" s="59"/>
      <c r="K19" s="9"/>
      <c r="L19" s="469"/>
      <c r="M19" s="422"/>
      <c r="N19" s="229"/>
      <c r="O19" s="256"/>
      <c r="P19" s="229"/>
      <c r="Q19" s="22"/>
      <c r="R19" s="59"/>
      <c r="S19" s="59"/>
      <c r="T19" s="34"/>
      <c r="U19" s="20"/>
      <c r="V19" s="236"/>
    </row>
    <row r="20" spans="1:23" ht="12" customHeight="1">
      <c r="A20" s="236"/>
      <c r="B20" s="116"/>
      <c r="C20" s="15" t="s">
        <v>262</v>
      </c>
      <c r="D20" s="254"/>
      <c r="E20" s="270">
        <f>SUM(E21:E24)</f>
        <v>10.979999999999999</v>
      </c>
      <c r="F20" s="254"/>
      <c r="G20" s="172">
        <f>SUM(G21:G24)</f>
        <v>2.74</v>
      </c>
      <c r="H20" s="136">
        <f>SUM(H21:H24)</f>
        <v>2.55</v>
      </c>
      <c r="I20" s="136">
        <f>SUM(I21:I24)</f>
        <v>2.7399999999999998</v>
      </c>
      <c r="J20" s="344">
        <f>SUM(J21:J24)</f>
        <v>2.95</v>
      </c>
      <c r="K20" s="116"/>
      <c r="L20" s="508">
        <f>E20/O20-1</f>
        <v>-0.07653490328006729</v>
      </c>
      <c r="M20" s="430">
        <f>G20/Q20-1</f>
        <v>-0.08361204013377921</v>
      </c>
      <c r="N20" s="254"/>
      <c r="O20" s="270">
        <f>SUM(O21:O24)</f>
        <v>11.889999999999999</v>
      </c>
      <c r="P20" s="254"/>
      <c r="Q20" s="172">
        <f>SUM(Q21:Q24)</f>
        <v>2.99</v>
      </c>
      <c r="R20" s="136">
        <f>SUM(R21:R24)</f>
        <v>2.78</v>
      </c>
      <c r="S20" s="136">
        <f>SUM(S21:S24)</f>
        <v>2.9</v>
      </c>
      <c r="T20" s="344">
        <f>SUM(T21:T24)</f>
        <v>3.2199999999999998</v>
      </c>
      <c r="U20" s="18"/>
      <c r="V20" s="236"/>
      <c r="W20" s="591"/>
    </row>
    <row r="21" spans="1:27" ht="12" customHeight="1">
      <c r="A21" s="236"/>
      <c r="B21" s="118"/>
      <c r="C21" s="25" t="s">
        <v>9</v>
      </c>
      <c r="D21" s="263"/>
      <c r="E21" s="271">
        <f>SUM(G21:J21)</f>
        <v>6.67</v>
      </c>
      <c r="F21" s="263"/>
      <c r="G21" s="173">
        <v>1.67</v>
      </c>
      <c r="H21" s="137">
        <v>1.52</v>
      </c>
      <c r="I21" s="137">
        <v>1.66</v>
      </c>
      <c r="J21" s="345">
        <v>1.82</v>
      </c>
      <c r="K21" s="118"/>
      <c r="L21" s="511">
        <f>E21/O21-1</f>
        <v>-0.08253094910591463</v>
      </c>
      <c r="M21" s="431">
        <f>G21/Q21-1</f>
        <v>-0.09239130434782616</v>
      </c>
      <c r="N21" s="263"/>
      <c r="O21" s="271">
        <f>SUM(Q21:T21)</f>
        <v>7.27</v>
      </c>
      <c r="P21" s="263"/>
      <c r="Q21" s="173">
        <v>1.84</v>
      </c>
      <c r="R21" s="137">
        <v>1.67</v>
      </c>
      <c r="S21" s="137">
        <v>1.77</v>
      </c>
      <c r="T21" s="345">
        <v>1.99</v>
      </c>
      <c r="U21" s="27"/>
      <c r="V21" s="236"/>
      <c r="W21" s="591"/>
      <c r="X21" s="591"/>
      <c r="Z21" s="591"/>
      <c r="AA21" s="591"/>
    </row>
    <row r="22" spans="1:27" ht="12" customHeight="1">
      <c r="A22" s="236"/>
      <c r="B22" s="118"/>
      <c r="C22" s="20" t="s">
        <v>10</v>
      </c>
      <c r="D22" s="263"/>
      <c r="E22" s="271">
        <f>SUM(G22:J22)</f>
        <v>2.8199999999999994</v>
      </c>
      <c r="F22" s="263"/>
      <c r="G22" s="173">
        <v>0.7</v>
      </c>
      <c r="H22" s="137">
        <v>0.66</v>
      </c>
      <c r="I22" s="137">
        <v>0.7</v>
      </c>
      <c r="J22" s="345">
        <v>0.76</v>
      </c>
      <c r="K22" s="118"/>
      <c r="L22" s="511">
        <f>E22/O22-1</f>
        <v>-0.09324758842443748</v>
      </c>
      <c r="M22" s="431">
        <f>G22/Q22-1</f>
        <v>-0.10256410256410264</v>
      </c>
      <c r="N22" s="263"/>
      <c r="O22" s="271">
        <f>SUM(Q22:T22)</f>
        <v>3.11</v>
      </c>
      <c r="P22" s="263"/>
      <c r="Q22" s="173">
        <v>0.78</v>
      </c>
      <c r="R22" s="137">
        <v>0.73</v>
      </c>
      <c r="S22" s="137">
        <v>0.75</v>
      </c>
      <c r="T22" s="345">
        <v>0.85</v>
      </c>
      <c r="U22" s="20"/>
      <c r="V22" s="236"/>
      <c r="W22" s="591"/>
      <c r="X22" s="591"/>
      <c r="Z22" s="591"/>
      <c r="AA22" s="591"/>
    </row>
    <row r="23" spans="1:27" ht="12" customHeight="1">
      <c r="A23" s="236"/>
      <c r="B23" s="118"/>
      <c r="C23" s="20" t="s">
        <v>12</v>
      </c>
      <c r="D23" s="263"/>
      <c r="E23" s="271">
        <f>SUM(G23:J23)</f>
        <v>1.12</v>
      </c>
      <c r="F23" s="263"/>
      <c r="G23" s="173">
        <v>0.28</v>
      </c>
      <c r="H23" s="137">
        <v>0.28</v>
      </c>
      <c r="I23" s="137">
        <v>0.29</v>
      </c>
      <c r="J23" s="345">
        <v>0.27</v>
      </c>
      <c r="K23" s="118"/>
      <c r="L23" s="511">
        <f>E23/O23-1</f>
        <v>0.0181818181818183</v>
      </c>
      <c r="M23" s="431">
        <f>G23/Q23-1</f>
        <v>0.03703703703703698</v>
      </c>
      <c r="N23" s="263"/>
      <c r="O23" s="271">
        <f>SUM(Q23:T23)</f>
        <v>1.1</v>
      </c>
      <c r="P23" s="263"/>
      <c r="Q23" s="173">
        <v>0.27</v>
      </c>
      <c r="R23" s="137">
        <v>0.28</v>
      </c>
      <c r="S23" s="137">
        <v>0.28</v>
      </c>
      <c r="T23" s="345">
        <v>0.27</v>
      </c>
      <c r="U23" s="20"/>
      <c r="V23" s="236"/>
      <c r="W23" s="591"/>
      <c r="X23" s="591"/>
      <c r="Z23" s="591"/>
      <c r="AA23" s="591"/>
    </row>
    <row r="24" spans="1:27" ht="12" customHeight="1">
      <c r="A24" s="236"/>
      <c r="B24" s="118"/>
      <c r="C24" s="25" t="s">
        <v>11</v>
      </c>
      <c r="D24" s="263"/>
      <c r="E24" s="271">
        <f>SUM(G24:J24)</f>
        <v>0.37</v>
      </c>
      <c r="F24" s="263"/>
      <c r="G24" s="173">
        <v>0.09</v>
      </c>
      <c r="H24" s="137">
        <v>0.09</v>
      </c>
      <c r="I24" s="137">
        <v>0.09</v>
      </c>
      <c r="J24" s="345">
        <v>0.1</v>
      </c>
      <c r="K24" s="118"/>
      <c r="L24" s="511">
        <f>E24/O24-1</f>
        <v>-0.09756097560975618</v>
      </c>
      <c r="M24" s="431">
        <f>G24/Q24-1</f>
        <v>-0.10000000000000009</v>
      </c>
      <c r="N24" s="263"/>
      <c r="O24" s="271">
        <f>SUM(Q24:T24)</f>
        <v>0.41000000000000003</v>
      </c>
      <c r="P24" s="263"/>
      <c r="Q24" s="173">
        <v>0.1</v>
      </c>
      <c r="R24" s="137">
        <v>0.1</v>
      </c>
      <c r="S24" s="137">
        <v>0.1</v>
      </c>
      <c r="T24" s="345">
        <v>0.11</v>
      </c>
      <c r="U24" s="18"/>
      <c r="V24" s="236"/>
      <c r="W24" s="591"/>
      <c r="X24" s="591"/>
      <c r="Z24" s="591"/>
      <c r="AA24" s="591"/>
    </row>
    <row r="25" spans="1:22" ht="12" customHeight="1">
      <c r="A25" s="236"/>
      <c r="B25" s="118"/>
      <c r="C25" s="25"/>
      <c r="D25" s="263"/>
      <c r="E25" s="269"/>
      <c r="F25" s="263"/>
      <c r="G25" s="111"/>
      <c r="H25" s="112"/>
      <c r="I25" s="112"/>
      <c r="J25" s="112"/>
      <c r="K25" s="118"/>
      <c r="L25" s="278"/>
      <c r="M25" s="422"/>
      <c r="N25" s="263"/>
      <c r="O25" s="269"/>
      <c r="P25" s="263"/>
      <c r="Q25" s="111"/>
      <c r="R25" s="112"/>
      <c r="S25" s="112"/>
      <c r="T25" s="377"/>
      <c r="U25" s="18"/>
      <c r="V25" s="236"/>
    </row>
    <row r="26" spans="1:23" s="11" customFormat="1" ht="9" customHeight="1">
      <c r="A26" s="236"/>
      <c r="B26" s="237"/>
      <c r="C26" s="238"/>
      <c r="D26" s="238"/>
      <c r="E26" s="238"/>
      <c r="F26" s="238"/>
      <c r="G26" s="238"/>
      <c r="H26" s="238"/>
      <c r="I26" s="238"/>
      <c r="J26" s="238"/>
      <c r="K26" s="237"/>
      <c r="L26" s="238"/>
      <c r="M26" s="242"/>
      <c r="N26" s="238"/>
      <c r="O26" s="238"/>
      <c r="P26" s="238"/>
      <c r="Q26" s="238"/>
      <c r="R26" s="238"/>
      <c r="S26" s="238"/>
      <c r="T26" s="376"/>
      <c r="U26" s="237"/>
      <c r="V26" s="236"/>
      <c r="W26" s="13"/>
    </row>
    <row r="27" spans="1:23" s="593" customFormat="1" ht="13.5" customHeight="1">
      <c r="A27" s="400"/>
      <c r="B27" s="98" t="s">
        <v>279</v>
      </c>
      <c r="C27" s="400"/>
      <c r="D27" s="47"/>
      <c r="E27" s="47"/>
      <c r="F27" s="47"/>
      <c r="G27" s="401"/>
      <c r="H27" s="401"/>
      <c r="I27" s="401"/>
      <c r="J27" s="47"/>
      <c r="K27" s="47"/>
      <c r="L27" s="402"/>
      <c r="M27" s="439"/>
      <c r="N27" s="47"/>
      <c r="O27" s="47"/>
      <c r="P27" s="47"/>
      <c r="Q27" s="401"/>
      <c r="R27" s="401"/>
      <c r="S27" s="401"/>
      <c r="T27" s="401"/>
      <c r="U27" s="403"/>
      <c r="V27" s="400"/>
      <c r="W27" s="592"/>
    </row>
    <row r="28" spans="1:23" s="593" customFormat="1" ht="13.5" customHeight="1">
      <c r="A28" s="400"/>
      <c r="B28" s="98" t="s">
        <v>301</v>
      </c>
      <c r="C28" s="400"/>
      <c r="D28" s="47"/>
      <c r="E28" s="47"/>
      <c r="F28" s="47"/>
      <c r="G28" s="401"/>
      <c r="H28" s="401"/>
      <c r="I28" s="401"/>
      <c r="J28" s="47"/>
      <c r="K28" s="47"/>
      <c r="L28" s="402"/>
      <c r="M28" s="439"/>
      <c r="N28" s="47"/>
      <c r="O28" s="47"/>
      <c r="P28" s="47"/>
      <c r="Q28" s="401"/>
      <c r="R28" s="401"/>
      <c r="S28" s="401"/>
      <c r="T28" s="401"/>
      <c r="U28" s="403"/>
      <c r="V28" s="400"/>
      <c r="W28" s="592"/>
    </row>
    <row r="29" spans="1:23" s="593" customFormat="1" ht="13.5" customHeight="1">
      <c r="A29" s="400"/>
      <c r="B29" s="98" t="s">
        <v>300</v>
      </c>
      <c r="C29" s="400"/>
      <c r="D29" s="47"/>
      <c r="E29" s="47"/>
      <c r="F29" s="47"/>
      <c r="G29" s="401"/>
      <c r="H29" s="401"/>
      <c r="I29" s="401"/>
      <c r="J29" s="47"/>
      <c r="K29" s="47"/>
      <c r="L29" s="402"/>
      <c r="M29" s="439"/>
      <c r="N29" s="47"/>
      <c r="O29" s="47"/>
      <c r="P29" s="47"/>
      <c r="Q29" s="401"/>
      <c r="R29" s="401"/>
      <c r="S29" s="401"/>
      <c r="T29" s="401"/>
      <c r="U29" s="403"/>
      <c r="V29" s="400"/>
      <c r="W29" s="592"/>
    </row>
    <row r="30" spans="1:23" s="11" customFormat="1" ht="9" customHeight="1">
      <c r="A30" s="193"/>
      <c r="B30" s="8"/>
      <c r="C30" s="193"/>
      <c r="D30" s="190"/>
      <c r="E30" s="190"/>
      <c r="F30" s="190"/>
      <c r="G30" s="8"/>
      <c r="H30" s="8"/>
      <c r="I30" s="8"/>
      <c r="J30" s="190"/>
      <c r="K30" s="190"/>
      <c r="L30" s="12"/>
      <c r="M30" s="437"/>
      <c r="N30" s="190"/>
      <c r="O30" s="190"/>
      <c r="P30" s="190"/>
      <c r="Q30" s="8"/>
      <c r="R30" s="8"/>
      <c r="S30" s="8"/>
      <c r="T30" s="379"/>
      <c r="U30" s="194"/>
      <c r="V30" s="193"/>
      <c r="W30" s="13"/>
    </row>
    <row r="31" spans="1:23" s="11" customFormat="1" ht="9" customHeight="1">
      <c r="A31" s="236"/>
      <c r="B31" s="237"/>
      <c r="C31" s="238"/>
      <c r="D31" s="238"/>
      <c r="E31" s="238"/>
      <c r="F31" s="238"/>
      <c r="G31" s="238"/>
      <c r="H31" s="238"/>
      <c r="I31" s="238"/>
      <c r="J31" s="238"/>
      <c r="K31" s="237"/>
      <c r="L31" s="238"/>
      <c r="M31" s="242"/>
      <c r="N31" s="238"/>
      <c r="O31" s="238"/>
      <c r="P31" s="238"/>
      <c r="Q31" s="238"/>
      <c r="R31" s="238"/>
      <c r="S31" s="238"/>
      <c r="T31" s="376"/>
      <c r="U31" s="237"/>
      <c r="V31" s="236"/>
      <c r="W31" s="13"/>
    </row>
    <row r="32" spans="1:23" s="11" customFormat="1" ht="15" customHeight="1">
      <c r="A32" s="236"/>
      <c r="B32" s="115"/>
      <c r="C32" s="152" t="s">
        <v>261</v>
      </c>
      <c r="D32" s="248"/>
      <c r="E32" s="229">
        <v>2005</v>
      </c>
      <c r="F32" s="228"/>
      <c r="G32" s="8" t="s">
        <v>358</v>
      </c>
      <c r="H32" s="9" t="s">
        <v>308</v>
      </c>
      <c r="I32" s="9" t="s">
        <v>247</v>
      </c>
      <c r="J32" s="9" t="s">
        <v>224</v>
      </c>
      <c r="K32" s="39"/>
      <c r="L32" s="266" t="s">
        <v>26</v>
      </c>
      <c r="M32" s="216" t="s">
        <v>26</v>
      </c>
      <c r="N32" s="248"/>
      <c r="O32" s="229">
        <v>2004</v>
      </c>
      <c r="P32" s="228"/>
      <c r="Q32" s="8" t="s">
        <v>153</v>
      </c>
      <c r="R32" s="9" t="s">
        <v>154</v>
      </c>
      <c r="S32" s="9" t="s">
        <v>155</v>
      </c>
      <c r="T32" s="9" t="s">
        <v>147</v>
      </c>
      <c r="U32" s="39"/>
      <c r="V32" s="236"/>
      <c r="W32" s="13"/>
    </row>
    <row r="33" spans="1:23" s="11" customFormat="1" ht="13.5" customHeight="1">
      <c r="A33" s="236"/>
      <c r="B33" s="9"/>
      <c r="D33" s="230"/>
      <c r="E33" s="230"/>
      <c r="F33" s="230"/>
      <c r="G33" s="8"/>
      <c r="H33" s="9"/>
      <c r="I33" s="9"/>
      <c r="J33" s="9"/>
      <c r="K33" s="40"/>
      <c r="L33" s="313" t="s">
        <v>115</v>
      </c>
      <c r="M33" s="426" t="s">
        <v>359</v>
      </c>
      <c r="N33" s="230"/>
      <c r="O33" s="230"/>
      <c r="P33" s="230"/>
      <c r="Q33" s="8"/>
      <c r="R33" s="9"/>
      <c r="S33" s="9"/>
      <c r="T33" s="116"/>
      <c r="U33" s="40"/>
      <c r="V33" s="236"/>
      <c r="W33" s="13"/>
    </row>
    <row r="34" spans="1:23" s="11" customFormat="1" ht="13.5" customHeight="1">
      <c r="A34" s="236"/>
      <c r="B34" s="9"/>
      <c r="D34" s="230"/>
      <c r="E34" s="230"/>
      <c r="F34" s="230"/>
      <c r="G34" s="8"/>
      <c r="H34" s="9"/>
      <c r="I34" s="9"/>
      <c r="J34" s="9"/>
      <c r="K34" s="40"/>
      <c r="L34" s="313"/>
      <c r="M34" s="426"/>
      <c r="N34" s="230"/>
      <c r="O34" s="230"/>
      <c r="P34" s="230"/>
      <c r="Q34" s="8"/>
      <c r="R34" s="9"/>
      <c r="S34" s="9"/>
      <c r="T34" s="116"/>
      <c r="U34" s="40"/>
      <c r="V34" s="236"/>
      <c r="W34" s="13"/>
    </row>
    <row r="35" spans="1:22" ht="13.5" customHeight="1">
      <c r="A35" s="236"/>
      <c r="B35" s="118"/>
      <c r="C35" s="15" t="s">
        <v>312</v>
      </c>
      <c r="D35" s="254"/>
      <c r="E35" s="262">
        <f>G35</f>
        <v>1977</v>
      </c>
      <c r="F35" s="254"/>
      <c r="G35" s="28">
        <f>SUM(G36:G39)</f>
        <v>1977</v>
      </c>
      <c r="H35" s="29">
        <f>SUM(H36:H39)</f>
        <v>1827</v>
      </c>
      <c r="I35" s="29">
        <f>SUM(I36:I39)</f>
        <v>1767</v>
      </c>
      <c r="J35" s="333">
        <f>SUM(J36:J39)</f>
        <v>1754</v>
      </c>
      <c r="K35" s="116"/>
      <c r="L35" s="508">
        <f>E35/O35-1</f>
        <v>0.21511985248924392</v>
      </c>
      <c r="M35" s="430">
        <f>G35/Q35-1</f>
        <v>0.21511985248924392</v>
      </c>
      <c r="N35" s="254"/>
      <c r="O35" s="262">
        <f>Q35</f>
        <v>1627</v>
      </c>
      <c r="P35" s="254"/>
      <c r="Q35" s="28">
        <f>SUM(Q36:Q39)</f>
        <v>1627</v>
      </c>
      <c r="R35" s="29">
        <f>SUM(R36:R39)</f>
        <v>1596</v>
      </c>
      <c r="S35" s="29">
        <f>SUM(S36:S39)</f>
        <v>1570</v>
      </c>
      <c r="T35" s="449">
        <f>SUM(T36:T39)</f>
        <v>1552</v>
      </c>
      <c r="U35" s="63"/>
      <c r="V35" s="236"/>
    </row>
    <row r="36" spans="1:22" ht="12" customHeight="1">
      <c r="A36" s="236"/>
      <c r="B36" s="118"/>
      <c r="C36" s="25" t="s">
        <v>122</v>
      </c>
      <c r="D36" s="263"/>
      <c r="E36" s="264">
        <f>G36</f>
        <v>804</v>
      </c>
      <c r="F36" s="263"/>
      <c r="G36" s="31">
        <v>804</v>
      </c>
      <c r="H36" s="32">
        <v>761</v>
      </c>
      <c r="I36" s="32">
        <v>759</v>
      </c>
      <c r="J36" s="334">
        <v>759</v>
      </c>
      <c r="K36" s="118"/>
      <c r="L36" s="511">
        <f>E36/O36-1</f>
        <v>0.06208718626155885</v>
      </c>
      <c r="M36" s="431">
        <f>G36/Q36-1</f>
        <v>0.06208718626155885</v>
      </c>
      <c r="N36" s="263"/>
      <c r="O36" s="264">
        <f>Q36</f>
        <v>757</v>
      </c>
      <c r="P36" s="263"/>
      <c r="Q36" s="31">
        <v>757</v>
      </c>
      <c r="R36" s="32">
        <v>748</v>
      </c>
      <c r="S36" s="32">
        <v>738</v>
      </c>
      <c r="T36" s="355">
        <v>736</v>
      </c>
      <c r="U36" s="63"/>
      <c r="V36" s="236"/>
    </row>
    <row r="37" spans="1:22" ht="12" customHeight="1">
      <c r="A37" s="236"/>
      <c r="B37" s="118"/>
      <c r="C37" s="25" t="s">
        <v>16</v>
      </c>
      <c r="D37" s="263"/>
      <c r="E37" s="264">
        <f>G37</f>
        <v>749</v>
      </c>
      <c r="F37" s="263"/>
      <c r="G37" s="31">
        <v>749</v>
      </c>
      <c r="H37" s="32">
        <v>643</v>
      </c>
      <c r="I37" s="32">
        <v>627</v>
      </c>
      <c r="J37" s="334">
        <v>611</v>
      </c>
      <c r="K37" s="118"/>
      <c r="L37" s="511">
        <f>E37/O37-1</f>
        <v>0.2359735973597359</v>
      </c>
      <c r="M37" s="431">
        <f>G37/Q37-1</f>
        <v>0.2359735973597359</v>
      </c>
      <c r="N37" s="263"/>
      <c r="O37" s="264">
        <f>Q37</f>
        <v>606</v>
      </c>
      <c r="P37" s="263"/>
      <c r="Q37" s="31">
        <v>606</v>
      </c>
      <c r="R37" s="32">
        <v>604</v>
      </c>
      <c r="S37" s="32">
        <v>601</v>
      </c>
      <c r="T37" s="356">
        <v>596</v>
      </c>
      <c r="U37" s="63"/>
      <c r="V37" s="236"/>
    </row>
    <row r="38" spans="1:22" ht="12" customHeight="1">
      <c r="A38" s="236"/>
      <c r="B38" s="118"/>
      <c r="C38" s="20" t="s">
        <v>27</v>
      </c>
      <c r="D38" s="263"/>
      <c r="E38" s="264">
        <f>G38</f>
        <v>312</v>
      </c>
      <c r="F38" s="263"/>
      <c r="G38" s="31">
        <v>312</v>
      </c>
      <c r="H38" s="32">
        <v>290</v>
      </c>
      <c r="I38" s="32">
        <v>286</v>
      </c>
      <c r="J38" s="334">
        <v>281</v>
      </c>
      <c r="K38" s="118"/>
      <c r="L38" s="511">
        <f>E38/O38-1</f>
        <v>0.18181818181818188</v>
      </c>
      <c r="M38" s="431">
        <f>G38/Q38-1</f>
        <v>0.18181818181818188</v>
      </c>
      <c r="N38" s="263"/>
      <c r="O38" s="264">
        <f>Q38</f>
        <v>264</v>
      </c>
      <c r="P38" s="263"/>
      <c r="Q38" s="31">
        <v>264</v>
      </c>
      <c r="R38" s="32">
        <v>244</v>
      </c>
      <c r="S38" s="32">
        <v>231</v>
      </c>
      <c r="T38" s="356">
        <v>220</v>
      </c>
      <c r="U38" s="63"/>
      <c r="V38" s="236"/>
    </row>
    <row r="39" spans="1:22" ht="13.5" customHeight="1">
      <c r="A39" s="236"/>
      <c r="B39" s="9"/>
      <c r="C39" s="20" t="s">
        <v>330</v>
      </c>
      <c r="D39" s="263"/>
      <c r="E39" s="264">
        <f>G39</f>
        <v>112</v>
      </c>
      <c r="F39" s="263"/>
      <c r="G39" s="31">
        <v>112</v>
      </c>
      <c r="H39" s="32">
        <v>133</v>
      </c>
      <c r="I39" s="32">
        <v>95</v>
      </c>
      <c r="J39" s="334">
        <v>103</v>
      </c>
      <c r="K39" s="118"/>
      <c r="L39" s="511"/>
      <c r="M39" s="431"/>
      <c r="N39" s="263"/>
      <c r="O39" s="264"/>
      <c r="P39" s="263"/>
      <c r="Q39" s="31"/>
      <c r="R39" s="32"/>
      <c r="S39" s="32"/>
      <c r="T39" s="384"/>
      <c r="U39" s="63"/>
      <c r="V39" s="236"/>
    </row>
    <row r="40" spans="1:22" ht="12" customHeight="1">
      <c r="A40" s="236"/>
      <c r="B40" s="118"/>
      <c r="C40" s="20"/>
      <c r="D40" s="229"/>
      <c r="E40" s="256"/>
      <c r="F40" s="229"/>
      <c r="G40" s="21"/>
      <c r="H40" s="20"/>
      <c r="I40" s="20"/>
      <c r="J40" s="20"/>
      <c r="K40" s="9"/>
      <c r="L40" s="469"/>
      <c r="M40" s="422"/>
      <c r="N40" s="229"/>
      <c r="O40" s="256"/>
      <c r="P40" s="229"/>
      <c r="Q40" s="21"/>
      <c r="R40" s="20"/>
      <c r="S40" s="20"/>
      <c r="T40" s="34"/>
      <c r="U40" s="63"/>
      <c r="V40" s="236"/>
    </row>
    <row r="41" spans="1:22" s="594" customFormat="1" ht="12" customHeight="1">
      <c r="A41" s="241"/>
      <c r="B41" s="118"/>
      <c r="C41" s="15" t="s">
        <v>311</v>
      </c>
      <c r="D41" s="385"/>
      <c r="E41" s="270">
        <f>SUM(G41:J41)</f>
        <v>2.61</v>
      </c>
      <c r="F41" s="385"/>
      <c r="G41" s="172">
        <v>0.48</v>
      </c>
      <c r="H41" s="136">
        <v>0.57</v>
      </c>
      <c r="I41" s="136">
        <v>0.67</v>
      </c>
      <c r="J41" s="382">
        <v>0.89</v>
      </c>
      <c r="K41" s="386"/>
      <c r="L41" s="508">
        <f>E41/O41-1</f>
        <v>-0.5084745762711864</v>
      </c>
      <c r="M41" s="430">
        <f>G41/Q41-1</f>
        <v>-0.5294117647058824</v>
      </c>
      <c r="N41" s="385"/>
      <c r="O41" s="270">
        <f>SUM(Q41:T41)</f>
        <v>5.31</v>
      </c>
      <c r="P41" s="385"/>
      <c r="Q41" s="172">
        <v>1.02</v>
      </c>
      <c r="R41" s="136">
        <v>1.07</v>
      </c>
      <c r="S41" s="136">
        <v>1.34</v>
      </c>
      <c r="T41" s="382">
        <v>1.88</v>
      </c>
      <c r="V41" s="241"/>
    </row>
    <row r="42" spans="1:22" ht="12" customHeight="1">
      <c r="A42" s="236"/>
      <c r="B42" s="118"/>
      <c r="C42" s="25"/>
      <c r="D42" s="266"/>
      <c r="E42" s="272"/>
      <c r="F42" s="272"/>
      <c r="G42" s="353"/>
      <c r="H42" s="352"/>
      <c r="I42" s="352"/>
      <c r="J42" s="354"/>
      <c r="K42" s="117"/>
      <c r="L42" s="469"/>
      <c r="M42" s="422"/>
      <c r="N42" s="266"/>
      <c r="O42" s="272"/>
      <c r="P42" s="272"/>
      <c r="Q42" s="353"/>
      <c r="R42" s="352"/>
      <c r="S42" s="352"/>
      <c r="T42" s="383"/>
      <c r="U42" s="63"/>
      <c r="V42" s="236"/>
    </row>
    <row r="43" spans="1:22" ht="12" customHeight="1">
      <c r="A43" s="236"/>
      <c r="B43" s="14"/>
      <c r="C43" s="15" t="s">
        <v>264</v>
      </c>
      <c r="D43" s="254"/>
      <c r="E43" s="262">
        <f>G43</f>
        <v>1740</v>
      </c>
      <c r="F43" s="254"/>
      <c r="G43" s="28">
        <v>1740</v>
      </c>
      <c r="H43" s="29">
        <v>1623</v>
      </c>
      <c r="I43" s="29">
        <v>1567</v>
      </c>
      <c r="J43" s="387">
        <v>1500</v>
      </c>
      <c r="K43" s="116"/>
      <c r="L43" s="508">
        <f>E43/O43-1</f>
        <v>0.2599565532223027</v>
      </c>
      <c r="M43" s="430">
        <f>G43/Q43-1</f>
        <v>0.2599565532223027</v>
      </c>
      <c r="N43" s="254"/>
      <c r="O43" s="262">
        <f>Q43</f>
        <v>1381</v>
      </c>
      <c r="P43" s="254"/>
      <c r="Q43" s="28">
        <v>1381</v>
      </c>
      <c r="R43" s="29">
        <v>1217</v>
      </c>
      <c r="S43" s="29">
        <v>1057</v>
      </c>
      <c r="T43" s="380">
        <v>913</v>
      </c>
      <c r="U43" s="63"/>
      <c r="V43" s="236"/>
    </row>
    <row r="44" spans="1:22" ht="12" customHeight="1">
      <c r="A44" s="236"/>
      <c r="B44" s="14"/>
      <c r="C44" s="18"/>
      <c r="D44" s="266"/>
      <c r="E44" s="272"/>
      <c r="F44" s="272"/>
      <c r="G44" s="22"/>
      <c r="H44" s="59"/>
      <c r="I44" s="59"/>
      <c r="J44" s="59"/>
      <c r="K44" s="117"/>
      <c r="L44" s="469"/>
      <c r="M44" s="422"/>
      <c r="N44" s="266"/>
      <c r="O44" s="272"/>
      <c r="P44" s="272"/>
      <c r="Q44" s="22"/>
      <c r="R44" s="59"/>
      <c r="S44" s="59"/>
      <c r="T44" s="363"/>
      <c r="U44" s="63"/>
      <c r="V44" s="236"/>
    </row>
    <row r="45" spans="1:22" ht="13.5" customHeight="1">
      <c r="A45" s="236"/>
      <c r="B45" s="14"/>
      <c r="C45" s="15" t="s">
        <v>346</v>
      </c>
      <c r="D45" s="266"/>
      <c r="E45" s="272"/>
      <c r="F45" s="272"/>
      <c r="G45" s="22"/>
      <c r="H45" s="59"/>
      <c r="I45" s="59"/>
      <c r="J45" s="59"/>
      <c r="K45" s="117"/>
      <c r="L45" s="469"/>
      <c r="M45" s="422"/>
      <c r="N45" s="266"/>
      <c r="O45" s="272"/>
      <c r="P45" s="272"/>
      <c r="Q45" s="22"/>
      <c r="R45" s="59"/>
      <c r="S45" s="59"/>
      <c r="T45" s="363"/>
      <c r="U45" s="63"/>
      <c r="V45" s="236"/>
    </row>
    <row r="46" spans="1:22" ht="12" customHeight="1">
      <c r="A46" s="300"/>
      <c r="C46" s="25" t="s">
        <v>331</v>
      </c>
      <c r="D46" s="283"/>
      <c r="E46" s="388">
        <f>G46</f>
        <v>0.361</v>
      </c>
      <c r="F46" s="283"/>
      <c r="G46" s="365">
        <v>0.361</v>
      </c>
      <c r="H46" s="364">
        <v>0.341</v>
      </c>
      <c r="I46" s="364">
        <v>0.323</v>
      </c>
      <c r="J46" s="366">
        <v>0.318</v>
      </c>
      <c r="K46" s="222"/>
      <c r="L46" s="511"/>
      <c r="M46" s="431"/>
      <c r="N46" s="283"/>
      <c r="O46" s="388">
        <f>Q46</f>
        <v>0.297</v>
      </c>
      <c r="P46" s="283"/>
      <c r="Q46" s="365">
        <v>0.297</v>
      </c>
      <c r="R46" s="364">
        <v>0.281</v>
      </c>
      <c r="S46" s="364">
        <v>0.261</v>
      </c>
      <c r="T46" s="366">
        <v>0.255</v>
      </c>
      <c r="U46" s="63"/>
      <c r="V46" s="300"/>
    </row>
    <row r="47" spans="1:22" ht="12" customHeight="1">
      <c r="A47" s="300"/>
      <c r="C47" s="25" t="s">
        <v>332</v>
      </c>
      <c r="D47" s="285"/>
      <c r="E47" s="388">
        <f>G47</f>
        <v>0.423</v>
      </c>
      <c r="F47" s="285"/>
      <c r="G47" s="365">
        <v>0.423</v>
      </c>
      <c r="H47" s="364">
        <v>0.424</v>
      </c>
      <c r="I47" s="364">
        <v>0.438</v>
      </c>
      <c r="J47" s="366">
        <v>0.443</v>
      </c>
      <c r="K47" s="222"/>
      <c r="L47" s="511"/>
      <c r="M47" s="431"/>
      <c r="N47" s="285"/>
      <c r="O47" s="388">
        <f>Q47</f>
        <v>0.438</v>
      </c>
      <c r="P47" s="285"/>
      <c r="Q47" s="365">
        <v>0.438</v>
      </c>
      <c r="R47" s="364">
        <v>0.428</v>
      </c>
      <c r="S47" s="364">
        <v>0.417</v>
      </c>
      <c r="T47" s="366">
        <v>0.41</v>
      </c>
      <c r="U47" s="63"/>
      <c r="V47" s="300"/>
    </row>
    <row r="48" spans="1:22" ht="12" customHeight="1">
      <c r="A48" s="300"/>
      <c r="C48" s="25" t="s">
        <v>273</v>
      </c>
      <c r="D48" s="283"/>
      <c r="E48" s="420">
        <f>G48</f>
        <v>0.701</v>
      </c>
      <c r="F48" s="283"/>
      <c r="G48" s="168">
        <v>0.701</v>
      </c>
      <c r="H48" s="364">
        <v>0.708</v>
      </c>
      <c r="I48" s="364">
        <v>0.73</v>
      </c>
      <c r="J48" s="366">
        <v>0.741</v>
      </c>
      <c r="K48" s="222"/>
      <c r="L48" s="511"/>
      <c r="M48" s="431"/>
      <c r="N48" s="283"/>
      <c r="O48" s="420">
        <f>Q48</f>
        <v>0.746</v>
      </c>
      <c r="P48" s="283"/>
      <c r="Q48" s="168">
        <v>0.746</v>
      </c>
      <c r="R48" s="364">
        <v>0.755</v>
      </c>
      <c r="S48" s="364">
        <v>0.755</v>
      </c>
      <c r="T48" s="366">
        <v>0.767</v>
      </c>
      <c r="U48" s="63"/>
      <c r="V48" s="300"/>
    </row>
    <row r="49" spans="1:22" ht="12" customHeight="1">
      <c r="A49" s="236"/>
      <c r="B49" s="14"/>
      <c r="C49" s="18"/>
      <c r="D49" s="266"/>
      <c r="E49" s="272"/>
      <c r="F49" s="272"/>
      <c r="G49" s="21"/>
      <c r="H49" s="59"/>
      <c r="I49" s="59"/>
      <c r="J49" s="59"/>
      <c r="K49" s="117"/>
      <c r="L49" s="469"/>
      <c r="M49" s="422"/>
      <c r="N49" s="266"/>
      <c r="O49" s="272"/>
      <c r="P49" s="272"/>
      <c r="Q49" s="21"/>
      <c r="R49" s="59"/>
      <c r="S49" s="59"/>
      <c r="T49" s="363"/>
      <c r="U49" s="63"/>
      <c r="V49" s="236"/>
    </row>
    <row r="50" spans="1:22" ht="12" customHeight="1">
      <c r="A50" s="236"/>
      <c r="B50" s="118"/>
      <c r="C50" s="15" t="s">
        <v>309</v>
      </c>
      <c r="D50" s="254"/>
      <c r="E50" s="262">
        <f aca="true" t="shared" si="0" ref="E50:E55">G50</f>
        <v>1485</v>
      </c>
      <c r="F50" s="254"/>
      <c r="G50" s="28">
        <f>SUM(G51:G55)</f>
        <v>1485</v>
      </c>
      <c r="H50" s="29">
        <f>SUM(H51:H55)</f>
        <v>1305</v>
      </c>
      <c r="I50" s="29">
        <f>SUM(I51:I55)</f>
        <v>1152</v>
      </c>
      <c r="J50" s="333">
        <f>SUM(J51:J55)</f>
        <v>1077</v>
      </c>
      <c r="K50" s="116"/>
      <c r="L50" s="508">
        <f>E50/O50-1</f>
        <v>0.5865384615384615</v>
      </c>
      <c r="M50" s="430">
        <f>G50/Q50-1</f>
        <v>0.5865384615384615</v>
      </c>
      <c r="N50" s="254"/>
      <c r="O50" s="262">
        <f>Q50</f>
        <v>936</v>
      </c>
      <c r="P50" s="254"/>
      <c r="Q50" s="28">
        <f>SUM(Q51:Q55)</f>
        <v>936</v>
      </c>
      <c r="R50" s="29">
        <f>SUM(R51:R55)</f>
        <v>801</v>
      </c>
      <c r="S50" s="29">
        <f>SUM(S51:S55)</f>
        <v>663</v>
      </c>
      <c r="T50" s="380">
        <f>SUM(T51:T55)</f>
        <v>568</v>
      </c>
      <c r="U50" s="63"/>
      <c r="V50" s="236"/>
    </row>
    <row r="51" spans="1:22" ht="12" customHeight="1">
      <c r="A51" s="236"/>
      <c r="B51" s="118"/>
      <c r="C51" s="25" t="s">
        <v>122</v>
      </c>
      <c r="D51" s="263"/>
      <c r="E51" s="264">
        <f t="shared" si="0"/>
        <v>577</v>
      </c>
      <c r="F51" s="263"/>
      <c r="G51" s="31">
        <v>577</v>
      </c>
      <c r="H51" s="32">
        <v>505</v>
      </c>
      <c r="I51" s="32">
        <v>491</v>
      </c>
      <c r="J51" s="334">
        <v>475</v>
      </c>
      <c r="K51" s="118"/>
      <c r="L51" s="511">
        <f>E51/O51-1</f>
        <v>0.3264367816091953</v>
      </c>
      <c r="M51" s="431">
        <f>G51/Q51-1</f>
        <v>0.3264367816091953</v>
      </c>
      <c r="N51" s="263"/>
      <c r="O51" s="264">
        <f>Q51</f>
        <v>435</v>
      </c>
      <c r="P51" s="263"/>
      <c r="Q51" s="31">
        <v>435</v>
      </c>
      <c r="R51" s="32">
        <v>376</v>
      </c>
      <c r="S51" s="32">
        <v>341</v>
      </c>
      <c r="T51" s="355">
        <v>311</v>
      </c>
      <c r="U51" s="63"/>
      <c r="V51" s="236"/>
    </row>
    <row r="52" spans="1:22" ht="12" customHeight="1">
      <c r="A52" s="236"/>
      <c r="B52" s="118"/>
      <c r="C52" s="20" t="s">
        <v>16</v>
      </c>
      <c r="D52" s="263"/>
      <c r="E52" s="264">
        <f t="shared" si="0"/>
        <v>442</v>
      </c>
      <c r="F52" s="263"/>
      <c r="G52" s="31">
        <v>442</v>
      </c>
      <c r="H52" s="32">
        <v>364</v>
      </c>
      <c r="I52" s="32">
        <v>313</v>
      </c>
      <c r="J52" s="334">
        <v>272</v>
      </c>
      <c r="K52" s="118"/>
      <c r="L52" s="511">
        <f>E52/O52-1</f>
        <v>0.8728813559322033</v>
      </c>
      <c r="M52" s="431">
        <f>G52/Q52-1</f>
        <v>0.8728813559322033</v>
      </c>
      <c r="N52" s="263"/>
      <c r="O52" s="264">
        <f>Q52</f>
        <v>236</v>
      </c>
      <c r="P52" s="263"/>
      <c r="Q52" s="31">
        <v>236</v>
      </c>
      <c r="R52" s="32">
        <v>204</v>
      </c>
      <c r="S52" s="32">
        <v>138</v>
      </c>
      <c r="T52" s="356">
        <v>106</v>
      </c>
      <c r="U52" s="63"/>
      <c r="V52" s="236"/>
    </row>
    <row r="53" spans="1:22" ht="12" customHeight="1">
      <c r="A53" s="236"/>
      <c r="B53" s="118"/>
      <c r="C53" s="25" t="s">
        <v>118</v>
      </c>
      <c r="D53" s="263"/>
      <c r="E53" s="264">
        <f t="shared" si="0"/>
        <v>211</v>
      </c>
      <c r="F53" s="263"/>
      <c r="G53" s="31">
        <v>211</v>
      </c>
      <c r="H53" s="32">
        <v>199</v>
      </c>
      <c r="I53" s="32">
        <v>192</v>
      </c>
      <c r="J53" s="334">
        <v>185</v>
      </c>
      <c r="K53" s="118"/>
      <c r="L53" s="511">
        <f>E53/O53-1</f>
        <v>0.192090395480226</v>
      </c>
      <c r="M53" s="431">
        <f>G53/Q53-1</f>
        <v>0.192090395480226</v>
      </c>
      <c r="N53" s="263"/>
      <c r="O53" s="264">
        <f>Q53</f>
        <v>177</v>
      </c>
      <c r="P53" s="263"/>
      <c r="Q53" s="31">
        <v>177</v>
      </c>
      <c r="R53" s="32">
        <v>160</v>
      </c>
      <c r="S53" s="32">
        <v>147</v>
      </c>
      <c r="T53" s="356">
        <v>136</v>
      </c>
      <c r="U53" s="63"/>
      <c r="V53" s="236"/>
    </row>
    <row r="54" spans="1:22" ht="13.5" customHeight="1">
      <c r="A54" s="236"/>
      <c r="B54" s="118"/>
      <c r="C54" s="20" t="s">
        <v>333</v>
      </c>
      <c r="D54" s="263"/>
      <c r="E54" s="360">
        <f t="shared" si="0"/>
        <v>197</v>
      </c>
      <c r="F54" s="263"/>
      <c r="G54" s="338">
        <v>197</v>
      </c>
      <c r="H54" s="165">
        <v>162</v>
      </c>
      <c r="I54" s="165">
        <v>129</v>
      </c>
      <c r="J54" s="334">
        <v>112</v>
      </c>
      <c r="K54" s="118"/>
      <c r="L54" s="511">
        <f>E54/O54-1</f>
        <v>1.2386363636363638</v>
      </c>
      <c r="M54" s="431">
        <f>G54/Q54-1</f>
        <v>1.2386363636363638</v>
      </c>
      <c r="N54" s="263"/>
      <c r="O54" s="360">
        <f>Q54</f>
        <v>88</v>
      </c>
      <c r="P54" s="263"/>
      <c r="Q54" s="338">
        <v>88</v>
      </c>
      <c r="R54" s="165">
        <v>61</v>
      </c>
      <c r="S54" s="165">
        <v>37</v>
      </c>
      <c r="T54" s="357">
        <v>15</v>
      </c>
      <c r="U54" s="63"/>
      <c r="V54" s="236"/>
    </row>
    <row r="55" spans="1:22" ht="13.5" customHeight="1">
      <c r="A55" s="236"/>
      <c r="B55" s="118"/>
      <c r="C55" s="20" t="s">
        <v>330</v>
      </c>
      <c r="D55" s="263"/>
      <c r="E55" s="360">
        <f t="shared" si="0"/>
        <v>58</v>
      </c>
      <c r="F55" s="263"/>
      <c r="G55" s="31">
        <v>58</v>
      </c>
      <c r="H55" s="165">
        <v>75</v>
      </c>
      <c r="I55" s="165">
        <v>27</v>
      </c>
      <c r="J55" s="334">
        <v>33</v>
      </c>
      <c r="K55" s="118"/>
      <c r="L55" s="329"/>
      <c r="M55" s="431"/>
      <c r="N55" s="263"/>
      <c r="O55" s="360"/>
      <c r="P55" s="263"/>
      <c r="Q55" s="31"/>
      <c r="R55" s="165"/>
      <c r="S55" s="165"/>
      <c r="T55" s="384"/>
      <c r="U55" s="63"/>
      <c r="V55" s="236"/>
    </row>
    <row r="56" spans="1:22" ht="12" customHeight="1">
      <c r="A56" s="236"/>
      <c r="C56" s="25"/>
      <c r="D56" s="266"/>
      <c r="E56" s="272"/>
      <c r="F56" s="272"/>
      <c r="G56" s="8"/>
      <c r="H56" s="9"/>
      <c r="I56" s="9"/>
      <c r="J56" s="9"/>
      <c r="K56" s="121"/>
      <c r="L56" s="328"/>
      <c r="M56" s="440"/>
      <c r="N56" s="266"/>
      <c r="O56" s="272"/>
      <c r="P56" s="272"/>
      <c r="Q56" s="8"/>
      <c r="R56" s="9"/>
      <c r="S56" s="9"/>
      <c r="T56" s="116"/>
      <c r="U56" s="63"/>
      <c r="V56" s="236"/>
    </row>
    <row r="57" spans="1:22" ht="12" customHeight="1">
      <c r="A57" s="236"/>
      <c r="C57" s="15" t="s">
        <v>315</v>
      </c>
      <c r="D57" s="266"/>
      <c r="E57" s="272"/>
      <c r="F57" s="272"/>
      <c r="G57" s="8"/>
      <c r="H57" s="9"/>
      <c r="I57" s="9"/>
      <c r="J57" s="9"/>
      <c r="K57" s="121"/>
      <c r="L57" s="328"/>
      <c r="M57" s="440"/>
      <c r="N57" s="266"/>
      <c r="O57" s="272"/>
      <c r="P57" s="272"/>
      <c r="Q57" s="8"/>
      <c r="R57" s="9"/>
      <c r="S57" s="9"/>
      <c r="T57" s="116"/>
      <c r="U57" s="63"/>
      <c r="V57" s="236"/>
    </row>
    <row r="58" spans="1:22" ht="12" customHeight="1">
      <c r="A58" s="236"/>
      <c r="C58" s="25" t="s">
        <v>390</v>
      </c>
      <c r="D58" s="266"/>
      <c r="E58" s="267">
        <f>G58</f>
        <v>0.05</v>
      </c>
      <c r="F58" s="266"/>
      <c r="G58" s="30">
        <v>0.05</v>
      </c>
      <c r="H58" s="26">
        <v>0.04</v>
      </c>
      <c r="I58" s="26">
        <v>0.04</v>
      </c>
      <c r="J58" s="340">
        <v>0.03</v>
      </c>
      <c r="K58" s="117"/>
      <c r="L58" s="329"/>
      <c r="M58" s="218"/>
      <c r="N58" s="266"/>
      <c r="O58" s="267">
        <f>Q58</f>
        <v>0.04</v>
      </c>
      <c r="P58" s="266"/>
      <c r="Q58" s="30">
        <v>0.04</v>
      </c>
      <c r="R58" s="26">
        <v>0.02</v>
      </c>
      <c r="S58" s="26"/>
      <c r="T58" s="381"/>
      <c r="U58" s="63"/>
      <c r="V58" s="236"/>
    </row>
    <row r="59" spans="1:22" ht="12" customHeight="1">
      <c r="A59" s="236"/>
      <c r="C59" s="25" t="s">
        <v>391</v>
      </c>
      <c r="D59" s="266"/>
      <c r="E59" s="267">
        <f>G59</f>
        <v>0.41</v>
      </c>
      <c r="F59" s="266"/>
      <c r="G59" s="30">
        <v>0.41</v>
      </c>
      <c r="H59" s="26">
        <v>0.38</v>
      </c>
      <c r="I59" s="26">
        <v>0.35</v>
      </c>
      <c r="J59" s="340">
        <v>0.32</v>
      </c>
      <c r="K59" s="117"/>
      <c r="L59" s="329"/>
      <c r="M59" s="218"/>
      <c r="N59" s="266"/>
      <c r="O59" s="267">
        <f>Q59</f>
        <v>0.27</v>
      </c>
      <c r="P59" s="266"/>
      <c r="Q59" s="30">
        <v>0.27</v>
      </c>
      <c r="R59" s="26">
        <v>0.23</v>
      </c>
      <c r="S59" s="26">
        <v>0.18</v>
      </c>
      <c r="T59" s="358">
        <v>0.11</v>
      </c>
      <c r="U59" s="63"/>
      <c r="V59" s="236"/>
    </row>
    <row r="60" spans="1:22" ht="12" customHeight="1">
      <c r="A60" s="236"/>
      <c r="C60" s="25" t="s">
        <v>392</v>
      </c>
      <c r="D60" s="266"/>
      <c r="E60" s="267">
        <f>G60</f>
        <v>0.38</v>
      </c>
      <c r="F60" s="266"/>
      <c r="G60" s="30">
        <v>0.38</v>
      </c>
      <c r="H60" s="26">
        <v>0.4</v>
      </c>
      <c r="I60" s="26">
        <v>0.42</v>
      </c>
      <c r="J60" s="337">
        <v>0.44</v>
      </c>
      <c r="K60" s="117"/>
      <c r="L60" s="329"/>
      <c r="M60" s="431"/>
      <c r="N60" s="266"/>
      <c r="O60" s="267">
        <f>Q60</f>
        <v>0.46</v>
      </c>
      <c r="P60" s="266"/>
      <c r="Q60" s="30">
        <v>0.46</v>
      </c>
      <c r="R60" s="26">
        <v>0.49</v>
      </c>
      <c r="S60" s="26">
        <v>0.52</v>
      </c>
      <c r="T60" s="358">
        <v>0.54</v>
      </c>
      <c r="U60" s="63"/>
      <c r="V60" s="236"/>
    </row>
    <row r="61" spans="1:22" ht="12" customHeight="1">
      <c r="A61" s="236"/>
      <c r="B61" s="9"/>
      <c r="C61" s="25" t="s">
        <v>362</v>
      </c>
      <c r="D61" s="266"/>
      <c r="E61" s="267">
        <f>G61</f>
        <v>0.13</v>
      </c>
      <c r="F61" s="266"/>
      <c r="G61" s="30">
        <v>0.13</v>
      </c>
      <c r="H61" s="26">
        <v>0.15</v>
      </c>
      <c r="I61" s="26">
        <v>0.16</v>
      </c>
      <c r="J61" s="337">
        <v>0.18</v>
      </c>
      <c r="K61" s="117"/>
      <c r="L61" s="329"/>
      <c r="M61" s="431"/>
      <c r="N61" s="266"/>
      <c r="O61" s="267">
        <f>Q61</f>
        <v>0.2</v>
      </c>
      <c r="P61" s="266"/>
      <c r="Q61" s="30">
        <v>0.2</v>
      </c>
      <c r="R61" s="26">
        <v>0.23</v>
      </c>
      <c r="S61" s="26">
        <v>0.26</v>
      </c>
      <c r="T61" s="349">
        <v>0.31</v>
      </c>
      <c r="U61" s="63"/>
      <c r="V61" s="236"/>
    </row>
    <row r="62" spans="1:22" ht="12" customHeight="1">
      <c r="A62" s="236"/>
      <c r="C62" s="25" t="s">
        <v>363</v>
      </c>
      <c r="D62" s="229"/>
      <c r="E62" s="267">
        <f>G62</f>
        <v>0.03</v>
      </c>
      <c r="F62" s="266"/>
      <c r="G62" s="30">
        <v>0.03</v>
      </c>
      <c r="H62" s="26">
        <v>0.03</v>
      </c>
      <c r="I62" s="26">
        <v>0.03</v>
      </c>
      <c r="J62" s="337">
        <v>0.03</v>
      </c>
      <c r="K62" s="117"/>
      <c r="L62" s="329"/>
      <c r="M62" s="431"/>
      <c r="N62" s="229"/>
      <c r="O62" s="267">
        <f>Q62</f>
        <v>0.03</v>
      </c>
      <c r="P62" s="266"/>
      <c r="Q62" s="30">
        <v>0.03</v>
      </c>
      <c r="R62" s="26">
        <v>0.03</v>
      </c>
      <c r="S62" s="26">
        <v>0.04</v>
      </c>
      <c r="T62" s="359">
        <v>0.04</v>
      </c>
      <c r="U62" s="63"/>
      <c r="V62" s="236"/>
    </row>
    <row r="63" spans="1:22" ht="12" customHeight="1">
      <c r="A63" s="236"/>
      <c r="C63" s="25"/>
      <c r="D63" s="229"/>
      <c r="E63" s="278"/>
      <c r="F63" s="266"/>
      <c r="G63" s="22"/>
      <c r="H63" s="59"/>
      <c r="I63" s="59"/>
      <c r="J63" s="59"/>
      <c r="K63" s="117"/>
      <c r="L63" s="278"/>
      <c r="M63" s="422"/>
      <c r="N63" s="229"/>
      <c r="O63" s="278"/>
      <c r="P63" s="266"/>
      <c r="Q63" s="22"/>
      <c r="R63" s="59"/>
      <c r="S63" s="59"/>
      <c r="T63" s="59"/>
      <c r="U63" s="63"/>
      <c r="V63" s="236"/>
    </row>
    <row r="64" spans="1:22" ht="12" customHeight="1">
      <c r="A64" s="236"/>
      <c r="C64" s="15" t="s">
        <v>310</v>
      </c>
      <c r="D64" s="254"/>
      <c r="E64" s="262">
        <f>G64</f>
        <v>184</v>
      </c>
      <c r="F64" s="254"/>
      <c r="G64" s="28">
        <v>184</v>
      </c>
      <c r="H64" s="29">
        <v>150</v>
      </c>
      <c r="I64" s="29">
        <v>126</v>
      </c>
      <c r="J64" s="333">
        <v>98</v>
      </c>
      <c r="K64" s="116"/>
      <c r="L64" s="508">
        <f>E64/O64-1</f>
        <v>1.4533333333333331</v>
      </c>
      <c r="M64" s="430">
        <f>G64/Q64-1</f>
        <v>1.4533333333333331</v>
      </c>
      <c r="N64" s="254"/>
      <c r="O64" s="262">
        <f>Q64</f>
        <v>75</v>
      </c>
      <c r="P64" s="254"/>
      <c r="Q64" s="28">
        <v>75</v>
      </c>
      <c r="R64" s="29"/>
      <c r="S64" s="29"/>
      <c r="T64" s="380"/>
      <c r="U64" s="63"/>
      <c r="V64" s="236"/>
    </row>
    <row r="65" spans="1:22" ht="12" customHeight="1">
      <c r="A65" s="236"/>
      <c r="C65" s="25"/>
      <c r="D65" s="229"/>
      <c r="E65" s="278"/>
      <c r="F65" s="266"/>
      <c r="G65" s="22"/>
      <c r="H65" s="59"/>
      <c r="I65" s="59"/>
      <c r="J65" s="59"/>
      <c r="K65" s="117"/>
      <c r="L65" s="278"/>
      <c r="M65" s="22"/>
      <c r="N65" s="229"/>
      <c r="O65" s="278"/>
      <c r="P65" s="266"/>
      <c r="Q65" s="22"/>
      <c r="R65" s="59"/>
      <c r="S65" s="59"/>
      <c r="T65" s="59"/>
      <c r="U65" s="63"/>
      <c r="V65" s="236"/>
    </row>
    <row r="66" spans="1:23" s="11" customFormat="1" ht="9" customHeight="1">
      <c r="A66" s="236"/>
      <c r="B66" s="237"/>
      <c r="C66" s="238"/>
      <c r="D66" s="238"/>
      <c r="E66" s="238"/>
      <c r="F66" s="238"/>
      <c r="G66" s="238"/>
      <c r="H66" s="238"/>
      <c r="I66" s="238"/>
      <c r="J66" s="238"/>
      <c r="K66" s="237"/>
      <c r="L66" s="238"/>
      <c r="M66" s="239"/>
      <c r="N66" s="238"/>
      <c r="O66" s="238"/>
      <c r="P66" s="238"/>
      <c r="Q66" s="238"/>
      <c r="R66" s="238"/>
      <c r="S66" s="238"/>
      <c r="T66" s="238"/>
      <c r="U66" s="237"/>
      <c r="V66" s="236"/>
      <c r="W66" s="13"/>
    </row>
    <row r="67" spans="1:22" ht="12.75" customHeight="1">
      <c r="A67" s="595"/>
      <c r="B67" s="596" t="s">
        <v>340</v>
      </c>
      <c r="C67" s="595"/>
      <c r="D67" s="596"/>
      <c r="E67" s="36"/>
      <c r="F67" s="36"/>
      <c r="G67" s="310"/>
      <c r="H67" s="596"/>
      <c r="I67" s="596"/>
      <c r="J67" s="36"/>
      <c r="K67" s="35"/>
      <c r="L67" s="37"/>
      <c r="M67" s="596"/>
      <c r="N67" s="596"/>
      <c r="O67" s="36"/>
      <c r="P67" s="36"/>
      <c r="Q67" s="310"/>
      <c r="R67" s="596"/>
      <c r="S67" s="596"/>
      <c r="T67" s="35"/>
      <c r="U67" s="35"/>
      <c r="V67" s="35"/>
    </row>
    <row r="68" spans="1:22" ht="12.75" customHeight="1">
      <c r="A68" s="595"/>
      <c r="B68" s="596" t="s">
        <v>334</v>
      </c>
      <c r="C68" s="595"/>
      <c r="D68" s="36"/>
      <c r="E68" s="36"/>
      <c r="F68" s="36"/>
      <c r="G68" s="310"/>
      <c r="H68" s="310"/>
      <c r="I68" s="310"/>
      <c r="J68" s="36"/>
      <c r="K68" s="35"/>
      <c r="L68" s="37"/>
      <c r="M68" s="37"/>
      <c r="N68" s="36"/>
      <c r="O68" s="36"/>
      <c r="P68" s="36"/>
      <c r="Q68" s="310"/>
      <c r="R68" s="310"/>
      <c r="S68" s="310"/>
      <c r="T68" s="35"/>
      <c r="U68" s="35"/>
      <c r="V68" s="35"/>
    </row>
    <row r="69" spans="1:22" ht="12.75" customHeight="1">
      <c r="A69" s="595"/>
      <c r="B69" s="596" t="s">
        <v>335</v>
      </c>
      <c r="C69" s="36"/>
      <c r="D69" s="36"/>
      <c r="E69" s="36"/>
      <c r="F69" s="36"/>
      <c r="G69" s="310"/>
      <c r="H69" s="310"/>
      <c r="I69" s="310"/>
      <c r="J69" s="36"/>
      <c r="K69" s="35"/>
      <c r="L69" s="37"/>
      <c r="M69" s="37"/>
      <c r="N69" s="36"/>
      <c r="O69" s="36"/>
      <c r="P69" s="36"/>
      <c r="Q69" s="310"/>
      <c r="R69" s="310"/>
      <c r="S69" s="310"/>
      <c r="T69" s="35"/>
      <c r="U69" s="35"/>
      <c r="V69" s="35"/>
    </row>
    <row r="70" spans="1:22" ht="12.75" customHeight="1">
      <c r="A70" s="595"/>
      <c r="B70" s="596" t="s">
        <v>336</v>
      </c>
      <c r="C70" s="36"/>
      <c r="D70" s="36"/>
      <c r="E70" s="36"/>
      <c r="F70" s="36"/>
      <c r="G70" s="310"/>
      <c r="H70" s="310"/>
      <c r="I70" s="310"/>
      <c r="J70" s="36"/>
      <c r="K70" s="35"/>
      <c r="L70" s="37"/>
      <c r="M70" s="37"/>
      <c r="N70" s="36"/>
      <c r="O70" s="36"/>
      <c r="P70" s="36"/>
      <c r="Q70" s="310"/>
      <c r="R70" s="310"/>
      <c r="S70" s="310"/>
      <c r="T70" s="35"/>
      <c r="U70" s="35"/>
      <c r="V70" s="35"/>
    </row>
    <row r="71" spans="1:22" ht="12.75" customHeight="1">
      <c r="A71" s="595"/>
      <c r="B71" s="596" t="s">
        <v>394</v>
      </c>
      <c r="C71" s="596"/>
      <c r="D71" s="596"/>
      <c r="E71" s="596"/>
      <c r="F71" s="596"/>
      <c r="G71" s="596"/>
      <c r="H71" s="596"/>
      <c r="I71" s="596"/>
      <c r="J71" s="596"/>
      <c r="K71" s="596"/>
      <c r="L71" s="596"/>
      <c r="M71" s="596"/>
      <c r="N71" s="596"/>
      <c r="O71" s="596"/>
      <c r="P71" s="596"/>
      <c r="Q71" s="596"/>
      <c r="R71" s="596"/>
      <c r="S71" s="596"/>
      <c r="T71" s="596"/>
      <c r="U71" s="596"/>
      <c r="V71" s="596"/>
    </row>
  </sheetData>
  <sheetProtection password="C7A0" sheet="1" objects="1" scenarios="1"/>
  <printOptions horizontalCentered="1"/>
  <pageMargins left="0.4724409448818898" right="0.15748031496062992" top="0.31496062992125984" bottom="0.4330708661417323" header="0.2362204724409449" footer="0.2362204724409449"/>
  <pageSetup fitToHeight="1" fitToWidth="1" horizontalDpi="600" verticalDpi="600" orientation="portrait" paperSize="9" scale="67" r:id="rId1"/>
  <headerFooter alignWithMargins="0">
    <oddFooter>&amp;L&amp;"KPN Sans,Regular"KPN Investor Relations&amp;C&amp;"KPN Sans,Regular"&amp;A&amp;R&amp;"KPN Sans,Regular"Q4 2005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1.25" style="19" customWidth="1"/>
    <col min="2" max="2" width="0.875" style="19" customWidth="1"/>
    <col min="3" max="3" width="45.125" style="597" customWidth="1"/>
    <col min="4" max="4" width="1.75390625" style="597" customWidth="1"/>
    <col min="5" max="5" width="9.00390625" style="597" customWidth="1"/>
    <col min="6" max="6" width="1.75390625" style="597" customWidth="1"/>
    <col min="7" max="7" width="9.00390625" style="598" customWidth="1"/>
    <col min="8" max="9" width="9.00390625" style="19" customWidth="1"/>
    <col min="10" max="10" width="9.00390625" style="597" customWidth="1"/>
    <col min="11" max="11" width="1.75390625" style="19" customWidth="1"/>
    <col min="12" max="13" width="7.75390625" style="599" customWidth="1"/>
    <col min="14" max="14" width="1.75390625" style="597" customWidth="1"/>
    <col min="15" max="15" width="9.00390625" style="597" customWidth="1"/>
    <col min="16" max="16" width="1.75390625" style="597" customWidth="1"/>
    <col min="17" max="17" width="9.00390625" style="598" customWidth="1"/>
    <col min="18" max="20" width="9.00390625" style="19" customWidth="1"/>
    <col min="21" max="21" width="0.875" style="19" customWidth="1"/>
    <col min="22" max="22" width="1.25" style="19" customWidth="1"/>
    <col min="23" max="16384" width="9.75390625" style="63" customWidth="1"/>
  </cols>
  <sheetData>
    <row r="1" spans="1:23" s="11" customFormat="1" ht="9" customHeight="1">
      <c r="A1" s="236"/>
      <c r="B1" s="237"/>
      <c r="C1" s="238"/>
      <c r="D1" s="238"/>
      <c r="E1" s="238"/>
      <c r="F1" s="238"/>
      <c r="G1" s="238"/>
      <c r="H1" s="238"/>
      <c r="I1" s="238"/>
      <c r="J1" s="238"/>
      <c r="K1" s="237"/>
      <c r="L1" s="238"/>
      <c r="M1" s="239"/>
      <c r="N1" s="238"/>
      <c r="O1" s="238"/>
      <c r="P1" s="238"/>
      <c r="Q1" s="238"/>
      <c r="R1" s="238"/>
      <c r="S1" s="238"/>
      <c r="T1" s="238"/>
      <c r="U1" s="237"/>
      <c r="V1" s="236"/>
      <c r="W1" s="13"/>
    </row>
    <row r="2" spans="1:23" s="11" customFormat="1" ht="15" customHeight="1">
      <c r="A2" s="236"/>
      <c r="B2" s="115"/>
      <c r="C2" s="152" t="s">
        <v>265</v>
      </c>
      <c r="D2" s="248"/>
      <c r="E2" s="229">
        <v>2005</v>
      </c>
      <c r="F2" s="228"/>
      <c r="G2" s="8" t="s">
        <v>358</v>
      </c>
      <c r="H2" s="9" t="s">
        <v>308</v>
      </c>
      <c r="I2" s="9" t="s">
        <v>247</v>
      </c>
      <c r="J2" s="9" t="s">
        <v>224</v>
      </c>
      <c r="K2" s="39"/>
      <c r="L2" s="266" t="s">
        <v>26</v>
      </c>
      <c r="M2" s="10" t="s">
        <v>26</v>
      </c>
      <c r="N2" s="248"/>
      <c r="O2" s="229">
        <v>2004</v>
      </c>
      <c r="P2" s="228"/>
      <c r="Q2" s="8" t="s">
        <v>153</v>
      </c>
      <c r="R2" s="9" t="s">
        <v>154</v>
      </c>
      <c r="S2" s="9" t="s">
        <v>155</v>
      </c>
      <c r="T2" s="9" t="s">
        <v>147</v>
      </c>
      <c r="U2" s="39"/>
      <c r="V2" s="236"/>
      <c r="W2" s="13"/>
    </row>
    <row r="3" spans="1:23" s="11" customFormat="1" ht="13.5" customHeight="1">
      <c r="A3" s="236"/>
      <c r="B3" s="9"/>
      <c r="D3" s="230"/>
      <c r="E3" s="230"/>
      <c r="F3" s="230"/>
      <c r="G3" s="8"/>
      <c r="H3" s="9"/>
      <c r="I3" s="9"/>
      <c r="J3" s="9"/>
      <c r="K3" s="40"/>
      <c r="L3" s="313" t="s">
        <v>115</v>
      </c>
      <c r="M3" s="132" t="s">
        <v>359</v>
      </c>
      <c r="N3" s="230"/>
      <c r="O3" s="230"/>
      <c r="P3" s="230"/>
      <c r="Q3" s="8"/>
      <c r="R3" s="9"/>
      <c r="S3" s="9"/>
      <c r="T3" s="116"/>
      <c r="U3" s="40"/>
      <c r="V3" s="236"/>
      <c r="W3" s="13"/>
    </row>
    <row r="4" spans="1:23" s="11" customFormat="1" ht="12" customHeight="1">
      <c r="A4" s="236"/>
      <c r="B4" s="9"/>
      <c r="D4" s="230"/>
      <c r="E4" s="230"/>
      <c r="F4" s="230"/>
      <c r="G4" s="8"/>
      <c r="H4" s="9"/>
      <c r="I4" s="9"/>
      <c r="J4" s="9"/>
      <c r="K4" s="40"/>
      <c r="L4" s="313"/>
      <c r="M4" s="132"/>
      <c r="N4" s="230"/>
      <c r="O4" s="230"/>
      <c r="P4" s="230"/>
      <c r="Q4" s="8"/>
      <c r="R4" s="9"/>
      <c r="S4" s="9"/>
      <c r="T4" s="9"/>
      <c r="U4" s="13"/>
      <c r="V4" s="236"/>
      <c r="W4" s="13"/>
    </row>
    <row r="5" spans="1:22" ht="15" customHeight="1">
      <c r="A5" s="236"/>
      <c r="B5" s="116"/>
      <c r="C5" s="15" t="s">
        <v>413</v>
      </c>
      <c r="D5" s="248"/>
      <c r="E5" s="554" t="str">
        <f>G5</f>
        <v>&gt; 55%</v>
      </c>
      <c r="F5" s="488"/>
      <c r="G5" s="553" t="s">
        <v>409</v>
      </c>
      <c r="H5" s="549" t="s">
        <v>409</v>
      </c>
      <c r="I5" s="549" t="s">
        <v>408</v>
      </c>
      <c r="J5" s="449" t="s">
        <v>408</v>
      </c>
      <c r="K5" s="39"/>
      <c r="L5" s="508"/>
      <c r="M5" s="430"/>
      <c r="N5" s="248"/>
      <c r="O5" s="554" t="str">
        <f>Q5</f>
        <v>+/- 60%</v>
      </c>
      <c r="P5" s="488"/>
      <c r="Q5" s="553" t="s">
        <v>408</v>
      </c>
      <c r="R5" s="549" t="s">
        <v>408</v>
      </c>
      <c r="S5" s="549" t="s">
        <v>407</v>
      </c>
      <c r="T5" s="449" t="s">
        <v>404</v>
      </c>
      <c r="U5" s="62"/>
      <c r="V5" s="236"/>
    </row>
    <row r="6" spans="1:22" ht="13.5" customHeight="1">
      <c r="A6" s="236"/>
      <c r="B6" s="14"/>
      <c r="C6" s="25" t="s">
        <v>414</v>
      </c>
      <c r="D6" s="229"/>
      <c r="E6" s="259" t="str">
        <f>G6</f>
        <v>&gt; 60%</v>
      </c>
      <c r="F6" s="487"/>
      <c r="G6" s="346" t="s">
        <v>407</v>
      </c>
      <c r="H6" s="134" t="s">
        <v>407</v>
      </c>
      <c r="I6" s="548" t="s">
        <v>419</v>
      </c>
      <c r="J6" s="348" t="s">
        <v>419</v>
      </c>
      <c r="K6" s="39"/>
      <c r="L6" s="343"/>
      <c r="M6" s="434"/>
      <c r="N6" s="248"/>
      <c r="O6" s="259" t="str">
        <f>Q6</f>
        <v>+/- 65%</v>
      </c>
      <c r="P6" s="488"/>
      <c r="Q6" s="346" t="s">
        <v>404</v>
      </c>
      <c r="R6" s="548" t="s">
        <v>411</v>
      </c>
      <c r="S6" s="550" t="s">
        <v>411</v>
      </c>
      <c r="T6" s="551" t="s">
        <v>405</v>
      </c>
      <c r="U6" s="18"/>
      <c r="V6" s="236"/>
    </row>
    <row r="7" spans="1:22" ht="13.5" customHeight="1">
      <c r="A7" s="236"/>
      <c r="B7" s="14"/>
      <c r="C7" s="25" t="s">
        <v>415</v>
      </c>
      <c r="D7" s="229"/>
      <c r="E7" s="259" t="str">
        <f>G7</f>
        <v>&gt; 55%</v>
      </c>
      <c r="F7" s="488"/>
      <c r="G7" s="481" t="s">
        <v>409</v>
      </c>
      <c r="H7" s="548" t="s">
        <v>409</v>
      </c>
      <c r="I7" s="134" t="s">
        <v>409</v>
      </c>
      <c r="J7" s="348" t="s">
        <v>408</v>
      </c>
      <c r="K7" s="489"/>
      <c r="L7" s="490"/>
      <c r="M7" s="365"/>
      <c r="N7" s="229"/>
      <c r="O7" s="259" t="str">
        <f>Q7</f>
        <v>+/- 60%</v>
      </c>
      <c r="P7" s="488"/>
      <c r="Q7" s="346" t="s">
        <v>408</v>
      </c>
      <c r="R7" s="134" t="s">
        <v>408</v>
      </c>
      <c r="S7" s="548" t="s">
        <v>407</v>
      </c>
      <c r="T7" s="552" t="s">
        <v>407</v>
      </c>
      <c r="U7" s="18"/>
      <c r="V7" s="236"/>
    </row>
    <row r="8" spans="1:22" ht="13.5" customHeight="1">
      <c r="A8" s="236"/>
      <c r="B8" s="14"/>
      <c r="C8" s="25" t="s">
        <v>416</v>
      </c>
      <c r="D8" s="229"/>
      <c r="E8" s="259" t="str">
        <f>G8</f>
        <v>&gt; 55%</v>
      </c>
      <c r="F8" s="488"/>
      <c r="G8" s="481" t="s">
        <v>409</v>
      </c>
      <c r="H8" s="548" t="s">
        <v>409</v>
      </c>
      <c r="I8" s="134" t="s">
        <v>409</v>
      </c>
      <c r="J8" s="348" t="s">
        <v>408</v>
      </c>
      <c r="K8" s="489"/>
      <c r="L8" s="490"/>
      <c r="M8" s="365"/>
      <c r="N8" s="229"/>
      <c r="O8" s="259" t="str">
        <f>Q8</f>
        <v>+/- 60%</v>
      </c>
      <c r="P8" s="488"/>
      <c r="Q8" s="481" t="s">
        <v>408</v>
      </c>
      <c r="R8" s="548" t="s">
        <v>408</v>
      </c>
      <c r="S8" s="548" t="s">
        <v>408</v>
      </c>
      <c r="T8" s="552" t="s">
        <v>407</v>
      </c>
      <c r="U8" s="18"/>
      <c r="V8" s="236"/>
    </row>
    <row r="9" spans="1:22" ht="13.5" customHeight="1">
      <c r="A9" s="236"/>
      <c r="B9" s="14"/>
      <c r="C9" s="25" t="s">
        <v>417</v>
      </c>
      <c r="D9" s="229"/>
      <c r="E9" s="259" t="str">
        <f>G9</f>
        <v>+/- 45%</v>
      </c>
      <c r="F9" s="488"/>
      <c r="G9" s="346" t="s">
        <v>418</v>
      </c>
      <c r="H9" s="134" t="s">
        <v>418</v>
      </c>
      <c r="I9" s="548" t="s">
        <v>420</v>
      </c>
      <c r="J9" s="348" t="s">
        <v>420</v>
      </c>
      <c r="K9" s="489"/>
      <c r="L9" s="490"/>
      <c r="M9" s="365"/>
      <c r="N9" s="229"/>
      <c r="O9" s="259" t="str">
        <f>Q9</f>
        <v>&gt; 45%</v>
      </c>
      <c r="P9" s="488"/>
      <c r="Q9" s="481" t="s">
        <v>420</v>
      </c>
      <c r="R9" s="548" t="s">
        <v>420</v>
      </c>
      <c r="S9" s="548" t="s">
        <v>421</v>
      </c>
      <c r="T9" s="552" t="s">
        <v>421</v>
      </c>
      <c r="U9" s="18"/>
      <c r="V9" s="236"/>
    </row>
    <row r="10" spans="1:22" ht="12" customHeight="1">
      <c r="A10" s="236"/>
      <c r="B10" s="9"/>
      <c r="C10" s="20"/>
      <c r="D10" s="229"/>
      <c r="E10" s="256"/>
      <c r="F10" s="229"/>
      <c r="G10" s="21"/>
      <c r="H10" s="20"/>
      <c r="I10" s="20"/>
      <c r="J10" s="20"/>
      <c r="K10" s="9"/>
      <c r="L10" s="278"/>
      <c r="M10" s="422"/>
      <c r="N10" s="229"/>
      <c r="O10" s="256"/>
      <c r="P10" s="229"/>
      <c r="Q10" s="21"/>
      <c r="R10" s="20"/>
      <c r="S10" s="20"/>
      <c r="T10" s="20"/>
      <c r="U10" s="18"/>
      <c r="V10" s="236"/>
    </row>
    <row r="11" spans="1:22" ht="12" customHeight="1">
      <c r="A11" s="236"/>
      <c r="B11" s="116"/>
      <c r="C11" s="15" t="s">
        <v>263</v>
      </c>
      <c r="D11" s="254"/>
      <c r="E11" s="262">
        <f>G11</f>
        <v>1908</v>
      </c>
      <c r="F11" s="254"/>
      <c r="G11" s="28">
        <f>SUM(G12:G13)</f>
        <v>1908</v>
      </c>
      <c r="H11" s="29">
        <f>SUM(H12:H13)</f>
        <v>1930</v>
      </c>
      <c r="I11" s="29">
        <f>SUM(I12:I13)</f>
        <v>1952</v>
      </c>
      <c r="J11" s="333">
        <f>SUM(J12:J13)</f>
        <v>1973</v>
      </c>
      <c r="K11" s="116"/>
      <c r="L11" s="508">
        <f>E11/O11-1</f>
        <v>-0.04024144869215296</v>
      </c>
      <c r="M11" s="430">
        <f>G11/Q11-1</f>
        <v>-0.04024144869215296</v>
      </c>
      <c r="N11" s="254"/>
      <c r="O11" s="262">
        <f>Q11</f>
        <v>1988</v>
      </c>
      <c r="P11" s="254"/>
      <c r="Q11" s="28">
        <f>SUM(Q12:Q13)</f>
        <v>1988</v>
      </c>
      <c r="R11" s="29">
        <f>SUM(R12:R13)</f>
        <v>2011</v>
      </c>
      <c r="S11" s="29">
        <f>SUM(S12:S13)</f>
        <v>2041</v>
      </c>
      <c r="T11" s="333">
        <f>SUM(T12:T13)</f>
        <v>2062</v>
      </c>
      <c r="U11" s="18"/>
      <c r="V11" s="236"/>
    </row>
    <row r="12" spans="1:22" ht="12" customHeight="1">
      <c r="A12" s="236"/>
      <c r="B12" s="118"/>
      <c r="C12" s="25" t="s">
        <v>13</v>
      </c>
      <c r="D12" s="263"/>
      <c r="E12" s="264">
        <f>G12</f>
        <v>965</v>
      </c>
      <c r="F12" s="263"/>
      <c r="G12" s="31">
        <v>965</v>
      </c>
      <c r="H12" s="32">
        <v>982</v>
      </c>
      <c r="I12" s="32">
        <v>996</v>
      </c>
      <c r="J12" s="334">
        <v>1012</v>
      </c>
      <c r="K12" s="118"/>
      <c r="L12" s="511">
        <f>E12/O12-1</f>
        <v>-0.0576171875</v>
      </c>
      <c r="M12" s="431">
        <f>G12/Q12-1</f>
        <v>-0.0576171875</v>
      </c>
      <c r="N12" s="263"/>
      <c r="O12" s="264">
        <f>Q12</f>
        <v>1024</v>
      </c>
      <c r="P12" s="263"/>
      <c r="Q12" s="31">
        <v>1024</v>
      </c>
      <c r="R12" s="32">
        <v>1042</v>
      </c>
      <c r="S12" s="32">
        <v>1065</v>
      </c>
      <c r="T12" s="334">
        <v>1082</v>
      </c>
      <c r="U12" s="27"/>
      <c r="V12" s="236"/>
    </row>
    <row r="13" spans="1:22" ht="12" customHeight="1">
      <c r="A13" s="236"/>
      <c r="B13" s="118"/>
      <c r="C13" s="25" t="s">
        <v>260</v>
      </c>
      <c r="D13" s="263"/>
      <c r="E13" s="264">
        <f>G13</f>
        <v>943</v>
      </c>
      <c r="F13" s="263"/>
      <c r="G13" s="31">
        <v>943</v>
      </c>
      <c r="H13" s="32">
        <v>948</v>
      </c>
      <c r="I13" s="32">
        <v>956</v>
      </c>
      <c r="J13" s="334">
        <v>961</v>
      </c>
      <c r="K13" s="118"/>
      <c r="L13" s="511">
        <f>E13/O13-1</f>
        <v>-0.021784232365145262</v>
      </c>
      <c r="M13" s="431">
        <f>G13/Q13-1</f>
        <v>-0.021784232365145262</v>
      </c>
      <c r="N13" s="263"/>
      <c r="O13" s="264">
        <f>Q13</f>
        <v>964</v>
      </c>
      <c r="P13" s="263"/>
      <c r="Q13" s="31">
        <v>964</v>
      </c>
      <c r="R13" s="32">
        <v>969</v>
      </c>
      <c r="S13" s="32">
        <v>976</v>
      </c>
      <c r="T13" s="334">
        <v>980</v>
      </c>
      <c r="U13" s="27"/>
      <c r="V13" s="236"/>
    </row>
    <row r="14" spans="1:22" ht="12" customHeight="1">
      <c r="A14" s="236"/>
      <c r="B14" s="9"/>
      <c r="C14" s="20"/>
      <c r="D14" s="229"/>
      <c r="E14" s="261"/>
      <c r="F14" s="229"/>
      <c r="G14" s="60"/>
      <c r="H14" s="61"/>
      <c r="I14" s="61"/>
      <c r="J14" s="107"/>
      <c r="K14" s="9"/>
      <c r="L14" s="469"/>
      <c r="M14" s="422"/>
      <c r="N14" s="229"/>
      <c r="O14" s="261"/>
      <c r="P14" s="229"/>
      <c r="Q14" s="60"/>
      <c r="R14" s="61"/>
      <c r="S14" s="61"/>
      <c r="T14" s="107"/>
      <c r="U14" s="27"/>
      <c r="V14" s="236"/>
    </row>
    <row r="15" spans="1:22" ht="12" customHeight="1">
      <c r="A15" s="236"/>
      <c r="B15" s="116"/>
      <c r="C15" s="15" t="s">
        <v>266</v>
      </c>
      <c r="D15" s="254"/>
      <c r="E15" s="262">
        <f>G15</f>
        <v>253</v>
      </c>
      <c r="F15" s="254"/>
      <c r="G15" s="28">
        <v>253</v>
      </c>
      <c r="H15" s="29">
        <v>234</v>
      </c>
      <c r="I15" s="29">
        <v>220</v>
      </c>
      <c r="J15" s="333">
        <v>207</v>
      </c>
      <c r="K15" s="116"/>
      <c r="L15" s="513">
        <f>E15/O15-1</f>
        <v>1.2999999999999998</v>
      </c>
      <c r="M15" s="227">
        <f>G15/Q15-1</f>
        <v>1.2999999999999998</v>
      </c>
      <c r="N15" s="254"/>
      <c r="O15" s="262">
        <f>Q15</f>
        <v>110</v>
      </c>
      <c r="P15" s="254"/>
      <c r="Q15" s="28">
        <v>110</v>
      </c>
      <c r="R15" s="29">
        <v>77</v>
      </c>
      <c r="S15" s="29">
        <v>57</v>
      </c>
      <c r="T15" s="333">
        <v>44</v>
      </c>
      <c r="U15" s="27"/>
      <c r="V15" s="236"/>
    </row>
    <row r="16" spans="1:22" ht="12" customHeight="1">
      <c r="A16" s="236"/>
      <c r="B16" s="9"/>
      <c r="C16" s="20"/>
      <c r="D16" s="229"/>
      <c r="E16" s="265"/>
      <c r="F16" s="229"/>
      <c r="G16" s="21"/>
      <c r="H16" s="20"/>
      <c r="I16" s="20"/>
      <c r="J16" s="107"/>
      <c r="K16" s="9"/>
      <c r="L16" s="469"/>
      <c r="M16" s="422"/>
      <c r="N16" s="229"/>
      <c r="O16" s="265"/>
      <c r="P16" s="229"/>
      <c r="Q16" s="21"/>
      <c r="R16" s="20"/>
      <c r="S16" s="20"/>
      <c r="T16" s="107"/>
      <c r="U16" s="27"/>
      <c r="V16" s="236"/>
    </row>
    <row r="17" spans="1:22" ht="15" customHeight="1">
      <c r="A17" s="236"/>
      <c r="B17" s="116"/>
      <c r="C17" s="15" t="s">
        <v>268</v>
      </c>
      <c r="D17" s="254"/>
      <c r="E17" s="255">
        <f>SUM(G17:J17)</f>
        <v>575</v>
      </c>
      <c r="F17" s="254"/>
      <c r="G17" s="16">
        <v>143</v>
      </c>
      <c r="H17" s="17">
        <v>144</v>
      </c>
      <c r="I17" s="17">
        <v>143</v>
      </c>
      <c r="J17" s="335">
        <v>145</v>
      </c>
      <c r="K17" s="116"/>
      <c r="L17" s="508">
        <f>E17/O17-1</f>
        <v>-0.0368509212730318</v>
      </c>
      <c r="M17" s="430">
        <f>G17/Q17-1</f>
        <v>-0.03378378378378377</v>
      </c>
      <c r="N17" s="254"/>
      <c r="O17" s="255">
        <f>SUM(Q17:T17)</f>
        <v>597</v>
      </c>
      <c r="P17" s="254"/>
      <c r="Q17" s="16">
        <v>148</v>
      </c>
      <c r="R17" s="17">
        <v>148</v>
      </c>
      <c r="S17" s="17">
        <v>149</v>
      </c>
      <c r="T17" s="335">
        <v>152</v>
      </c>
      <c r="U17" s="27"/>
      <c r="V17" s="236"/>
    </row>
    <row r="18" spans="1:22" ht="12" customHeight="1">
      <c r="A18" s="236"/>
      <c r="B18" s="9"/>
      <c r="C18" s="20"/>
      <c r="D18" s="229"/>
      <c r="E18" s="256"/>
      <c r="F18" s="229"/>
      <c r="G18" s="21"/>
      <c r="H18" s="20"/>
      <c r="I18" s="20"/>
      <c r="J18" s="20"/>
      <c r="K18" s="9"/>
      <c r="L18" s="469"/>
      <c r="M18" s="422"/>
      <c r="N18" s="229"/>
      <c r="O18" s="256"/>
      <c r="P18" s="229"/>
      <c r="Q18" s="21"/>
      <c r="R18" s="20"/>
      <c r="S18" s="20"/>
      <c r="T18" s="20"/>
      <c r="U18" s="18"/>
      <c r="V18" s="236"/>
    </row>
    <row r="19" spans="1:22" ht="15" customHeight="1">
      <c r="A19" s="236"/>
      <c r="B19" s="116"/>
      <c r="C19" s="15" t="s">
        <v>412</v>
      </c>
      <c r="D19" s="254"/>
      <c r="E19" s="255">
        <f>SUM(G19:J19)</f>
        <v>686.7757878084296</v>
      </c>
      <c r="F19" s="254"/>
      <c r="G19" s="16">
        <v>164</v>
      </c>
      <c r="H19" s="17">
        <v>162</v>
      </c>
      <c r="I19" s="17">
        <v>178</v>
      </c>
      <c r="J19" s="335">
        <v>182.7757878084296</v>
      </c>
      <c r="K19" s="116"/>
      <c r="L19" s="508">
        <f>E19/O19-1</f>
        <v>-0.1719891720355543</v>
      </c>
      <c r="M19" s="430">
        <f>G19/Q19-1</f>
        <v>-0.1724825698925374</v>
      </c>
      <c r="N19" s="254"/>
      <c r="O19" s="255">
        <f>SUM(Q19:T19)</f>
        <v>829.428510611119</v>
      </c>
      <c r="P19" s="254"/>
      <c r="Q19" s="16">
        <v>198.18313673308697</v>
      </c>
      <c r="R19" s="17">
        <v>194.4445978380588</v>
      </c>
      <c r="S19" s="17">
        <v>210.57288085277372</v>
      </c>
      <c r="T19" s="335">
        <v>226.2278951871994</v>
      </c>
      <c r="U19" s="27"/>
      <c r="V19" s="236"/>
    </row>
    <row r="20" spans="1:22" ht="12" customHeight="1">
      <c r="A20" s="236"/>
      <c r="B20" s="9"/>
      <c r="C20" s="20"/>
      <c r="D20" s="229"/>
      <c r="E20" s="256"/>
      <c r="F20" s="229"/>
      <c r="G20" s="22"/>
      <c r="H20" s="59"/>
      <c r="I20" s="59"/>
      <c r="J20" s="59"/>
      <c r="K20" s="9"/>
      <c r="L20" s="469"/>
      <c r="M20" s="422"/>
      <c r="N20" s="229"/>
      <c r="O20" s="256"/>
      <c r="P20" s="229"/>
      <c r="Q20" s="22"/>
      <c r="R20" s="59"/>
      <c r="S20" s="59"/>
      <c r="T20" s="20"/>
      <c r="U20" s="20"/>
      <c r="V20" s="236"/>
    </row>
    <row r="21" spans="1:23" ht="12" customHeight="1">
      <c r="A21" s="236"/>
      <c r="B21" s="116"/>
      <c r="C21" s="15" t="s">
        <v>262</v>
      </c>
      <c r="D21" s="254"/>
      <c r="E21" s="270">
        <f>SUM(E22:E26)</f>
        <v>10.17</v>
      </c>
      <c r="F21" s="254"/>
      <c r="G21" s="172">
        <f>SUM(G22:G26)</f>
        <v>2.39</v>
      </c>
      <c r="H21" s="136">
        <f>SUM(H22:H26)</f>
        <v>2.34</v>
      </c>
      <c r="I21" s="136">
        <f>SUM(I22:I26)</f>
        <v>2.6099999999999994</v>
      </c>
      <c r="J21" s="344">
        <f>SUM(J22:J26)</f>
        <v>2.83</v>
      </c>
      <c r="K21" s="116"/>
      <c r="L21" s="508">
        <f aca="true" t="shared" si="0" ref="L21:L26">E21/O21-1</f>
        <v>-0.23360964581763388</v>
      </c>
      <c r="M21" s="430">
        <f aca="true" t="shared" si="1" ref="M21:M26">G21/Q21-1</f>
        <v>-0.2112211221122111</v>
      </c>
      <c r="N21" s="254"/>
      <c r="O21" s="270">
        <f>SUM(O22:O26)</f>
        <v>13.270000000000001</v>
      </c>
      <c r="P21" s="254"/>
      <c r="Q21" s="172">
        <f>SUM(Q22:Q26)</f>
        <v>3.03</v>
      </c>
      <c r="R21" s="136">
        <f>SUM(R22:R26)</f>
        <v>3.0100000000000002</v>
      </c>
      <c r="S21" s="136">
        <f>SUM(S22:S26)</f>
        <v>3.36</v>
      </c>
      <c r="T21" s="344">
        <f>SUM(T22:T26)</f>
        <v>3.87</v>
      </c>
      <c r="U21" s="18"/>
      <c r="V21" s="236"/>
      <c r="W21" s="591"/>
    </row>
    <row r="22" spans="1:23" ht="12" customHeight="1">
      <c r="A22" s="236"/>
      <c r="B22" s="118"/>
      <c r="C22" s="25" t="s">
        <v>9</v>
      </c>
      <c r="D22" s="263"/>
      <c r="E22" s="271">
        <f>SUM(G22:J22)</f>
        <v>3.67</v>
      </c>
      <c r="F22" s="263"/>
      <c r="G22" s="173">
        <v>0.88</v>
      </c>
      <c r="H22" s="137">
        <v>0.83</v>
      </c>
      <c r="I22" s="137">
        <v>0.94</v>
      </c>
      <c r="J22" s="345">
        <v>1.02</v>
      </c>
      <c r="K22" s="118"/>
      <c r="L22" s="511">
        <f t="shared" si="0"/>
        <v>-0.1808035714285715</v>
      </c>
      <c r="M22" s="431">
        <f t="shared" si="1"/>
        <v>-0.16981132075471705</v>
      </c>
      <c r="N22" s="263"/>
      <c r="O22" s="271">
        <f>SUM(Q22:T22)</f>
        <v>4.48</v>
      </c>
      <c r="P22" s="263"/>
      <c r="Q22" s="173">
        <v>1.06</v>
      </c>
      <c r="R22" s="137">
        <v>1.03</v>
      </c>
      <c r="S22" s="137">
        <v>1.12</v>
      </c>
      <c r="T22" s="345">
        <v>1.27</v>
      </c>
      <c r="U22" s="27"/>
      <c r="V22" s="236"/>
      <c r="W22" s="591"/>
    </row>
    <row r="23" spans="1:23" ht="12" customHeight="1">
      <c r="A23" s="236"/>
      <c r="B23" s="118"/>
      <c r="C23" s="20" t="s">
        <v>10</v>
      </c>
      <c r="D23" s="263"/>
      <c r="E23" s="271">
        <f>SUM(G23:J23)</f>
        <v>3.29</v>
      </c>
      <c r="F23" s="263"/>
      <c r="G23" s="173">
        <v>0.78</v>
      </c>
      <c r="H23" s="137">
        <v>0.77</v>
      </c>
      <c r="I23" s="137">
        <v>0.84</v>
      </c>
      <c r="J23" s="345">
        <v>0.9</v>
      </c>
      <c r="K23" s="118"/>
      <c r="L23" s="511">
        <f t="shared" si="0"/>
        <v>-0.17543859649122806</v>
      </c>
      <c r="M23" s="431">
        <f t="shared" si="1"/>
        <v>-0.17894736842105252</v>
      </c>
      <c r="N23" s="263"/>
      <c r="O23" s="271">
        <f>SUM(Q23:T23)</f>
        <v>3.99</v>
      </c>
      <c r="P23" s="263"/>
      <c r="Q23" s="173">
        <v>0.95</v>
      </c>
      <c r="R23" s="137">
        <v>0.92</v>
      </c>
      <c r="S23" s="137">
        <v>1</v>
      </c>
      <c r="T23" s="345">
        <v>1.12</v>
      </c>
      <c r="U23" s="20"/>
      <c r="V23" s="236"/>
      <c r="W23" s="591"/>
    </row>
    <row r="24" spans="1:23" ht="12" customHeight="1">
      <c r="A24" s="236"/>
      <c r="B24" s="118"/>
      <c r="C24" s="20" t="s">
        <v>12</v>
      </c>
      <c r="D24" s="263"/>
      <c r="E24" s="271">
        <f>SUM(G24:J24)</f>
        <v>1.29</v>
      </c>
      <c r="F24" s="263"/>
      <c r="G24" s="173">
        <v>0.32</v>
      </c>
      <c r="H24" s="137">
        <v>0.31</v>
      </c>
      <c r="I24" s="137">
        <v>0.34</v>
      </c>
      <c r="J24" s="345">
        <v>0.32</v>
      </c>
      <c r="K24" s="118"/>
      <c r="L24" s="511">
        <f t="shared" si="0"/>
        <v>-0.022727272727272707</v>
      </c>
      <c r="M24" s="431">
        <f t="shared" si="1"/>
        <v>-0.030303030303030276</v>
      </c>
      <c r="N24" s="263"/>
      <c r="O24" s="271">
        <f>SUM(Q24:T24)</f>
        <v>1.32</v>
      </c>
      <c r="P24" s="263"/>
      <c r="Q24" s="173">
        <v>0.33</v>
      </c>
      <c r="R24" s="137">
        <v>0.31</v>
      </c>
      <c r="S24" s="137">
        <v>0.34</v>
      </c>
      <c r="T24" s="345">
        <v>0.34</v>
      </c>
      <c r="U24" s="20"/>
      <c r="V24" s="236"/>
      <c r="W24" s="591"/>
    </row>
    <row r="25" spans="1:23" ht="12" customHeight="1">
      <c r="A25" s="236"/>
      <c r="B25" s="118"/>
      <c r="C25" s="25" t="s">
        <v>14</v>
      </c>
      <c r="D25" s="263"/>
      <c r="E25" s="271">
        <f>SUM(G25:J25)</f>
        <v>1.4</v>
      </c>
      <c r="F25" s="263"/>
      <c r="G25" s="173">
        <v>0.29</v>
      </c>
      <c r="H25" s="137">
        <v>0.3</v>
      </c>
      <c r="I25" s="137">
        <v>0.36</v>
      </c>
      <c r="J25" s="345">
        <v>0.45</v>
      </c>
      <c r="K25" s="118"/>
      <c r="L25" s="511">
        <f t="shared" si="0"/>
        <v>-0.5155709342560555</v>
      </c>
      <c r="M25" s="431">
        <f t="shared" si="1"/>
        <v>-0.4727272727272728</v>
      </c>
      <c r="N25" s="263"/>
      <c r="O25" s="271">
        <f>SUM(Q25:T25)</f>
        <v>2.89</v>
      </c>
      <c r="P25" s="263"/>
      <c r="Q25" s="173">
        <v>0.55</v>
      </c>
      <c r="R25" s="137">
        <v>0.61</v>
      </c>
      <c r="S25" s="137">
        <v>0.75</v>
      </c>
      <c r="T25" s="345">
        <v>0.98</v>
      </c>
      <c r="U25" s="20"/>
      <c r="V25" s="236"/>
      <c r="W25" s="591"/>
    </row>
    <row r="26" spans="1:23" ht="12" customHeight="1">
      <c r="A26" s="236"/>
      <c r="B26" s="118"/>
      <c r="C26" s="25" t="s">
        <v>11</v>
      </c>
      <c r="D26" s="263"/>
      <c r="E26" s="271">
        <f>SUM(G26:J26)</f>
        <v>0.52</v>
      </c>
      <c r="F26" s="263"/>
      <c r="G26" s="173">
        <v>0.12</v>
      </c>
      <c r="H26" s="137">
        <v>0.13</v>
      </c>
      <c r="I26" s="137">
        <v>0.13</v>
      </c>
      <c r="J26" s="345">
        <v>0.14</v>
      </c>
      <c r="K26" s="118"/>
      <c r="L26" s="511">
        <f t="shared" si="0"/>
        <v>-0.1186440677966103</v>
      </c>
      <c r="M26" s="431">
        <f t="shared" si="1"/>
        <v>-0.14285714285714302</v>
      </c>
      <c r="N26" s="263"/>
      <c r="O26" s="271">
        <f>SUM(Q26:T26)</f>
        <v>0.5900000000000001</v>
      </c>
      <c r="P26" s="263"/>
      <c r="Q26" s="173">
        <v>0.14</v>
      </c>
      <c r="R26" s="137">
        <v>0.14</v>
      </c>
      <c r="S26" s="137">
        <v>0.15</v>
      </c>
      <c r="T26" s="345">
        <v>0.16</v>
      </c>
      <c r="U26" s="18"/>
      <c r="V26" s="236"/>
      <c r="W26" s="591"/>
    </row>
    <row r="27" spans="1:22" ht="12" customHeight="1">
      <c r="A27" s="236"/>
      <c r="B27" s="118"/>
      <c r="C27" s="25"/>
      <c r="D27" s="263"/>
      <c r="E27" s="269"/>
      <c r="F27" s="263"/>
      <c r="G27" s="111"/>
      <c r="H27" s="112"/>
      <c r="I27" s="112"/>
      <c r="J27" s="112"/>
      <c r="K27" s="118"/>
      <c r="L27" s="469"/>
      <c r="M27" s="422"/>
      <c r="N27" s="263"/>
      <c r="O27" s="269"/>
      <c r="P27" s="263"/>
      <c r="Q27" s="111"/>
      <c r="R27" s="112"/>
      <c r="S27" s="112"/>
      <c r="T27" s="112"/>
      <c r="U27" s="18"/>
      <c r="V27" s="236"/>
    </row>
    <row r="28" spans="1:22" ht="12" customHeight="1">
      <c r="A28" s="236"/>
      <c r="C28" s="15" t="s">
        <v>179</v>
      </c>
      <c r="D28" s="266"/>
      <c r="E28" s="262">
        <f>G28</f>
        <v>47651</v>
      </c>
      <c r="F28" s="254"/>
      <c r="G28" s="28">
        <v>47651</v>
      </c>
      <c r="H28" s="29">
        <v>49983</v>
      </c>
      <c r="I28" s="29">
        <v>51968</v>
      </c>
      <c r="J28" s="333">
        <v>53769</v>
      </c>
      <c r="K28" s="116"/>
      <c r="L28" s="508">
        <f>E28/O28-1</f>
        <v>-0.1989678417133155</v>
      </c>
      <c r="M28" s="430">
        <f>G28/Q28-1</f>
        <v>-0.1989678417133155</v>
      </c>
      <c r="N28" s="266"/>
      <c r="O28" s="262">
        <f>Q28</f>
        <v>59487</v>
      </c>
      <c r="P28" s="254"/>
      <c r="Q28" s="28">
        <v>59487</v>
      </c>
      <c r="R28" s="29">
        <v>60638</v>
      </c>
      <c r="S28" s="29">
        <v>61721</v>
      </c>
      <c r="T28" s="333">
        <v>63654</v>
      </c>
      <c r="U28" s="18"/>
      <c r="V28" s="236"/>
    </row>
    <row r="29" spans="1:22" ht="12" customHeight="1">
      <c r="A29" s="236"/>
      <c r="C29" s="25" t="s">
        <v>145</v>
      </c>
      <c r="D29" s="266"/>
      <c r="E29" s="267">
        <f>G29</f>
        <v>0.8</v>
      </c>
      <c r="F29" s="266"/>
      <c r="G29" s="30">
        <v>0.8</v>
      </c>
      <c r="H29" s="26">
        <v>0.79</v>
      </c>
      <c r="I29" s="26">
        <v>0.78</v>
      </c>
      <c r="J29" s="337">
        <v>0.77</v>
      </c>
      <c r="K29" s="117"/>
      <c r="L29" s="511"/>
      <c r="M29" s="431"/>
      <c r="N29" s="266"/>
      <c r="O29" s="267">
        <f>Q29</f>
        <v>0.72</v>
      </c>
      <c r="P29" s="266"/>
      <c r="Q29" s="30">
        <v>0.72</v>
      </c>
      <c r="R29" s="26">
        <v>0.73</v>
      </c>
      <c r="S29" s="26">
        <v>0.71</v>
      </c>
      <c r="T29" s="337">
        <v>0.7</v>
      </c>
      <c r="U29" s="27"/>
      <c r="V29" s="236"/>
    </row>
    <row r="30" spans="1:22" ht="12" customHeight="1">
      <c r="A30" s="236"/>
      <c r="C30" s="25" t="s">
        <v>146</v>
      </c>
      <c r="D30" s="229"/>
      <c r="E30" s="267">
        <f>G30</f>
        <v>0.2</v>
      </c>
      <c r="F30" s="266"/>
      <c r="G30" s="30">
        <v>0.2</v>
      </c>
      <c r="H30" s="26">
        <v>0.21</v>
      </c>
      <c r="I30" s="26">
        <v>0.22</v>
      </c>
      <c r="J30" s="337">
        <v>0.23</v>
      </c>
      <c r="K30" s="117"/>
      <c r="L30" s="511"/>
      <c r="M30" s="431"/>
      <c r="N30" s="229"/>
      <c r="O30" s="267">
        <f>Q30</f>
        <v>0.28</v>
      </c>
      <c r="P30" s="266"/>
      <c r="Q30" s="30">
        <v>0.28</v>
      </c>
      <c r="R30" s="26">
        <v>0.27</v>
      </c>
      <c r="S30" s="26">
        <v>0.29</v>
      </c>
      <c r="T30" s="337">
        <v>0.3</v>
      </c>
      <c r="U30" s="27"/>
      <c r="V30" s="236"/>
    </row>
    <row r="31" spans="1:22" ht="12" customHeight="1">
      <c r="A31" s="236"/>
      <c r="C31" s="20"/>
      <c r="D31" s="254"/>
      <c r="E31" s="256"/>
      <c r="F31" s="229"/>
      <c r="G31" s="21"/>
      <c r="H31" s="20"/>
      <c r="I31" s="20"/>
      <c r="J31" s="119"/>
      <c r="K31" s="9"/>
      <c r="L31" s="469"/>
      <c r="M31" s="422"/>
      <c r="N31" s="254"/>
      <c r="O31" s="256"/>
      <c r="P31" s="229"/>
      <c r="Q31" s="21"/>
      <c r="R31" s="20"/>
      <c r="S31" s="20"/>
      <c r="T31" s="119"/>
      <c r="U31" s="20"/>
      <c r="V31" s="236"/>
    </row>
    <row r="32" spans="1:22" ht="12" customHeight="1">
      <c r="A32" s="236"/>
      <c r="C32" s="15" t="s">
        <v>15</v>
      </c>
      <c r="D32" s="229"/>
      <c r="E32" s="256"/>
      <c r="F32" s="229"/>
      <c r="G32" s="21"/>
      <c r="H32" s="20"/>
      <c r="I32" s="20"/>
      <c r="J32" s="20"/>
      <c r="K32" s="9"/>
      <c r="L32" s="469"/>
      <c r="M32" s="422"/>
      <c r="N32" s="229"/>
      <c r="O32" s="256"/>
      <c r="P32" s="229"/>
      <c r="Q32" s="21"/>
      <c r="R32" s="20"/>
      <c r="S32" s="20"/>
      <c r="T32" s="20"/>
      <c r="U32" s="27"/>
      <c r="V32" s="236"/>
    </row>
    <row r="33" spans="1:22" ht="12" customHeight="1">
      <c r="A33" s="236"/>
      <c r="C33" s="25" t="s">
        <v>144</v>
      </c>
      <c r="D33" s="229"/>
      <c r="E33" s="264">
        <f>G33</f>
        <v>3451</v>
      </c>
      <c r="F33" s="229"/>
      <c r="G33" s="31">
        <v>3451</v>
      </c>
      <c r="H33" s="32">
        <v>3668</v>
      </c>
      <c r="I33" s="32">
        <v>3880</v>
      </c>
      <c r="J33" s="334">
        <v>4108</v>
      </c>
      <c r="K33" s="9"/>
      <c r="L33" s="511">
        <f>E33/O33-1</f>
        <v>-0.2602357984994641</v>
      </c>
      <c r="M33" s="431">
        <f>G33/Q33-1</f>
        <v>-0.2602357984994641</v>
      </c>
      <c r="N33" s="229"/>
      <c r="O33" s="264">
        <f>Q33</f>
        <v>4665</v>
      </c>
      <c r="P33" s="229"/>
      <c r="Q33" s="31">
        <v>4665</v>
      </c>
      <c r="R33" s="32">
        <v>5592</v>
      </c>
      <c r="S33" s="32">
        <v>6736</v>
      </c>
      <c r="T33" s="334">
        <v>7572</v>
      </c>
      <c r="U33" s="27"/>
      <c r="V33" s="236"/>
    </row>
    <row r="34" spans="1:22" ht="12" customHeight="1">
      <c r="A34" s="236"/>
      <c r="C34" s="25" t="s">
        <v>142</v>
      </c>
      <c r="D34" s="229"/>
      <c r="E34" s="264">
        <f>G34</f>
        <v>11673</v>
      </c>
      <c r="F34" s="229"/>
      <c r="G34" s="31">
        <v>11673</v>
      </c>
      <c r="H34" s="32">
        <v>12051</v>
      </c>
      <c r="I34" s="32">
        <v>11526</v>
      </c>
      <c r="J34" s="342">
        <v>10960</v>
      </c>
      <c r="K34" s="9"/>
      <c r="L34" s="511">
        <f>E34/O34-1</f>
        <v>0.178971821028179</v>
      </c>
      <c r="M34" s="431">
        <f>G34/Q34-1</f>
        <v>0.178971821028179</v>
      </c>
      <c r="N34" s="229"/>
      <c r="O34" s="264">
        <f>Q34</f>
        <v>9901</v>
      </c>
      <c r="P34" s="229"/>
      <c r="Q34" s="31">
        <v>9901</v>
      </c>
      <c r="R34" s="32">
        <v>9503</v>
      </c>
      <c r="S34" s="32">
        <v>8648</v>
      </c>
      <c r="T34" s="342">
        <v>8178</v>
      </c>
      <c r="U34" s="27"/>
      <c r="V34" s="236"/>
    </row>
    <row r="35" spans="1:22" ht="12" customHeight="1">
      <c r="A35" s="236"/>
      <c r="C35" s="25" t="s">
        <v>143</v>
      </c>
      <c r="D35" s="229"/>
      <c r="E35" s="264">
        <f>G35</f>
        <v>39018</v>
      </c>
      <c r="F35" s="229"/>
      <c r="G35" s="31">
        <v>39018</v>
      </c>
      <c r="H35" s="32">
        <v>37671</v>
      </c>
      <c r="I35" s="32">
        <v>35466</v>
      </c>
      <c r="J35" s="334">
        <v>33982</v>
      </c>
      <c r="K35" s="9"/>
      <c r="L35" s="519">
        <f>E35/O35-1</f>
        <v>0.2935287097201962</v>
      </c>
      <c r="M35" s="435">
        <f>G35/Q35-1</f>
        <v>0.2935287097201962</v>
      </c>
      <c r="N35" s="229"/>
      <c r="O35" s="264">
        <f>Q35</f>
        <v>30164</v>
      </c>
      <c r="P35" s="229"/>
      <c r="Q35" s="31">
        <v>30164</v>
      </c>
      <c r="R35" s="32">
        <v>27595</v>
      </c>
      <c r="S35" s="32">
        <v>23746</v>
      </c>
      <c r="T35" s="334">
        <v>20041</v>
      </c>
      <c r="U35" s="27"/>
      <c r="V35" s="236"/>
    </row>
    <row r="36" spans="1:22" ht="12" customHeight="1">
      <c r="A36" s="236"/>
      <c r="C36" s="25" t="s">
        <v>280</v>
      </c>
      <c r="D36" s="229"/>
      <c r="E36" s="264">
        <f>G36</f>
        <v>1760</v>
      </c>
      <c r="F36" s="229"/>
      <c r="G36" s="31">
        <v>1760</v>
      </c>
      <c r="H36" s="32">
        <v>1684</v>
      </c>
      <c r="I36" s="32">
        <v>1607</v>
      </c>
      <c r="J36" s="342">
        <v>1504</v>
      </c>
      <c r="K36" s="9"/>
      <c r="L36" s="512">
        <f>E36/O36-1</f>
        <v>0.24911284599006378</v>
      </c>
      <c r="M36" s="218">
        <f>G36/Q36-1</f>
        <v>0.24911284599006378</v>
      </c>
      <c r="N36" s="229"/>
      <c r="O36" s="264">
        <f>Q36</f>
        <v>1409</v>
      </c>
      <c r="P36" s="229"/>
      <c r="Q36" s="31">
        <v>1409</v>
      </c>
      <c r="R36" s="32">
        <v>1257</v>
      </c>
      <c r="S36" s="32">
        <v>1141</v>
      </c>
      <c r="T36" s="342">
        <v>975</v>
      </c>
      <c r="U36" s="27"/>
      <c r="V36" s="236"/>
    </row>
    <row r="37" spans="1:22" s="19" customFormat="1" ht="12" customHeight="1">
      <c r="A37" s="236"/>
      <c r="C37" s="20"/>
      <c r="D37" s="229"/>
      <c r="E37" s="273"/>
      <c r="F37" s="229"/>
      <c r="G37" s="131"/>
      <c r="H37" s="119"/>
      <c r="I37" s="119"/>
      <c r="J37" s="174"/>
      <c r="K37" s="9"/>
      <c r="L37" s="520"/>
      <c r="M37" s="436"/>
      <c r="N37" s="229"/>
      <c r="O37" s="273"/>
      <c r="P37" s="229"/>
      <c r="Q37" s="131"/>
      <c r="R37" s="119"/>
      <c r="S37" s="119"/>
      <c r="T37" s="174"/>
      <c r="U37" s="27"/>
      <c r="V37" s="236"/>
    </row>
    <row r="38" spans="1:22" ht="12" customHeight="1">
      <c r="A38" s="236"/>
      <c r="C38" s="15" t="s">
        <v>281</v>
      </c>
      <c r="D38" s="266"/>
      <c r="E38" s="262">
        <f>G38</f>
        <v>121</v>
      </c>
      <c r="F38" s="254"/>
      <c r="G38" s="28">
        <v>121</v>
      </c>
      <c r="H38" s="29">
        <v>116</v>
      </c>
      <c r="I38" s="29">
        <v>112</v>
      </c>
      <c r="J38" s="333">
        <v>109</v>
      </c>
      <c r="K38" s="116"/>
      <c r="L38" s="508">
        <f>E38/O38-1</f>
        <v>0.14150943396226423</v>
      </c>
      <c r="M38" s="430">
        <f>G38/Q38-1</f>
        <v>0.14150943396226423</v>
      </c>
      <c r="N38" s="266"/>
      <c r="O38" s="262">
        <f>Q38</f>
        <v>106</v>
      </c>
      <c r="P38" s="254"/>
      <c r="Q38" s="28">
        <v>106</v>
      </c>
      <c r="R38" s="29">
        <v>100</v>
      </c>
      <c r="S38" s="29">
        <v>90</v>
      </c>
      <c r="T38" s="333">
        <v>78</v>
      </c>
      <c r="U38" s="18"/>
      <c r="V38" s="236"/>
    </row>
    <row r="39" spans="1:22" ht="12" customHeight="1">
      <c r="A39" s="236"/>
      <c r="B39" s="118"/>
      <c r="C39" s="25"/>
      <c r="D39" s="263"/>
      <c r="E39" s="269"/>
      <c r="F39" s="263"/>
      <c r="G39" s="111"/>
      <c r="H39" s="112"/>
      <c r="I39" s="112"/>
      <c r="J39" s="112"/>
      <c r="K39" s="118"/>
      <c r="L39" s="278"/>
      <c r="M39" s="422"/>
      <c r="N39" s="263"/>
      <c r="O39" s="269"/>
      <c r="P39" s="263"/>
      <c r="Q39" s="111"/>
      <c r="R39" s="112"/>
      <c r="S39" s="112"/>
      <c r="T39" s="112"/>
      <c r="U39" s="18"/>
      <c r="V39" s="236"/>
    </row>
    <row r="40" spans="1:23" s="11" customFormat="1" ht="9" customHeight="1">
      <c r="A40" s="236"/>
      <c r="B40" s="237"/>
      <c r="C40" s="238"/>
      <c r="D40" s="238"/>
      <c r="E40" s="238"/>
      <c r="F40" s="238"/>
      <c r="G40" s="238"/>
      <c r="H40" s="238"/>
      <c r="I40" s="238"/>
      <c r="J40" s="238"/>
      <c r="K40" s="237"/>
      <c r="L40" s="238"/>
      <c r="M40" s="242"/>
      <c r="N40" s="238"/>
      <c r="O40" s="238"/>
      <c r="P40" s="238"/>
      <c r="Q40" s="238"/>
      <c r="R40" s="238"/>
      <c r="S40" s="238"/>
      <c r="T40" s="238"/>
      <c r="U40" s="237"/>
      <c r="V40" s="236"/>
      <c r="W40" s="13"/>
    </row>
    <row r="41" spans="1:23" s="11" customFormat="1" ht="13.5" customHeight="1">
      <c r="A41" s="193"/>
      <c r="B41" s="98" t="s">
        <v>339</v>
      </c>
      <c r="C41" s="36"/>
      <c r="D41" s="190"/>
      <c r="E41" s="190"/>
      <c r="F41" s="190"/>
      <c r="G41" s="8"/>
      <c r="H41" s="8"/>
      <c r="I41" s="8"/>
      <c r="J41" s="190"/>
      <c r="K41" s="190"/>
      <c r="L41" s="12"/>
      <c r="M41" s="437"/>
      <c r="N41" s="190"/>
      <c r="O41" s="190"/>
      <c r="P41" s="190"/>
      <c r="Q41" s="8"/>
      <c r="R41" s="8"/>
      <c r="S41" s="8"/>
      <c r="T41" s="8"/>
      <c r="U41" s="194"/>
      <c r="V41" s="193"/>
      <c r="W41" s="13"/>
    </row>
    <row r="42" spans="1:23" s="11" customFormat="1" ht="13.5" customHeight="1">
      <c r="A42" s="193"/>
      <c r="B42" s="98" t="s">
        <v>267</v>
      </c>
      <c r="C42" s="36"/>
      <c r="D42" s="190"/>
      <c r="E42" s="190"/>
      <c r="F42" s="190"/>
      <c r="G42" s="8"/>
      <c r="H42" s="8"/>
      <c r="I42" s="8"/>
      <c r="J42" s="190"/>
      <c r="K42" s="190"/>
      <c r="L42" s="12"/>
      <c r="M42" s="437"/>
      <c r="N42" s="190"/>
      <c r="O42" s="190"/>
      <c r="P42" s="190"/>
      <c r="Q42" s="8"/>
      <c r="R42" s="8"/>
      <c r="S42" s="8"/>
      <c r="T42" s="8"/>
      <c r="U42" s="194"/>
      <c r="V42" s="193"/>
      <c r="W42" s="13"/>
    </row>
    <row r="43" spans="1:23" s="11" customFormat="1" ht="9" customHeight="1">
      <c r="A43" s="193"/>
      <c r="B43" s="8"/>
      <c r="C43" s="193"/>
      <c r="D43" s="190"/>
      <c r="E43" s="190"/>
      <c r="F43" s="190"/>
      <c r="G43" s="8"/>
      <c r="H43" s="8"/>
      <c r="I43" s="8"/>
      <c r="J43" s="190"/>
      <c r="K43" s="190"/>
      <c r="L43" s="12"/>
      <c r="M43" s="437"/>
      <c r="N43" s="190"/>
      <c r="O43" s="190"/>
      <c r="P43" s="190"/>
      <c r="Q43" s="8"/>
      <c r="R43" s="8"/>
      <c r="S43" s="8"/>
      <c r="T43" s="8"/>
      <c r="U43" s="194"/>
      <c r="V43" s="193"/>
      <c r="W43" s="13"/>
    </row>
    <row r="44" spans="1:23" s="11" customFormat="1" ht="9" customHeight="1">
      <c r="A44" s="236"/>
      <c r="B44" s="237"/>
      <c r="C44" s="238"/>
      <c r="D44" s="238"/>
      <c r="E44" s="238"/>
      <c r="F44" s="238"/>
      <c r="G44" s="238"/>
      <c r="H44" s="238"/>
      <c r="I44" s="238"/>
      <c r="J44" s="238"/>
      <c r="K44" s="237"/>
      <c r="L44" s="238"/>
      <c r="M44" s="242"/>
      <c r="N44" s="238"/>
      <c r="O44" s="238"/>
      <c r="P44" s="238"/>
      <c r="Q44" s="238"/>
      <c r="R44" s="238"/>
      <c r="S44" s="238"/>
      <c r="T44" s="238"/>
      <c r="U44" s="237"/>
      <c r="V44" s="236"/>
      <c r="W44" s="13"/>
    </row>
    <row r="45" spans="1:23" s="11" customFormat="1" ht="15" customHeight="1">
      <c r="A45" s="236"/>
      <c r="B45" s="115"/>
      <c r="C45" s="152" t="s">
        <v>270</v>
      </c>
      <c r="D45" s="248"/>
      <c r="E45" s="229">
        <v>2005</v>
      </c>
      <c r="F45" s="228"/>
      <c r="G45" s="8" t="s">
        <v>358</v>
      </c>
      <c r="H45" s="9" t="s">
        <v>308</v>
      </c>
      <c r="I45" s="9" t="s">
        <v>247</v>
      </c>
      <c r="J45" s="9" t="s">
        <v>224</v>
      </c>
      <c r="K45" s="39"/>
      <c r="L45" s="266" t="s">
        <v>26</v>
      </c>
      <c r="M45" s="10" t="s">
        <v>26</v>
      </c>
      <c r="N45" s="248"/>
      <c r="O45" s="229">
        <v>2004</v>
      </c>
      <c r="P45" s="228"/>
      <c r="Q45" s="8" t="s">
        <v>153</v>
      </c>
      <c r="R45" s="9" t="s">
        <v>154</v>
      </c>
      <c r="S45" s="9" t="s">
        <v>155</v>
      </c>
      <c r="T45" s="9" t="s">
        <v>147</v>
      </c>
      <c r="U45" s="39"/>
      <c r="V45" s="236"/>
      <c r="W45" s="13"/>
    </row>
    <row r="46" spans="1:23" s="11" customFormat="1" ht="13.5" customHeight="1">
      <c r="A46" s="236"/>
      <c r="B46" s="9"/>
      <c r="D46" s="230"/>
      <c r="E46" s="230"/>
      <c r="F46" s="230"/>
      <c r="G46" s="8"/>
      <c r="H46" s="9"/>
      <c r="I46" s="9"/>
      <c r="J46" s="9"/>
      <c r="K46" s="40"/>
      <c r="L46" s="313" t="s">
        <v>115</v>
      </c>
      <c r="M46" s="132" t="s">
        <v>359</v>
      </c>
      <c r="N46" s="230"/>
      <c r="O46" s="230"/>
      <c r="P46" s="230"/>
      <c r="Q46" s="8"/>
      <c r="R46" s="9"/>
      <c r="S46" s="9"/>
      <c r="T46" s="116"/>
      <c r="U46" s="40"/>
      <c r="V46" s="236"/>
      <c r="W46" s="13"/>
    </row>
    <row r="47" spans="1:23" s="11" customFormat="1" ht="13.5" customHeight="1">
      <c r="A47" s="236"/>
      <c r="B47" s="9"/>
      <c r="D47" s="230"/>
      <c r="E47" s="230"/>
      <c r="F47" s="230"/>
      <c r="G47" s="8"/>
      <c r="H47" s="9"/>
      <c r="I47" s="9"/>
      <c r="J47" s="9"/>
      <c r="K47" s="40"/>
      <c r="L47" s="313"/>
      <c r="M47" s="426"/>
      <c r="N47" s="230"/>
      <c r="O47" s="230"/>
      <c r="P47" s="230"/>
      <c r="Q47" s="8"/>
      <c r="R47" s="9"/>
      <c r="S47" s="9"/>
      <c r="T47" s="9"/>
      <c r="U47" s="40"/>
      <c r="V47" s="236"/>
      <c r="W47" s="13"/>
    </row>
    <row r="48" spans="1:23" ht="12" customHeight="1">
      <c r="A48" s="236"/>
      <c r="B48" s="116"/>
      <c r="C48" s="15" t="s">
        <v>262</v>
      </c>
      <c r="D48" s="254"/>
      <c r="E48" s="270">
        <f>SUM(E49:E53)</f>
        <v>41.15</v>
      </c>
      <c r="F48" s="254"/>
      <c r="G48" s="172">
        <f>SUM(G49:G53)</f>
        <v>10.42</v>
      </c>
      <c r="H48" s="136">
        <f>SUM(H49:H53)</f>
        <v>9.86</v>
      </c>
      <c r="I48" s="136">
        <f>SUM(I49:I53)</f>
        <v>10.39</v>
      </c>
      <c r="J48" s="344">
        <f>SUM(J49:J53)</f>
        <v>10.48</v>
      </c>
      <c r="K48" s="116"/>
      <c r="L48" s="508">
        <f aca="true" t="shared" si="2" ref="L48:L53">E48/O48-1</f>
        <v>-0.030852567121997354</v>
      </c>
      <c r="M48" s="430">
        <f aca="true" t="shared" si="3" ref="M48:M53">G48/Q48-1</f>
        <v>-0.01883239171374762</v>
      </c>
      <c r="N48" s="254"/>
      <c r="O48" s="270">
        <f>SUM(O49:O53)</f>
        <v>42.46000000000001</v>
      </c>
      <c r="P48" s="254"/>
      <c r="Q48" s="172">
        <f>SUM(Q49:Q53)</f>
        <v>10.62</v>
      </c>
      <c r="R48" s="136">
        <f>SUM(R49:R53)</f>
        <v>9.99</v>
      </c>
      <c r="S48" s="136">
        <f>SUM(S49:S53)</f>
        <v>10.559999999999999</v>
      </c>
      <c r="T48" s="344">
        <f>SUM(T49:T53)</f>
        <v>11.299999999999999</v>
      </c>
      <c r="U48" s="18"/>
      <c r="V48" s="236"/>
      <c r="W48" s="591"/>
    </row>
    <row r="49" spans="1:27" ht="12" customHeight="1">
      <c r="A49" s="236"/>
      <c r="B49" s="118"/>
      <c r="C49" s="25" t="s">
        <v>157</v>
      </c>
      <c r="D49" s="263"/>
      <c r="E49" s="271">
        <f>SUM(G49:J49)</f>
        <v>13.49</v>
      </c>
      <c r="F49" s="263"/>
      <c r="G49" s="173">
        <v>3.44</v>
      </c>
      <c r="H49" s="137">
        <v>3.13</v>
      </c>
      <c r="I49" s="137">
        <v>3.39</v>
      </c>
      <c r="J49" s="345">
        <v>3.53</v>
      </c>
      <c r="K49" s="118"/>
      <c r="L49" s="511">
        <f t="shared" si="2"/>
        <v>-0.005895357406042745</v>
      </c>
      <c r="M49" s="431">
        <f t="shared" si="3"/>
        <v>-0.017142857142857126</v>
      </c>
      <c r="N49" s="263"/>
      <c r="O49" s="271">
        <f>SUM(Q49:T49)</f>
        <v>13.57</v>
      </c>
      <c r="P49" s="263"/>
      <c r="Q49" s="173">
        <v>3.5</v>
      </c>
      <c r="R49" s="137">
        <v>3.16</v>
      </c>
      <c r="S49" s="137">
        <v>3.32</v>
      </c>
      <c r="T49" s="345">
        <v>3.59</v>
      </c>
      <c r="U49" s="27"/>
      <c r="V49" s="236"/>
      <c r="W49" s="591"/>
      <c r="X49" s="591"/>
      <c r="Y49" s="591"/>
      <c r="Z49" s="591"/>
      <c r="AA49" s="591"/>
    </row>
    <row r="50" spans="1:27" ht="12" customHeight="1">
      <c r="A50" s="236"/>
      <c r="B50" s="118"/>
      <c r="C50" s="25" t="s">
        <v>156</v>
      </c>
      <c r="D50" s="263"/>
      <c r="E50" s="271">
        <f>SUM(G50:J50)</f>
        <v>10.959999999999999</v>
      </c>
      <c r="F50" s="263"/>
      <c r="G50" s="173">
        <v>2.67</v>
      </c>
      <c r="H50" s="137">
        <v>2.53</v>
      </c>
      <c r="I50" s="137">
        <v>2.76</v>
      </c>
      <c r="J50" s="345">
        <v>3</v>
      </c>
      <c r="K50" s="118"/>
      <c r="L50" s="511">
        <f t="shared" si="2"/>
        <v>-0.08284518828451903</v>
      </c>
      <c r="M50" s="431">
        <f t="shared" si="3"/>
        <v>-0.10999999999999999</v>
      </c>
      <c r="N50" s="263"/>
      <c r="O50" s="271">
        <f>SUM(Q50:T50)</f>
        <v>11.950000000000001</v>
      </c>
      <c r="P50" s="263"/>
      <c r="Q50" s="173">
        <v>3</v>
      </c>
      <c r="R50" s="137">
        <v>2.79</v>
      </c>
      <c r="S50" s="137">
        <v>2.94</v>
      </c>
      <c r="T50" s="345">
        <v>3.22</v>
      </c>
      <c r="U50" s="20"/>
      <c r="V50" s="236"/>
      <c r="W50" s="591"/>
      <c r="X50" s="591"/>
      <c r="Y50" s="591"/>
      <c r="Z50" s="591"/>
      <c r="AA50" s="591"/>
    </row>
    <row r="51" spans="1:27" ht="12" customHeight="1">
      <c r="A51" s="236"/>
      <c r="B51" s="118"/>
      <c r="C51" s="20" t="s">
        <v>69</v>
      </c>
      <c r="D51" s="263"/>
      <c r="E51" s="271">
        <f>SUM(G51:J51)</f>
        <v>1.9900000000000002</v>
      </c>
      <c r="F51" s="263"/>
      <c r="G51" s="173">
        <v>0.4</v>
      </c>
      <c r="H51" s="137">
        <v>0.43</v>
      </c>
      <c r="I51" s="137">
        <v>0.49</v>
      </c>
      <c r="J51" s="345">
        <v>0.67</v>
      </c>
      <c r="K51" s="118"/>
      <c r="L51" s="511">
        <f t="shared" si="2"/>
        <v>-0.4949238578680203</v>
      </c>
      <c r="M51" s="431">
        <f t="shared" si="3"/>
        <v>-0.48051948051948046</v>
      </c>
      <c r="N51" s="263"/>
      <c r="O51" s="271">
        <v>3.94</v>
      </c>
      <c r="P51" s="263"/>
      <c r="Q51" s="173">
        <v>0.77</v>
      </c>
      <c r="R51" s="137">
        <v>0.8</v>
      </c>
      <c r="S51" s="137">
        <v>1.01</v>
      </c>
      <c r="T51" s="345">
        <v>1.37</v>
      </c>
      <c r="U51" s="20"/>
      <c r="V51" s="236"/>
      <c r="W51" s="591"/>
      <c r="X51" s="591"/>
      <c r="Y51" s="591"/>
      <c r="Z51" s="591"/>
      <c r="AA51" s="591"/>
    </row>
    <row r="52" spans="1:27" ht="12" customHeight="1">
      <c r="A52" s="236"/>
      <c r="B52" s="118"/>
      <c r="C52" s="25" t="s">
        <v>67</v>
      </c>
      <c r="D52" s="263"/>
      <c r="E52" s="271">
        <f>SUM(G52:J52)</f>
        <v>6.779999999999999</v>
      </c>
      <c r="F52" s="263"/>
      <c r="G52" s="173">
        <v>1.85</v>
      </c>
      <c r="H52" s="137">
        <v>1.65</v>
      </c>
      <c r="I52" s="137">
        <v>1.72</v>
      </c>
      <c r="J52" s="345">
        <v>1.56</v>
      </c>
      <c r="K52" s="118"/>
      <c r="L52" s="511">
        <f t="shared" si="2"/>
        <v>0.10965630114566283</v>
      </c>
      <c r="M52" s="431">
        <f t="shared" si="3"/>
        <v>0.17834394904458595</v>
      </c>
      <c r="N52" s="263"/>
      <c r="O52" s="271">
        <f>SUM(Q52:T52)</f>
        <v>6.109999999999999</v>
      </c>
      <c r="P52" s="263"/>
      <c r="Q52" s="173">
        <v>1.57</v>
      </c>
      <c r="R52" s="137">
        <v>1.48</v>
      </c>
      <c r="S52" s="137">
        <v>1.54</v>
      </c>
      <c r="T52" s="345">
        <v>1.52</v>
      </c>
      <c r="U52" s="20"/>
      <c r="V52" s="236"/>
      <c r="W52" s="591"/>
      <c r="X52" s="591"/>
      <c r="Y52" s="591"/>
      <c r="Z52" s="591"/>
      <c r="AA52" s="591"/>
    </row>
    <row r="53" spans="1:27" ht="12" customHeight="1">
      <c r="A53" s="236"/>
      <c r="B53" s="118"/>
      <c r="C53" s="25" t="s">
        <v>68</v>
      </c>
      <c r="D53" s="263"/>
      <c r="E53" s="271">
        <f>SUM(G53:J53)</f>
        <v>7.929999999999999</v>
      </c>
      <c r="F53" s="263"/>
      <c r="G53" s="173">
        <v>2.06</v>
      </c>
      <c r="H53" s="137">
        <v>2.12</v>
      </c>
      <c r="I53" s="137">
        <v>2.03</v>
      </c>
      <c r="J53" s="345">
        <v>1.72</v>
      </c>
      <c r="K53" s="118"/>
      <c r="L53" s="511">
        <f t="shared" si="2"/>
        <v>0.15094339622641484</v>
      </c>
      <c r="M53" s="431">
        <f t="shared" si="3"/>
        <v>0.1573033707865168</v>
      </c>
      <c r="N53" s="263"/>
      <c r="O53" s="271">
        <f>SUM(Q53:T53)</f>
        <v>6.890000000000001</v>
      </c>
      <c r="P53" s="263"/>
      <c r="Q53" s="173">
        <v>1.78</v>
      </c>
      <c r="R53" s="137">
        <v>1.76</v>
      </c>
      <c r="S53" s="137">
        <v>1.75</v>
      </c>
      <c r="T53" s="345">
        <v>1.6</v>
      </c>
      <c r="U53" s="20"/>
      <c r="V53" s="236"/>
      <c r="W53" s="591"/>
      <c r="X53" s="591"/>
      <c r="Y53" s="591"/>
      <c r="Z53" s="591"/>
      <c r="AA53" s="591"/>
    </row>
    <row r="54" spans="1:22" ht="12" customHeight="1">
      <c r="A54" s="236"/>
      <c r="B54" s="118"/>
      <c r="C54" s="25"/>
      <c r="D54" s="263"/>
      <c r="E54" s="269"/>
      <c r="F54" s="263"/>
      <c r="G54" s="111"/>
      <c r="H54" s="112"/>
      <c r="I54" s="112"/>
      <c r="J54" s="112"/>
      <c r="K54" s="118"/>
      <c r="L54" s="469"/>
      <c r="M54" s="422"/>
      <c r="N54" s="263"/>
      <c r="O54" s="269"/>
      <c r="P54" s="263"/>
      <c r="Q54" s="111"/>
      <c r="R54" s="112"/>
      <c r="S54" s="112"/>
      <c r="T54" s="112"/>
      <c r="U54" s="18"/>
      <c r="V54" s="236"/>
    </row>
    <row r="55" spans="1:27" ht="12" customHeight="1">
      <c r="A55" s="236"/>
      <c r="B55" s="118"/>
      <c r="C55" s="15" t="s">
        <v>269</v>
      </c>
      <c r="D55" s="263"/>
      <c r="E55" s="270">
        <f>SUM(G55:J55)</f>
        <v>0.89</v>
      </c>
      <c r="F55" s="385"/>
      <c r="G55" s="172">
        <v>0.21</v>
      </c>
      <c r="H55" s="136">
        <v>0.22</v>
      </c>
      <c r="I55" s="136">
        <v>0.22</v>
      </c>
      <c r="J55" s="344">
        <v>0.24</v>
      </c>
      <c r="K55" s="386"/>
      <c r="L55" s="508">
        <f>E55/O55-1</f>
        <v>-0.10999999999999999</v>
      </c>
      <c r="M55" s="430">
        <f>G55/Q55-1</f>
        <v>-0.125</v>
      </c>
      <c r="N55" s="263"/>
      <c r="O55" s="270">
        <f>SUM(Q55:T55)</f>
        <v>1</v>
      </c>
      <c r="P55" s="385"/>
      <c r="Q55" s="172">
        <v>0.24</v>
      </c>
      <c r="R55" s="136">
        <v>0.24</v>
      </c>
      <c r="S55" s="136">
        <v>0.25</v>
      </c>
      <c r="T55" s="344">
        <v>0.27</v>
      </c>
      <c r="U55" s="18"/>
      <c r="V55" s="236"/>
      <c r="W55" s="591"/>
      <c r="X55" s="591"/>
      <c r="Y55" s="591"/>
      <c r="Z55" s="591"/>
      <c r="AA55" s="591"/>
    </row>
    <row r="56" spans="1:22" ht="12" customHeight="1">
      <c r="A56" s="236"/>
      <c r="B56" s="118"/>
      <c r="C56" s="25"/>
      <c r="D56" s="263"/>
      <c r="E56" s="269"/>
      <c r="F56" s="263"/>
      <c r="G56" s="111"/>
      <c r="H56" s="112"/>
      <c r="I56" s="112"/>
      <c r="J56" s="112"/>
      <c r="K56" s="118"/>
      <c r="L56" s="469"/>
      <c r="M56" s="422"/>
      <c r="N56" s="263"/>
      <c r="O56" s="269"/>
      <c r="P56" s="263"/>
      <c r="Q56" s="111"/>
      <c r="R56" s="112"/>
      <c r="S56" s="112"/>
      <c r="T56" s="112"/>
      <c r="U56" s="18"/>
      <c r="V56" s="236"/>
    </row>
    <row r="57" spans="1:22" ht="12" customHeight="1">
      <c r="A57" s="236"/>
      <c r="B57" s="9"/>
      <c r="C57" s="15" t="s">
        <v>114</v>
      </c>
      <c r="D57" s="254"/>
      <c r="E57" s="256"/>
      <c r="F57" s="254"/>
      <c r="G57" s="21"/>
      <c r="H57" s="20"/>
      <c r="I57" s="20"/>
      <c r="J57" s="20"/>
      <c r="K57" s="9"/>
      <c r="L57" s="469"/>
      <c r="M57" s="422"/>
      <c r="N57" s="254"/>
      <c r="O57" s="256"/>
      <c r="P57" s="254"/>
      <c r="Q57" s="21"/>
      <c r="R57" s="20"/>
      <c r="S57" s="20"/>
      <c r="T57" s="20"/>
      <c r="U57" s="20"/>
      <c r="V57" s="236"/>
    </row>
    <row r="58" spans="1:22" ht="12" customHeight="1">
      <c r="A58" s="236"/>
      <c r="B58" s="118"/>
      <c r="C58" s="25" t="s">
        <v>284</v>
      </c>
      <c r="D58" s="263"/>
      <c r="E58" s="264">
        <f>G58</f>
        <v>1361</v>
      </c>
      <c r="F58" s="263"/>
      <c r="G58" s="31">
        <v>1361</v>
      </c>
      <c r="H58" s="32">
        <v>1361</v>
      </c>
      <c r="I58" s="32">
        <v>1361</v>
      </c>
      <c r="J58" s="334">
        <v>1361</v>
      </c>
      <c r="K58" s="118"/>
      <c r="L58" s="511">
        <f>E58/O58-1</f>
        <v>0</v>
      </c>
      <c r="M58" s="431">
        <f>G58/Q58-1</f>
        <v>0</v>
      </c>
      <c r="N58" s="263"/>
      <c r="O58" s="264">
        <f>Q58</f>
        <v>1361</v>
      </c>
      <c r="P58" s="263"/>
      <c r="Q58" s="31">
        <v>1361</v>
      </c>
      <c r="R58" s="32">
        <v>1361</v>
      </c>
      <c r="S58" s="32">
        <v>1361</v>
      </c>
      <c r="T58" s="334">
        <v>1354</v>
      </c>
      <c r="U58" s="20"/>
      <c r="V58" s="236"/>
    </row>
    <row r="59" spans="1:22" ht="13.5" customHeight="1">
      <c r="A59" s="236"/>
      <c r="B59" s="117"/>
      <c r="C59" s="25" t="s">
        <v>338</v>
      </c>
      <c r="D59" s="266"/>
      <c r="E59" s="267">
        <f>G59</f>
        <v>0.99</v>
      </c>
      <c r="F59" s="266"/>
      <c r="G59" s="30">
        <v>0.99</v>
      </c>
      <c r="H59" s="26">
        <v>0.99</v>
      </c>
      <c r="I59" s="26">
        <v>0.99</v>
      </c>
      <c r="J59" s="339">
        <v>0.99</v>
      </c>
      <c r="K59" s="117"/>
      <c r="L59" s="511"/>
      <c r="M59" s="431"/>
      <c r="N59" s="266"/>
      <c r="O59" s="267">
        <f>Q59</f>
        <v>0.99</v>
      </c>
      <c r="P59" s="266"/>
      <c r="Q59" s="30">
        <v>0.99</v>
      </c>
      <c r="R59" s="26">
        <v>0.99</v>
      </c>
      <c r="S59" s="26">
        <v>0.99</v>
      </c>
      <c r="T59" s="339">
        <v>0.99</v>
      </c>
      <c r="U59" s="20"/>
      <c r="V59" s="236"/>
    </row>
    <row r="60" spans="1:22" ht="13.5" customHeight="1">
      <c r="A60" s="236"/>
      <c r="B60" s="118"/>
      <c r="C60" s="25" t="s">
        <v>283</v>
      </c>
      <c r="D60" s="263"/>
      <c r="E60" s="264">
        <f>G60</f>
        <v>2551</v>
      </c>
      <c r="F60" s="263"/>
      <c r="G60" s="31">
        <v>2551</v>
      </c>
      <c r="H60" s="32">
        <v>2348</v>
      </c>
      <c r="I60" s="32">
        <v>2204</v>
      </c>
      <c r="J60" s="334">
        <v>2072</v>
      </c>
      <c r="K60" s="118"/>
      <c r="L60" s="511">
        <f>E60/O60-1</f>
        <v>0.3440463645943097</v>
      </c>
      <c r="M60" s="431">
        <f>G60/Q60-1</f>
        <v>0.3440463645943097</v>
      </c>
      <c r="N60" s="263"/>
      <c r="O60" s="264">
        <f>Q60</f>
        <v>1898</v>
      </c>
      <c r="P60" s="263"/>
      <c r="Q60" s="31">
        <v>1898</v>
      </c>
      <c r="R60" s="32">
        <v>1664</v>
      </c>
      <c r="S60" s="32">
        <v>1450</v>
      </c>
      <c r="T60" s="334">
        <v>1242</v>
      </c>
      <c r="U60" s="20"/>
      <c r="V60" s="236"/>
    </row>
    <row r="61" spans="1:22" ht="13.5" customHeight="1">
      <c r="A61" s="236"/>
      <c r="B61" s="118"/>
      <c r="C61" s="143" t="s">
        <v>347</v>
      </c>
      <c r="D61" s="263"/>
      <c r="E61" s="264">
        <f>G61</f>
        <v>2349</v>
      </c>
      <c r="F61" s="263"/>
      <c r="G61" s="31">
        <v>2349</v>
      </c>
      <c r="H61" s="32">
        <v>2247</v>
      </c>
      <c r="I61" s="32">
        <v>2118</v>
      </c>
      <c r="J61" s="334">
        <v>1998</v>
      </c>
      <c r="K61" s="118"/>
      <c r="L61" s="512">
        <f>E61/O61-1</f>
        <v>0.28080697928026166</v>
      </c>
      <c r="M61" s="218">
        <f>G61/Q61-1</f>
        <v>0.28080697928026166</v>
      </c>
      <c r="N61" s="263"/>
      <c r="O61" s="264">
        <f>Q61</f>
        <v>1834</v>
      </c>
      <c r="P61" s="263"/>
      <c r="Q61" s="31">
        <v>1834</v>
      </c>
      <c r="R61" s="32">
        <v>1602</v>
      </c>
      <c r="S61" s="32">
        <v>1397</v>
      </c>
      <c r="T61" s="334">
        <v>1194</v>
      </c>
      <c r="U61" s="20"/>
      <c r="V61" s="236"/>
    </row>
    <row r="62" spans="1:22" ht="12" customHeight="1">
      <c r="A62" s="236"/>
      <c r="C62" s="20"/>
      <c r="D62" s="254"/>
      <c r="E62" s="274"/>
      <c r="F62" s="254"/>
      <c r="G62" s="105"/>
      <c r="H62" s="106"/>
      <c r="I62" s="106"/>
      <c r="J62" s="106"/>
      <c r="K62" s="116"/>
      <c r="L62" s="341"/>
      <c r="M62" s="438"/>
      <c r="N62" s="254"/>
      <c r="O62" s="274"/>
      <c r="P62" s="254"/>
      <c r="Q62" s="105"/>
      <c r="R62" s="106"/>
      <c r="S62" s="106"/>
      <c r="T62" s="106"/>
      <c r="U62" s="18"/>
      <c r="V62" s="236"/>
    </row>
    <row r="63" spans="1:23" s="11" customFormat="1" ht="9" customHeight="1">
      <c r="A63" s="236"/>
      <c r="B63" s="237"/>
      <c r="C63" s="238"/>
      <c r="D63" s="238"/>
      <c r="E63" s="238"/>
      <c r="F63" s="238"/>
      <c r="G63" s="238"/>
      <c r="H63" s="238"/>
      <c r="I63" s="238"/>
      <c r="J63" s="238"/>
      <c r="K63" s="237"/>
      <c r="L63" s="238"/>
      <c r="M63" s="242"/>
      <c r="N63" s="238"/>
      <c r="O63" s="238"/>
      <c r="P63" s="238"/>
      <c r="Q63" s="238"/>
      <c r="R63" s="238"/>
      <c r="S63" s="238"/>
      <c r="T63" s="238"/>
      <c r="U63" s="237"/>
      <c r="V63" s="236"/>
      <c r="W63" s="13"/>
    </row>
    <row r="64" spans="1:22" s="603" customFormat="1" ht="12.75" customHeight="1">
      <c r="A64" s="310"/>
      <c r="B64" s="600" t="s">
        <v>337</v>
      </c>
      <c r="C64" s="38"/>
      <c r="D64" s="310"/>
      <c r="E64" s="310"/>
      <c r="F64" s="310"/>
      <c r="G64" s="38"/>
      <c r="H64" s="38"/>
      <c r="I64" s="38"/>
      <c r="J64" s="310"/>
      <c r="K64" s="310"/>
      <c r="L64" s="601"/>
      <c r="M64" s="602"/>
      <c r="N64" s="310"/>
      <c r="O64" s="310"/>
      <c r="P64" s="310"/>
      <c r="Q64" s="38"/>
      <c r="R64" s="38"/>
      <c r="S64" s="38"/>
      <c r="T64" s="38"/>
      <c r="U64" s="310"/>
      <c r="V64" s="310"/>
    </row>
    <row r="65" spans="1:22" ht="12.75" customHeight="1">
      <c r="A65" s="36"/>
      <c r="B65" s="596" t="s">
        <v>234</v>
      </c>
      <c r="C65" s="35"/>
      <c r="D65" s="36"/>
      <c r="E65" s="36"/>
      <c r="F65" s="36"/>
      <c r="G65" s="35"/>
      <c r="H65" s="35"/>
      <c r="I65" s="35"/>
      <c r="J65" s="36"/>
      <c r="K65" s="36"/>
      <c r="L65" s="37"/>
      <c r="M65" s="37"/>
      <c r="N65" s="36"/>
      <c r="O65" s="36"/>
      <c r="P65" s="36"/>
      <c r="Q65" s="35"/>
      <c r="R65" s="35"/>
      <c r="S65" s="35"/>
      <c r="T65" s="35"/>
      <c r="U65" s="36"/>
      <c r="V65" s="36"/>
    </row>
    <row r="66" spans="1:22" ht="12.75" customHeight="1">
      <c r="A66" s="362"/>
      <c r="B66" s="596" t="s">
        <v>282</v>
      </c>
      <c r="C66" s="514"/>
      <c r="D66" s="36"/>
      <c r="E66" s="36"/>
      <c r="F66" s="36"/>
      <c r="G66" s="35"/>
      <c r="H66" s="35"/>
      <c r="I66" s="35"/>
      <c r="J66" s="36"/>
      <c r="K66" s="36"/>
      <c r="L66" s="37"/>
      <c r="M66" s="37"/>
      <c r="N66" s="36"/>
      <c r="O66" s="36"/>
      <c r="P66" s="36"/>
      <c r="Q66" s="35"/>
      <c r="R66" s="35"/>
      <c r="S66" s="35"/>
      <c r="T66" s="35"/>
      <c r="U66" s="362"/>
      <c r="V66" s="362"/>
    </row>
  </sheetData>
  <sheetProtection password="C7A0" sheet="1" objects="1" scenarios="1"/>
  <printOptions horizontalCentered="1"/>
  <pageMargins left="0.2755905511811024" right="0.7480314960629921" top="0.31496062992125984" bottom="0.4330708661417323" header="0.2362204724409449" footer="0.2362204724409449"/>
  <pageSetup fitToHeight="1" fitToWidth="1" horizontalDpi="600" verticalDpi="600" orientation="portrait" paperSize="9" scale="69" r:id="rId1"/>
  <headerFooter alignWithMargins="0">
    <oddFooter>&amp;L&amp;"KPN Sans,Regular"KPN Investor Relations&amp;C&amp;"KPN Sans,Regular"&amp;A&amp;R&amp;"KPN Sans,Regular"Q4 2005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161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1.25" style="19" customWidth="1"/>
    <col min="2" max="2" width="0.875" style="19" customWidth="1"/>
    <col min="3" max="3" width="38.875" style="597" customWidth="1"/>
    <col min="4" max="4" width="1.75390625" style="19" customWidth="1"/>
    <col min="5" max="5" width="9.00390625" style="610" customWidth="1"/>
    <col min="6" max="6" width="1.75390625" style="610" customWidth="1"/>
    <col min="7" max="9" width="9.00390625" style="19" customWidth="1"/>
    <col min="10" max="10" width="9.00390625" style="610" customWidth="1"/>
    <col min="11" max="11" width="1.75390625" style="19" customWidth="1"/>
    <col min="12" max="13" width="7.75390625" style="19" customWidth="1"/>
    <col min="14" max="14" width="1.75390625" style="19" customWidth="1"/>
    <col min="15" max="15" width="9.00390625" style="610" customWidth="1"/>
    <col min="16" max="16" width="1.75390625" style="610" customWidth="1"/>
    <col min="17" max="19" width="9.00390625" style="19" customWidth="1"/>
    <col min="20" max="20" width="9.00390625" style="597" customWidth="1"/>
    <col min="21" max="21" width="0.875" style="19" customWidth="1"/>
    <col min="22" max="22" width="1.25" style="19" customWidth="1"/>
    <col min="23" max="16384" width="9.75390625" style="19" customWidth="1"/>
  </cols>
  <sheetData>
    <row r="1" spans="1:22" ht="9" customHeight="1">
      <c r="A1" s="236"/>
      <c r="B1" s="237"/>
      <c r="C1" s="238"/>
      <c r="D1" s="238"/>
      <c r="E1" s="238"/>
      <c r="F1" s="238"/>
      <c r="G1" s="238"/>
      <c r="H1" s="238"/>
      <c r="I1" s="238"/>
      <c r="J1" s="238"/>
      <c r="K1" s="237"/>
      <c r="L1" s="238"/>
      <c r="M1" s="239"/>
      <c r="N1" s="238"/>
      <c r="O1" s="238"/>
      <c r="P1" s="238"/>
      <c r="Q1" s="238"/>
      <c r="R1" s="238"/>
      <c r="S1" s="238"/>
      <c r="T1" s="238"/>
      <c r="U1" s="237"/>
      <c r="V1" s="236"/>
    </row>
    <row r="2" spans="1:22" s="6" customFormat="1" ht="15" customHeight="1">
      <c r="A2" s="236"/>
      <c r="C2" s="152" t="s">
        <v>120</v>
      </c>
      <c r="D2" s="248"/>
      <c r="E2" s="229">
        <v>2005</v>
      </c>
      <c r="F2" s="228"/>
      <c r="G2" s="8" t="s">
        <v>358</v>
      </c>
      <c r="H2" s="9" t="s">
        <v>308</v>
      </c>
      <c r="I2" s="9" t="s">
        <v>247</v>
      </c>
      <c r="J2" s="9" t="s">
        <v>224</v>
      </c>
      <c r="K2" s="39"/>
      <c r="L2" s="266" t="s">
        <v>26</v>
      </c>
      <c r="M2" s="10" t="s">
        <v>26</v>
      </c>
      <c r="N2" s="248"/>
      <c r="O2" s="229">
        <v>2004</v>
      </c>
      <c r="P2" s="228"/>
      <c r="Q2" s="8" t="s">
        <v>153</v>
      </c>
      <c r="R2" s="9" t="s">
        <v>154</v>
      </c>
      <c r="S2" s="9" t="s">
        <v>155</v>
      </c>
      <c r="T2" s="9" t="s">
        <v>147</v>
      </c>
      <c r="U2" s="39"/>
      <c r="V2" s="236"/>
    </row>
    <row r="3" spans="1:24" s="11" customFormat="1" ht="13.5" customHeight="1">
      <c r="A3" s="236"/>
      <c r="B3" s="13"/>
      <c r="D3" s="230"/>
      <c r="E3" s="230"/>
      <c r="F3" s="230"/>
      <c r="G3" s="8"/>
      <c r="H3" s="9"/>
      <c r="I3" s="9"/>
      <c r="J3" s="9"/>
      <c r="K3" s="40"/>
      <c r="L3" s="313" t="s">
        <v>115</v>
      </c>
      <c r="M3" s="132" t="s">
        <v>359</v>
      </c>
      <c r="N3" s="230"/>
      <c r="O3" s="230"/>
      <c r="P3" s="230"/>
      <c r="Q3" s="8"/>
      <c r="R3" s="9"/>
      <c r="S3" s="9"/>
      <c r="T3" s="9"/>
      <c r="U3" s="40"/>
      <c r="V3" s="236"/>
      <c r="X3" s="13"/>
    </row>
    <row r="4" spans="1:24" s="11" customFormat="1" ht="13.5" customHeight="1">
      <c r="A4" s="236"/>
      <c r="B4" s="13"/>
      <c r="D4" s="230"/>
      <c r="E4" s="230"/>
      <c r="F4" s="230"/>
      <c r="G4" s="42"/>
      <c r="H4" s="41"/>
      <c r="I4" s="41"/>
      <c r="J4" s="41"/>
      <c r="K4" s="40"/>
      <c r="L4" s="230"/>
      <c r="M4" s="132"/>
      <c r="N4" s="230"/>
      <c r="O4" s="230"/>
      <c r="P4" s="230"/>
      <c r="Q4" s="42"/>
      <c r="R4" s="41"/>
      <c r="S4" s="41"/>
      <c r="T4" s="41"/>
      <c r="U4" s="13"/>
      <c r="V4" s="236"/>
      <c r="X4" s="13"/>
    </row>
    <row r="5" spans="1:22" s="14" customFormat="1" ht="12" customHeight="1">
      <c r="A5" s="236"/>
      <c r="B5" s="18"/>
      <c r="C5" s="15" t="s">
        <v>317</v>
      </c>
      <c r="D5" s="254"/>
      <c r="E5" s="255">
        <f>SUM(E6:E8)</f>
        <v>5370</v>
      </c>
      <c r="F5" s="254"/>
      <c r="G5" s="16">
        <f>SUM(G6:G8)</f>
        <v>1465</v>
      </c>
      <c r="H5" s="17">
        <f>SUM(H6:H8)</f>
        <v>1370</v>
      </c>
      <c r="I5" s="17">
        <f>SUM(I6:I8)</f>
        <v>1327</v>
      </c>
      <c r="J5" s="335">
        <f>SUM(J6:J8)</f>
        <v>1208</v>
      </c>
      <c r="K5" s="18"/>
      <c r="L5" s="508">
        <f>E5/O5-1</f>
        <v>0.10790179492469565</v>
      </c>
      <c r="M5" s="430">
        <f>G5/Q5-1</f>
        <v>0.17293835068054442</v>
      </c>
      <c r="N5" s="254"/>
      <c r="O5" s="255">
        <f>SUM(O6:O8)</f>
        <v>4847</v>
      </c>
      <c r="P5" s="254"/>
      <c r="Q5" s="16">
        <f>SUM(Q6:Q8)</f>
        <v>1249</v>
      </c>
      <c r="R5" s="17">
        <f>SUM(R6:R8)</f>
        <v>1253</v>
      </c>
      <c r="S5" s="17">
        <f>SUM(S6:S8)</f>
        <v>1199</v>
      </c>
      <c r="T5" s="335">
        <f>SUM(T6:T8)</f>
        <v>1146</v>
      </c>
      <c r="U5" s="18"/>
      <c r="V5" s="236"/>
    </row>
    <row r="6" spans="1:22" ht="12" customHeight="1">
      <c r="A6" s="236"/>
      <c r="B6" s="27"/>
      <c r="C6" s="25" t="s">
        <v>8</v>
      </c>
      <c r="D6" s="229"/>
      <c r="E6" s="275">
        <f>SUM(G6:J6)</f>
        <v>2461</v>
      </c>
      <c r="F6" s="229"/>
      <c r="G6" s="57">
        <f>G43</f>
        <v>629</v>
      </c>
      <c r="H6" s="58">
        <f>H43</f>
        <v>644</v>
      </c>
      <c r="I6" s="58">
        <f>I43</f>
        <v>622</v>
      </c>
      <c r="J6" s="336">
        <f>J43</f>
        <v>566</v>
      </c>
      <c r="K6" s="27"/>
      <c r="L6" s="511">
        <f>E6/O6-1</f>
        <v>0.07420340462680053</v>
      </c>
      <c r="M6" s="431">
        <f>G6/Q6-1</f>
        <v>0.04311774461028195</v>
      </c>
      <c r="N6" s="229"/>
      <c r="O6" s="275">
        <f>SUM(Q6:T6)</f>
        <v>2291</v>
      </c>
      <c r="P6" s="229"/>
      <c r="Q6" s="57">
        <f>Q43</f>
        <v>603</v>
      </c>
      <c r="R6" s="58">
        <f>R43</f>
        <v>596</v>
      </c>
      <c r="S6" s="58">
        <f>S43</f>
        <v>561</v>
      </c>
      <c r="T6" s="336">
        <f>T43</f>
        <v>531</v>
      </c>
      <c r="U6" s="27"/>
      <c r="V6" s="236"/>
    </row>
    <row r="7" spans="1:22" ht="12" customHeight="1">
      <c r="A7" s="236"/>
      <c r="B7" s="27"/>
      <c r="C7" s="25" t="s">
        <v>18</v>
      </c>
      <c r="D7" s="229"/>
      <c r="E7" s="275">
        <f>SUM(G7:J7)</f>
        <v>2368</v>
      </c>
      <c r="F7" s="229"/>
      <c r="G7" s="57">
        <f>G87</f>
        <v>690</v>
      </c>
      <c r="H7" s="58">
        <f>H87</f>
        <v>588</v>
      </c>
      <c r="I7" s="58">
        <f>I87</f>
        <v>569</v>
      </c>
      <c r="J7" s="336">
        <f>J87</f>
        <v>521</v>
      </c>
      <c r="K7" s="27"/>
      <c r="L7" s="511">
        <f>E7/O7-1</f>
        <v>0.10705937353903683</v>
      </c>
      <c r="M7" s="431">
        <f>G7/Q7-1</f>
        <v>0.2921348314606742</v>
      </c>
      <c r="N7" s="229"/>
      <c r="O7" s="275">
        <f>SUM(Q7:T7)</f>
        <v>2139</v>
      </c>
      <c r="P7" s="229"/>
      <c r="Q7" s="57">
        <f>Q87</f>
        <v>534</v>
      </c>
      <c r="R7" s="58">
        <f>R87</f>
        <v>551</v>
      </c>
      <c r="S7" s="58">
        <f>S87</f>
        <v>537</v>
      </c>
      <c r="T7" s="336">
        <f>T87</f>
        <v>517</v>
      </c>
      <c r="U7" s="27"/>
      <c r="V7" s="236"/>
    </row>
    <row r="8" spans="1:22" ht="12" customHeight="1">
      <c r="A8" s="236"/>
      <c r="B8" s="27"/>
      <c r="C8" s="25" t="s">
        <v>30</v>
      </c>
      <c r="D8" s="229"/>
      <c r="E8" s="275">
        <f>SUM(G8:J8)</f>
        <v>541</v>
      </c>
      <c r="F8" s="229"/>
      <c r="G8" s="57">
        <f>G132</f>
        <v>146</v>
      </c>
      <c r="H8" s="58">
        <f>H132</f>
        <v>138</v>
      </c>
      <c r="I8" s="58">
        <f>I132</f>
        <v>136</v>
      </c>
      <c r="J8" s="336">
        <f>J132</f>
        <v>121</v>
      </c>
      <c r="K8" s="27"/>
      <c r="L8" s="511">
        <f>E8/O8-1</f>
        <v>0.2973621103117505</v>
      </c>
      <c r="M8" s="431">
        <f>G8/Q8-1</f>
        <v>0.3035714285714286</v>
      </c>
      <c r="N8" s="229"/>
      <c r="O8" s="275">
        <f>SUM(Q8:T8)</f>
        <v>417</v>
      </c>
      <c r="P8" s="229"/>
      <c r="Q8" s="57">
        <f>Q132</f>
        <v>112</v>
      </c>
      <c r="R8" s="58">
        <f>R132</f>
        <v>106</v>
      </c>
      <c r="S8" s="58">
        <f>S132</f>
        <v>101</v>
      </c>
      <c r="T8" s="336">
        <f>T132</f>
        <v>98</v>
      </c>
      <c r="U8" s="27"/>
      <c r="V8" s="236"/>
    </row>
    <row r="9" spans="1:22" ht="12" customHeight="1">
      <c r="A9" s="236"/>
      <c r="B9" s="20"/>
      <c r="C9" s="20"/>
      <c r="D9" s="229"/>
      <c r="E9" s="256"/>
      <c r="F9" s="229"/>
      <c r="G9" s="21"/>
      <c r="H9" s="20"/>
      <c r="I9" s="20"/>
      <c r="J9" s="20"/>
      <c r="K9" s="20"/>
      <c r="L9" s="469"/>
      <c r="M9" s="432"/>
      <c r="N9" s="229"/>
      <c r="O9" s="256"/>
      <c r="P9" s="229"/>
      <c r="Q9" s="21"/>
      <c r="R9" s="20"/>
      <c r="S9" s="20"/>
      <c r="T9" s="20"/>
      <c r="U9" s="20"/>
      <c r="V9" s="236"/>
    </row>
    <row r="10" spans="1:22" s="14" customFormat="1" ht="12" customHeight="1">
      <c r="A10" s="236"/>
      <c r="B10" s="18"/>
      <c r="C10" s="15" t="s">
        <v>172</v>
      </c>
      <c r="D10" s="257"/>
      <c r="E10" s="276">
        <f>'Cash flow, Capex &amp; Debt'!E51/Revenues!E9</f>
        <v>0.11926121372031662</v>
      </c>
      <c r="F10" s="257"/>
      <c r="G10" s="23">
        <f>'Cash flow, Capex &amp; Debt'!G51/Revenues!G9</f>
        <v>0.15112540192926044</v>
      </c>
      <c r="H10" s="24">
        <f>'Cash flow, Capex &amp; Debt'!H51/Revenues!H9</f>
        <v>0.11559888579387187</v>
      </c>
      <c r="I10" s="24">
        <f>'Cash flow, Capex &amp; Debt'!I51/Revenues!I9</f>
        <v>0.11467236467236468</v>
      </c>
      <c r="J10" s="332">
        <f>'Cash flow, Capex &amp; Debt'!J51/Revenues!J9</f>
        <v>0.08992248062015504</v>
      </c>
      <c r="K10" s="18"/>
      <c r="L10" s="508"/>
      <c r="M10" s="430"/>
      <c r="N10" s="257"/>
      <c r="O10" s="276">
        <f>'Cash flow, Capex &amp; Debt'!O51/Revenues!O9</f>
        <v>0.19841881989973004</v>
      </c>
      <c r="P10" s="257"/>
      <c r="Q10" s="23">
        <f>'Cash flow, Capex &amp; Debt'!Q51/Revenues!Q9</f>
        <v>0.21884272997032642</v>
      </c>
      <c r="R10" s="24">
        <f>'Cash flow, Capex &amp; Debt'!R51/Revenues!R9</f>
        <v>0.2425595238095238</v>
      </c>
      <c r="S10" s="24">
        <f>'Cash flow, Capex &amp; Debt'!S51/Revenues!S9</f>
        <v>0.18725718725718726</v>
      </c>
      <c r="T10" s="332">
        <f>'Cash flow, Capex &amp; Debt'!T51/Revenues!T9</f>
        <v>0.1383595691797846</v>
      </c>
      <c r="U10" s="18"/>
      <c r="V10" s="236"/>
    </row>
    <row r="11" spans="1:22" ht="12" customHeight="1">
      <c r="A11" s="236"/>
      <c r="B11" s="27"/>
      <c r="C11" s="25" t="s">
        <v>8</v>
      </c>
      <c r="D11" s="266"/>
      <c r="E11" s="277">
        <f>'Cash flow, Capex &amp; Debt'!E47/Revenues!E5</f>
        <v>0.14613702623906705</v>
      </c>
      <c r="F11" s="266"/>
      <c r="G11" s="30">
        <f>'Cash flow, Capex &amp; Debt'!G47/Revenues!G5</f>
        <v>0.19574468085106383</v>
      </c>
      <c r="H11" s="26">
        <f>'Cash flow, Capex &amp; Debt'!H47/Revenues!H5</f>
        <v>0.13578500707213578</v>
      </c>
      <c r="I11" s="26">
        <f>'Cash flow, Capex &amp; Debt'!I47/Revenues!I5</f>
        <v>0.14857142857142858</v>
      </c>
      <c r="J11" s="337">
        <f>'Cash flow, Capex &amp; Debt'!J47/Revenues!J5</f>
        <v>0.09968354430379747</v>
      </c>
      <c r="K11" s="27"/>
      <c r="L11" s="511"/>
      <c r="M11" s="431"/>
      <c r="N11" s="266"/>
      <c r="O11" s="277">
        <f>'Cash flow, Capex &amp; Debt'!O47/Revenues!O5</f>
        <v>0.30433086227077644</v>
      </c>
      <c r="P11" s="266"/>
      <c r="Q11" s="30">
        <f>'Cash flow, Capex &amp; Debt'!Q47/Revenues!Q5</f>
        <v>0.35043988269794724</v>
      </c>
      <c r="R11" s="26">
        <f>'Cash flow, Capex &amp; Debt'!R47/Revenues!R5</f>
        <v>0.3712574850299401</v>
      </c>
      <c r="S11" s="26">
        <f>'Cash flow, Capex &amp; Debt'!S47/Revenues!S5</f>
        <v>0.2717219589257504</v>
      </c>
      <c r="T11" s="337">
        <f>'Cash flow, Capex &amp; Debt'!T47/Revenues!T5</f>
        <v>0.20862068965517241</v>
      </c>
      <c r="U11" s="27"/>
      <c r="V11" s="236"/>
    </row>
    <row r="12" spans="1:22" ht="12" customHeight="1">
      <c r="A12" s="236"/>
      <c r="B12" s="27"/>
      <c r="C12" s="25" t="s">
        <v>18</v>
      </c>
      <c r="D12" s="266"/>
      <c r="E12" s="277">
        <f>'Cash flow, Capex &amp; Debt'!E48/Revenues!E6</f>
        <v>0.06473941368078176</v>
      </c>
      <c r="F12" s="266"/>
      <c r="G12" s="30">
        <f>'Cash flow, Capex &amp; Debt'!G48/Revenues!G6</f>
        <v>0.06796116504854369</v>
      </c>
      <c r="H12" s="26">
        <f>'Cash flow, Capex &amp; Debt'!H48/Revenues!H6</f>
        <v>0.07119205298013245</v>
      </c>
      <c r="I12" s="26">
        <f>'Cash flow, Capex &amp; Debt'!I48/Revenues!I6</f>
        <v>0.06196213425129088</v>
      </c>
      <c r="J12" s="337">
        <f>'Cash flow, Capex &amp; Debt'!J48/Revenues!J6</f>
        <v>0.056363636363636366</v>
      </c>
      <c r="K12" s="27"/>
      <c r="L12" s="512"/>
      <c r="M12" s="218"/>
      <c r="N12" s="266"/>
      <c r="O12" s="277">
        <f>'Cash flow, Capex &amp; Debt'!O48/Revenues!O6</f>
        <v>0.0922871154703522</v>
      </c>
      <c r="P12" s="266"/>
      <c r="Q12" s="30">
        <f>'Cash flow, Capex &amp; Debt'!Q48/Revenues!Q6</f>
        <v>0.08465608465608465</v>
      </c>
      <c r="R12" s="26">
        <f>'Cash flow, Capex &amp; Debt'!R48/Revenues!R6</f>
        <v>0.11591695501730104</v>
      </c>
      <c r="S12" s="26">
        <f>'Cash flow, Capex &amp; Debt'!S48/Revenues!S6</f>
        <v>0.09803921568627451</v>
      </c>
      <c r="T12" s="337">
        <f>'Cash flow, Capex &amp; Debt'!T48/Revenues!T6</f>
        <v>0.06890130353817504</v>
      </c>
      <c r="U12" s="27"/>
      <c r="V12" s="236"/>
    </row>
    <row r="13" spans="1:22" ht="12" customHeight="1">
      <c r="A13" s="236"/>
      <c r="B13" s="20"/>
      <c r="C13" s="25" t="s">
        <v>30</v>
      </c>
      <c r="D13" s="266"/>
      <c r="E13" s="267">
        <f>'Cash flow, Capex &amp; Debt'!E49/Revenues!E7</f>
        <v>0.21666666666666667</v>
      </c>
      <c r="F13" s="266"/>
      <c r="G13" s="30">
        <f>'Cash flow, Capex &amp; Debt'!G49/Revenues!G7</f>
        <v>0.3197278911564626</v>
      </c>
      <c r="H13" s="26">
        <f>'Cash flow, Capex &amp; Debt'!H49/Revenues!H7</f>
        <v>0.19708029197080293</v>
      </c>
      <c r="I13" s="26">
        <f>'Cash flow, Capex &amp; Debt'!I49/Revenues!I7</f>
        <v>0.15441176470588236</v>
      </c>
      <c r="J13" s="337">
        <f>'Cash flow, Capex &amp; Debt'!J49/Revenues!J7</f>
        <v>0.18333333333333332</v>
      </c>
      <c r="K13" s="20"/>
      <c r="L13" s="511"/>
      <c r="M13" s="431"/>
      <c r="N13" s="266"/>
      <c r="O13" s="267">
        <f>'Cash flow, Capex &amp; Debt'!O49/Revenues!O7</f>
        <v>0.09905660377358491</v>
      </c>
      <c r="P13" s="266"/>
      <c r="Q13" s="30">
        <f>'Cash flow, Capex &amp; Debt'!Q49/Revenues!Q7</f>
        <v>0.07079646017699115</v>
      </c>
      <c r="R13" s="26">
        <f>'Cash flow, Capex &amp; Debt'!R49/Revenues!R7</f>
        <v>0.102803738317757</v>
      </c>
      <c r="S13" s="26">
        <f>'Cash flow, Capex &amp; Debt'!S49/Revenues!S7</f>
        <v>0.1346153846153846</v>
      </c>
      <c r="T13" s="337">
        <f>'Cash flow, Capex &amp; Debt'!T49/Revenues!T7</f>
        <v>0.09</v>
      </c>
      <c r="U13" s="20"/>
      <c r="V13" s="236"/>
    </row>
    <row r="14" spans="1:22" ht="12" customHeight="1">
      <c r="A14" s="236"/>
      <c r="B14" s="20"/>
      <c r="C14" s="25"/>
      <c r="D14" s="229"/>
      <c r="E14" s="278"/>
      <c r="F14" s="229"/>
      <c r="G14" s="331"/>
      <c r="H14" s="204"/>
      <c r="I14" s="204"/>
      <c r="J14" s="25"/>
      <c r="K14" s="20"/>
      <c r="L14" s="469"/>
      <c r="M14" s="432"/>
      <c r="N14" s="229"/>
      <c r="O14" s="278"/>
      <c r="P14" s="229"/>
      <c r="Q14" s="331"/>
      <c r="R14" s="204"/>
      <c r="S14" s="204"/>
      <c r="T14" s="25"/>
      <c r="U14" s="20"/>
      <c r="V14" s="236"/>
    </row>
    <row r="15" spans="1:22" s="14" customFormat="1" ht="12" customHeight="1">
      <c r="A15" s="236"/>
      <c r="B15" s="18"/>
      <c r="C15" s="15" t="s">
        <v>19</v>
      </c>
      <c r="D15" s="254"/>
      <c r="E15" s="262">
        <f>G15</f>
        <v>20821</v>
      </c>
      <c r="F15" s="254"/>
      <c r="G15" s="28">
        <f aca="true" t="shared" si="0" ref="G15:J16">G18+G20</f>
        <v>20821</v>
      </c>
      <c r="H15" s="29">
        <f t="shared" si="0"/>
        <v>17754</v>
      </c>
      <c r="I15" s="29">
        <f t="shared" si="0"/>
        <v>17958</v>
      </c>
      <c r="J15" s="333">
        <f t="shared" si="0"/>
        <v>17702</v>
      </c>
      <c r="K15" s="18"/>
      <c r="L15" s="508">
        <f>E15/O15-1</f>
        <v>0.20813508181501672</v>
      </c>
      <c r="M15" s="430">
        <f>G15/Q15-1</f>
        <v>0.20813508181501672</v>
      </c>
      <c r="N15" s="254"/>
      <c r="O15" s="262">
        <f>Q15</f>
        <v>17234</v>
      </c>
      <c r="P15" s="254"/>
      <c r="Q15" s="28">
        <f aca="true" t="shared" si="1" ref="Q15:T16">Q18+Q20</f>
        <v>17234</v>
      </c>
      <c r="R15" s="29">
        <f t="shared" si="1"/>
        <v>16355</v>
      </c>
      <c r="S15" s="29">
        <f t="shared" si="1"/>
        <v>15559</v>
      </c>
      <c r="T15" s="333">
        <f t="shared" si="1"/>
        <v>15086</v>
      </c>
      <c r="U15" s="18"/>
      <c r="V15" s="236"/>
    </row>
    <row r="16" spans="1:22" ht="12" customHeight="1">
      <c r="A16" s="236"/>
      <c r="B16" s="20"/>
      <c r="C16" s="25" t="s">
        <v>65</v>
      </c>
      <c r="D16" s="229"/>
      <c r="E16" s="264">
        <f>G16</f>
        <v>1772</v>
      </c>
      <c r="F16" s="279"/>
      <c r="G16" s="31">
        <f t="shared" si="0"/>
        <v>1772</v>
      </c>
      <c r="H16" s="32">
        <f>H19+H21</f>
        <v>1821</v>
      </c>
      <c r="I16" s="32">
        <f t="shared" si="0"/>
        <v>1907</v>
      </c>
      <c r="J16" s="334">
        <f t="shared" si="0"/>
        <v>1876</v>
      </c>
      <c r="K16" s="20"/>
      <c r="L16" s="512">
        <f>E16/O16-1</f>
        <v>-0.0056116722783389195</v>
      </c>
      <c r="M16" s="218">
        <f>G16/Q16-1</f>
        <v>-0.0056116722783389195</v>
      </c>
      <c r="N16" s="229"/>
      <c r="O16" s="264">
        <f>Q16</f>
        <v>1782</v>
      </c>
      <c r="P16" s="279"/>
      <c r="Q16" s="31">
        <f t="shared" si="1"/>
        <v>1782</v>
      </c>
      <c r="R16" s="32">
        <f t="shared" si="1"/>
        <v>1643</v>
      </c>
      <c r="S16" s="32">
        <f t="shared" si="1"/>
        <v>1452</v>
      </c>
      <c r="T16" s="334">
        <f t="shared" si="1"/>
        <v>1190</v>
      </c>
      <c r="U16" s="20"/>
      <c r="V16" s="236"/>
    </row>
    <row r="17" spans="1:22" ht="10.5" customHeight="1">
      <c r="A17" s="236"/>
      <c r="B17" s="20"/>
      <c r="C17" s="25"/>
      <c r="D17" s="229"/>
      <c r="E17" s="264"/>
      <c r="F17" s="273"/>
      <c r="G17" s="31"/>
      <c r="H17" s="32"/>
      <c r="I17" s="32"/>
      <c r="J17" s="334"/>
      <c r="K17" s="20"/>
      <c r="L17" s="511"/>
      <c r="M17" s="218"/>
      <c r="N17" s="229"/>
      <c r="O17" s="264"/>
      <c r="P17" s="273"/>
      <c r="Q17" s="31"/>
      <c r="R17" s="32"/>
      <c r="S17" s="32"/>
      <c r="T17" s="334"/>
      <c r="U17" s="20"/>
      <c r="V17" s="236"/>
    </row>
    <row r="18" spans="1:22" ht="12" customHeight="1">
      <c r="A18" s="236"/>
      <c r="B18" s="27"/>
      <c r="C18" s="25" t="s">
        <v>285</v>
      </c>
      <c r="D18" s="229"/>
      <c r="E18" s="264">
        <f>G18</f>
        <v>9263</v>
      </c>
      <c r="F18" s="229"/>
      <c r="G18" s="31">
        <f aca="true" t="shared" si="2" ref="G18:J21">G36+G80+G125</f>
        <v>9263</v>
      </c>
      <c r="H18" s="32">
        <f t="shared" si="2"/>
        <v>8154</v>
      </c>
      <c r="I18" s="32">
        <f t="shared" si="2"/>
        <v>7824</v>
      </c>
      <c r="J18" s="334">
        <f t="shared" si="2"/>
        <v>7575</v>
      </c>
      <c r="K18" s="27"/>
      <c r="L18" s="511">
        <f>E18/O18-1</f>
        <v>0.28065809484308035</v>
      </c>
      <c r="M18" s="218">
        <f>G18/Q18-1</f>
        <v>0.28065809484308035</v>
      </c>
      <c r="N18" s="229"/>
      <c r="O18" s="264">
        <f>Q18</f>
        <v>7233</v>
      </c>
      <c r="P18" s="229"/>
      <c r="Q18" s="31">
        <f aca="true" t="shared" si="3" ref="Q18:T21">Q36+Q80+Q125</f>
        <v>7233</v>
      </c>
      <c r="R18" s="32">
        <f t="shared" si="3"/>
        <v>6819</v>
      </c>
      <c r="S18" s="32">
        <f t="shared" si="3"/>
        <v>6452</v>
      </c>
      <c r="T18" s="334">
        <f t="shared" si="3"/>
        <v>6242</v>
      </c>
      <c r="U18" s="27"/>
      <c r="V18" s="236"/>
    </row>
    <row r="19" spans="1:22" ht="12" customHeight="1">
      <c r="A19" s="236"/>
      <c r="B19" s="27"/>
      <c r="C19" s="25" t="s">
        <v>65</v>
      </c>
      <c r="D19" s="229"/>
      <c r="E19" s="264">
        <f>G19</f>
        <v>920</v>
      </c>
      <c r="F19" s="229"/>
      <c r="G19" s="31">
        <f t="shared" si="2"/>
        <v>920</v>
      </c>
      <c r="H19" s="32">
        <f t="shared" si="2"/>
        <v>949</v>
      </c>
      <c r="I19" s="32">
        <f t="shared" si="2"/>
        <v>985</v>
      </c>
      <c r="J19" s="334">
        <f t="shared" si="2"/>
        <v>951</v>
      </c>
      <c r="K19" s="27"/>
      <c r="L19" s="512">
        <f>E19/O19-1</f>
        <v>-0.01393354769560562</v>
      </c>
      <c r="M19" s="218">
        <f>G19/Q19-1</f>
        <v>-0.01393354769560562</v>
      </c>
      <c r="N19" s="229"/>
      <c r="O19" s="264">
        <f>Q19</f>
        <v>933</v>
      </c>
      <c r="P19" s="229"/>
      <c r="Q19" s="31">
        <f t="shared" si="3"/>
        <v>933</v>
      </c>
      <c r="R19" s="32">
        <f t="shared" si="3"/>
        <v>913</v>
      </c>
      <c r="S19" s="32">
        <f t="shared" si="3"/>
        <v>856</v>
      </c>
      <c r="T19" s="334">
        <f t="shared" si="3"/>
        <v>747</v>
      </c>
      <c r="U19" s="27"/>
      <c r="V19" s="236"/>
    </row>
    <row r="20" spans="1:22" ht="12" customHeight="1">
      <c r="A20" s="236"/>
      <c r="B20" s="20"/>
      <c r="C20" s="25" t="s">
        <v>290</v>
      </c>
      <c r="D20" s="229"/>
      <c r="E20" s="264">
        <f>G20</f>
        <v>11558</v>
      </c>
      <c r="F20" s="279"/>
      <c r="G20" s="31">
        <f t="shared" si="2"/>
        <v>11558</v>
      </c>
      <c r="H20" s="32">
        <f t="shared" si="2"/>
        <v>9600</v>
      </c>
      <c r="I20" s="32">
        <f t="shared" si="2"/>
        <v>10134</v>
      </c>
      <c r="J20" s="334">
        <f t="shared" si="2"/>
        <v>10127</v>
      </c>
      <c r="K20" s="20"/>
      <c r="L20" s="511">
        <f>E20/O20-1</f>
        <v>0.15568443155684442</v>
      </c>
      <c r="M20" s="431">
        <f>G20/Q20-1</f>
        <v>0.15568443155684442</v>
      </c>
      <c r="N20" s="229"/>
      <c r="O20" s="264">
        <f>Q20</f>
        <v>10001</v>
      </c>
      <c r="P20" s="279"/>
      <c r="Q20" s="31">
        <f t="shared" si="3"/>
        <v>10001</v>
      </c>
      <c r="R20" s="32">
        <f t="shared" si="3"/>
        <v>9536</v>
      </c>
      <c r="S20" s="32">
        <f t="shared" si="3"/>
        <v>9107</v>
      </c>
      <c r="T20" s="334">
        <f t="shared" si="3"/>
        <v>8844</v>
      </c>
      <c r="U20" s="20"/>
      <c r="V20" s="236"/>
    </row>
    <row r="21" spans="1:22" ht="12" customHeight="1">
      <c r="A21" s="236"/>
      <c r="B21" s="20"/>
      <c r="C21" s="25" t="s">
        <v>65</v>
      </c>
      <c r="D21" s="229"/>
      <c r="E21" s="264">
        <f>G21</f>
        <v>852</v>
      </c>
      <c r="F21" s="279"/>
      <c r="G21" s="31">
        <f t="shared" si="2"/>
        <v>852</v>
      </c>
      <c r="H21" s="32">
        <f t="shared" si="2"/>
        <v>872</v>
      </c>
      <c r="I21" s="32">
        <f t="shared" si="2"/>
        <v>922</v>
      </c>
      <c r="J21" s="334">
        <f t="shared" si="2"/>
        <v>925</v>
      </c>
      <c r="K21" s="20"/>
      <c r="L21" s="512">
        <f>E21/O21-1</f>
        <v>0.0035335689045936647</v>
      </c>
      <c r="M21" s="218">
        <f>G21/Q21-1</f>
        <v>0.0035335689045936647</v>
      </c>
      <c r="N21" s="229"/>
      <c r="O21" s="264">
        <f>Q21</f>
        <v>849</v>
      </c>
      <c r="P21" s="279"/>
      <c r="Q21" s="31">
        <f t="shared" si="3"/>
        <v>849</v>
      </c>
      <c r="R21" s="32">
        <f t="shared" si="3"/>
        <v>730</v>
      </c>
      <c r="S21" s="32">
        <f t="shared" si="3"/>
        <v>596</v>
      </c>
      <c r="T21" s="334">
        <f t="shared" si="3"/>
        <v>443</v>
      </c>
      <c r="U21" s="20"/>
      <c r="V21" s="236"/>
    </row>
    <row r="22" spans="1:22" ht="12" customHeight="1">
      <c r="A22" s="236"/>
      <c r="B22" s="20"/>
      <c r="C22" s="20"/>
      <c r="D22" s="229"/>
      <c r="E22" s="256"/>
      <c r="F22" s="229"/>
      <c r="G22" s="8"/>
      <c r="H22" s="9"/>
      <c r="I22" s="9"/>
      <c r="J22" s="9"/>
      <c r="K22" s="20"/>
      <c r="L22" s="469"/>
      <c r="M22" s="422"/>
      <c r="N22" s="229"/>
      <c r="O22" s="256"/>
      <c r="P22" s="229"/>
      <c r="Q22" s="8"/>
      <c r="R22" s="9"/>
      <c r="S22" s="9"/>
      <c r="T22" s="9"/>
      <c r="U22" s="20"/>
      <c r="V22" s="236"/>
    </row>
    <row r="23" spans="1:22" ht="9" customHeight="1">
      <c r="A23" s="236"/>
      <c r="B23" s="237"/>
      <c r="C23" s="238"/>
      <c r="D23" s="238"/>
      <c r="E23" s="238"/>
      <c r="F23" s="238"/>
      <c r="G23" s="238"/>
      <c r="H23" s="238"/>
      <c r="I23" s="238"/>
      <c r="J23" s="238"/>
      <c r="K23" s="237"/>
      <c r="L23" s="242"/>
      <c r="M23" s="242"/>
      <c r="N23" s="238"/>
      <c r="O23" s="238"/>
      <c r="P23" s="238"/>
      <c r="Q23" s="238"/>
      <c r="R23" s="238"/>
      <c r="S23" s="238"/>
      <c r="T23" s="238"/>
      <c r="U23" s="237"/>
      <c r="V23" s="236"/>
    </row>
    <row r="24" spans="1:22" ht="9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425"/>
      <c r="M24" s="425"/>
      <c r="N24" s="36"/>
      <c r="O24" s="36"/>
      <c r="P24" s="36"/>
      <c r="Q24" s="36"/>
      <c r="R24" s="36"/>
      <c r="S24" s="36"/>
      <c r="T24" s="36"/>
      <c r="U24" s="35"/>
      <c r="V24" s="35"/>
    </row>
    <row r="25" spans="1:22" ht="9" customHeight="1">
      <c r="A25" s="236"/>
      <c r="B25" s="237"/>
      <c r="C25" s="238"/>
      <c r="D25" s="238"/>
      <c r="E25" s="238"/>
      <c r="F25" s="238"/>
      <c r="G25" s="238"/>
      <c r="H25" s="238"/>
      <c r="I25" s="238"/>
      <c r="J25" s="238"/>
      <c r="K25" s="237"/>
      <c r="L25" s="242"/>
      <c r="M25" s="242"/>
      <c r="N25" s="238"/>
      <c r="O25" s="238"/>
      <c r="P25" s="238"/>
      <c r="Q25" s="238"/>
      <c r="R25" s="238"/>
      <c r="S25" s="238"/>
      <c r="T25" s="238"/>
      <c r="U25" s="237"/>
      <c r="V25" s="236"/>
    </row>
    <row r="26" spans="1:22" s="6" customFormat="1" ht="15" customHeight="1">
      <c r="A26" s="236"/>
      <c r="C26" s="152" t="s">
        <v>20</v>
      </c>
      <c r="D26" s="248"/>
      <c r="E26" s="229">
        <v>2005</v>
      </c>
      <c r="F26" s="228"/>
      <c r="G26" s="8" t="s">
        <v>358</v>
      </c>
      <c r="H26" s="9" t="s">
        <v>308</v>
      </c>
      <c r="I26" s="9" t="s">
        <v>247</v>
      </c>
      <c r="J26" s="9" t="s">
        <v>224</v>
      </c>
      <c r="K26" s="39"/>
      <c r="L26" s="503" t="s">
        <v>26</v>
      </c>
      <c r="M26" s="10" t="s">
        <v>26</v>
      </c>
      <c r="N26" s="248"/>
      <c r="O26" s="229">
        <v>2004</v>
      </c>
      <c r="P26" s="228"/>
      <c r="Q26" s="8" t="s">
        <v>153</v>
      </c>
      <c r="R26" s="9" t="s">
        <v>154</v>
      </c>
      <c r="S26" s="9" t="s">
        <v>155</v>
      </c>
      <c r="T26" s="9" t="s">
        <v>147</v>
      </c>
      <c r="U26" s="39"/>
      <c r="V26" s="236"/>
    </row>
    <row r="27" spans="1:24" s="11" customFormat="1" ht="13.5" customHeight="1">
      <c r="A27" s="236"/>
      <c r="B27" s="13"/>
      <c r="D27" s="230"/>
      <c r="E27" s="230"/>
      <c r="F27" s="230"/>
      <c r="G27" s="8"/>
      <c r="H27" s="9"/>
      <c r="I27" s="9"/>
      <c r="J27" s="9"/>
      <c r="K27" s="40"/>
      <c r="L27" s="462" t="s">
        <v>115</v>
      </c>
      <c r="M27" s="132" t="s">
        <v>359</v>
      </c>
      <c r="N27" s="230"/>
      <c r="O27" s="230"/>
      <c r="P27" s="230"/>
      <c r="Q27" s="8"/>
      <c r="R27" s="9"/>
      <c r="S27" s="9"/>
      <c r="T27" s="9"/>
      <c r="U27" s="40"/>
      <c r="V27" s="236"/>
      <c r="X27" s="13"/>
    </row>
    <row r="28" spans="1:24" s="11" customFormat="1" ht="13.5" customHeight="1">
      <c r="A28" s="236"/>
      <c r="B28" s="13"/>
      <c r="D28" s="230"/>
      <c r="E28" s="230"/>
      <c r="F28" s="230"/>
      <c r="G28" s="42"/>
      <c r="H28" s="41"/>
      <c r="I28" s="41"/>
      <c r="J28" s="41"/>
      <c r="K28" s="40"/>
      <c r="L28" s="463"/>
      <c r="M28" s="426"/>
      <c r="N28" s="230"/>
      <c r="O28" s="230"/>
      <c r="P28" s="230"/>
      <c r="Q28" s="42"/>
      <c r="R28" s="41"/>
      <c r="S28" s="41"/>
      <c r="T28" s="41"/>
      <c r="U28" s="13"/>
      <c r="V28" s="236"/>
      <c r="X28" s="13"/>
    </row>
    <row r="29" spans="1:24" s="33" customFormat="1" ht="12" customHeight="1">
      <c r="A29" s="236"/>
      <c r="B29" s="34"/>
      <c r="C29" s="15" t="s">
        <v>199</v>
      </c>
      <c r="D29" s="257"/>
      <c r="E29" s="258">
        <f>G29</f>
        <v>0.97</v>
      </c>
      <c r="F29" s="257"/>
      <c r="G29" s="23">
        <v>0.97</v>
      </c>
      <c r="H29" s="24">
        <v>0.93</v>
      </c>
      <c r="I29" s="24">
        <v>0.9</v>
      </c>
      <c r="J29" s="332">
        <v>0.88</v>
      </c>
      <c r="K29" s="34"/>
      <c r="L29" s="508"/>
      <c r="M29" s="430"/>
      <c r="N29" s="257"/>
      <c r="O29" s="258">
        <f>Q29</f>
        <v>0.87</v>
      </c>
      <c r="P29" s="257"/>
      <c r="Q29" s="23">
        <v>0.87</v>
      </c>
      <c r="R29" s="24">
        <v>0.84</v>
      </c>
      <c r="S29" s="24">
        <v>0.82</v>
      </c>
      <c r="T29" s="332">
        <v>0.81</v>
      </c>
      <c r="U29" s="34"/>
      <c r="V29" s="236"/>
      <c r="X29" s="604"/>
    </row>
    <row r="30" spans="1:24" ht="12" customHeight="1">
      <c r="A30" s="236"/>
      <c r="B30" s="20"/>
      <c r="C30" s="20"/>
      <c r="D30" s="229"/>
      <c r="E30" s="256"/>
      <c r="F30" s="229"/>
      <c r="G30" s="21"/>
      <c r="H30" s="20"/>
      <c r="I30" s="20"/>
      <c r="J30" s="20"/>
      <c r="K30" s="20"/>
      <c r="L30" s="469"/>
      <c r="M30" s="21"/>
      <c r="N30" s="229"/>
      <c r="O30" s="256"/>
      <c r="P30" s="229"/>
      <c r="Q30" s="21"/>
      <c r="R30" s="20"/>
      <c r="S30" s="20"/>
      <c r="T30" s="20"/>
      <c r="U30" s="20"/>
      <c r="V30" s="236"/>
      <c r="X30" s="605"/>
    </row>
    <row r="31" spans="1:24" s="33" customFormat="1" ht="12" customHeight="1">
      <c r="A31" s="236"/>
      <c r="B31" s="34"/>
      <c r="C31" s="15" t="s">
        <v>327</v>
      </c>
      <c r="D31" s="257"/>
      <c r="E31" s="256"/>
      <c r="F31" s="229"/>
      <c r="G31" s="195"/>
      <c r="H31" s="20"/>
      <c r="I31" s="20"/>
      <c r="J31" s="20"/>
      <c r="K31" s="34"/>
      <c r="L31" s="469"/>
      <c r="M31" s="21"/>
      <c r="N31" s="257"/>
      <c r="O31" s="256"/>
      <c r="P31" s="229"/>
      <c r="Q31" s="21"/>
      <c r="R31" s="20"/>
      <c r="S31" s="20"/>
      <c r="T31" s="20"/>
      <c r="U31" s="20"/>
      <c r="V31" s="236"/>
      <c r="X31" s="604"/>
    </row>
    <row r="32" spans="1:24" s="33" customFormat="1" ht="13.5" customHeight="1">
      <c r="A32" s="236"/>
      <c r="B32" s="34"/>
      <c r="C32" s="482" t="s">
        <v>328</v>
      </c>
      <c r="D32" s="257"/>
      <c r="E32" s="483">
        <v>0.122</v>
      </c>
      <c r="F32" s="283"/>
      <c r="G32" s="434">
        <v>0.124</v>
      </c>
      <c r="H32" s="484">
        <v>0.121</v>
      </c>
      <c r="I32" s="484">
        <v>0.124</v>
      </c>
      <c r="J32" s="485">
        <v>0.119</v>
      </c>
      <c r="K32" s="20"/>
      <c r="L32" s="511"/>
      <c r="M32" s="431"/>
      <c r="N32" s="257"/>
      <c r="O32" s="483">
        <v>0.117</v>
      </c>
      <c r="P32" s="283"/>
      <c r="Q32" s="434">
        <v>0.121</v>
      </c>
      <c r="R32" s="484">
        <v>0.117</v>
      </c>
      <c r="S32" s="484">
        <v>0.117</v>
      </c>
      <c r="T32" s="485">
        <v>0.112</v>
      </c>
      <c r="U32" s="34"/>
      <c r="V32" s="236"/>
      <c r="X32" s="604"/>
    </row>
    <row r="33" spans="1:24" s="33" customFormat="1" ht="13.5" customHeight="1">
      <c r="A33" s="236"/>
      <c r="B33" s="34"/>
      <c r="C33" s="482" t="s">
        <v>329</v>
      </c>
      <c r="D33" s="257"/>
      <c r="E33" s="420">
        <f>G33</f>
        <v>0.135</v>
      </c>
      <c r="F33" s="283"/>
      <c r="G33" s="434">
        <v>0.135</v>
      </c>
      <c r="H33" s="484">
        <v>0.132</v>
      </c>
      <c r="I33" s="484">
        <v>0.133</v>
      </c>
      <c r="J33" s="485">
        <v>0.133</v>
      </c>
      <c r="K33" s="20"/>
      <c r="L33" s="511"/>
      <c r="M33" s="431"/>
      <c r="N33" s="257"/>
      <c r="O33" s="420">
        <f>Q33</f>
        <v>0.133</v>
      </c>
      <c r="P33" s="283"/>
      <c r="Q33" s="434">
        <v>0.133</v>
      </c>
      <c r="R33" s="484">
        <v>0.131</v>
      </c>
      <c r="S33" s="484">
        <v>0.129</v>
      </c>
      <c r="T33" s="485">
        <v>0.128</v>
      </c>
      <c r="U33" s="34"/>
      <c r="V33" s="236"/>
      <c r="X33" s="604"/>
    </row>
    <row r="34" spans="1:24" ht="12" customHeight="1">
      <c r="A34" s="236"/>
      <c r="B34" s="20"/>
      <c r="C34" s="20"/>
      <c r="D34" s="229"/>
      <c r="E34" s="256"/>
      <c r="F34" s="229"/>
      <c r="G34" s="131"/>
      <c r="H34" s="119"/>
      <c r="I34" s="119"/>
      <c r="J34" s="20"/>
      <c r="K34" s="20"/>
      <c r="L34" s="469"/>
      <c r="M34" s="432"/>
      <c r="N34" s="229"/>
      <c r="O34" s="256"/>
      <c r="P34" s="229"/>
      <c r="Q34" s="131"/>
      <c r="R34" s="119"/>
      <c r="S34" s="119"/>
      <c r="T34" s="20"/>
      <c r="U34" s="20"/>
      <c r="V34" s="236"/>
      <c r="X34" s="605"/>
    </row>
    <row r="35" spans="1:22" s="14" customFormat="1" ht="12" customHeight="1">
      <c r="A35" s="236"/>
      <c r="B35" s="18"/>
      <c r="C35" s="15" t="s">
        <v>19</v>
      </c>
      <c r="D35" s="254"/>
      <c r="E35" s="262">
        <f>G35</f>
        <v>10748</v>
      </c>
      <c r="F35" s="254"/>
      <c r="G35" s="28">
        <f>G36+G38</f>
        <v>10748</v>
      </c>
      <c r="H35" s="29">
        <f>H36+H38</f>
        <v>10124</v>
      </c>
      <c r="I35" s="29">
        <f>I36+I38</f>
        <v>9797</v>
      </c>
      <c r="J35" s="333">
        <f>J36+J38</f>
        <v>9651</v>
      </c>
      <c r="K35" s="18"/>
      <c r="L35" s="508">
        <f>E35/O35-1</f>
        <v>0.13005993060666587</v>
      </c>
      <c r="M35" s="430">
        <f>G35/Q35-1</f>
        <v>0.13005993060666587</v>
      </c>
      <c r="N35" s="254"/>
      <c r="O35" s="262">
        <f>Q35</f>
        <v>9511</v>
      </c>
      <c r="P35" s="254"/>
      <c r="Q35" s="28">
        <f>Q36+Q38</f>
        <v>9511</v>
      </c>
      <c r="R35" s="29">
        <f>R36+R38</f>
        <v>9065</v>
      </c>
      <c r="S35" s="29">
        <f>S36+S38</f>
        <v>8716</v>
      </c>
      <c r="T35" s="333">
        <f>T36+T38</f>
        <v>8448</v>
      </c>
      <c r="U35" s="18"/>
      <c r="V35" s="236"/>
    </row>
    <row r="36" spans="1:22" ht="12" customHeight="1">
      <c r="A36" s="236"/>
      <c r="B36" s="27"/>
      <c r="C36" s="25" t="s">
        <v>285</v>
      </c>
      <c r="D36" s="229"/>
      <c r="E36" s="264">
        <f>G36</f>
        <v>5574</v>
      </c>
      <c r="F36" s="229"/>
      <c r="G36" s="31">
        <v>5574</v>
      </c>
      <c r="H36" s="32">
        <v>5258</v>
      </c>
      <c r="I36" s="32">
        <v>5039</v>
      </c>
      <c r="J36" s="334">
        <v>4887</v>
      </c>
      <c r="K36" s="27"/>
      <c r="L36" s="511">
        <f>E36/O36-1</f>
        <v>0.17993226079593572</v>
      </c>
      <c r="M36" s="431">
        <f>G36/Q36-1</f>
        <v>0.17993226079593572</v>
      </c>
      <c r="N36" s="229"/>
      <c r="O36" s="264">
        <f>Q36</f>
        <v>4724</v>
      </c>
      <c r="P36" s="229"/>
      <c r="Q36" s="31">
        <v>4724</v>
      </c>
      <c r="R36" s="32">
        <v>4426</v>
      </c>
      <c r="S36" s="32">
        <v>4185</v>
      </c>
      <c r="T36" s="334">
        <v>3995</v>
      </c>
      <c r="U36" s="27"/>
      <c r="V36" s="236"/>
    </row>
    <row r="37" spans="1:22" ht="12" customHeight="1">
      <c r="A37" s="236"/>
      <c r="B37" s="27"/>
      <c r="C37" s="25" t="s">
        <v>65</v>
      </c>
      <c r="D37" s="229"/>
      <c r="E37" s="264">
        <f>G37</f>
        <v>631</v>
      </c>
      <c r="F37" s="229"/>
      <c r="G37" s="31">
        <v>631</v>
      </c>
      <c r="H37" s="32">
        <v>665</v>
      </c>
      <c r="I37" s="32">
        <v>710</v>
      </c>
      <c r="J37" s="334">
        <v>684</v>
      </c>
      <c r="K37" s="27"/>
      <c r="L37" s="512">
        <f>E37/O37-1</f>
        <v>-0.05820895522388059</v>
      </c>
      <c r="M37" s="218">
        <f>G37/Q37-1</f>
        <v>-0.05820895522388059</v>
      </c>
      <c r="N37" s="229"/>
      <c r="O37" s="264">
        <f>Q37</f>
        <v>670</v>
      </c>
      <c r="P37" s="229"/>
      <c r="Q37" s="31">
        <v>670</v>
      </c>
      <c r="R37" s="32">
        <v>653</v>
      </c>
      <c r="S37" s="32">
        <v>582</v>
      </c>
      <c r="T37" s="334">
        <v>470</v>
      </c>
      <c r="U37" s="27"/>
      <c r="V37" s="236"/>
    </row>
    <row r="38" spans="1:22" ht="12" customHeight="1">
      <c r="A38" s="236"/>
      <c r="B38" s="20"/>
      <c r="C38" s="25" t="s">
        <v>290</v>
      </c>
      <c r="D38" s="229"/>
      <c r="E38" s="264">
        <f>G38</f>
        <v>5174</v>
      </c>
      <c r="F38" s="229"/>
      <c r="G38" s="31">
        <v>5174</v>
      </c>
      <c r="H38" s="32">
        <v>4866</v>
      </c>
      <c r="I38" s="32">
        <v>4758</v>
      </c>
      <c r="J38" s="334">
        <v>4764</v>
      </c>
      <c r="K38" s="20"/>
      <c r="L38" s="511">
        <f>E38/O38-1</f>
        <v>0.08084395237100472</v>
      </c>
      <c r="M38" s="431">
        <f>G38/Q38-1</f>
        <v>0.08084395237100472</v>
      </c>
      <c r="N38" s="229"/>
      <c r="O38" s="264">
        <f>Q38</f>
        <v>4787</v>
      </c>
      <c r="P38" s="229"/>
      <c r="Q38" s="31">
        <v>4787</v>
      </c>
      <c r="R38" s="32">
        <v>4639</v>
      </c>
      <c r="S38" s="32">
        <v>4531</v>
      </c>
      <c r="T38" s="334">
        <v>4453</v>
      </c>
      <c r="U38" s="20"/>
      <c r="V38" s="236"/>
    </row>
    <row r="39" spans="1:22" ht="12" customHeight="1">
      <c r="A39" s="236"/>
      <c r="B39" s="20"/>
      <c r="C39" s="25" t="s">
        <v>65</v>
      </c>
      <c r="D39" s="229"/>
      <c r="E39" s="264">
        <f>G39</f>
        <v>417</v>
      </c>
      <c r="F39" s="229"/>
      <c r="G39" s="31">
        <v>417</v>
      </c>
      <c r="H39" s="32">
        <v>433</v>
      </c>
      <c r="I39" s="32">
        <v>448</v>
      </c>
      <c r="J39" s="334">
        <v>449</v>
      </c>
      <c r="K39" s="20"/>
      <c r="L39" s="511">
        <f>E39/O39-1</f>
        <v>-0.014184397163120588</v>
      </c>
      <c r="M39" s="218">
        <f>G39/Q39-1</f>
        <v>-0.014184397163120588</v>
      </c>
      <c r="N39" s="229"/>
      <c r="O39" s="264">
        <f>Q39</f>
        <v>423</v>
      </c>
      <c r="P39" s="229"/>
      <c r="Q39" s="31">
        <v>423</v>
      </c>
      <c r="R39" s="32">
        <v>349</v>
      </c>
      <c r="S39" s="32">
        <v>273</v>
      </c>
      <c r="T39" s="334">
        <v>181</v>
      </c>
      <c r="U39" s="20"/>
      <c r="V39" s="236"/>
    </row>
    <row r="40" spans="1:24" ht="12" customHeight="1">
      <c r="A40" s="236"/>
      <c r="B40" s="20"/>
      <c r="C40" s="20"/>
      <c r="D40" s="229"/>
      <c r="E40" s="256"/>
      <c r="F40" s="229"/>
      <c r="G40" s="21"/>
      <c r="H40" s="20"/>
      <c r="I40" s="20"/>
      <c r="J40" s="20"/>
      <c r="K40" s="20"/>
      <c r="L40" s="469"/>
      <c r="M40" s="432"/>
      <c r="N40" s="229"/>
      <c r="O40" s="256"/>
      <c r="P40" s="229"/>
      <c r="Q40" s="21"/>
      <c r="R40" s="20"/>
      <c r="S40" s="20"/>
      <c r="T40" s="20"/>
      <c r="U40" s="20"/>
      <c r="V40" s="236"/>
      <c r="X40" s="605"/>
    </row>
    <row r="41" spans="1:24" s="33" customFormat="1" ht="12" customHeight="1">
      <c r="A41" s="236"/>
      <c r="B41" s="34"/>
      <c r="C41" s="15" t="s">
        <v>316</v>
      </c>
      <c r="D41" s="257"/>
      <c r="E41" s="258">
        <f>G41</f>
        <v>0.91</v>
      </c>
      <c r="F41" s="257"/>
      <c r="G41" s="23">
        <v>0.91</v>
      </c>
      <c r="H41" s="24">
        <v>0.91</v>
      </c>
      <c r="I41" s="24">
        <v>0.91</v>
      </c>
      <c r="J41" s="332">
        <v>0.9</v>
      </c>
      <c r="K41" s="34"/>
      <c r="L41" s="508"/>
      <c r="M41" s="430"/>
      <c r="N41" s="257"/>
      <c r="O41" s="258">
        <f>Q41</f>
        <v>0.91</v>
      </c>
      <c r="P41" s="257"/>
      <c r="Q41" s="23">
        <v>0.91</v>
      </c>
      <c r="R41" s="24">
        <v>0.91</v>
      </c>
      <c r="S41" s="24">
        <v>0.91</v>
      </c>
      <c r="T41" s="332">
        <v>0.9</v>
      </c>
      <c r="U41" s="34"/>
      <c r="V41" s="236"/>
      <c r="X41" s="604"/>
    </row>
    <row r="42" spans="1:24" ht="12" customHeight="1">
      <c r="A42" s="236"/>
      <c r="B42" s="20"/>
      <c r="C42" s="20"/>
      <c r="D42" s="229"/>
      <c r="E42" s="256"/>
      <c r="F42" s="229"/>
      <c r="G42" s="21"/>
      <c r="H42" s="20"/>
      <c r="I42" s="20"/>
      <c r="J42" s="20"/>
      <c r="K42" s="20"/>
      <c r="L42" s="469"/>
      <c r="M42" s="432"/>
      <c r="N42" s="229"/>
      <c r="O42" s="256"/>
      <c r="P42" s="229"/>
      <c r="Q42" s="21"/>
      <c r="R42" s="20"/>
      <c r="S42" s="20"/>
      <c r="T42" s="20"/>
      <c r="U42" s="20"/>
      <c r="V42" s="236"/>
      <c r="X42" s="605"/>
    </row>
    <row r="43" spans="1:24" s="33" customFormat="1" ht="12" customHeight="1">
      <c r="A43" s="367"/>
      <c r="B43" s="34"/>
      <c r="C43" s="15" t="s">
        <v>317</v>
      </c>
      <c r="D43" s="257"/>
      <c r="E43" s="392">
        <f>SUM(G43:J43)</f>
        <v>2461</v>
      </c>
      <c r="F43" s="393"/>
      <c r="G43" s="390">
        <v>629</v>
      </c>
      <c r="H43" s="389">
        <v>644</v>
      </c>
      <c r="I43" s="389">
        <v>622</v>
      </c>
      <c r="J43" s="391">
        <v>566</v>
      </c>
      <c r="K43" s="34"/>
      <c r="L43" s="508">
        <f>E43/O43-1</f>
        <v>0.07420340462680053</v>
      </c>
      <c r="M43" s="430">
        <f>G43/Q43-1</f>
        <v>0.04311774461028195</v>
      </c>
      <c r="N43" s="257"/>
      <c r="O43" s="392">
        <f>SUM(Q43:T43)</f>
        <v>2291</v>
      </c>
      <c r="P43" s="393"/>
      <c r="Q43" s="390">
        <v>603</v>
      </c>
      <c r="R43" s="389">
        <v>596</v>
      </c>
      <c r="S43" s="389">
        <v>561</v>
      </c>
      <c r="T43" s="391">
        <v>531</v>
      </c>
      <c r="U43" s="421">
        <v>1840</v>
      </c>
      <c r="V43" s="367"/>
      <c r="X43" s="604"/>
    </row>
    <row r="44" spans="1:24" ht="12" customHeight="1">
      <c r="A44" s="236"/>
      <c r="B44" s="20"/>
      <c r="C44" s="20"/>
      <c r="D44" s="229"/>
      <c r="E44" s="256"/>
      <c r="F44" s="229"/>
      <c r="G44" s="21"/>
      <c r="H44" s="20"/>
      <c r="I44" s="20"/>
      <c r="J44" s="20"/>
      <c r="K44" s="20"/>
      <c r="L44" s="469"/>
      <c r="M44" s="422"/>
      <c r="N44" s="229"/>
      <c r="O44" s="256"/>
      <c r="P44" s="229"/>
      <c r="Q44" s="21"/>
      <c r="R44" s="20"/>
      <c r="S44" s="20"/>
      <c r="T44" s="20"/>
      <c r="U44" s="20"/>
      <c r="V44" s="236"/>
      <c r="X44" s="605"/>
    </row>
    <row r="45" spans="1:22" s="14" customFormat="1" ht="12" customHeight="1">
      <c r="A45" s="236"/>
      <c r="B45" s="18"/>
      <c r="C45" s="15" t="s">
        <v>21</v>
      </c>
      <c r="D45" s="254"/>
      <c r="E45" s="255">
        <v>21</v>
      </c>
      <c r="F45" s="254"/>
      <c r="G45" s="16">
        <v>20</v>
      </c>
      <c r="H45" s="17">
        <v>21</v>
      </c>
      <c r="I45" s="17">
        <v>21</v>
      </c>
      <c r="J45" s="335">
        <v>20</v>
      </c>
      <c r="K45" s="18"/>
      <c r="L45" s="508">
        <f>E45/O45-1</f>
        <v>-0.045454545454545414</v>
      </c>
      <c r="M45" s="430">
        <f>G45/Q45-1</f>
        <v>-0.09090909090909094</v>
      </c>
      <c r="N45" s="254"/>
      <c r="O45" s="255">
        <v>22</v>
      </c>
      <c r="P45" s="254"/>
      <c r="Q45" s="16">
        <v>22</v>
      </c>
      <c r="R45" s="17">
        <v>22</v>
      </c>
      <c r="S45" s="17">
        <v>22</v>
      </c>
      <c r="T45" s="335">
        <v>21</v>
      </c>
      <c r="U45" s="18"/>
      <c r="V45" s="236"/>
    </row>
    <row r="46" spans="1:22" ht="12" customHeight="1">
      <c r="A46" s="236"/>
      <c r="B46" s="27"/>
      <c r="C46" s="25" t="s">
        <v>286</v>
      </c>
      <c r="D46" s="229"/>
      <c r="E46" s="275">
        <v>35</v>
      </c>
      <c r="F46" s="229"/>
      <c r="G46" s="57">
        <v>33</v>
      </c>
      <c r="H46" s="58">
        <v>36</v>
      </c>
      <c r="I46" s="58">
        <v>36</v>
      </c>
      <c r="J46" s="336">
        <v>34</v>
      </c>
      <c r="K46" s="27"/>
      <c r="L46" s="511">
        <f>E46/O46-1</f>
        <v>-0.07894736842105265</v>
      </c>
      <c r="M46" s="431">
        <f>G46/Q46-1</f>
        <v>-0.10810810810810811</v>
      </c>
      <c r="N46" s="229"/>
      <c r="O46" s="275">
        <v>38</v>
      </c>
      <c r="P46" s="229"/>
      <c r="Q46" s="57">
        <v>37</v>
      </c>
      <c r="R46" s="58">
        <v>38</v>
      </c>
      <c r="S46" s="58">
        <v>38</v>
      </c>
      <c r="T46" s="336">
        <v>37</v>
      </c>
      <c r="U46" s="27"/>
      <c r="V46" s="236"/>
    </row>
    <row r="47" spans="1:22" ht="12" customHeight="1">
      <c r="A47" s="236"/>
      <c r="B47" s="27"/>
      <c r="C47" s="25" t="s">
        <v>291</v>
      </c>
      <c r="D47" s="229"/>
      <c r="E47" s="275">
        <v>6</v>
      </c>
      <c r="F47" s="229"/>
      <c r="G47" s="57">
        <v>6</v>
      </c>
      <c r="H47" s="58">
        <v>6</v>
      </c>
      <c r="I47" s="58">
        <v>6</v>
      </c>
      <c r="J47" s="336">
        <v>6</v>
      </c>
      <c r="K47" s="27"/>
      <c r="L47" s="511">
        <f>E47/O47-1</f>
        <v>-0.1428571428571429</v>
      </c>
      <c r="M47" s="431">
        <f>G47/Q47-1</f>
        <v>-0.1428571428571429</v>
      </c>
      <c r="N47" s="229"/>
      <c r="O47" s="275">
        <v>7</v>
      </c>
      <c r="P47" s="229"/>
      <c r="Q47" s="57">
        <v>7</v>
      </c>
      <c r="R47" s="58">
        <v>7</v>
      </c>
      <c r="S47" s="58">
        <v>7</v>
      </c>
      <c r="T47" s="336">
        <v>7</v>
      </c>
      <c r="U47" s="27"/>
      <c r="V47" s="236"/>
    </row>
    <row r="48" spans="1:24" ht="12" customHeight="1">
      <c r="A48" s="236"/>
      <c r="B48" s="20"/>
      <c r="C48" s="20"/>
      <c r="D48" s="229"/>
      <c r="E48" s="256"/>
      <c r="F48" s="229"/>
      <c r="G48" s="21"/>
      <c r="H48" s="20"/>
      <c r="I48" s="20"/>
      <c r="J48" s="20"/>
      <c r="K48" s="20"/>
      <c r="L48" s="469"/>
      <c r="M48" s="432"/>
      <c r="N48" s="229"/>
      <c r="O48" s="256"/>
      <c r="P48" s="229"/>
      <c r="Q48" s="21"/>
      <c r="R48" s="20"/>
      <c r="S48" s="20"/>
      <c r="T48" s="20"/>
      <c r="U48" s="20"/>
      <c r="V48" s="236"/>
      <c r="X48" s="605"/>
    </row>
    <row r="49" spans="1:24" s="33" customFormat="1" ht="12" customHeight="1">
      <c r="A49" s="236"/>
      <c r="B49" s="34"/>
      <c r="C49" s="15" t="s">
        <v>22</v>
      </c>
      <c r="D49" s="257"/>
      <c r="E49" s="258">
        <v>0.15</v>
      </c>
      <c r="F49" s="257"/>
      <c r="G49" s="23">
        <v>0.16</v>
      </c>
      <c r="H49" s="24">
        <v>0.15</v>
      </c>
      <c r="I49" s="24">
        <v>0.15</v>
      </c>
      <c r="J49" s="332">
        <v>0.15</v>
      </c>
      <c r="K49" s="34"/>
      <c r="L49" s="508"/>
      <c r="M49" s="430"/>
      <c r="N49" s="257"/>
      <c r="O49" s="258">
        <v>0.15</v>
      </c>
      <c r="P49" s="257"/>
      <c r="Q49" s="23">
        <v>0.16</v>
      </c>
      <c r="R49" s="24">
        <v>0.15</v>
      </c>
      <c r="S49" s="24">
        <v>0.16</v>
      </c>
      <c r="T49" s="332">
        <v>0.15</v>
      </c>
      <c r="U49" s="34"/>
      <c r="V49" s="236"/>
      <c r="X49" s="604"/>
    </row>
    <row r="50" spans="1:24" ht="12" customHeight="1">
      <c r="A50" s="236"/>
      <c r="B50" s="20"/>
      <c r="C50" s="20"/>
      <c r="D50" s="229"/>
      <c r="E50" s="256"/>
      <c r="F50" s="229"/>
      <c r="G50" s="21"/>
      <c r="H50" s="20"/>
      <c r="I50" s="20"/>
      <c r="J50" s="20"/>
      <c r="K50" s="20"/>
      <c r="L50" s="469"/>
      <c r="M50" s="432"/>
      <c r="N50" s="229"/>
      <c r="O50" s="256"/>
      <c r="P50" s="229"/>
      <c r="Q50" s="21"/>
      <c r="R50" s="20"/>
      <c r="S50" s="20"/>
      <c r="T50" s="20"/>
      <c r="U50" s="20"/>
      <c r="V50" s="236"/>
      <c r="X50" s="605"/>
    </row>
    <row r="51" spans="1:24" s="33" customFormat="1" ht="12" customHeight="1">
      <c r="A51" s="367"/>
      <c r="B51" s="34"/>
      <c r="C51" s="15" t="s">
        <v>306</v>
      </c>
      <c r="D51" s="257"/>
      <c r="E51" s="392">
        <f>SUM(G51:J51)</f>
        <v>9376</v>
      </c>
      <c r="F51" s="393"/>
      <c r="G51" s="390">
        <v>2707</v>
      </c>
      <c r="H51" s="389">
        <v>2340</v>
      </c>
      <c r="I51" s="389">
        <v>2281</v>
      </c>
      <c r="J51" s="391">
        <v>2048</v>
      </c>
      <c r="K51" s="34"/>
      <c r="L51" s="508">
        <f>E51/O51-1</f>
        <v>0.18041042427294474</v>
      </c>
      <c r="M51" s="430">
        <f>G51/Q51-1</f>
        <v>0.2829383886255925</v>
      </c>
      <c r="N51" s="257"/>
      <c r="O51" s="392">
        <f>SUM(Q51:T51)</f>
        <v>7943</v>
      </c>
      <c r="P51" s="393"/>
      <c r="Q51" s="390">
        <v>2110</v>
      </c>
      <c r="R51" s="389">
        <v>2042</v>
      </c>
      <c r="S51" s="389">
        <v>1951</v>
      </c>
      <c r="T51" s="391">
        <v>1840</v>
      </c>
      <c r="U51" s="421">
        <v>1840</v>
      </c>
      <c r="V51" s="367"/>
      <c r="X51" s="604"/>
    </row>
    <row r="52" spans="1:24" ht="12" customHeight="1">
      <c r="A52" s="236"/>
      <c r="B52" s="20"/>
      <c r="C52" s="20"/>
      <c r="D52" s="229"/>
      <c r="E52" s="256"/>
      <c r="F52" s="229"/>
      <c r="G52" s="21"/>
      <c r="H52" s="20"/>
      <c r="I52" s="20"/>
      <c r="J52" s="20"/>
      <c r="K52" s="20"/>
      <c r="L52" s="469"/>
      <c r="M52" s="422"/>
      <c r="N52" s="229"/>
      <c r="O52" s="256"/>
      <c r="P52" s="229"/>
      <c r="Q52" s="21"/>
      <c r="R52" s="20"/>
      <c r="S52" s="20"/>
      <c r="T52" s="20"/>
      <c r="U52" s="20"/>
      <c r="V52" s="236"/>
      <c r="X52" s="605"/>
    </row>
    <row r="53" spans="1:22" s="14" customFormat="1" ht="12" customHeight="1">
      <c r="A53" s="236"/>
      <c r="B53" s="18"/>
      <c r="C53" s="15" t="s">
        <v>25</v>
      </c>
      <c r="D53" s="254"/>
      <c r="E53" s="262">
        <v>79</v>
      </c>
      <c r="F53" s="254"/>
      <c r="G53" s="28">
        <v>88</v>
      </c>
      <c r="H53" s="29">
        <v>78</v>
      </c>
      <c r="I53" s="29">
        <v>78</v>
      </c>
      <c r="J53" s="333">
        <v>71</v>
      </c>
      <c r="K53" s="18"/>
      <c r="L53" s="508">
        <f>E53/O53-1</f>
        <v>0.03947368421052633</v>
      </c>
      <c r="M53" s="430">
        <f>G53/Q53-1</f>
        <v>0.1578947368421053</v>
      </c>
      <c r="N53" s="254"/>
      <c r="O53" s="262">
        <v>76</v>
      </c>
      <c r="P53" s="254"/>
      <c r="Q53" s="28">
        <v>76</v>
      </c>
      <c r="R53" s="29">
        <v>77</v>
      </c>
      <c r="S53" s="29">
        <v>76</v>
      </c>
      <c r="T53" s="333">
        <v>74</v>
      </c>
      <c r="U53" s="18"/>
      <c r="V53" s="236"/>
    </row>
    <row r="54" spans="1:22" ht="12" customHeight="1">
      <c r="A54" s="236"/>
      <c r="B54" s="27"/>
      <c r="C54" s="25" t="s">
        <v>287</v>
      </c>
      <c r="D54" s="229"/>
      <c r="E54" s="264">
        <v>135</v>
      </c>
      <c r="F54" s="229"/>
      <c r="G54" s="31">
        <v>147</v>
      </c>
      <c r="H54" s="32">
        <v>133</v>
      </c>
      <c r="I54" s="32">
        <v>134</v>
      </c>
      <c r="J54" s="334">
        <v>123</v>
      </c>
      <c r="K54" s="27"/>
      <c r="L54" s="511">
        <f>E54/O54-1</f>
        <v>0.00746268656716409</v>
      </c>
      <c r="M54" s="431">
        <f>G54/Q54-1</f>
        <v>0.10526315789473695</v>
      </c>
      <c r="N54" s="229"/>
      <c r="O54" s="264">
        <v>134</v>
      </c>
      <c r="P54" s="229"/>
      <c r="Q54" s="31">
        <v>133</v>
      </c>
      <c r="R54" s="32">
        <v>135</v>
      </c>
      <c r="S54" s="32">
        <v>135</v>
      </c>
      <c r="T54" s="334">
        <v>131</v>
      </c>
      <c r="U54" s="27"/>
      <c r="V54" s="236"/>
    </row>
    <row r="55" spans="1:22" ht="12" customHeight="1">
      <c r="A55" s="236"/>
      <c r="B55" s="20"/>
      <c r="C55" s="25" t="s">
        <v>292</v>
      </c>
      <c r="D55" s="229"/>
      <c r="E55" s="264">
        <v>21</v>
      </c>
      <c r="F55" s="229"/>
      <c r="G55" s="31">
        <v>23</v>
      </c>
      <c r="H55" s="32">
        <v>20</v>
      </c>
      <c r="I55" s="32">
        <v>21</v>
      </c>
      <c r="J55" s="334">
        <v>20</v>
      </c>
      <c r="K55" s="20"/>
      <c r="L55" s="511">
        <f>E55/O55-1</f>
        <v>-0.045454545454545414</v>
      </c>
      <c r="M55" s="431">
        <f>G55/Q55-1</f>
        <v>0.09523809523809534</v>
      </c>
      <c r="N55" s="229"/>
      <c r="O55" s="264">
        <v>22</v>
      </c>
      <c r="P55" s="229"/>
      <c r="Q55" s="31">
        <v>21</v>
      </c>
      <c r="R55" s="32">
        <v>22</v>
      </c>
      <c r="S55" s="32">
        <v>23</v>
      </c>
      <c r="T55" s="334">
        <v>23</v>
      </c>
      <c r="U55" s="20"/>
      <c r="V55" s="236"/>
    </row>
    <row r="56" spans="1:24" ht="12" customHeight="1">
      <c r="A56" s="236"/>
      <c r="B56" s="20"/>
      <c r="C56" s="20"/>
      <c r="D56" s="229"/>
      <c r="E56" s="256"/>
      <c r="F56" s="229"/>
      <c r="G56" s="21"/>
      <c r="H56" s="20"/>
      <c r="I56" s="20"/>
      <c r="J56" s="20"/>
      <c r="K56" s="20"/>
      <c r="L56" s="469"/>
      <c r="M56" s="454"/>
      <c r="N56" s="229"/>
      <c r="O56" s="256"/>
      <c r="P56" s="229"/>
      <c r="Q56" s="21"/>
      <c r="R56" s="20"/>
      <c r="S56" s="20"/>
      <c r="T56" s="20"/>
      <c r="U56" s="20"/>
      <c r="V56" s="236"/>
      <c r="X56" s="605"/>
    </row>
    <row r="57" spans="1:22" s="14" customFormat="1" ht="12.75" customHeight="1">
      <c r="A57" s="236"/>
      <c r="B57" s="18"/>
      <c r="C57" s="15" t="s">
        <v>348</v>
      </c>
      <c r="D57" s="254"/>
      <c r="E57" s="255">
        <v>148</v>
      </c>
      <c r="F57" s="254"/>
      <c r="G57" s="16">
        <v>114</v>
      </c>
      <c r="H57" s="17">
        <v>136</v>
      </c>
      <c r="I57" s="17">
        <v>174</v>
      </c>
      <c r="J57" s="335">
        <v>189</v>
      </c>
      <c r="K57" s="18"/>
      <c r="L57" s="508">
        <f>E57/O57-1</f>
        <v>-0.07499999999999996</v>
      </c>
      <c r="M57" s="430">
        <f>G57/Q57-1</f>
        <v>-0.24</v>
      </c>
      <c r="N57" s="254"/>
      <c r="O57" s="255">
        <v>160</v>
      </c>
      <c r="P57" s="254"/>
      <c r="Q57" s="16">
        <v>150</v>
      </c>
      <c r="R57" s="17">
        <v>186</v>
      </c>
      <c r="S57" s="17">
        <v>168</v>
      </c>
      <c r="T57" s="335">
        <v>137</v>
      </c>
      <c r="U57" s="18"/>
      <c r="V57" s="236"/>
    </row>
    <row r="58" spans="1:22" ht="12" customHeight="1">
      <c r="A58" s="236"/>
      <c r="B58" s="27"/>
      <c r="C58" s="25" t="s">
        <v>288</v>
      </c>
      <c r="D58" s="229"/>
      <c r="E58" s="275">
        <v>229</v>
      </c>
      <c r="F58" s="229"/>
      <c r="G58" s="57">
        <v>197</v>
      </c>
      <c r="H58" s="58">
        <v>217</v>
      </c>
      <c r="I58" s="58">
        <v>255</v>
      </c>
      <c r="J58" s="336">
        <v>253</v>
      </c>
      <c r="K58" s="27"/>
      <c r="L58" s="511">
        <f>E58/O58-1</f>
        <v>0.022321428571428603</v>
      </c>
      <c r="M58" s="431">
        <f>G58/Q58-1</f>
        <v>-0.07511737089201875</v>
      </c>
      <c r="N58" s="229"/>
      <c r="O58" s="275">
        <v>224</v>
      </c>
      <c r="P58" s="229"/>
      <c r="Q58" s="57">
        <v>213</v>
      </c>
      <c r="R58" s="58">
        <v>253</v>
      </c>
      <c r="S58" s="58">
        <v>227</v>
      </c>
      <c r="T58" s="336">
        <v>198</v>
      </c>
      <c r="U58" s="27"/>
      <c r="V58" s="236"/>
    </row>
    <row r="59" spans="1:22" ht="12" customHeight="1">
      <c r="A59" s="236"/>
      <c r="B59" s="27"/>
      <c r="C59" s="25" t="s">
        <v>293</v>
      </c>
      <c r="D59" s="229"/>
      <c r="E59" s="275">
        <v>33</v>
      </c>
      <c r="F59" s="229"/>
      <c r="G59" s="57">
        <v>20</v>
      </c>
      <c r="H59" s="58">
        <v>22</v>
      </c>
      <c r="I59" s="58">
        <v>53</v>
      </c>
      <c r="J59" s="336">
        <v>54</v>
      </c>
      <c r="K59" s="27"/>
      <c r="L59" s="511">
        <f>E59/O59-1</f>
        <v>-0.33999999999999997</v>
      </c>
      <c r="M59" s="431">
        <f>G59/Q59-1</f>
        <v>-0.33333333333333337</v>
      </c>
      <c r="N59" s="229"/>
      <c r="O59" s="275">
        <v>50</v>
      </c>
      <c r="P59" s="229"/>
      <c r="Q59" s="57">
        <v>30</v>
      </c>
      <c r="R59" s="58">
        <v>62</v>
      </c>
      <c r="S59" s="58">
        <v>62</v>
      </c>
      <c r="T59" s="336">
        <v>53</v>
      </c>
      <c r="U59" s="27"/>
      <c r="V59" s="236"/>
    </row>
    <row r="60" spans="1:24" ht="12" customHeight="1">
      <c r="A60" s="236"/>
      <c r="B60" s="20"/>
      <c r="C60" s="20"/>
      <c r="D60" s="229"/>
      <c r="E60" s="256"/>
      <c r="F60" s="229"/>
      <c r="G60" s="21"/>
      <c r="H60" s="20"/>
      <c r="I60" s="20"/>
      <c r="J60" s="20"/>
      <c r="K60" s="20"/>
      <c r="L60" s="469"/>
      <c r="M60" s="432"/>
      <c r="N60" s="229"/>
      <c r="O60" s="256"/>
      <c r="P60" s="229"/>
      <c r="Q60" s="21"/>
      <c r="R60" s="20"/>
      <c r="S60" s="20"/>
      <c r="T60" s="20"/>
      <c r="U60" s="20"/>
      <c r="V60" s="236"/>
      <c r="X60" s="605"/>
    </row>
    <row r="61" spans="1:22" s="14" customFormat="1" ht="12" customHeight="1">
      <c r="A61" s="236"/>
      <c r="B61" s="18"/>
      <c r="C61" s="15" t="s">
        <v>23</v>
      </c>
      <c r="D61" s="257"/>
      <c r="E61" s="276">
        <v>0.23</v>
      </c>
      <c r="F61" s="257"/>
      <c r="G61" s="23">
        <v>0.24</v>
      </c>
      <c r="H61" s="24">
        <v>0.21</v>
      </c>
      <c r="I61" s="24">
        <v>0.25</v>
      </c>
      <c r="J61" s="332">
        <v>0.23</v>
      </c>
      <c r="K61" s="18"/>
      <c r="L61" s="508"/>
      <c r="M61" s="430"/>
      <c r="N61" s="257"/>
      <c r="O61" s="276">
        <v>0.2</v>
      </c>
      <c r="P61" s="257"/>
      <c r="Q61" s="23">
        <v>0.21</v>
      </c>
      <c r="R61" s="24">
        <v>0.19</v>
      </c>
      <c r="S61" s="24">
        <v>0.2</v>
      </c>
      <c r="T61" s="332">
        <v>0.21</v>
      </c>
      <c r="U61" s="18"/>
      <c r="V61" s="236"/>
    </row>
    <row r="62" spans="1:22" ht="12" customHeight="1">
      <c r="A62" s="236"/>
      <c r="B62" s="27"/>
      <c r="C62" s="25" t="s">
        <v>289</v>
      </c>
      <c r="D62" s="266"/>
      <c r="E62" s="277">
        <v>0.16</v>
      </c>
      <c r="F62" s="266"/>
      <c r="G62" s="30">
        <v>0.17</v>
      </c>
      <c r="H62" s="26">
        <v>0.13</v>
      </c>
      <c r="I62" s="26">
        <v>0.16</v>
      </c>
      <c r="J62" s="337">
        <v>0.19</v>
      </c>
      <c r="K62" s="27"/>
      <c r="L62" s="511"/>
      <c r="M62" s="431"/>
      <c r="N62" s="266"/>
      <c r="O62" s="277">
        <v>0.19</v>
      </c>
      <c r="P62" s="266"/>
      <c r="Q62" s="30">
        <v>0.2</v>
      </c>
      <c r="R62" s="26">
        <v>0.17</v>
      </c>
      <c r="S62" s="26">
        <v>0.19</v>
      </c>
      <c r="T62" s="337">
        <v>0.22</v>
      </c>
      <c r="U62" s="27"/>
      <c r="V62" s="236"/>
    </row>
    <row r="63" spans="1:22" ht="12" customHeight="1">
      <c r="A63" s="236"/>
      <c r="B63" s="27"/>
      <c r="C63" s="25" t="s">
        <v>294</v>
      </c>
      <c r="D63" s="266"/>
      <c r="E63" s="267">
        <v>0.3</v>
      </c>
      <c r="F63" s="266"/>
      <c r="G63" s="30">
        <v>0.32</v>
      </c>
      <c r="H63" s="26">
        <v>0.28</v>
      </c>
      <c r="I63" s="26">
        <v>0.34</v>
      </c>
      <c r="J63" s="337">
        <v>0.27</v>
      </c>
      <c r="K63" s="27"/>
      <c r="L63" s="511"/>
      <c r="M63" s="431"/>
      <c r="N63" s="266"/>
      <c r="O63" s="267">
        <v>0.21</v>
      </c>
      <c r="P63" s="266"/>
      <c r="Q63" s="30">
        <v>0.23</v>
      </c>
      <c r="R63" s="26">
        <v>0.2</v>
      </c>
      <c r="S63" s="26">
        <v>0.21</v>
      </c>
      <c r="T63" s="337">
        <v>0.21</v>
      </c>
      <c r="U63" s="27"/>
      <c r="V63" s="236"/>
    </row>
    <row r="64" spans="1:22" ht="9" customHeight="1">
      <c r="A64" s="236"/>
      <c r="B64" s="20"/>
      <c r="C64" s="20"/>
      <c r="D64" s="278"/>
      <c r="E64" s="278"/>
      <c r="F64" s="278"/>
      <c r="G64" s="22"/>
      <c r="H64" s="59"/>
      <c r="I64" s="59"/>
      <c r="J64" s="59"/>
      <c r="K64" s="20"/>
      <c r="L64" s="469"/>
      <c r="M64" s="22"/>
      <c r="N64" s="278"/>
      <c r="O64" s="278"/>
      <c r="P64" s="278"/>
      <c r="Q64" s="22"/>
      <c r="R64" s="59"/>
      <c r="S64" s="59"/>
      <c r="T64" s="59"/>
      <c r="U64" s="20"/>
      <c r="V64" s="236"/>
    </row>
    <row r="65" spans="1:22" ht="6.75" customHeight="1">
      <c r="A65" s="236"/>
      <c r="B65" s="237"/>
      <c r="C65" s="238"/>
      <c r="D65" s="238"/>
      <c r="E65" s="238"/>
      <c r="F65" s="238"/>
      <c r="G65" s="238"/>
      <c r="H65" s="238"/>
      <c r="I65" s="238"/>
      <c r="J65" s="238"/>
      <c r="K65" s="237"/>
      <c r="L65" s="242"/>
      <c r="M65" s="242"/>
      <c r="N65" s="238"/>
      <c r="O65" s="238"/>
      <c r="P65" s="238"/>
      <c r="Q65" s="238"/>
      <c r="R65" s="238"/>
      <c r="S65" s="238"/>
      <c r="T65" s="238"/>
      <c r="U65" s="237"/>
      <c r="V65" s="236"/>
    </row>
    <row r="66" spans="1:22" ht="13.5" customHeight="1">
      <c r="A66" s="35"/>
      <c r="B66" s="98" t="s">
        <v>175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7"/>
      <c r="M66" s="607"/>
      <c r="N66" s="606"/>
      <c r="O66" s="606"/>
      <c r="P66" s="606"/>
      <c r="Q66" s="606"/>
      <c r="R66" s="606"/>
      <c r="S66" s="606"/>
      <c r="T66" s="606"/>
      <c r="U66" s="35"/>
      <c r="V66" s="35"/>
    </row>
    <row r="67" spans="1:22" ht="15" customHeight="1">
      <c r="A67" s="35"/>
      <c r="B67" s="98" t="s">
        <v>231</v>
      </c>
      <c r="C67" s="220"/>
      <c r="D67" s="220"/>
      <c r="E67" s="220"/>
      <c r="F67" s="220"/>
      <c r="G67" s="220"/>
      <c r="H67" s="220"/>
      <c r="I67" s="220"/>
      <c r="J67" s="220"/>
      <c r="K67" s="220"/>
      <c r="L67" s="433"/>
      <c r="M67" s="433"/>
      <c r="N67" s="220"/>
      <c r="O67" s="220"/>
      <c r="P67" s="220"/>
      <c r="Q67" s="220"/>
      <c r="R67" s="220"/>
      <c r="S67" s="220"/>
      <c r="T67" s="220"/>
      <c r="U67" s="35"/>
      <c r="V67" s="35"/>
    </row>
    <row r="68" spans="1:22" ht="12.75" customHeight="1">
      <c r="A68" s="35"/>
      <c r="B68" s="98"/>
      <c r="C68" s="220"/>
      <c r="D68" s="220"/>
      <c r="E68" s="220"/>
      <c r="F68" s="220"/>
      <c r="G68" s="220"/>
      <c r="H68" s="220"/>
      <c r="I68" s="220"/>
      <c r="J68" s="220"/>
      <c r="K68" s="220"/>
      <c r="L68" s="433"/>
      <c r="M68" s="433"/>
      <c r="N68" s="220"/>
      <c r="O68" s="220"/>
      <c r="P68" s="220"/>
      <c r="Q68" s="220"/>
      <c r="R68" s="220"/>
      <c r="S68" s="220"/>
      <c r="T68" s="220"/>
      <c r="U68" s="35"/>
      <c r="V68" s="35"/>
    </row>
    <row r="69" spans="1:22" ht="9" customHeight="1">
      <c r="A69" s="236"/>
      <c r="B69" s="237"/>
      <c r="C69" s="238"/>
      <c r="D69" s="238"/>
      <c r="E69" s="238"/>
      <c r="F69" s="238"/>
      <c r="G69" s="238"/>
      <c r="H69" s="238"/>
      <c r="I69" s="238"/>
      <c r="J69" s="238"/>
      <c r="K69" s="237"/>
      <c r="L69" s="242"/>
      <c r="M69" s="242"/>
      <c r="N69" s="238"/>
      <c r="O69" s="238"/>
      <c r="P69" s="238"/>
      <c r="Q69" s="238"/>
      <c r="R69" s="238"/>
      <c r="S69" s="238"/>
      <c r="T69" s="238"/>
      <c r="U69" s="237"/>
      <c r="V69" s="236"/>
    </row>
    <row r="70" spans="1:22" s="6" customFormat="1" ht="15" customHeight="1">
      <c r="A70" s="236"/>
      <c r="C70" s="152" t="s">
        <v>379</v>
      </c>
      <c r="D70" s="248"/>
      <c r="E70" s="229">
        <v>2005</v>
      </c>
      <c r="F70" s="228"/>
      <c r="G70" s="8" t="s">
        <v>358</v>
      </c>
      <c r="H70" s="9" t="s">
        <v>308</v>
      </c>
      <c r="I70" s="9" t="s">
        <v>247</v>
      </c>
      <c r="J70" s="9" t="s">
        <v>224</v>
      </c>
      <c r="K70" s="39"/>
      <c r="L70" s="503" t="s">
        <v>26</v>
      </c>
      <c r="M70" s="10" t="s">
        <v>26</v>
      </c>
      <c r="N70" s="248"/>
      <c r="O70" s="229">
        <v>2004</v>
      </c>
      <c r="P70" s="228"/>
      <c r="Q70" s="8" t="s">
        <v>153</v>
      </c>
      <c r="R70" s="9" t="s">
        <v>154</v>
      </c>
      <c r="S70" s="9" t="s">
        <v>155</v>
      </c>
      <c r="T70" s="9" t="s">
        <v>147</v>
      </c>
      <c r="U70" s="39"/>
      <c r="V70" s="236"/>
    </row>
    <row r="71" spans="1:24" s="11" customFormat="1" ht="13.5" customHeight="1">
      <c r="A71" s="236"/>
      <c r="B71" s="13"/>
      <c r="D71" s="230"/>
      <c r="E71" s="230"/>
      <c r="F71" s="230"/>
      <c r="G71" s="8"/>
      <c r="H71" s="9"/>
      <c r="I71" s="9"/>
      <c r="J71" s="9"/>
      <c r="K71" s="40"/>
      <c r="L71" s="462" t="s">
        <v>115</v>
      </c>
      <c r="M71" s="132" t="s">
        <v>359</v>
      </c>
      <c r="N71" s="230"/>
      <c r="O71" s="230"/>
      <c r="P71" s="230"/>
      <c r="Q71" s="8"/>
      <c r="R71" s="9"/>
      <c r="S71" s="9"/>
      <c r="T71" s="9"/>
      <c r="U71" s="40"/>
      <c r="V71" s="236"/>
      <c r="X71" s="13"/>
    </row>
    <row r="72" spans="1:24" s="11" customFormat="1" ht="13.5" customHeight="1">
      <c r="A72" s="236"/>
      <c r="B72" s="13"/>
      <c r="D72" s="230"/>
      <c r="E72" s="230"/>
      <c r="F72" s="230"/>
      <c r="G72" s="42"/>
      <c r="H72" s="41"/>
      <c r="I72" s="41"/>
      <c r="J72" s="41"/>
      <c r="K72" s="40"/>
      <c r="L72" s="463"/>
      <c r="M72" s="426"/>
      <c r="N72" s="230"/>
      <c r="O72" s="230"/>
      <c r="P72" s="230"/>
      <c r="Q72" s="42"/>
      <c r="R72" s="41"/>
      <c r="S72" s="41"/>
      <c r="T72" s="41"/>
      <c r="U72" s="13"/>
      <c r="V72" s="236"/>
      <c r="X72" s="13"/>
    </row>
    <row r="73" spans="1:24" s="33" customFormat="1" ht="12" customHeight="1">
      <c r="A73" s="236"/>
      <c r="B73" s="34"/>
      <c r="C73" s="15" t="s">
        <v>380</v>
      </c>
      <c r="D73" s="257"/>
      <c r="E73" s="258">
        <f>G73</f>
        <v>1</v>
      </c>
      <c r="F73" s="257"/>
      <c r="G73" s="23">
        <v>1</v>
      </c>
      <c r="H73" s="24">
        <v>0.94</v>
      </c>
      <c r="I73" s="24">
        <v>0.96</v>
      </c>
      <c r="J73" s="332">
        <v>0.95</v>
      </c>
      <c r="K73" s="34"/>
      <c r="L73" s="508"/>
      <c r="M73" s="430"/>
      <c r="N73" s="257"/>
      <c r="O73" s="258">
        <f>Q73</f>
        <v>0.93</v>
      </c>
      <c r="P73" s="257"/>
      <c r="Q73" s="23">
        <v>0.93</v>
      </c>
      <c r="R73" s="24">
        <v>0.89</v>
      </c>
      <c r="S73" s="24">
        <v>0.85</v>
      </c>
      <c r="T73" s="332">
        <v>0.82</v>
      </c>
      <c r="U73" s="34"/>
      <c r="V73" s="236"/>
      <c r="X73" s="604"/>
    </row>
    <row r="74" spans="1:24" ht="12" customHeight="1">
      <c r="A74" s="236"/>
      <c r="B74" s="20"/>
      <c r="C74" s="20"/>
      <c r="D74" s="229"/>
      <c r="E74" s="256"/>
      <c r="F74" s="229"/>
      <c r="G74" s="21"/>
      <c r="H74" s="20"/>
      <c r="I74" s="20"/>
      <c r="J74" s="20"/>
      <c r="K74" s="20"/>
      <c r="L74" s="469"/>
      <c r="M74" s="21"/>
      <c r="N74" s="229"/>
      <c r="O74" s="256"/>
      <c r="P74" s="229"/>
      <c r="Q74" s="21"/>
      <c r="R74" s="20"/>
      <c r="S74" s="20"/>
      <c r="T74" s="20"/>
      <c r="U74" s="20"/>
      <c r="V74" s="236"/>
      <c r="X74" s="605"/>
    </row>
    <row r="75" spans="1:24" s="33" customFormat="1" ht="12" customHeight="1">
      <c r="A75" s="236"/>
      <c r="B75" s="34"/>
      <c r="C75" s="15" t="s">
        <v>327</v>
      </c>
      <c r="D75" s="257"/>
      <c r="E75" s="256"/>
      <c r="F75" s="229"/>
      <c r="G75" s="21"/>
      <c r="H75" s="20"/>
      <c r="I75" s="20"/>
      <c r="J75" s="20"/>
      <c r="K75" s="34"/>
      <c r="L75" s="469"/>
      <c r="M75" s="21"/>
      <c r="N75" s="257"/>
      <c r="O75" s="256"/>
      <c r="P75" s="229"/>
      <c r="Q75" s="21"/>
      <c r="R75" s="20"/>
      <c r="S75" s="20"/>
      <c r="T75" s="20"/>
      <c r="U75" s="20"/>
      <c r="V75" s="236"/>
      <c r="X75" s="604"/>
    </row>
    <row r="76" spans="1:24" s="33" customFormat="1" ht="13.5" customHeight="1">
      <c r="A76" s="236"/>
      <c r="B76" s="34"/>
      <c r="C76" s="482" t="s">
        <v>381</v>
      </c>
      <c r="D76" s="257"/>
      <c r="E76" s="483">
        <v>0.396</v>
      </c>
      <c r="F76" s="283"/>
      <c r="G76" s="434">
        <v>0.463</v>
      </c>
      <c r="H76" s="484">
        <v>0.373</v>
      </c>
      <c r="I76" s="484">
        <v>0.371</v>
      </c>
      <c r="J76" s="485">
        <v>0.375</v>
      </c>
      <c r="K76" s="20"/>
      <c r="L76" s="511"/>
      <c r="M76" s="431"/>
      <c r="N76" s="257"/>
      <c r="O76" s="483">
        <v>0.374</v>
      </c>
      <c r="P76" s="283"/>
      <c r="Q76" s="434">
        <v>0.368</v>
      </c>
      <c r="R76" s="484">
        <v>0.374</v>
      </c>
      <c r="S76" s="484">
        <v>0.374</v>
      </c>
      <c r="T76" s="485">
        <v>0.38</v>
      </c>
      <c r="U76" s="34"/>
      <c r="V76" s="236"/>
      <c r="X76" s="604"/>
    </row>
    <row r="77" spans="1:24" s="33" customFormat="1" ht="13.5" customHeight="1">
      <c r="A77" s="236"/>
      <c r="B77" s="34"/>
      <c r="C77" s="482" t="s">
        <v>382</v>
      </c>
      <c r="D77" s="257"/>
      <c r="E77" s="420">
        <f>G77</f>
        <v>0.495</v>
      </c>
      <c r="F77" s="283"/>
      <c r="G77" s="434">
        <v>0.495</v>
      </c>
      <c r="H77" s="484">
        <v>0.37</v>
      </c>
      <c r="I77" s="484">
        <v>0.402</v>
      </c>
      <c r="J77" s="485">
        <v>0.407</v>
      </c>
      <c r="K77" s="20"/>
      <c r="L77" s="511"/>
      <c r="M77" s="431"/>
      <c r="N77" s="257"/>
      <c r="O77" s="420">
        <f>Q77</f>
        <v>0.4</v>
      </c>
      <c r="P77" s="283"/>
      <c r="Q77" s="434">
        <v>0.4</v>
      </c>
      <c r="R77" s="484">
        <v>0.399</v>
      </c>
      <c r="S77" s="484">
        <v>0.393</v>
      </c>
      <c r="T77" s="485">
        <v>0.394</v>
      </c>
      <c r="U77" s="34"/>
      <c r="V77" s="236"/>
      <c r="X77" s="604"/>
    </row>
    <row r="78" spans="1:24" ht="12" customHeight="1">
      <c r="A78" s="236"/>
      <c r="B78" s="20"/>
      <c r="C78" s="20"/>
      <c r="D78" s="229"/>
      <c r="E78" s="256"/>
      <c r="F78" s="229"/>
      <c r="G78" s="131"/>
      <c r="H78" s="119"/>
      <c r="I78" s="119"/>
      <c r="J78" s="20"/>
      <c r="K78" s="20"/>
      <c r="L78" s="469"/>
      <c r="M78" s="432"/>
      <c r="N78" s="229"/>
      <c r="O78" s="256"/>
      <c r="P78" s="229"/>
      <c r="Q78" s="131"/>
      <c r="R78" s="119"/>
      <c r="S78" s="119"/>
      <c r="T78" s="20"/>
      <c r="U78" s="20"/>
      <c r="V78" s="236"/>
      <c r="X78" s="605"/>
    </row>
    <row r="79" spans="1:22" s="14" customFormat="1" ht="12" customHeight="1">
      <c r="A79" s="236"/>
      <c r="B79" s="18"/>
      <c r="C79" s="15" t="s">
        <v>19</v>
      </c>
      <c r="D79" s="254"/>
      <c r="E79" s="262">
        <f>G79</f>
        <v>8072</v>
      </c>
      <c r="F79" s="254"/>
      <c r="G79" s="28">
        <f>G80+G82</f>
        <v>8072</v>
      </c>
      <c r="H79" s="29">
        <f>H80+H82</f>
        <v>5701</v>
      </c>
      <c r="I79" s="29">
        <f>I80+I82</f>
        <v>6313</v>
      </c>
      <c r="J79" s="333">
        <f>J80+J82</f>
        <v>6290</v>
      </c>
      <c r="K79" s="18"/>
      <c r="L79" s="508">
        <f>E79/O79-1</f>
        <v>0.3285055957867018</v>
      </c>
      <c r="M79" s="430">
        <f>G79/Q79-1</f>
        <v>0.3285055957867018</v>
      </c>
      <c r="N79" s="254"/>
      <c r="O79" s="262">
        <f>Q79</f>
        <v>6076</v>
      </c>
      <c r="P79" s="254"/>
      <c r="Q79" s="28">
        <f>Q80+Q82</f>
        <v>6076</v>
      </c>
      <c r="R79" s="29">
        <f>R80+R82</f>
        <v>5773</v>
      </c>
      <c r="S79" s="29">
        <f>S80+S82</f>
        <v>5406</v>
      </c>
      <c r="T79" s="333">
        <f>T80+T82</f>
        <v>5269</v>
      </c>
      <c r="U79" s="18"/>
      <c r="V79" s="236"/>
    </row>
    <row r="80" spans="1:22" ht="12" customHeight="1">
      <c r="A80" s="236"/>
      <c r="B80" s="27"/>
      <c r="C80" s="25" t="s">
        <v>285</v>
      </c>
      <c r="D80" s="229"/>
      <c r="E80" s="264">
        <f>G80</f>
        <v>3260</v>
      </c>
      <c r="F80" s="229"/>
      <c r="G80" s="31">
        <v>3260</v>
      </c>
      <c r="H80" s="32">
        <v>2524</v>
      </c>
      <c r="I80" s="32">
        <v>2418</v>
      </c>
      <c r="J80" s="334">
        <v>2327</v>
      </c>
      <c r="K80" s="27"/>
      <c r="L80" s="511">
        <f>E80/O80-1</f>
        <v>0.4913083257090576</v>
      </c>
      <c r="M80" s="431">
        <f>G80/Q80-1</f>
        <v>0.4913083257090576</v>
      </c>
      <c r="N80" s="229"/>
      <c r="O80" s="264">
        <f>Q80</f>
        <v>2186</v>
      </c>
      <c r="P80" s="229"/>
      <c r="Q80" s="31">
        <v>2186</v>
      </c>
      <c r="R80" s="32">
        <v>2094</v>
      </c>
      <c r="S80" s="32">
        <v>1977</v>
      </c>
      <c r="T80" s="334">
        <v>1959</v>
      </c>
      <c r="U80" s="27"/>
      <c r="V80" s="236"/>
    </row>
    <row r="81" spans="1:22" ht="12" customHeight="1">
      <c r="A81" s="236"/>
      <c r="B81" s="27"/>
      <c r="C81" s="25" t="s">
        <v>65</v>
      </c>
      <c r="D81" s="229"/>
      <c r="E81" s="264">
        <f>G81</f>
        <v>272</v>
      </c>
      <c r="F81" s="229"/>
      <c r="G81" s="31">
        <v>272</v>
      </c>
      <c r="H81" s="32">
        <v>264</v>
      </c>
      <c r="I81" s="32">
        <v>253</v>
      </c>
      <c r="J81" s="334">
        <v>243</v>
      </c>
      <c r="K81" s="27"/>
      <c r="L81" s="512">
        <f>E81/O81-1</f>
        <v>0.14767932489451474</v>
      </c>
      <c r="M81" s="218">
        <f>G81/Q81-1</f>
        <v>0.14767932489451474</v>
      </c>
      <c r="N81" s="229"/>
      <c r="O81" s="264">
        <f>Q81</f>
        <v>237</v>
      </c>
      <c r="P81" s="229"/>
      <c r="Q81" s="31">
        <v>237</v>
      </c>
      <c r="R81" s="32">
        <v>234</v>
      </c>
      <c r="S81" s="32">
        <v>247</v>
      </c>
      <c r="T81" s="334">
        <v>249</v>
      </c>
      <c r="U81" s="27"/>
      <c r="V81" s="236"/>
    </row>
    <row r="82" spans="1:22" ht="12" customHeight="1">
      <c r="A82" s="236"/>
      <c r="B82" s="20"/>
      <c r="C82" s="25" t="s">
        <v>290</v>
      </c>
      <c r="D82" s="229"/>
      <c r="E82" s="264">
        <f>G82</f>
        <v>4812</v>
      </c>
      <c r="F82" s="229"/>
      <c r="G82" s="31">
        <v>4812</v>
      </c>
      <c r="H82" s="32">
        <v>3177</v>
      </c>
      <c r="I82" s="32">
        <v>3895</v>
      </c>
      <c r="J82" s="334">
        <v>3963</v>
      </c>
      <c r="K82" s="20"/>
      <c r="L82" s="511">
        <f>E82/O82-1</f>
        <v>0.23701799485861175</v>
      </c>
      <c r="M82" s="431">
        <f>G82/Q82-1</f>
        <v>0.23701799485861175</v>
      </c>
      <c r="N82" s="229"/>
      <c r="O82" s="264">
        <f>Q82</f>
        <v>3890</v>
      </c>
      <c r="P82" s="229"/>
      <c r="Q82" s="31">
        <v>3890</v>
      </c>
      <c r="R82" s="32">
        <v>3679</v>
      </c>
      <c r="S82" s="32">
        <v>3429</v>
      </c>
      <c r="T82" s="334">
        <v>3310</v>
      </c>
      <c r="U82" s="20"/>
      <c r="V82" s="236"/>
    </row>
    <row r="83" spans="1:22" ht="12" customHeight="1">
      <c r="A83" s="236"/>
      <c r="B83" s="20"/>
      <c r="C83" s="25" t="s">
        <v>65</v>
      </c>
      <c r="D83" s="229"/>
      <c r="E83" s="264">
        <f>G83</f>
        <v>432</v>
      </c>
      <c r="F83" s="229"/>
      <c r="G83" s="31">
        <v>432</v>
      </c>
      <c r="H83" s="32">
        <v>436</v>
      </c>
      <c r="I83" s="32">
        <v>472</v>
      </c>
      <c r="J83" s="334">
        <v>473</v>
      </c>
      <c r="K83" s="20"/>
      <c r="L83" s="511">
        <f>E83/O83-1</f>
        <v>0.018867924528301883</v>
      </c>
      <c r="M83" s="218">
        <f>G83/Q83-1</f>
        <v>0.018867924528301883</v>
      </c>
      <c r="N83" s="229"/>
      <c r="O83" s="264">
        <f>Q83</f>
        <v>424</v>
      </c>
      <c r="P83" s="229"/>
      <c r="Q83" s="31">
        <v>424</v>
      </c>
      <c r="R83" s="32">
        <v>378</v>
      </c>
      <c r="S83" s="32">
        <v>320</v>
      </c>
      <c r="T83" s="334">
        <v>260</v>
      </c>
      <c r="U83" s="20"/>
      <c r="V83" s="236"/>
    </row>
    <row r="84" spans="1:24" ht="12" customHeight="1">
      <c r="A84" s="236"/>
      <c r="B84" s="20"/>
      <c r="C84" s="20"/>
      <c r="D84" s="229"/>
      <c r="E84" s="256"/>
      <c r="F84" s="229"/>
      <c r="G84" s="21"/>
      <c r="H84" s="20"/>
      <c r="I84" s="20"/>
      <c r="J84" s="20"/>
      <c r="K84" s="20"/>
      <c r="L84" s="469"/>
      <c r="M84" s="432"/>
      <c r="N84" s="229"/>
      <c r="O84" s="256"/>
      <c r="P84" s="229"/>
      <c r="Q84" s="21"/>
      <c r="R84" s="20"/>
      <c r="S84" s="20"/>
      <c r="T84" s="20"/>
      <c r="U84" s="20"/>
      <c r="V84" s="236"/>
      <c r="X84" s="605"/>
    </row>
    <row r="85" spans="1:24" s="33" customFormat="1" ht="12" customHeight="1">
      <c r="A85" s="236"/>
      <c r="B85" s="34"/>
      <c r="C85" s="15" t="s">
        <v>316</v>
      </c>
      <c r="D85" s="257"/>
      <c r="E85" s="258">
        <f>G85</f>
        <v>0.9</v>
      </c>
      <c r="F85" s="257"/>
      <c r="G85" s="23">
        <v>0.9</v>
      </c>
      <c r="H85" s="24">
        <v>0.95</v>
      </c>
      <c r="I85" s="24">
        <v>0.87</v>
      </c>
      <c r="J85" s="332">
        <v>0.89</v>
      </c>
      <c r="K85" s="34"/>
      <c r="L85" s="508"/>
      <c r="M85" s="430"/>
      <c r="N85" s="257"/>
      <c r="O85" s="258">
        <f>Q85</f>
        <v>0.9</v>
      </c>
      <c r="P85" s="257"/>
      <c r="Q85" s="23">
        <v>0.9</v>
      </c>
      <c r="R85" s="24">
        <v>0.92</v>
      </c>
      <c r="S85" s="24">
        <v>0.94</v>
      </c>
      <c r="T85" s="332">
        <v>0.94</v>
      </c>
      <c r="U85" s="34"/>
      <c r="V85" s="236"/>
      <c r="X85" s="604"/>
    </row>
    <row r="86" spans="1:24" ht="12" customHeight="1">
      <c r="A86" s="236"/>
      <c r="B86" s="20"/>
      <c r="C86" s="20"/>
      <c r="D86" s="229"/>
      <c r="E86" s="256"/>
      <c r="F86" s="229"/>
      <c r="G86" s="21"/>
      <c r="H86" s="20"/>
      <c r="I86" s="20"/>
      <c r="J86" s="20"/>
      <c r="K86" s="20"/>
      <c r="L86" s="469"/>
      <c r="M86" s="432"/>
      <c r="N86" s="229"/>
      <c r="O86" s="256"/>
      <c r="P86" s="229"/>
      <c r="Q86" s="21"/>
      <c r="R86" s="20"/>
      <c r="S86" s="20"/>
      <c r="T86" s="20"/>
      <c r="U86" s="20"/>
      <c r="V86" s="236"/>
      <c r="X86" s="605"/>
    </row>
    <row r="87" spans="1:24" s="33" customFormat="1" ht="12" customHeight="1">
      <c r="A87" s="367"/>
      <c r="B87" s="34"/>
      <c r="C87" s="15" t="s">
        <v>317</v>
      </c>
      <c r="D87" s="257"/>
      <c r="E87" s="392">
        <f>SUM(G87:J87)</f>
        <v>2368</v>
      </c>
      <c r="F87" s="393"/>
      <c r="G87" s="390">
        <v>690</v>
      </c>
      <c r="H87" s="389">
        <v>588</v>
      </c>
      <c r="I87" s="389">
        <v>569</v>
      </c>
      <c r="J87" s="391">
        <v>521</v>
      </c>
      <c r="K87" s="34"/>
      <c r="L87" s="508">
        <f>E87/O87-1</f>
        <v>0.10705937353903683</v>
      </c>
      <c r="M87" s="430">
        <f>G87/Q87-1</f>
        <v>0.2921348314606742</v>
      </c>
      <c r="N87" s="257"/>
      <c r="O87" s="392">
        <f>SUM(Q87:T87)</f>
        <v>2139</v>
      </c>
      <c r="P87" s="393"/>
      <c r="Q87" s="390">
        <v>534</v>
      </c>
      <c r="R87" s="389">
        <v>551</v>
      </c>
      <c r="S87" s="389">
        <v>537</v>
      </c>
      <c r="T87" s="391">
        <v>517</v>
      </c>
      <c r="U87" s="421">
        <v>1840</v>
      </c>
      <c r="V87" s="367"/>
      <c r="X87" s="604"/>
    </row>
    <row r="88" spans="1:24" ht="12" customHeight="1">
      <c r="A88" s="236"/>
      <c r="B88" s="20"/>
      <c r="C88" s="20"/>
      <c r="D88" s="229"/>
      <c r="E88" s="256"/>
      <c r="F88" s="229"/>
      <c r="G88" s="21"/>
      <c r="H88" s="20"/>
      <c r="I88" s="20"/>
      <c r="J88" s="20"/>
      <c r="K88" s="20"/>
      <c r="L88" s="469"/>
      <c r="M88" s="422"/>
      <c r="N88" s="229"/>
      <c r="O88" s="256"/>
      <c r="P88" s="229"/>
      <c r="Q88" s="21"/>
      <c r="R88" s="20"/>
      <c r="S88" s="20"/>
      <c r="T88" s="20"/>
      <c r="U88" s="20"/>
      <c r="V88" s="236"/>
      <c r="X88" s="605"/>
    </row>
    <row r="89" spans="1:22" s="14" customFormat="1" ht="12" customHeight="1">
      <c r="A89" s="236"/>
      <c r="B89" s="18"/>
      <c r="C89" s="15" t="s">
        <v>124</v>
      </c>
      <c r="D89" s="254"/>
      <c r="E89" s="255">
        <v>30</v>
      </c>
      <c r="F89" s="254"/>
      <c r="G89" s="16">
        <v>29</v>
      </c>
      <c r="H89" s="17">
        <v>32</v>
      </c>
      <c r="I89" s="17">
        <v>30</v>
      </c>
      <c r="J89" s="335">
        <v>28</v>
      </c>
      <c r="K89" s="18"/>
      <c r="L89" s="508">
        <f>E89/O89-1</f>
        <v>-0.0625</v>
      </c>
      <c r="M89" s="430">
        <f>G89/Q89-1</f>
        <v>-0.033333333333333326</v>
      </c>
      <c r="N89" s="254"/>
      <c r="O89" s="255">
        <v>32</v>
      </c>
      <c r="P89" s="254"/>
      <c r="Q89" s="16">
        <v>30</v>
      </c>
      <c r="R89" s="17">
        <v>33</v>
      </c>
      <c r="S89" s="17">
        <v>34</v>
      </c>
      <c r="T89" s="335">
        <v>33</v>
      </c>
      <c r="U89" s="18"/>
      <c r="V89" s="236"/>
    </row>
    <row r="90" spans="1:22" ht="12" customHeight="1">
      <c r="A90" s="236"/>
      <c r="B90" s="27"/>
      <c r="C90" s="25" t="s">
        <v>286</v>
      </c>
      <c r="D90" s="229"/>
      <c r="E90" s="275">
        <v>63</v>
      </c>
      <c r="F90" s="229"/>
      <c r="G90" s="57">
        <v>58</v>
      </c>
      <c r="H90" s="58">
        <v>66</v>
      </c>
      <c r="I90" s="58">
        <v>67</v>
      </c>
      <c r="J90" s="336">
        <v>64</v>
      </c>
      <c r="K90" s="27"/>
      <c r="L90" s="511">
        <f>E90/O90-1</f>
        <v>-0.09999999999999998</v>
      </c>
      <c r="M90" s="431">
        <f>G90/Q90-1</f>
        <v>-0.1470588235294118</v>
      </c>
      <c r="N90" s="229"/>
      <c r="O90" s="275">
        <v>70</v>
      </c>
      <c r="P90" s="229"/>
      <c r="Q90" s="57">
        <v>68</v>
      </c>
      <c r="R90" s="58">
        <v>71</v>
      </c>
      <c r="S90" s="58">
        <v>71</v>
      </c>
      <c r="T90" s="336">
        <v>70</v>
      </c>
      <c r="U90" s="27"/>
      <c r="V90" s="236"/>
    </row>
    <row r="91" spans="1:22" ht="12" customHeight="1">
      <c r="A91" s="236"/>
      <c r="B91" s="27"/>
      <c r="C91" s="25" t="s">
        <v>291</v>
      </c>
      <c r="D91" s="229"/>
      <c r="E91" s="275">
        <v>8</v>
      </c>
      <c r="F91" s="229"/>
      <c r="G91" s="57">
        <v>9</v>
      </c>
      <c r="H91" s="58">
        <v>9</v>
      </c>
      <c r="I91" s="58">
        <v>8</v>
      </c>
      <c r="J91" s="336">
        <v>7</v>
      </c>
      <c r="K91" s="27"/>
      <c r="L91" s="511">
        <f>E91/O91-1</f>
        <v>-0.19999999999999996</v>
      </c>
      <c r="M91" s="431">
        <f>G91/Q91-1</f>
        <v>0</v>
      </c>
      <c r="N91" s="229"/>
      <c r="O91" s="275">
        <v>10</v>
      </c>
      <c r="P91" s="229"/>
      <c r="Q91" s="57">
        <v>9</v>
      </c>
      <c r="R91" s="58">
        <v>11</v>
      </c>
      <c r="S91" s="58">
        <v>12</v>
      </c>
      <c r="T91" s="336">
        <v>11</v>
      </c>
      <c r="U91" s="27"/>
      <c r="V91" s="236"/>
    </row>
    <row r="92" spans="1:24" ht="12" customHeight="1">
      <c r="A92" s="236"/>
      <c r="B92" s="20"/>
      <c r="C92" s="20"/>
      <c r="D92" s="229"/>
      <c r="E92" s="256"/>
      <c r="F92" s="229"/>
      <c r="G92" s="21"/>
      <c r="H92" s="20"/>
      <c r="I92" s="20"/>
      <c r="J92" s="20"/>
      <c r="K92" s="20"/>
      <c r="L92" s="469"/>
      <c r="M92" s="432"/>
      <c r="N92" s="229"/>
      <c r="O92" s="256"/>
      <c r="P92" s="229"/>
      <c r="Q92" s="21"/>
      <c r="R92" s="20"/>
      <c r="S92" s="20"/>
      <c r="T92" s="20"/>
      <c r="U92" s="20"/>
      <c r="V92" s="236"/>
      <c r="X92" s="605"/>
    </row>
    <row r="93" spans="1:24" s="33" customFormat="1" ht="12" customHeight="1">
      <c r="A93" s="236"/>
      <c r="B93" s="34"/>
      <c r="C93" s="15" t="s">
        <v>22</v>
      </c>
      <c r="D93" s="257"/>
      <c r="E93" s="258">
        <v>0.14</v>
      </c>
      <c r="F93" s="257"/>
      <c r="G93" s="23">
        <v>0.14</v>
      </c>
      <c r="H93" s="24">
        <v>0.15</v>
      </c>
      <c r="I93" s="24">
        <v>0.13</v>
      </c>
      <c r="J93" s="332">
        <v>0.13</v>
      </c>
      <c r="K93" s="34"/>
      <c r="L93" s="508"/>
      <c r="M93" s="430"/>
      <c r="N93" s="257"/>
      <c r="O93" s="258">
        <v>0.11</v>
      </c>
      <c r="P93" s="257"/>
      <c r="Q93" s="23">
        <v>0.12</v>
      </c>
      <c r="R93" s="24">
        <v>0.12</v>
      </c>
      <c r="S93" s="24">
        <v>0.11</v>
      </c>
      <c r="T93" s="332">
        <v>0.11</v>
      </c>
      <c r="U93" s="34"/>
      <c r="V93" s="236"/>
      <c r="X93" s="604"/>
    </row>
    <row r="94" spans="1:24" ht="12" customHeight="1">
      <c r="A94" s="236"/>
      <c r="B94" s="20"/>
      <c r="C94" s="20"/>
      <c r="D94" s="229"/>
      <c r="E94" s="256"/>
      <c r="F94" s="229"/>
      <c r="G94" s="21"/>
      <c r="H94" s="20"/>
      <c r="I94" s="20"/>
      <c r="J94" s="20"/>
      <c r="K94" s="20"/>
      <c r="L94" s="469"/>
      <c r="M94" s="432"/>
      <c r="N94" s="229"/>
      <c r="O94" s="256"/>
      <c r="P94" s="229"/>
      <c r="Q94" s="21"/>
      <c r="R94" s="20"/>
      <c r="S94" s="20"/>
      <c r="T94" s="20"/>
      <c r="U94" s="20"/>
      <c r="V94" s="236"/>
      <c r="X94" s="605"/>
    </row>
    <row r="95" spans="1:24" ht="12" customHeight="1">
      <c r="A95" s="236"/>
      <c r="B95" s="20"/>
      <c r="C95" s="15" t="s">
        <v>306</v>
      </c>
      <c r="D95" s="257"/>
      <c r="E95" s="392">
        <f>SUM(G95:J95)</f>
        <v>9819</v>
      </c>
      <c r="F95" s="393"/>
      <c r="G95" s="390">
        <v>3171</v>
      </c>
      <c r="H95" s="389">
        <v>2222</v>
      </c>
      <c r="I95" s="389">
        <v>2325</v>
      </c>
      <c r="J95" s="391">
        <v>2101</v>
      </c>
      <c r="K95" s="34"/>
      <c r="L95" s="508">
        <f>E95/O95-1</f>
        <v>0.21507239203068917</v>
      </c>
      <c r="M95" s="430">
        <f>G95/Q95-1</f>
        <v>0.4922352941176471</v>
      </c>
      <c r="N95" s="257"/>
      <c r="O95" s="392">
        <f>SUM(Q95:T95)</f>
        <v>8081</v>
      </c>
      <c r="P95" s="393"/>
      <c r="Q95" s="390">
        <v>2125</v>
      </c>
      <c r="R95" s="389">
        <v>1973</v>
      </c>
      <c r="S95" s="389">
        <v>2022</v>
      </c>
      <c r="T95" s="391">
        <v>1961</v>
      </c>
      <c r="U95" s="223">
        <v>1840</v>
      </c>
      <c r="V95" s="236"/>
      <c r="X95" s="605"/>
    </row>
    <row r="96" spans="1:24" ht="12" customHeight="1">
      <c r="A96" s="236"/>
      <c r="B96" s="20"/>
      <c r="C96" s="20"/>
      <c r="D96" s="229"/>
      <c r="E96" s="256"/>
      <c r="F96" s="229"/>
      <c r="G96" s="21"/>
      <c r="H96" s="20"/>
      <c r="I96" s="20"/>
      <c r="J96" s="20"/>
      <c r="K96" s="20"/>
      <c r="L96" s="469"/>
      <c r="M96" s="422"/>
      <c r="N96" s="229"/>
      <c r="O96" s="256"/>
      <c r="P96" s="229"/>
      <c r="Q96" s="21"/>
      <c r="R96" s="20"/>
      <c r="S96" s="20"/>
      <c r="T96" s="20"/>
      <c r="U96" s="20"/>
      <c r="V96" s="236"/>
      <c r="X96" s="605"/>
    </row>
    <row r="97" spans="1:22" s="14" customFormat="1" ht="12" customHeight="1">
      <c r="A97" s="236"/>
      <c r="B97" s="18"/>
      <c r="C97" s="15" t="s">
        <v>25</v>
      </c>
      <c r="D97" s="254"/>
      <c r="E97" s="262">
        <v>123</v>
      </c>
      <c r="F97" s="254"/>
      <c r="G97" s="28">
        <v>132</v>
      </c>
      <c r="H97" s="29">
        <v>122</v>
      </c>
      <c r="I97" s="29">
        <v>123</v>
      </c>
      <c r="J97" s="333">
        <v>112</v>
      </c>
      <c r="K97" s="18"/>
      <c r="L97" s="508">
        <f>E97/O97-1</f>
        <v>0.008196721311475308</v>
      </c>
      <c r="M97" s="430">
        <f>G97/Q97-1</f>
        <v>0.10000000000000009</v>
      </c>
      <c r="N97" s="254"/>
      <c r="O97" s="262">
        <v>122</v>
      </c>
      <c r="P97" s="254"/>
      <c r="Q97" s="28">
        <v>120</v>
      </c>
      <c r="R97" s="29">
        <v>117</v>
      </c>
      <c r="S97" s="29">
        <v>127</v>
      </c>
      <c r="T97" s="333">
        <v>125</v>
      </c>
      <c r="U97" s="18"/>
      <c r="V97" s="236"/>
    </row>
    <row r="98" spans="1:22" ht="12" customHeight="1">
      <c r="A98" s="236"/>
      <c r="B98" s="27"/>
      <c r="C98" s="25" t="s">
        <v>287</v>
      </c>
      <c r="D98" s="229"/>
      <c r="E98" s="264">
        <v>271</v>
      </c>
      <c r="F98" s="229"/>
      <c r="G98" s="31">
        <v>282</v>
      </c>
      <c r="H98" s="32">
        <v>256</v>
      </c>
      <c r="I98" s="32">
        <v>280</v>
      </c>
      <c r="J98" s="334">
        <v>264</v>
      </c>
      <c r="K98" s="27"/>
      <c r="L98" s="511">
        <f>E98/O98-1</f>
        <v>-0.0073260073260073</v>
      </c>
      <c r="M98" s="431">
        <f>G98/Q98-1</f>
        <v>0.0071428571428571175</v>
      </c>
      <c r="N98" s="229"/>
      <c r="O98" s="264">
        <v>273</v>
      </c>
      <c r="P98" s="229"/>
      <c r="Q98" s="31">
        <v>280</v>
      </c>
      <c r="R98" s="32">
        <v>261</v>
      </c>
      <c r="S98" s="32">
        <v>277</v>
      </c>
      <c r="T98" s="334">
        <v>272</v>
      </c>
      <c r="U98" s="27"/>
      <c r="V98" s="236"/>
    </row>
    <row r="99" spans="1:22" ht="12" customHeight="1">
      <c r="A99" s="236"/>
      <c r="B99" s="20"/>
      <c r="C99" s="25" t="s">
        <v>295</v>
      </c>
      <c r="D99" s="229"/>
      <c r="E99" s="264">
        <v>29</v>
      </c>
      <c r="F99" s="229"/>
      <c r="G99" s="31">
        <v>32</v>
      </c>
      <c r="H99" s="32">
        <v>30</v>
      </c>
      <c r="I99" s="32">
        <v>28</v>
      </c>
      <c r="J99" s="334">
        <v>26</v>
      </c>
      <c r="K99" s="20"/>
      <c r="L99" s="511">
        <f>E99/O99-1</f>
        <v>-0.17142857142857137</v>
      </c>
      <c r="M99" s="431">
        <f>G99/Q99-1</f>
        <v>0.10344827586206895</v>
      </c>
      <c r="N99" s="229"/>
      <c r="O99" s="264">
        <v>35</v>
      </c>
      <c r="P99" s="229"/>
      <c r="Q99" s="31">
        <v>29</v>
      </c>
      <c r="R99" s="32">
        <v>36</v>
      </c>
      <c r="S99" s="32">
        <v>39</v>
      </c>
      <c r="T99" s="334">
        <v>37</v>
      </c>
      <c r="U99" s="20"/>
      <c r="V99" s="236"/>
    </row>
    <row r="100" spans="1:24" ht="12" customHeight="1">
      <c r="A100" s="236"/>
      <c r="B100" s="20"/>
      <c r="C100" s="20"/>
      <c r="D100" s="229"/>
      <c r="E100" s="256"/>
      <c r="F100" s="229"/>
      <c r="G100" s="21"/>
      <c r="H100" s="20"/>
      <c r="I100" s="20"/>
      <c r="J100" s="20"/>
      <c r="K100" s="20"/>
      <c r="L100" s="469"/>
      <c r="M100" s="432"/>
      <c r="N100" s="229"/>
      <c r="O100" s="256"/>
      <c r="P100" s="229"/>
      <c r="Q100" s="21"/>
      <c r="R100" s="20"/>
      <c r="S100" s="20"/>
      <c r="T100" s="20"/>
      <c r="U100" s="20"/>
      <c r="V100" s="236"/>
      <c r="X100" s="605"/>
    </row>
    <row r="101" spans="1:22" s="14" customFormat="1" ht="12.75" customHeight="1">
      <c r="A101" s="236"/>
      <c r="B101" s="18"/>
      <c r="C101" s="15" t="s">
        <v>386</v>
      </c>
      <c r="D101" s="254"/>
      <c r="E101" s="255">
        <v>217</v>
      </c>
      <c r="F101" s="254"/>
      <c r="G101" s="16">
        <v>188</v>
      </c>
      <c r="H101" s="17">
        <v>226</v>
      </c>
      <c r="I101" s="17">
        <v>262</v>
      </c>
      <c r="J101" s="335">
        <v>214</v>
      </c>
      <c r="K101" s="18"/>
      <c r="L101" s="508">
        <f>E101/O101-1</f>
        <v>0.583941605839416</v>
      </c>
      <c r="M101" s="430">
        <f>G101/Q101-1</f>
        <v>0.07428571428571429</v>
      </c>
      <c r="N101" s="254"/>
      <c r="O101" s="255">
        <v>137</v>
      </c>
      <c r="P101" s="254"/>
      <c r="Q101" s="16">
        <v>175</v>
      </c>
      <c r="R101" s="17">
        <v>144</v>
      </c>
      <c r="S101" s="17">
        <v>114</v>
      </c>
      <c r="T101" s="335">
        <v>115</v>
      </c>
      <c r="U101" s="18"/>
      <c r="V101" s="236"/>
    </row>
    <row r="102" spans="1:22" ht="12" customHeight="1">
      <c r="A102" s="236"/>
      <c r="B102" s="27"/>
      <c r="C102" s="25" t="s">
        <v>288</v>
      </c>
      <c r="D102" s="229"/>
      <c r="E102" s="275">
        <v>323</v>
      </c>
      <c r="F102" s="229"/>
      <c r="G102" s="57">
        <v>309</v>
      </c>
      <c r="H102" s="58">
        <v>349</v>
      </c>
      <c r="I102" s="58">
        <v>353</v>
      </c>
      <c r="J102" s="336">
        <v>296</v>
      </c>
      <c r="K102" s="27"/>
      <c r="L102" s="511">
        <f>E102/O102-1</f>
        <v>0.334710743801653</v>
      </c>
      <c r="M102" s="431">
        <f>G102/Q102-1</f>
        <v>0.2310756972111554</v>
      </c>
      <c r="N102" s="229"/>
      <c r="O102" s="275">
        <v>242</v>
      </c>
      <c r="P102" s="229"/>
      <c r="Q102" s="57">
        <v>251</v>
      </c>
      <c r="R102" s="58">
        <v>243</v>
      </c>
      <c r="S102" s="58">
        <v>254</v>
      </c>
      <c r="T102" s="336">
        <v>217</v>
      </c>
      <c r="U102" s="27"/>
      <c r="V102" s="236"/>
    </row>
    <row r="103" spans="1:22" ht="12" customHeight="1">
      <c r="A103" s="236"/>
      <c r="B103" s="27"/>
      <c r="C103" s="25" t="s">
        <v>293</v>
      </c>
      <c r="D103" s="229"/>
      <c r="E103" s="275">
        <v>20</v>
      </c>
      <c r="F103" s="229"/>
      <c r="G103" s="57">
        <v>19</v>
      </c>
      <c r="H103" s="58">
        <v>18</v>
      </c>
      <c r="I103" s="58">
        <v>1</v>
      </c>
      <c r="J103" s="336">
        <v>33</v>
      </c>
      <c r="K103" s="27"/>
      <c r="L103" s="511">
        <f>E103/O103-1</f>
        <v>-0.4444444444444444</v>
      </c>
      <c r="M103" s="431">
        <f>G103/Q103-1</f>
        <v>-0.4571428571428572</v>
      </c>
      <c r="N103" s="229"/>
      <c r="O103" s="275">
        <v>36</v>
      </c>
      <c r="P103" s="229"/>
      <c r="Q103" s="57">
        <v>35</v>
      </c>
      <c r="R103" s="58">
        <v>38</v>
      </c>
      <c r="S103" s="58">
        <v>36</v>
      </c>
      <c r="T103" s="336">
        <v>31</v>
      </c>
      <c r="U103" s="27"/>
      <c r="V103" s="236"/>
    </row>
    <row r="104" spans="1:24" ht="12" customHeight="1">
      <c r="A104" s="236"/>
      <c r="B104" s="20"/>
      <c r="C104" s="20"/>
      <c r="D104" s="229"/>
      <c r="E104" s="256"/>
      <c r="F104" s="229"/>
      <c r="G104" s="21"/>
      <c r="H104" s="20"/>
      <c r="I104" s="20"/>
      <c r="J104" s="20"/>
      <c r="K104" s="20"/>
      <c r="L104" s="469"/>
      <c r="M104" s="432"/>
      <c r="N104" s="229"/>
      <c r="O104" s="256"/>
      <c r="P104" s="229"/>
      <c r="Q104" s="21"/>
      <c r="R104" s="20"/>
      <c r="S104" s="20"/>
      <c r="T104" s="20"/>
      <c r="U104" s="20"/>
      <c r="V104" s="236"/>
      <c r="X104" s="605"/>
    </row>
    <row r="105" spans="1:22" s="14" customFormat="1" ht="12" customHeight="1">
      <c r="A105" s="236"/>
      <c r="B105" s="18"/>
      <c r="C105" s="15" t="s">
        <v>23</v>
      </c>
      <c r="D105" s="257"/>
      <c r="E105" s="276">
        <v>0.32</v>
      </c>
      <c r="F105" s="257"/>
      <c r="G105" s="23">
        <v>0.28</v>
      </c>
      <c r="H105" s="24">
        <v>0.65</v>
      </c>
      <c r="I105" s="24">
        <v>0.2</v>
      </c>
      <c r="J105" s="332">
        <v>0.17</v>
      </c>
      <c r="K105" s="18"/>
      <c r="L105" s="508"/>
      <c r="M105" s="430"/>
      <c r="N105" s="257"/>
      <c r="O105" s="276">
        <v>0.14</v>
      </c>
      <c r="P105" s="257"/>
      <c r="Q105" s="23">
        <v>0.11</v>
      </c>
      <c r="R105" s="24">
        <v>0.1</v>
      </c>
      <c r="S105" s="24">
        <v>0.18</v>
      </c>
      <c r="T105" s="332">
        <v>0.19</v>
      </c>
      <c r="U105" s="18"/>
      <c r="V105" s="236"/>
    </row>
    <row r="106" spans="1:22" ht="12" customHeight="1">
      <c r="A106" s="236"/>
      <c r="B106" s="27"/>
      <c r="C106" s="25" t="s">
        <v>289</v>
      </c>
      <c r="D106" s="266"/>
      <c r="E106" s="277">
        <v>0.15</v>
      </c>
      <c r="F106" s="266"/>
      <c r="G106" s="30">
        <v>0.18</v>
      </c>
      <c r="H106" s="26">
        <v>0.14</v>
      </c>
      <c r="I106" s="26">
        <v>0.14</v>
      </c>
      <c r="J106" s="337">
        <v>0.15</v>
      </c>
      <c r="K106" s="27"/>
      <c r="L106" s="511"/>
      <c r="M106" s="431"/>
      <c r="N106" s="266"/>
      <c r="O106" s="277">
        <v>0.17</v>
      </c>
      <c r="P106" s="266"/>
      <c r="Q106" s="30">
        <v>0.19</v>
      </c>
      <c r="R106" s="26">
        <v>0.16</v>
      </c>
      <c r="S106" s="26">
        <v>0.16</v>
      </c>
      <c r="T106" s="337">
        <v>0.15</v>
      </c>
      <c r="U106" s="27"/>
      <c r="V106" s="236"/>
    </row>
    <row r="107" spans="1:22" ht="12" customHeight="1">
      <c r="A107" s="236"/>
      <c r="B107" s="27"/>
      <c r="C107" s="25" t="s">
        <v>294</v>
      </c>
      <c r="D107" s="266"/>
      <c r="E107" s="267">
        <v>0.43</v>
      </c>
      <c r="F107" s="266"/>
      <c r="G107" s="30">
        <v>0.35</v>
      </c>
      <c r="H107" s="26">
        <v>1.01</v>
      </c>
      <c r="I107" s="26">
        <v>0.24</v>
      </c>
      <c r="J107" s="337">
        <v>0.18</v>
      </c>
      <c r="K107" s="27"/>
      <c r="L107" s="511"/>
      <c r="M107" s="431"/>
      <c r="N107" s="266"/>
      <c r="O107" s="267">
        <v>0.13</v>
      </c>
      <c r="P107" s="266"/>
      <c r="Q107" s="30">
        <v>0.06</v>
      </c>
      <c r="R107" s="26">
        <v>0.06</v>
      </c>
      <c r="S107" s="26">
        <v>0.19</v>
      </c>
      <c r="T107" s="337">
        <v>0.22</v>
      </c>
      <c r="U107" s="27"/>
      <c r="V107" s="236"/>
    </row>
    <row r="108" spans="1:22" ht="9" customHeight="1">
      <c r="A108" s="236"/>
      <c r="B108" s="20"/>
      <c r="C108" s="20"/>
      <c r="D108" s="278"/>
      <c r="E108" s="278"/>
      <c r="F108" s="278"/>
      <c r="G108" s="22"/>
      <c r="H108" s="59"/>
      <c r="I108" s="59"/>
      <c r="J108" s="59"/>
      <c r="K108" s="20"/>
      <c r="L108" s="469"/>
      <c r="M108" s="432"/>
      <c r="N108" s="278"/>
      <c r="O108" s="278"/>
      <c r="P108" s="278"/>
      <c r="Q108" s="22"/>
      <c r="R108" s="59"/>
      <c r="S108" s="59"/>
      <c r="T108" s="59"/>
      <c r="U108" s="20"/>
      <c r="V108" s="236"/>
    </row>
    <row r="109" spans="1:22" ht="9" customHeight="1">
      <c r="A109" s="236"/>
      <c r="B109" s="237"/>
      <c r="C109" s="238"/>
      <c r="D109" s="238"/>
      <c r="E109" s="238"/>
      <c r="F109" s="238"/>
      <c r="G109" s="238"/>
      <c r="H109" s="238"/>
      <c r="I109" s="238"/>
      <c r="J109" s="238"/>
      <c r="K109" s="237"/>
      <c r="L109" s="242"/>
      <c r="M109" s="242"/>
      <c r="N109" s="238"/>
      <c r="O109" s="238"/>
      <c r="P109" s="238"/>
      <c r="Q109" s="238"/>
      <c r="R109" s="238"/>
      <c r="S109" s="238"/>
      <c r="T109" s="238"/>
      <c r="U109" s="237"/>
      <c r="V109" s="236"/>
    </row>
    <row r="110" spans="1:22" ht="13.5" customHeight="1">
      <c r="A110" s="35"/>
      <c r="B110" s="98" t="s">
        <v>384</v>
      </c>
      <c r="C110" s="608"/>
      <c r="D110" s="608"/>
      <c r="E110" s="608"/>
      <c r="F110" s="608"/>
      <c r="G110" s="608"/>
      <c r="H110" s="608"/>
      <c r="I110" s="608"/>
      <c r="J110" s="608"/>
      <c r="K110" s="608"/>
      <c r="L110" s="609"/>
      <c r="M110" s="609"/>
      <c r="N110" s="608"/>
      <c r="O110" s="608"/>
      <c r="P110" s="608"/>
      <c r="Q110" s="608"/>
      <c r="R110" s="608"/>
      <c r="S110" s="608"/>
      <c r="T110" s="608"/>
      <c r="U110" s="35"/>
      <c r="V110" s="35"/>
    </row>
    <row r="111" spans="1:22" ht="13.5" customHeight="1">
      <c r="A111" s="35"/>
      <c r="B111" s="98" t="s">
        <v>383</v>
      </c>
      <c r="C111" s="608"/>
      <c r="D111" s="608"/>
      <c r="E111" s="608"/>
      <c r="F111" s="608"/>
      <c r="G111" s="608"/>
      <c r="H111" s="608"/>
      <c r="I111" s="608"/>
      <c r="J111" s="608"/>
      <c r="K111" s="608"/>
      <c r="L111" s="609"/>
      <c r="M111" s="609"/>
      <c r="N111" s="608"/>
      <c r="O111" s="608"/>
      <c r="P111" s="608"/>
      <c r="Q111" s="608"/>
      <c r="R111" s="608"/>
      <c r="S111" s="608"/>
      <c r="T111" s="608"/>
      <c r="U111" s="35"/>
      <c r="V111" s="35"/>
    </row>
    <row r="112" spans="1:22" ht="13.5" customHeight="1">
      <c r="A112" s="35"/>
      <c r="B112" s="98" t="s">
        <v>385</v>
      </c>
      <c r="C112" s="608"/>
      <c r="D112" s="608"/>
      <c r="E112" s="608"/>
      <c r="F112" s="608"/>
      <c r="G112" s="608"/>
      <c r="H112" s="608"/>
      <c r="I112" s="608"/>
      <c r="J112" s="608"/>
      <c r="K112" s="608"/>
      <c r="L112" s="609"/>
      <c r="M112" s="609"/>
      <c r="N112" s="608"/>
      <c r="O112" s="608"/>
      <c r="P112" s="608"/>
      <c r="Q112" s="608"/>
      <c r="R112" s="608"/>
      <c r="S112" s="608"/>
      <c r="T112" s="608"/>
      <c r="U112" s="35"/>
      <c r="V112" s="35"/>
    </row>
    <row r="113" spans="1:22" ht="13.5" customHeight="1">
      <c r="A113" s="35"/>
      <c r="B113" s="98" t="s">
        <v>387</v>
      </c>
      <c r="C113" s="220"/>
      <c r="D113" s="220"/>
      <c r="E113" s="220"/>
      <c r="F113" s="220"/>
      <c r="G113" s="220"/>
      <c r="H113" s="220"/>
      <c r="I113" s="220"/>
      <c r="J113" s="220"/>
      <c r="K113" s="220"/>
      <c r="L113" s="433"/>
      <c r="M113" s="433"/>
      <c r="N113" s="220"/>
      <c r="O113" s="220"/>
      <c r="P113" s="220"/>
      <c r="Q113" s="220"/>
      <c r="R113" s="220"/>
      <c r="S113" s="220"/>
      <c r="T113" s="220"/>
      <c r="U113" s="35"/>
      <c r="V113" s="35"/>
    </row>
    <row r="114" spans="1:22" ht="9" customHeight="1">
      <c r="A114" s="236"/>
      <c r="B114" s="237"/>
      <c r="C114" s="238"/>
      <c r="D114" s="238"/>
      <c r="E114" s="238"/>
      <c r="F114" s="238"/>
      <c r="G114" s="238"/>
      <c r="H114" s="238"/>
      <c r="I114" s="238"/>
      <c r="J114" s="238"/>
      <c r="K114" s="237"/>
      <c r="L114" s="242"/>
      <c r="M114" s="242"/>
      <c r="N114" s="238"/>
      <c r="O114" s="238"/>
      <c r="P114" s="238"/>
      <c r="Q114" s="238"/>
      <c r="R114" s="238"/>
      <c r="S114" s="238"/>
      <c r="T114" s="238"/>
      <c r="U114" s="237"/>
      <c r="V114" s="236"/>
    </row>
    <row r="115" spans="1:22" s="6" customFormat="1" ht="15" customHeight="1">
      <c r="A115" s="236"/>
      <c r="C115" s="152" t="s">
        <v>28</v>
      </c>
      <c r="D115" s="248"/>
      <c r="E115" s="229">
        <v>2005</v>
      </c>
      <c r="F115" s="228"/>
      <c r="G115" s="8" t="s">
        <v>358</v>
      </c>
      <c r="H115" s="9" t="s">
        <v>308</v>
      </c>
      <c r="I115" s="9" t="s">
        <v>247</v>
      </c>
      <c r="J115" s="9" t="s">
        <v>224</v>
      </c>
      <c r="K115" s="39"/>
      <c r="L115" s="503" t="s">
        <v>26</v>
      </c>
      <c r="M115" s="10" t="s">
        <v>26</v>
      </c>
      <c r="N115" s="248"/>
      <c r="O115" s="229">
        <v>2004</v>
      </c>
      <c r="P115" s="228"/>
      <c r="Q115" s="8" t="s">
        <v>153</v>
      </c>
      <c r="R115" s="9" t="s">
        <v>154</v>
      </c>
      <c r="S115" s="9" t="s">
        <v>155</v>
      </c>
      <c r="T115" s="9" t="s">
        <v>147</v>
      </c>
      <c r="U115" s="39"/>
      <c r="V115" s="236"/>
    </row>
    <row r="116" spans="1:24" s="11" customFormat="1" ht="13.5" customHeight="1">
      <c r="A116" s="236"/>
      <c r="B116" s="13"/>
      <c r="D116" s="230"/>
      <c r="E116" s="230"/>
      <c r="F116" s="230"/>
      <c r="G116" s="8"/>
      <c r="H116" s="9"/>
      <c r="I116" s="9"/>
      <c r="J116" s="9"/>
      <c r="K116" s="40"/>
      <c r="L116" s="462" t="s">
        <v>115</v>
      </c>
      <c r="M116" s="132" t="s">
        <v>359</v>
      </c>
      <c r="N116" s="230"/>
      <c r="O116" s="230"/>
      <c r="P116" s="230"/>
      <c r="Q116" s="8"/>
      <c r="R116" s="9"/>
      <c r="S116" s="9"/>
      <c r="T116" s="9"/>
      <c r="U116" s="40"/>
      <c r="V116" s="236"/>
      <c r="X116" s="13"/>
    </row>
    <row r="117" spans="1:24" s="11" customFormat="1" ht="13.5" customHeight="1">
      <c r="A117" s="236"/>
      <c r="B117" s="13"/>
      <c r="D117" s="230"/>
      <c r="E117" s="230"/>
      <c r="F117" s="230"/>
      <c r="G117" s="42"/>
      <c r="H117" s="41"/>
      <c r="I117" s="41"/>
      <c r="J117" s="41"/>
      <c r="K117" s="40"/>
      <c r="L117" s="463"/>
      <c r="M117" s="426"/>
      <c r="N117" s="230"/>
      <c r="O117" s="230"/>
      <c r="P117" s="230"/>
      <c r="Q117" s="42"/>
      <c r="R117" s="41"/>
      <c r="S117" s="41"/>
      <c r="T117" s="41"/>
      <c r="U117" s="13"/>
      <c r="V117" s="236"/>
      <c r="X117" s="13"/>
    </row>
    <row r="118" spans="1:24" s="33" customFormat="1" ht="12" customHeight="1">
      <c r="A118" s="236"/>
      <c r="B118" s="34"/>
      <c r="C118" s="15" t="s">
        <v>199</v>
      </c>
      <c r="D118" s="257"/>
      <c r="E118" s="258">
        <f>G118</f>
        <v>0.97</v>
      </c>
      <c r="F118" s="257"/>
      <c r="G118" s="23">
        <v>0.97</v>
      </c>
      <c r="H118" s="24">
        <v>0.94</v>
      </c>
      <c r="I118" s="24">
        <v>0.93</v>
      </c>
      <c r="J118" s="332">
        <v>0.92</v>
      </c>
      <c r="K118" s="34"/>
      <c r="L118" s="508"/>
      <c r="M118" s="430"/>
      <c r="N118" s="257"/>
      <c r="O118" s="258">
        <f>Q118</f>
        <v>0.91</v>
      </c>
      <c r="P118" s="257"/>
      <c r="Q118" s="23">
        <v>0.91</v>
      </c>
      <c r="R118" s="24">
        <v>0.86</v>
      </c>
      <c r="S118" s="24">
        <v>0.79</v>
      </c>
      <c r="T118" s="332">
        <v>0.79</v>
      </c>
      <c r="U118" s="34"/>
      <c r="V118" s="236"/>
      <c r="X118" s="604"/>
    </row>
    <row r="119" spans="1:24" ht="12" customHeight="1">
      <c r="A119" s="236"/>
      <c r="B119" s="20"/>
      <c r="C119" s="20"/>
      <c r="D119" s="229"/>
      <c r="E119" s="256"/>
      <c r="F119" s="229"/>
      <c r="G119" s="21"/>
      <c r="H119" s="20"/>
      <c r="I119" s="20"/>
      <c r="J119" s="20"/>
      <c r="K119" s="20"/>
      <c r="L119" s="469"/>
      <c r="M119" s="21"/>
      <c r="N119" s="229"/>
      <c r="O119" s="256"/>
      <c r="P119" s="229"/>
      <c r="Q119" s="21"/>
      <c r="R119" s="20"/>
      <c r="S119" s="20"/>
      <c r="T119" s="20"/>
      <c r="U119" s="20"/>
      <c r="V119" s="236"/>
      <c r="X119" s="605"/>
    </row>
    <row r="120" spans="1:24" s="33" customFormat="1" ht="12" customHeight="1">
      <c r="A120" s="236"/>
      <c r="B120" s="34"/>
      <c r="C120" s="15" t="s">
        <v>327</v>
      </c>
      <c r="D120" s="257"/>
      <c r="E120" s="256"/>
      <c r="F120" s="229"/>
      <c r="G120" s="21"/>
      <c r="H120" s="20"/>
      <c r="I120" s="20"/>
      <c r="J120" s="20"/>
      <c r="K120" s="34"/>
      <c r="L120" s="469"/>
      <c r="M120" s="21"/>
      <c r="N120" s="257"/>
      <c r="O120" s="256"/>
      <c r="P120" s="229"/>
      <c r="Q120" s="21"/>
      <c r="R120" s="20"/>
      <c r="S120" s="20"/>
      <c r="T120" s="20"/>
      <c r="U120" s="20"/>
      <c r="V120" s="236"/>
      <c r="X120" s="604"/>
    </row>
    <row r="121" spans="1:24" s="33" customFormat="1" ht="13.5" customHeight="1">
      <c r="A121" s="236"/>
      <c r="B121" s="34"/>
      <c r="C121" s="482" t="s">
        <v>328</v>
      </c>
      <c r="D121" s="257"/>
      <c r="E121" s="492" t="s">
        <v>357</v>
      </c>
      <c r="F121" s="493"/>
      <c r="G121" s="365" t="s">
        <v>357</v>
      </c>
      <c r="H121" s="364" t="s">
        <v>357</v>
      </c>
      <c r="I121" s="364" t="s">
        <v>355</v>
      </c>
      <c r="J121" s="486" t="s">
        <v>354</v>
      </c>
      <c r="K121" s="491"/>
      <c r="L121" s="512"/>
      <c r="M121" s="218"/>
      <c r="N121" s="257"/>
      <c r="O121" s="492" t="s">
        <v>356</v>
      </c>
      <c r="P121" s="493"/>
      <c r="Q121" s="365" t="s">
        <v>352</v>
      </c>
      <c r="R121" s="364" t="s">
        <v>356</v>
      </c>
      <c r="S121" s="364" t="s">
        <v>351</v>
      </c>
      <c r="T121" s="486" t="s">
        <v>353</v>
      </c>
      <c r="U121" s="34"/>
      <c r="V121" s="236"/>
      <c r="X121" s="604"/>
    </row>
    <row r="122" spans="1:24" s="33" customFormat="1" ht="13.5" customHeight="1">
      <c r="A122" s="236"/>
      <c r="B122" s="34"/>
      <c r="C122" s="482" t="s">
        <v>329</v>
      </c>
      <c r="D122" s="257"/>
      <c r="E122" s="260" t="str">
        <f>G122</f>
        <v>&gt;19%</v>
      </c>
      <c r="F122" s="283"/>
      <c r="G122" s="347" t="s">
        <v>365</v>
      </c>
      <c r="H122" s="135">
        <v>0.19</v>
      </c>
      <c r="I122" s="135" t="s">
        <v>302</v>
      </c>
      <c r="J122" s="486">
        <v>0.18</v>
      </c>
      <c r="K122" s="20"/>
      <c r="L122" s="511"/>
      <c r="M122" s="431"/>
      <c r="N122" s="257"/>
      <c r="O122" s="260" t="str">
        <f>Q122</f>
        <v>&gt;17%</v>
      </c>
      <c r="P122" s="283"/>
      <c r="Q122" s="347" t="s">
        <v>217</v>
      </c>
      <c r="R122" s="135">
        <v>0.17</v>
      </c>
      <c r="S122" s="135" t="s">
        <v>201</v>
      </c>
      <c r="T122" s="486">
        <v>0.16</v>
      </c>
      <c r="U122" s="34"/>
      <c r="V122" s="236"/>
      <c r="X122" s="604"/>
    </row>
    <row r="123" spans="1:24" ht="12" customHeight="1">
      <c r="A123" s="236"/>
      <c r="B123" s="20"/>
      <c r="C123" s="20"/>
      <c r="D123" s="229"/>
      <c r="E123" s="256"/>
      <c r="F123" s="229"/>
      <c r="G123" s="131"/>
      <c r="H123" s="119"/>
      <c r="I123" s="119"/>
      <c r="J123" s="20"/>
      <c r="K123" s="20"/>
      <c r="L123" s="469"/>
      <c r="M123" s="432"/>
      <c r="N123" s="229"/>
      <c r="O123" s="256"/>
      <c r="P123" s="229"/>
      <c r="Q123" s="131"/>
      <c r="R123" s="119"/>
      <c r="S123" s="119"/>
      <c r="T123" s="20"/>
      <c r="U123" s="20"/>
      <c r="V123" s="236"/>
      <c r="X123" s="605"/>
    </row>
    <row r="124" spans="1:22" s="14" customFormat="1" ht="12" customHeight="1">
      <c r="A124" s="236"/>
      <c r="B124" s="18"/>
      <c r="C124" s="15" t="s">
        <v>19</v>
      </c>
      <c r="D124" s="254"/>
      <c r="E124" s="262">
        <f>G124</f>
        <v>2001</v>
      </c>
      <c r="F124" s="254"/>
      <c r="G124" s="28">
        <f>G125+G127</f>
        <v>2001</v>
      </c>
      <c r="H124" s="29">
        <f>H125+H127</f>
        <v>1929</v>
      </c>
      <c r="I124" s="29">
        <f>I125+I127</f>
        <v>1848</v>
      </c>
      <c r="J124" s="333">
        <f>J125+J127</f>
        <v>1761</v>
      </c>
      <c r="K124" s="18"/>
      <c r="L124" s="508">
        <f>E124/O124-1</f>
        <v>0.2149362477231329</v>
      </c>
      <c r="M124" s="430">
        <f>G124/Q124-1</f>
        <v>0.2149362477231329</v>
      </c>
      <c r="N124" s="254"/>
      <c r="O124" s="262">
        <f>Q124</f>
        <v>1647</v>
      </c>
      <c r="P124" s="254"/>
      <c r="Q124" s="28">
        <f>Q125+Q127</f>
        <v>1647</v>
      </c>
      <c r="R124" s="29">
        <f>R125+R127</f>
        <v>1517</v>
      </c>
      <c r="S124" s="29">
        <f>+S125+S127</f>
        <v>1437</v>
      </c>
      <c r="T124" s="333">
        <f>T125+T127</f>
        <v>1369</v>
      </c>
      <c r="U124" s="18"/>
      <c r="V124" s="236"/>
    </row>
    <row r="125" spans="1:22" ht="12" customHeight="1">
      <c r="A125" s="236"/>
      <c r="B125" s="27"/>
      <c r="C125" s="25" t="s">
        <v>285</v>
      </c>
      <c r="D125" s="229"/>
      <c r="E125" s="264">
        <f>G125</f>
        <v>429</v>
      </c>
      <c r="F125" s="229"/>
      <c r="G125" s="31">
        <v>429</v>
      </c>
      <c r="H125" s="32">
        <v>372</v>
      </c>
      <c r="I125" s="32">
        <v>367</v>
      </c>
      <c r="J125" s="334">
        <v>361</v>
      </c>
      <c r="K125" s="27"/>
      <c r="L125" s="511">
        <f>E125/O125-1</f>
        <v>0.3281733746130031</v>
      </c>
      <c r="M125" s="431">
        <f>G125/Q125-1</f>
        <v>0.3281733746130031</v>
      </c>
      <c r="N125" s="229"/>
      <c r="O125" s="264">
        <f>Q125</f>
        <v>323</v>
      </c>
      <c r="P125" s="229"/>
      <c r="Q125" s="31">
        <v>323</v>
      </c>
      <c r="R125" s="32">
        <v>299</v>
      </c>
      <c r="S125" s="32">
        <v>290</v>
      </c>
      <c r="T125" s="334">
        <v>288</v>
      </c>
      <c r="U125" s="27"/>
      <c r="V125" s="236"/>
    </row>
    <row r="126" spans="1:22" ht="12" customHeight="1">
      <c r="A126" s="236"/>
      <c r="B126" s="27"/>
      <c r="C126" s="25" t="s">
        <v>65</v>
      </c>
      <c r="D126" s="229"/>
      <c r="E126" s="264">
        <f>G126</f>
        <v>17</v>
      </c>
      <c r="F126" s="229"/>
      <c r="G126" s="31">
        <v>17</v>
      </c>
      <c r="H126" s="32">
        <v>20</v>
      </c>
      <c r="I126" s="32">
        <v>22</v>
      </c>
      <c r="J126" s="334">
        <v>24</v>
      </c>
      <c r="K126" s="27"/>
      <c r="L126" s="512">
        <f>E126/O126-1</f>
        <v>-0.34615384615384615</v>
      </c>
      <c r="M126" s="218">
        <f>G126/Q126-1</f>
        <v>-0.34615384615384615</v>
      </c>
      <c r="N126" s="229"/>
      <c r="O126" s="264">
        <f>Q126</f>
        <v>26</v>
      </c>
      <c r="P126" s="229"/>
      <c r="Q126" s="31">
        <v>26</v>
      </c>
      <c r="R126" s="32">
        <v>26</v>
      </c>
      <c r="S126" s="32">
        <v>27</v>
      </c>
      <c r="T126" s="334">
        <v>28</v>
      </c>
      <c r="U126" s="27"/>
      <c r="V126" s="236"/>
    </row>
    <row r="127" spans="1:22" ht="12" customHeight="1">
      <c r="A127" s="236"/>
      <c r="B127" s="20"/>
      <c r="C127" s="25" t="s">
        <v>290</v>
      </c>
      <c r="D127" s="229"/>
      <c r="E127" s="264">
        <f>G127</f>
        <v>1572</v>
      </c>
      <c r="F127" s="229"/>
      <c r="G127" s="31">
        <v>1572</v>
      </c>
      <c r="H127" s="32">
        <v>1557</v>
      </c>
      <c r="I127" s="32">
        <v>1481</v>
      </c>
      <c r="J127" s="334">
        <v>1400</v>
      </c>
      <c r="K127" s="20"/>
      <c r="L127" s="511">
        <f>E127/O127-1</f>
        <v>0.18731117824773413</v>
      </c>
      <c r="M127" s="431">
        <f>G127/Q127-1</f>
        <v>0.18731117824773413</v>
      </c>
      <c r="N127" s="229"/>
      <c r="O127" s="264">
        <f>Q127</f>
        <v>1324</v>
      </c>
      <c r="P127" s="229"/>
      <c r="Q127" s="31">
        <v>1324</v>
      </c>
      <c r="R127" s="32">
        <v>1218</v>
      </c>
      <c r="S127" s="32">
        <v>1147</v>
      </c>
      <c r="T127" s="334">
        <v>1081</v>
      </c>
      <c r="U127" s="20"/>
      <c r="V127" s="236"/>
    </row>
    <row r="128" spans="1:22" ht="12" customHeight="1">
      <c r="A128" s="236"/>
      <c r="B128" s="20"/>
      <c r="C128" s="25" t="s">
        <v>65</v>
      </c>
      <c r="D128" s="229"/>
      <c r="E128" s="264">
        <f>G128</f>
        <v>3</v>
      </c>
      <c r="F128" s="229"/>
      <c r="G128" s="31">
        <v>3</v>
      </c>
      <c r="H128" s="32">
        <v>3</v>
      </c>
      <c r="I128" s="32">
        <v>2</v>
      </c>
      <c r="J128" s="334">
        <v>3</v>
      </c>
      <c r="K128" s="20"/>
      <c r="L128" s="511">
        <f>E128/O128-1</f>
        <v>0.5</v>
      </c>
      <c r="M128" s="218">
        <f>G128/Q128-1</f>
        <v>0.5</v>
      </c>
      <c r="N128" s="229"/>
      <c r="O128" s="264">
        <f>Q128</f>
        <v>2</v>
      </c>
      <c r="P128" s="229"/>
      <c r="Q128" s="31">
        <v>2</v>
      </c>
      <c r="R128" s="32">
        <v>3</v>
      </c>
      <c r="S128" s="32">
        <v>3</v>
      </c>
      <c r="T128" s="334">
        <v>2</v>
      </c>
      <c r="U128" s="20"/>
      <c r="V128" s="236"/>
    </row>
    <row r="129" spans="1:24" ht="12" customHeight="1">
      <c r="A129" s="236"/>
      <c r="B129" s="20"/>
      <c r="C129" s="20"/>
      <c r="D129" s="229"/>
      <c r="E129" s="256"/>
      <c r="F129" s="229"/>
      <c r="G129" s="21"/>
      <c r="H129" s="20"/>
      <c r="I129" s="20"/>
      <c r="J129" s="20"/>
      <c r="K129" s="20"/>
      <c r="L129" s="469"/>
      <c r="M129" s="432"/>
      <c r="N129" s="229"/>
      <c r="O129" s="256"/>
      <c r="P129" s="229"/>
      <c r="Q129" s="21"/>
      <c r="R129" s="20"/>
      <c r="S129" s="20"/>
      <c r="T129" s="20"/>
      <c r="U129" s="20"/>
      <c r="V129" s="236"/>
      <c r="X129" s="605"/>
    </row>
    <row r="130" spans="1:24" s="33" customFormat="1" ht="12" customHeight="1">
      <c r="A130" s="236"/>
      <c r="B130" s="34"/>
      <c r="C130" s="15" t="s">
        <v>316</v>
      </c>
      <c r="D130" s="257"/>
      <c r="E130" s="258">
        <f>G130</f>
        <v>0.81</v>
      </c>
      <c r="F130" s="257"/>
      <c r="G130" s="23">
        <v>0.81</v>
      </c>
      <c r="H130" s="24">
        <v>0.83</v>
      </c>
      <c r="I130" s="24">
        <v>0.86</v>
      </c>
      <c r="J130" s="332">
        <v>0.87</v>
      </c>
      <c r="K130" s="34"/>
      <c r="L130" s="508"/>
      <c r="M130" s="430"/>
      <c r="N130" s="257"/>
      <c r="O130" s="258">
        <f>Q130</f>
        <v>0.88</v>
      </c>
      <c r="P130" s="257"/>
      <c r="Q130" s="23">
        <v>0.88</v>
      </c>
      <c r="R130" s="24">
        <v>0.87</v>
      </c>
      <c r="S130" s="24">
        <v>0.85</v>
      </c>
      <c r="T130" s="332">
        <v>0.82</v>
      </c>
      <c r="U130" s="34"/>
      <c r="V130" s="236"/>
      <c r="X130" s="604"/>
    </row>
    <row r="131" spans="1:24" ht="12" customHeight="1">
      <c r="A131" s="236"/>
      <c r="B131" s="20"/>
      <c r="C131" s="20"/>
      <c r="D131" s="229"/>
      <c r="E131" s="256"/>
      <c r="F131" s="229"/>
      <c r="G131" s="21"/>
      <c r="H131" s="20"/>
      <c r="I131" s="20"/>
      <c r="J131" s="20"/>
      <c r="K131" s="20"/>
      <c r="L131" s="469"/>
      <c r="M131" s="432"/>
      <c r="N131" s="229"/>
      <c r="O131" s="256"/>
      <c r="P131" s="229"/>
      <c r="Q131" s="21"/>
      <c r="R131" s="20"/>
      <c r="S131" s="20"/>
      <c r="T131" s="20"/>
      <c r="U131" s="20"/>
      <c r="V131" s="236"/>
      <c r="X131" s="605"/>
    </row>
    <row r="132" spans="1:24" s="33" customFormat="1" ht="12" customHeight="1">
      <c r="A132" s="367"/>
      <c r="B132" s="34"/>
      <c r="C132" s="15" t="s">
        <v>317</v>
      </c>
      <c r="D132" s="257"/>
      <c r="E132" s="392">
        <f>SUM(G132:J132)</f>
        <v>541</v>
      </c>
      <c r="F132" s="393"/>
      <c r="G132" s="390">
        <v>146</v>
      </c>
      <c r="H132" s="389">
        <v>138</v>
      </c>
      <c r="I132" s="389">
        <v>136</v>
      </c>
      <c r="J132" s="391">
        <v>121</v>
      </c>
      <c r="K132" s="34"/>
      <c r="L132" s="508">
        <f>E132/O132-1</f>
        <v>0.2973621103117505</v>
      </c>
      <c r="M132" s="430">
        <f>G132/Q132-1</f>
        <v>0.3035714285714286</v>
      </c>
      <c r="N132" s="257"/>
      <c r="O132" s="392">
        <f>SUM(Q132:T132)</f>
        <v>417</v>
      </c>
      <c r="P132" s="393"/>
      <c r="Q132" s="390">
        <v>112</v>
      </c>
      <c r="R132" s="389">
        <v>106</v>
      </c>
      <c r="S132" s="389">
        <v>101</v>
      </c>
      <c r="T132" s="391">
        <v>98</v>
      </c>
      <c r="U132" s="421">
        <v>1840</v>
      </c>
      <c r="V132" s="367"/>
      <c r="X132" s="604"/>
    </row>
    <row r="133" spans="1:24" ht="12" customHeight="1">
      <c r="A133" s="236"/>
      <c r="B133" s="20"/>
      <c r="C133" s="20"/>
      <c r="D133" s="229"/>
      <c r="E133" s="256"/>
      <c r="F133" s="229"/>
      <c r="G133" s="21"/>
      <c r="H133" s="20"/>
      <c r="I133" s="20"/>
      <c r="J133" s="20"/>
      <c r="K133" s="20"/>
      <c r="L133" s="469"/>
      <c r="M133" s="422"/>
      <c r="N133" s="229"/>
      <c r="O133" s="256"/>
      <c r="P133" s="229"/>
      <c r="Q133" s="21"/>
      <c r="R133" s="20"/>
      <c r="S133" s="20"/>
      <c r="T133" s="20"/>
      <c r="U133" s="20"/>
      <c r="V133" s="236"/>
      <c r="X133" s="605"/>
    </row>
    <row r="134" spans="1:22" s="14" customFormat="1" ht="12" customHeight="1">
      <c r="A134" s="236"/>
      <c r="B134" s="18"/>
      <c r="C134" s="15" t="s">
        <v>21</v>
      </c>
      <c r="D134" s="254"/>
      <c r="E134" s="255">
        <v>24</v>
      </c>
      <c r="F134" s="254"/>
      <c r="G134" s="16">
        <v>25</v>
      </c>
      <c r="H134" s="17">
        <v>24</v>
      </c>
      <c r="I134" s="17">
        <v>25</v>
      </c>
      <c r="J134" s="335">
        <v>24</v>
      </c>
      <c r="K134" s="18"/>
      <c r="L134" s="508">
        <f>E134/O134-1</f>
        <v>0</v>
      </c>
      <c r="M134" s="430">
        <f>G134/Q134-1</f>
        <v>0.04166666666666674</v>
      </c>
      <c r="N134" s="254"/>
      <c r="O134" s="255">
        <v>24</v>
      </c>
      <c r="P134" s="254"/>
      <c r="Q134" s="16">
        <v>24</v>
      </c>
      <c r="R134" s="17">
        <v>24</v>
      </c>
      <c r="S134" s="17">
        <v>24</v>
      </c>
      <c r="T134" s="335">
        <v>25</v>
      </c>
      <c r="U134" s="18"/>
      <c r="V134" s="236"/>
    </row>
    <row r="135" spans="1:22" ht="12" customHeight="1">
      <c r="A135" s="236"/>
      <c r="B135" s="27"/>
      <c r="C135" s="25" t="s">
        <v>286</v>
      </c>
      <c r="D135" s="229"/>
      <c r="E135" s="275">
        <v>61</v>
      </c>
      <c r="F135" s="229"/>
      <c r="G135" s="57">
        <v>60</v>
      </c>
      <c r="H135" s="58">
        <v>63</v>
      </c>
      <c r="I135" s="58">
        <v>63</v>
      </c>
      <c r="J135" s="336">
        <v>59</v>
      </c>
      <c r="K135" s="27"/>
      <c r="L135" s="511">
        <f>E135/O135-1</f>
        <v>-0.06153846153846154</v>
      </c>
      <c r="M135" s="431">
        <f>G135/Q135-1</f>
        <v>-0.032258064516129004</v>
      </c>
      <c r="N135" s="229"/>
      <c r="O135" s="275">
        <v>65</v>
      </c>
      <c r="P135" s="229"/>
      <c r="Q135" s="57">
        <v>62</v>
      </c>
      <c r="R135" s="58">
        <v>67</v>
      </c>
      <c r="S135" s="58">
        <v>66</v>
      </c>
      <c r="T135" s="336">
        <v>61</v>
      </c>
      <c r="U135" s="27"/>
      <c r="V135" s="236"/>
    </row>
    <row r="136" spans="1:22" ht="12" customHeight="1">
      <c r="A136" s="236"/>
      <c r="B136" s="27"/>
      <c r="C136" s="25" t="s">
        <v>291</v>
      </c>
      <c r="D136" s="229"/>
      <c r="E136" s="275">
        <v>15</v>
      </c>
      <c r="F136" s="229"/>
      <c r="G136" s="57">
        <v>16</v>
      </c>
      <c r="H136" s="58">
        <v>15</v>
      </c>
      <c r="I136" s="58">
        <v>15</v>
      </c>
      <c r="J136" s="336">
        <v>15</v>
      </c>
      <c r="K136" s="27"/>
      <c r="L136" s="511">
        <f>E136/O136-1</f>
        <v>0.0714285714285714</v>
      </c>
      <c r="M136" s="431">
        <f>G136/Q136-1</f>
        <v>0.1428571428571428</v>
      </c>
      <c r="N136" s="229"/>
      <c r="O136" s="275">
        <v>14</v>
      </c>
      <c r="P136" s="229"/>
      <c r="Q136" s="57">
        <v>14</v>
      </c>
      <c r="R136" s="58">
        <v>13</v>
      </c>
      <c r="S136" s="58">
        <v>13</v>
      </c>
      <c r="T136" s="336">
        <v>15</v>
      </c>
      <c r="U136" s="27"/>
      <c r="V136" s="236"/>
    </row>
    <row r="137" spans="1:24" ht="12" customHeight="1">
      <c r="A137" s="236"/>
      <c r="B137" s="20"/>
      <c r="C137" s="20"/>
      <c r="D137" s="229"/>
      <c r="E137" s="256"/>
      <c r="F137" s="229"/>
      <c r="G137" s="21"/>
      <c r="H137" s="20"/>
      <c r="I137" s="20"/>
      <c r="J137" s="20"/>
      <c r="K137" s="20"/>
      <c r="L137" s="469"/>
      <c r="M137" s="432"/>
      <c r="N137" s="229"/>
      <c r="O137" s="256"/>
      <c r="P137" s="229"/>
      <c r="Q137" s="21"/>
      <c r="R137" s="20"/>
      <c r="S137" s="20"/>
      <c r="T137" s="20"/>
      <c r="U137" s="20"/>
      <c r="V137" s="236"/>
      <c r="X137" s="605"/>
    </row>
    <row r="138" spans="1:24" s="33" customFormat="1" ht="12" customHeight="1">
      <c r="A138" s="236"/>
      <c r="B138" s="34"/>
      <c r="C138" s="15" t="s">
        <v>22</v>
      </c>
      <c r="D138" s="257"/>
      <c r="E138" s="258">
        <v>0.14</v>
      </c>
      <c r="F138" s="257"/>
      <c r="G138" s="23">
        <v>0.14</v>
      </c>
      <c r="H138" s="24">
        <v>0.14</v>
      </c>
      <c r="I138" s="24">
        <v>0.14</v>
      </c>
      <c r="J138" s="332">
        <v>0.15</v>
      </c>
      <c r="K138" s="34"/>
      <c r="L138" s="508"/>
      <c r="M138" s="430"/>
      <c r="N138" s="257"/>
      <c r="O138" s="258">
        <v>0.16</v>
      </c>
      <c r="P138" s="257"/>
      <c r="Q138" s="23">
        <v>0.16</v>
      </c>
      <c r="R138" s="24">
        <v>0.15</v>
      </c>
      <c r="S138" s="24">
        <v>0.15</v>
      </c>
      <c r="T138" s="332">
        <v>0.16</v>
      </c>
      <c r="U138" s="34"/>
      <c r="V138" s="236"/>
      <c r="X138" s="604"/>
    </row>
    <row r="139" spans="1:24" ht="12" customHeight="1">
      <c r="A139" s="236"/>
      <c r="B139" s="20"/>
      <c r="C139" s="20"/>
      <c r="D139" s="229"/>
      <c r="E139" s="256"/>
      <c r="F139" s="229"/>
      <c r="G139" s="21"/>
      <c r="H139" s="20"/>
      <c r="I139" s="20"/>
      <c r="J139" s="20"/>
      <c r="K139" s="20"/>
      <c r="L139" s="469"/>
      <c r="M139" s="432"/>
      <c r="N139" s="229"/>
      <c r="O139" s="256"/>
      <c r="P139" s="229"/>
      <c r="Q139" s="21"/>
      <c r="R139" s="20"/>
      <c r="S139" s="20"/>
      <c r="T139" s="20"/>
      <c r="U139" s="20"/>
      <c r="V139" s="236"/>
      <c r="X139" s="605"/>
    </row>
    <row r="140" spans="1:24" ht="12" customHeight="1">
      <c r="A140" s="236"/>
      <c r="B140" s="20"/>
      <c r="C140" s="15" t="s">
        <v>307</v>
      </c>
      <c r="D140" s="257"/>
      <c r="E140" s="392">
        <f>SUM(G140:J140)</f>
        <v>2579</v>
      </c>
      <c r="F140" s="393"/>
      <c r="G140" s="390">
        <v>756</v>
      </c>
      <c r="H140" s="389">
        <v>599</v>
      </c>
      <c r="I140" s="389">
        <v>635</v>
      </c>
      <c r="J140" s="391">
        <v>589</v>
      </c>
      <c r="K140" s="34"/>
      <c r="L140" s="508">
        <f>E140/O140-1</f>
        <v>0.394054054054054</v>
      </c>
      <c r="M140" s="430">
        <f>G140/Q140-1</f>
        <v>0.4183864915572233</v>
      </c>
      <c r="N140" s="257"/>
      <c r="O140" s="392">
        <f>SUM(Q140:T140)</f>
        <v>1850</v>
      </c>
      <c r="P140" s="393"/>
      <c r="Q140" s="390">
        <v>533</v>
      </c>
      <c r="R140" s="389">
        <v>462</v>
      </c>
      <c r="S140" s="389">
        <v>456</v>
      </c>
      <c r="T140" s="391">
        <v>399</v>
      </c>
      <c r="U140" s="223">
        <v>1840</v>
      </c>
      <c r="V140" s="236"/>
      <c r="X140" s="605"/>
    </row>
    <row r="141" spans="1:24" ht="12" customHeight="1">
      <c r="A141" s="236"/>
      <c r="B141" s="20"/>
      <c r="C141" s="20"/>
      <c r="D141" s="229"/>
      <c r="E141" s="256"/>
      <c r="F141" s="229"/>
      <c r="G141" s="21"/>
      <c r="H141" s="20"/>
      <c r="I141" s="20"/>
      <c r="J141" s="20"/>
      <c r="K141" s="20"/>
      <c r="L141" s="469"/>
      <c r="M141" s="422"/>
      <c r="N141" s="229"/>
      <c r="O141" s="256"/>
      <c r="P141" s="229"/>
      <c r="Q141" s="21"/>
      <c r="R141" s="20"/>
      <c r="S141" s="20"/>
      <c r="T141" s="20"/>
      <c r="U141" s="20"/>
      <c r="V141" s="236"/>
      <c r="X141" s="605"/>
    </row>
    <row r="142" spans="1:22" s="14" customFormat="1" ht="12" customHeight="1">
      <c r="A142" s="236"/>
      <c r="B142" s="18"/>
      <c r="C142" s="15" t="s">
        <v>25</v>
      </c>
      <c r="D142" s="254"/>
      <c r="E142" s="262">
        <v>117</v>
      </c>
      <c r="F142" s="254"/>
      <c r="G142" s="28">
        <v>128</v>
      </c>
      <c r="H142" s="29">
        <v>106</v>
      </c>
      <c r="I142" s="29">
        <v>117</v>
      </c>
      <c r="J142" s="333">
        <v>115</v>
      </c>
      <c r="K142" s="18"/>
      <c r="L142" s="508">
        <f>E142/O142-1</f>
        <v>0.09345794392523366</v>
      </c>
      <c r="M142" s="430">
        <f>G142/Q142-1</f>
        <v>0.1428571428571428</v>
      </c>
      <c r="N142" s="254"/>
      <c r="O142" s="262">
        <v>107</v>
      </c>
      <c r="P142" s="254"/>
      <c r="Q142" s="28">
        <v>112</v>
      </c>
      <c r="R142" s="29">
        <v>104</v>
      </c>
      <c r="S142" s="29">
        <v>108</v>
      </c>
      <c r="T142" s="333">
        <v>101</v>
      </c>
      <c r="U142" s="18"/>
      <c r="V142" s="236"/>
    </row>
    <row r="143" spans="1:22" ht="12" customHeight="1">
      <c r="A143" s="236"/>
      <c r="B143" s="27"/>
      <c r="C143" s="25" t="s">
        <v>287</v>
      </c>
      <c r="D143" s="229"/>
      <c r="E143" s="264">
        <v>271</v>
      </c>
      <c r="F143" s="229"/>
      <c r="G143" s="31">
        <v>346</v>
      </c>
      <c r="H143" s="32">
        <v>240</v>
      </c>
      <c r="I143" s="32">
        <v>250</v>
      </c>
      <c r="J143" s="334">
        <v>239</v>
      </c>
      <c r="K143" s="27"/>
      <c r="L143" s="511">
        <f>E143/O143-1</f>
        <v>0.272300469483568</v>
      </c>
      <c r="M143" s="431">
        <f>G143/Q143-1</f>
        <v>0.5656108597285068</v>
      </c>
      <c r="N143" s="229"/>
      <c r="O143" s="264">
        <v>213</v>
      </c>
      <c r="P143" s="229"/>
      <c r="Q143" s="31">
        <v>221</v>
      </c>
      <c r="R143" s="32">
        <v>205</v>
      </c>
      <c r="S143" s="32">
        <v>213</v>
      </c>
      <c r="T143" s="334">
        <v>209</v>
      </c>
      <c r="U143" s="27"/>
      <c r="V143" s="236"/>
    </row>
    <row r="144" spans="1:22" ht="12" customHeight="1">
      <c r="A144" s="236"/>
      <c r="B144" s="20"/>
      <c r="C144" s="25" t="s">
        <v>292</v>
      </c>
      <c r="D144" s="229"/>
      <c r="E144" s="264">
        <v>78</v>
      </c>
      <c r="F144" s="229"/>
      <c r="G144" s="31">
        <v>72</v>
      </c>
      <c r="H144" s="32">
        <v>73</v>
      </c>
      <c r="I144" s="32">
        <v>84</v>
      </c>
      <c r="J144" s="334">
        <v>83</v>
      </c>
      <c r="K144" s="20"/>
      <c r="L144" s="511">
        <f>E144/O144-1</f>
        <v>-0.025000000000000022</v>
      </c>
      <c r="M144" s="431">
        <f>G144/Q144-1</f>
        <v>-0.16279069767441856</v>
      </c>
      <c r="N144" s="229"/>
      <c r="O144" s="264">
        <v>80</v>
      </c>
      <c r="P144" s="229"/>
      <c r="Q144" s="31">
        <v>86</v>
      </c>
      <c r="R144" s="32">
        <v>79</v>
      </c>
      <c r="S144" s="32">
        <v>81</v>
      </c>
      <c r="T144" s="334">
        <v>71</v>
      </c>
      <c r="U144" s="20"/>
      <c r="V144" s="236"/>
    </row>
    <row r="145" spans="1:24" ht="12" customHeight="1">
      <c r="A145" s="236"/>
      <c r="B145" s="20"/>
      <c r="C145" s="20"/>
      <c r="D145" s="229"/>
      <c r="E145" s="256"/>
      <c r="F145" s="229"/>
      <c r="G145" s="21"/>
      <c r="H145" s="20"/>
      <c r="I145" s="20"/>
      <c r="J145" s="20"/>
      <c r="K145" s="20"/>
      <c r="L145" s="469"/>
      <c r="M145" s="432"/>
      <c r="N145" s="229"/>
      <c r="O145" s="256"/>
      <c r="P145" s="229"/>
      <c r="Q145" s="21"/>
      <c r="R145" s="20"/>
      <c r="S145" s="20"/>
      <c r="T145" s="20"/>
      <c r="U145" s="20"/>
      <c r="V145" s="236"/>
      <c r="X145" s="605"/>
    </row>
    <row r="146" spans="1:22" s="14" customFormat="1" ht="12.75" customHeight="1">
      <c r="A146" s="236"/>
      <c r="B146" s="18"/>
      <c r="C146" s="15" t="s">
        <v>348</v>
      </c>
      <c r="D146" s="254"/>
      <c r="E146" s="255">
        <v>28</v>
      </c>
      <c r="F146" s="254"/>
      <c r="G146" s="16">
        <v>35</v>
      </c>
      <c r="H146" s="17">
        <v>27</v>
      </c>
      <c r="I146" s="17">
        <v>18</v>
      </c>
      <c r="J146" s="335">
        <v>22</v>
      </c>
      <c r="K146" s="18"/>
      <c r="L146" s="508">
        <f>E146/O146-1</f>
        <v>0.75</v>
      </c>
      <c r="M146" s="430">
        <f>G146/Q146-1</f>
        <v>0.75</v>
      </c>
      <c r="N146" s="254"/>
      <c r="O146" s="255">
        <v>16</v>
      </c>
      <c r="P146" s="254"/>
      <c r="Q146" s="16">
        <v>20</v>
      </c>
      <c r="R146" s="17">
        <v>16</v>
      </c>
      <c r="S146" s="17">
        <v>19</v>
      </c>
      <c r="T146" s="335">
        <v>10</v>
      </c>
      <c r="U146" s="18"/>
      <c r="V146" s="236"/>
    </row>
    <row r="147" spans="1:22" ht="12" customHeight="1">
      <c r="A147" s="236"/>
      <c r="B147" s="27"/>
      <c r="C147" s="25" t="s">
        <v>288</v>
      </c>
      <c r="D147" s="229"/>
      <c r="E147" s="275">
        <v>47</v>
      </c>
      <c r="F147" s="229"/>
      <c r="G147" s="57">
        <v>53</v>
      </c>
      <c r="H147" s="58">
        <v>49</v>
      </c>
      <c r="I147" s="58">
        <v>44</v>
      </c>
      <c r="J147" s="336">
        <v>43</v>
      </c>
      <c r="K147" s="27"/>
      <c r="L147" s="511">
        <f>E147/O147-1</f>
        <v>0.6206896551724137</v>
      </c>
      <c r="M147" s="431">
        <f>G147/Q147-1</f>
        <v>0.08163265306122458</v>
      </c>
      <c r="N147" s="229"/>
      <c r="O147" s="275">
        <v>29</v>
      </c>
      <c r="P147" s="229"/>
      <c r="Q147" s="57">
        <v>49</v>
      </c>
      <c r="R147" s="58">
        <v>31</v>
      </c>
      <c r="S147" s="58">
        <v>49</v>
      </c>
      <c r="T147" s="336">
        <v>-14</v>
      </c>
      <c r="U147" s="27"/>
      <c r="V147" s="236"/>
    </row>
    <row r="148" spans="1:22" ht="12" customHeight="1">
      <c r="A148" s="236"/>
      <c r="B148" s="27"/>
      <c r="C148" s="25" t="s">
        <v>293</v>
      </c>
      <c r="D148" s="229"/>
      <c r="E148" s="275">
        <v>20</v>
      </c>
      <c r="F148" s="229"/>
      <c r="G148" s="57">
        <v>22</v>
      </c>
      <c r="H148" s="58">
        <v>20</v>
      </c>
      <c r="I148" s="58">
        <v>12</v>
      </c>
      <c r="J148" s="336">
        <v>12</v>
      </c>
      <c r="K148" s="27"/>
      <c r="L148" s="511">
        <f>E148/O148-1</f>
        <v>0.5384615384615385</v>
      </c>
      <c r="M148" s="431">
        <f>G148/Q148-1</f>
        <v>1.2000000000000002</v>
      </c>
      <c r="N148" s="229"/>
      <c r="O148" s="275">
        <v>13</v>
      </c>
      <c r="P148" s="229"/>
      <c r="Q148" s="57">
        <v>10</v>
      </c>
      <c r="R148" s="58">
        <v>13</v>
      </c>
      <c r="S148" s="58">
        <v>13</v>
      </c>
      <c r="T148" s="336">
        <v>15</v>
      </c>
      <c r="U148" s="27"/>
      <c r="V148" s="236"/>
    </row>
    <row r="149" spans="1:24" ht="12" customHeight="1">
      <c r="A149" s="236"/>
      <c r="B149" s="20"/>
      <c r="C149" s="20"/>
      <c r="D149" s="229"/>
      <c r="E149" s="256"/>
      <c r="F149" s="229"/>
      <c r="G149" s="21"/>
      <c r="H149" s="20"/>
      <c r="I149" s="20"/>
      <c r="J149" s="20"/>
      <c r="K149" s="20"/>
      <c r="L149" s="278"/>
      <c r="M149" s="432"/>
      <c r="N149" s="229"/>
      <c r="O149" s="256"/>
      <c r="P149" s="229"/>
      <c r="Q149" s="21"/>
      <c r="R149" s="20"/>
      <c r="S149" s="20"/>
      <c r="T149" s="20"/>
      <c r="U149" s="20"/>
      <c r="V149" s="236"/>
      <c r="X149" s="605"/>
    </row>
    <row r="150" spans="1:22" s="14" customFormat="1" ht="12" customHeight="1">
      <c r="A150" s="236"/>
      <c r="B150" s="18"/>
      <c r="C150" s="15" t="s">
        <v>23</v>
      </c>
      <c r="D150" s="257"/>
      <c r="E150" s="276">
        <v>0.17</v>
      </c>
      <c r="F150" s="257"/>
      <c r="G150" s="23">
        <v>0.26</v>
      </c>
      <c r="H150" s="24">
        <v>0.14</v>
      </c>
      <c r="I150" s="24">
        <v>0.12</v>
      </c>
      <c r="J150" s="332">
        <v>0.15</v>
      </c>
      <c r="K150" s="18"/>
      <c r="L150" s="330"/>
      <c r="M150" s="430"/>
      <c r="N150" s="257"/>
      <c r="O150" s="276">
        <v>0.19</v>
      </c>
      <c r="P150" s="257"/>
      <c r="Q150" s="23">
        <v>0.16</v>
      </c>
      <c r="R150" s="24">
        <v>0.21</v>
      </c>
      <c r="S150" s="24">
        <v>0.22</v>
      </c>
      <c r="T150" s="332">
        <v>0.15</v>
      </c>
      <c r="U150" s="18"/>
      <c r="V150" s="236"/>
    </row>
    <row r="151" spans="1:22" ht="12" customHeight="1">
      <c r="A151" s="236"/>
      <c r="B151" s="27"/>
      <c r="C151" s="25" t="s">
        <v>289</v>
      </c>
      <c r="D151" s="266"/>
      <c r="E151" s="277">
        <v>0.2</v>
      </c>
      <c r="F151" s="266"/>
      <c r="G151" s="30">
        <v>0.19</v>
      </c>
      <c r="H151" s="26">
        <v>0.23</v>
      </c>
      <c r="I151" s="26">
        <v>0.2</v>
      </c>
      <c r="J151" s="337">
        <v>0.18</v>
      </c>
      <c r="K151" s="27"/>
      <c r="L151" s="329"/>
      <c r="M151" s="431"/>
      <c r="N151" s="266"/>
      <c r="O151" s="277">
        <v>0.24</v>
      </c>
      <c r="P151" s="266"/>
      <c r="Q151" s="30">
        <v>0.26</v>
      </c>
      <c r="R151" s="26">
        <v>0.23</v>
      </c>
      <c r="S151" s="26">
        <v>0.23</v>
      </c>
      <c r="T151" s="337">
        <v>0.23</v>
      </c>
      <c r="U151" s="27"/>
      <c r="V151" s="236"/>
    </row>
    <row r="152" spans="1:22" ht="12" customHeight="1">
      <c r="A152" s="236"/>
      <c r="B152" s="27"/>
      <c r="C152" s="25" t="s">
        <v>294</v>
      </c>
      <c r="D152" s="266"/>
      <c r="E152" s="267">
        <v>0.16</v>
      </c>
      <c r="F152" s="266"/>
      <c r="G152" s="30">
        <v>0.27</v>
      </c>
      <c r="H152" s="26">
        <v>0.11</v>
      </c>
      <c r="I152" s="26">
        <v>0.1</v>
      </c>
      <c r="J152" s="337">
        <v>0.15</v>
      </c>
      <c r="K152" s="27"/>
      <c r="L152" s="329"/>
      <c r="M152" s="431"/>
      <c r="N152" s="266"/>
      <c r="O152" s="267">
        <v>0.17</v>
      </c>
      <c r="P152" s="266"/>
      <c r="Q152" s="30">
        <v>0.14</v>
      </c>
      <c r="R152" s="26">
        <v>0.2</v>
      </c>
      <c r="S152" s="26">
        <v>0.22</v>
      </c>
      <c r="T152" s="337">
        <v>0.13</v>
      </c>
      <c r="U152" s="27"/>
      <c r="V152" s="236"/>
    </row>
    <row r="153" spans="1:24" ht="12" customHeight="1">
      <c r="A153" s="236"/>
      <c r="B153" s="20"/>
      <c r="C153" s="20"/>
      <c r="D153" s="278"/>
      <c r="E153" s="278"/>
      <c r="F153" s="278"/>
      <c r="G153" s="22"/>
      <c r="H153" s="59"/>
      <c r="I153" s="59"/>
      <c r="J153" s="59"/>
      <c r="K153" s="20"/>
      <c r="L153" s="278"/>
      <c r="M153" s="432"/>
      <c r="N153" s="278"/>
      <c r="O153" s="278"/>
      <c r="P153" s="278"/>
      <c r="Q153" s="22"/>
      <c r="R153" s="59"/>
      <c r="S153" s="59"/>
      <c r="T153" s="59"/>
      <c r="U153" s="20"/>
      <c r="V153" s="236"/>
      <c r="X153" s="605"/>
    </row>
    <row r="154" spans="1:22" ht="9" customHeight="1">
      <c r="A154" s="236"/>
      <c r="B154" s="237"/>
      <c r="C154" s="238"/>
      <c r="D154" s="238"/>
      <c r="E154" s="238"/>
      <c r="F154" s="238"/>
      <c r="G154" s="238"/>
      <c r="H154" s="238"/>
      <c r="I154" s="238"/>
      <c r="J154" s="238"/>
      <c r="K154" s="237"/>
      <c r="L154" s="238"/>
      <c r="M154" s="239"/>
      <c r="N154" s="238"/>
      <c r="O154" s="238"/>
      <c r="P154" s="238"/>
      <c r="Q154" s="238"/>
      <c r="R154" s="238"/>
      <c r="S154" s="238"/>
      <c r="T154" s="238"/>
      <c r="U154" s="237"/>
      <c r="V154" s="236"/>
    </row>
    <row r="155" spans="1:22" ht="13.5" customHeight="1">
      <c r="A155" s="35"/>
      <c r="B155" s="98" t="s">
        <v>175</v>
      </c>
      <c r="C155" s="606"/>
      <c r="D155" s="35"/>
      <c r="E155" s="38"/>
      <c r="F155" s="38"/>
      <c r="G155" s="35"/>
      <c r="H155" s="35"/>
      <c r="I155" s="35"/>
      <c r="J155" s="38"/>
      <c r="K155" s="35"/>
      <c r="L155" s="35"/>
      <c r="M155" s="35"/>
      <c r="N155" s="35"/>
      <c r="O155" s="38"/>
      <c r="P155" s="38"/>
      <c r="Q155" s="35"/>
      <c r="R155" s="35"/>
      <c r="S155" s="35"/>
      <c r="T155" s="36"/>
      <c r="U155" s="35"/>
      <c r="V155" s="35"/>
    </row>
    <row r="156" spans="1:22" ht="15" customHeight="1">
      <c r="A156" s="35"/>
      <c r="B156" s="98" t="s">
        <v>231</v>
      </c>
      <c r="C156" s="220"/>
      <c r="D156" s="35"/>
      <c r="E156" s="38"/>
      <c r="F156" s="38"/>
      <c r="G156" s="35"/>
      <c r="H156" s="35"/>
      <c r="I156" s="35"/>
      <c r="J156" s="38"/>
      <c r="K156" s="35"/>
      <c r="L156" s="35"/>
      <c r="M156" s="35"/>
      <c r="N156" s="35"/>
      <c r="O156" s="38"/>
      <c r="P156" s="38"/>
      <c r="Q156" s="35"/>
      <c r="R156" s="35"/>
      <c r="S156" s="35"/>
      <c r="T156" s="36"/>
      <c r="U156" s="35"/>
      <c r="V156" s="35"/>
    </row>
    <row r="158" spans="7:20" ht="12" customHeight="1">
      <c r="G158" s="611"/>
      <c r="H158" s="611"/>
      <c r="I158" s="611"/>
      <c r="J158" s="611"/>
      <c r="Q158" s="611"/>
      <c r="R158" s="611"/>
      <c r="S158" s="611"/>
      <c r="T158" s="611"/>
    </row>
    <row r="159" spans="7:20" ht="12" customHeight="1">
      <c r="G159" s="611"/>
      <c r="H159" s="611"/>
      <c r="I159" s="611"/>
      <c r="J159" s="611"/>
      <c r="Q159" s="611"/>
      <c r="R159" s="611"/>
      <c r="S159" s="611"/>
      <c r="T159" s="611"/>
    </row>
    <row r="161" spans="7:19" ht="12" customHeight="1">
      <c r="G161" s="526"/>
      <c r="H161" s="526"/>
      <c r="I161" s="526"/>
      <c r="Q161" s="526"/>
      <c r="R161" s="526"/>
      <c r="S161" s="526"/>
    </row>
  </sheetData>
  <sheetProtection password="C7A0" sheet="1" objects="1" scenarios="1"/>
  <printOptions horizontalCentered="1"/>
  <pageMargins left="0.5118110236220472" right="0.5118110236220472" top="0.31496062992125984" bottom="0.4330708661417323" header="0.2362204724409449" footer="0.2362204724409449"/>
  <pageSetup fitToHeight="0" horizontalDpi="600" verticalDpi="600" orientation="portrait" paperSize="9" scale="69" r:id="rId1"/>
  <headerFooter alignWithMargins="0">
    <oddFooter>&amp;L&amp;"KPN Sans,Regular"KPN Investor Relations&amp;C&amp;"KPN Sans,Regular"&amp;A&amp;R&amp;"KPN Sans,Regular"Q4 2005</oddFooter>
  </headerFooter>
  <rowBreaks count="1" manualBreakCount="1">
    <brk id="6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1.25" style="19" customWidth="1"/>
    <col min="2" max="2" width="0.875" style="19" customWidth="1"/>
    <col min="3" max="3" width="37.75390625" style="597" customWidth="1"/>
    <col min="4" max="4" width="1.75390625" style="19" customWidth="1"/>
    <col min="5" max="5" width="9.00390625" style="620" customWidth="1"/>
    <col min="6" max="6" width="1.75390625" style="610" customWidth="1"/>
    <col min="7" max="9" width="9.00390625" style="597" customWidth="1"/>
    <col min="10" max="10" width="9.00390625" style="610" customWidth="1"/>
    <col min="11" max="11" width="1.75390625" style="19" customWidth="1"/>
    <col min="12" max="12" width="7.75390625" style="19" customWidth="1"/>
    <col min="13" max="13" width="7.75390625" style="618" customWidth="1"/>
    <col min="14" max="14" width="1.75390625" style="19" customWidth="1"/>
    <col min="15" max="15" width="9.00390625" style="620" customWidth="1"/>
    <col min="16" max="16" width="1.75390625" style="610" customWidth="1"/>
    <col min="17" max="20" width="9.00390625" style="597" customWidth="1"/>
    <col min="21" max="21" width="0.875" style="19" customWidth="1"/>
    <col min="22" max="22" width="1.25" style="19" customWidth="1"/>
    <col min="23" max="16384" width="9.75390625" style="19" customWidth="1"/>
  </cols>
  <sheetData>
    <row r="1" spans="1:22" ht="9" customHeight="1">
      <c r="A1" s="294"/>
      <c r="B1" s="294"/>
      <c r="C1" s="295"/>
      <c r="D1" s="294"/>
      <c r="E1" s="296"/>
      <c r="F1" s="297"/>
      <c r="G1" s="298"/>
      <c r="H1" s="298"/>
      <c r="I1" s="298"/>
      <c r="J1" s="297"/>
      <c r="K1" s="294"/>
      <c r="L1" s="294"/>
      <c r="M1" s="299"/>
      <c r="N1" s="294"/>
      <c r="O1" s="296"/>
      <c r="P1" s="297"/>
      <c r="Q1" s="298"/>
      <c r="R1" s="298"/>
      <c r="S1" s="298"/>
      <c r="T1" s="297"/>
      <c r="U1" s="294"/>
      <c r="V1" s="294"/>
    </row>
    <row r="2" spans="1:22" s="6" customFormat="1" ht="15" customHeight="1">
      <c r="A2" s="294"/>
      <c r="C2" s="155" t="s">
        <v>318</v>
      </c>
      <c r="D2" s="248"/>
      <c r="E2" s="229">
        <v>2005</v>
      </c>
      <c r="F2" s="228"/>
      <c r="G2" s="8" t="s">
        <v>358</v>
      </c>
      <c r="H2" s="9" t="s">
        <v>308</v>
      </c>
      <c r="I2" s="9" t="s">
        <v>247</v>
      </c>
      <c r="J2" s="9" t="s">
        <v>224</v>
      </c>
      <c r="K2" s="39"/>
      <c r="L2" s="266" t="s">
        <v>26</v>
      </c>
      <c r="M2" s="10" t="s">
        <v>26</v>
      </c>
      <c r="N2" s="248"/>
      <c r="O2" s="229">
        <v>2004</v>
      </c>
      <c r="P2" s="228"/>
      <c r="Q2" s="8" t="s">
        <v>153</v>
      </c>
      <c r="R2" s="9" t="s">
        <v>154</v>
      </c>
      <c r="S2" s="9" t="s">
        <v>155</v>
      </c>
      <c r="T2" s="9" t="s">
        <v>147</v>
      </c>
      <c r="U2" s="39"/>
      <c r="V2" s="294"/>
    </row>
    <row r="3" spans="1:22" s="11" customFormat="1" ht="13.5" customHeight="1">
      <c r="A3" s="294"/>
      <c r="C3" s="156" t="s">
        <v>150</v>
      </c>
      <c r="D3" s="230"/>
      <c r="E3" s="230"/>
      <c r="F3" s="230"/>
      <c r="G3" s="8"/>
      <c r="H3" s="9"/>
      <c r="I3" s="9"/>
      <c r="J3" s="9"/>
      <c r="K3" s="40"/>
      <c r="L3" s="313" t="s">
        <v>115</v>
      </c>
      <c r="M3" s="132" t="s">
        <v>359</v>
      </c>
      <c r="N3" s="230"/>
      <c r="O3" s="230"/>
      <c r="P3" s="230"/>
      <c r="Q3" s="8"/>
      <c r="R3" s="9"/>
      <c r="S3" s="9"/>
      <c r="T3" s="9"/>
      <c r="U3" s="40"/>
      <c r="V3" s="294"/>
    </row>
    <row r="4" spans="1:22" s="11" customFormat="1" ht="13.5" customHeight="1">
      <c r="A4" s="294"/>
      <c r="D4" s="253"/>
      <c r="E4" s="281"/>
      <c r="F4" s="253"/>
      <c r="G4" s="183"/>
      <c r="H4" s="182"/>
      <c r="I4" s="182"/>
      <c r="J4" s="182"/>
      <c r="K4" s="13"/>
      <c r="L4" s="328"/>
      <c r="M4" s="140"/>
      <c r="N4" s="253"/>
      <c r="O4" s="281"/>
      <c r="P4" s="253"/>
      <c r="Q4" s="183"/>
      <c r="R4" s="182"/>
      <c r="S4" s="182"/>
      <c r="T4" s="182"/>
      <c r="U4" s="13"/>
      <c r="V4" s="294"/>
    </row>
    <row r="5" spans="1:22" s="33" customFormat="1" ht="12" customHeight="1">
      <c r="A5" s="294"/>
      <c r="C5" s="15" t="s">
        <v>240</v>
      </c>
      <c r="D5" s="257"/>
      <c r="E5" s="287">
        <f>SUM(G5:J5)</f>
        <v>2348</v>
      </c>
      <c r="F5" s="257"/>
      <c r="G5" s="123">
        <f>'P&amp;L'!G18</f>
        <v>695</v>
      </c>
      <c r="H5" s="144">
        <f>'P&amp;L'!H18</f>
        <v>581</v>
      </c>
      <c r="I5" s="144">
        <f>'P&amp;L'!I18</f>
        <v>556</v>
      </c>
      <c r="J5" s="320">
        <f>'P&amp;L'!J18</f>
        <v>516</v>
      </c>
      <c r="K5" s="34"/>
      <c r="L5" s="508">
        <f>E5/O5-1</f>
        <v>-0.11228733459357276</v>
      </c>
      <c r="M5" s="224">
        <f>G5/Q5-1</f>
        <v>0.10492845786963434</v>
      </c>
      <c r="N5" s="257"/>
      <c r="O5" s="287">
        <f>SUM(Q5:T5)</f>
        <v>2645</v>
      </c>
      <c r="P5" s="257"/>
      <c r="Q5" s="123">
        <f>'P&amp;L'!Q18</f>
        <v>629</v>
      </c>
      <c r="R5" s="144">
        <f>'P&amp;L'!R18</f>
        <v>661</v>
      </c>
      <c r="S5" s="144">
        <f>'P&amp;L'!S18</f>
        <v>680</v>
      </c>
      <c r="T5" s="320">
        <f>'P&amp;L'!T18</f>
        <v>675</v>
      </c>
      <c r="U5" s="34"/>
      <c r="V5" s="294"/>
    </row>
    <row r="6" spans="1:22" ht="12" customHeight="1">
      <c r="A6" s="294"/>
      <c r="C6" s="20"/>
      <c r="D6" s="229"/>
      <c r="E6" s="288"/>
      <c r="F6" s="229"/>
      <c r="G6" s="124"/>
      <c r="H6" s="27"/>
      <c r="I6" s="27"/>
      <c r="J6" s="27"/>
      <c r="K6" s="20"/>
      <c r="L6" s="469"/>
      <c r="M6" s="225"/>
      <c r="N6" s="229"/>
      <c r="O6" s="288"/>
      <c r="P6" s="229"/>
      <c r="Q6" s="124"/>
      <c r="R6" s="27"/>
      <c r="S6" s="27"/>
      <c r="T6" s="27"/>
      <c r="U6" s="20"/>
      <c r="V6" s="294"/>
    </row>
    <row r="7" spans="1:22" ht="12" customHeight="1">
      <c r="A7" s="294"/>
      <c r="C7" s="113" t="s">
        <v>127</v>
      </c>
      <c r="D7" s="283"/>
      <c r="E7" s="289">
        <f>SUM(G7:J7)</f>
        <v>2376</v>
      </c>
      <c r="F7" s="283"/>
      <c r="G7" s="125">
        <f>'P&amp;L'!G14+'P&amp;L'!G15</f>
        <v>624</v>
      </c>
      <c r="H7" s="145">
        <f>'P&amp;L'!H14+'P&amp;L'!H15</f>
        <v>566</v>
      </c>
      <c r="I7" s="145">
        <f>'P&amp;L'!I14+'P&amp;L'!I15</f>
        <v>608</v>
      </c>
      <c r="J7" s="321">
        <f>'P&amp;L'!J14+'P&amp;L'!J15</f>
        <v>578</v>
      </c>
      <c r="K7" s="20"/>
      <c r="L7" s="510">
        <f>E7/O7-1</f>
        <v>0.08493150684931505</v>
      </c>
      <c r="M7" s="226">
        <f>G7/Q7-1</f>
        <v>0.11032028469750887</v>
      </c>
      <c r="N7" s="283"/>
      <c r="O7" s="289">
        <f>SUM(Q7:T7)</f>
        <v>2190</v>
      </c>
      <c r="P7" s="283"/>
      <c r="Q7" s="125">
        <f>'P&amp;L'!Q14+'P&amp;L'!Q15</f>
        <v>562</v>
      </c>
      <c r="R7" s="145">
        <f>'P&amp;L'!R14+'P&amp;L'!R15</f>
        <v>546</v>
      </c>
      <c r="S7" s="145">
        <f>'P&amp;L'!S14+'P&amp;L'!S15</f>
        <v>528</v>
      </c>
      <c r="T7" s="321">
        <f>'P&amp;L'!T14+'P&amp;L'!T15</f>
        <v>554</v>
      </c>
      <c r="U7" s="20"/>
      <c r="V7" s="294"/>
    </row>
    <row r="8" spans="1:22" ht="12" customHeight="1">
      <c r="A8" s="294"/>
      <c r="C8" s="122" t="s">
        <v>227</v>
      </c>
      <c r="D8" s="280"/>
      <c r="E8" s="289">
        <f>SUM(G8:J8)</f>
        <v>-484</v>
      </c>
      <c r="F8" s="280"/>
      <c r="G8" s="126">
        <v>-258</v>
      </c>
      <c r="H8" s="146">
        <v>-95</v>
      </c>
      <c r="I8" s="146">
        <v>-122</v>
      </c>
      <c r="J8" s="322">
        <v>-9</v>
      </c>
      <c r="K8" s="27"/>
      <c r="L8" s="511">
        <f>E8/O8-1</f>
        <v>-0.2231139646869984</v>
      </c>
      <c r="M8" s="218">
        <f>G8/Q8-1</f>
        <v>-0.047970479704797064</v>
      </c>
      <c r="N8" s="280"/>
      <c r="O8" s="289">
        <f>SUM(Q8:T8)</f>
        <v>-623</v>
      </c>
      <c r="P8" s="280"/>
      <c r="Q8" s="126">
        <v>-271</v>
      </c>
      <c r="R8" s="146">
        <v>-156</v>
      </c>
      <c r="S8" s="146">
        <v>-194</v>
      </c>
      <c r="T8" s="322">
        <v>-2</v>
      </c>
      <c r="U8" s="27"/>
      <c r="V8" s="294"/>
    </row>
    <row r="9" spans="1:22" ht="12" customHeight="1">
      <c r="A9" s="294"/>
      <c r="C9" s="217" t="s">
        <v>228</v>
      </c>
      <c r="D9" s="280"/>
      <c r="E9" s="289">
        <f>SUM(G9:J9)</f>
        <v>-24</v>
      </c>
      <c r="F9" s="280"/>
      <c r="G9" s="126">
        <v>-5</v>
      </c>
      <c r="H9" s="146">
        <v>2</v>
      </c>
      <c r="I9" s="146">
        <v>-17</v>
      </c>
      <c r="J9" s="322">
        <v>-4</v>
      </c>
      <c r="K9" s="27"/>
      <c r="L9" s="512" t="s">
        <v>125</v>
      </c>
      <c r="M9" s="218" t="s">
        <v>125</v>
      </c>
      <c r="N9" s="280"/>
      <c r="O9" s="289">
        <f>SUM(Q9:T9)</f>
        <v>8</v>
      </c>
      <c r="P9" s="280"/>
      <c r="Q9" s="126">
        <v>19</v>
      </c>
      <c r="R9" s="146">
        <v>0</v>
      </c>
      <c r="S9" s="146">
        <v>-94</v>
      </c>
      <c r="T9" s="322">
        <v>83</v>
      </c>
      <c r="U9" s="27"/>
      <c r="V9" s="294"/>
    </row>
    <row r="10" spans="1:22" ht="12" customHeight="1">
      <c r="A10" s="294"/>
      <c r="C10" s="217" t="s">
        <v>226</v>
      </c>
      <c r="D10" s="280"/>
      <c r="E10" s="289">
        <f>SUM(G10:J10)</f>
        <v>-151</v>
      </c>
      <c r="F10" s="280"/>
      <c r="G10" s="126">
        <v>-118</v>
      </c>
      <c r="H10" s="146">
        <v>-4</v>
      </c>
      <c r="I10" s="146">
        <v>-8</v>
      </c>
      <c r="J10" s="322">
        <v>-21</v>
      </c>
      <c r="K10" s="27"/>
      <c r="L10" s="512" t="s">
        <v>388</v>
      </c>
      <c r="M10" s="218" t="s">
        <v>389</v>
      </c>
      <c r="N10" s="280"/>
      <c r="O10" s="289">
        <f>SUM(Q10:T10)</f>
        <v>-73</v>
      </c>
      <c r="P10" s="280"/>
      <c r="Q10" s="126">
        <v>-17</v>
      </c>
      <c r="R10" s="146">
        <v>0</v>
      </c>
      <c r="S10" s="146">
        <v>-20</v>
      </c>
      <c r="T10" s="322">
        <v>-36</v>
      </c>
      <c r="U10" s="27"/>
      <c r="V10" s="294"/>
    </row>
    <row r="11" spans="1:22" ht="12" customHeight="1">
      <c r="A11" s="294"/>
      <c r="C11" s="114" t="s">
        <v>225</v>
      </c>
      <c r="D11" s="285"/>
      <c r="E11" s="290">
        <f>SUM(G11:J11)</f>
        <v>-248</v>
      </c>
      <c r="F11" s="285"/>
      <c r="G11" s="126">
        <v>-120</v>
      </c>
      <c r="H11" s="146">
        <v>-23</v>
      </c>
      <c r="I11" s="146">
        <v>-83</v>
      </c>
      <c r="J11" s="322">
        <v>-22</v>
      </c>
      <c r="K11" s="20"/>
      <c r="L11" s="512" t="s">
        <v>389</v>
      </c>
      <c r="M11" s="218" t="s">
        <v>388</v>
      </c>
      <c r="N11" s="285"/>
      <c r="O11" s="290">
        <f>SUM(Q11:T11)</f>
        <v>-63</v>
      </c>
      <c r="P11" s="285"/>
      <c r="Q11" s="126">
        <v>-50</v>
      </c>
      <c r="R11" s="146">
        <v>-26</v>
      </c>
      <c r="S11" s="146">
        <v>-4</v>
      </c>
      <c r="T11" s="322">
        <v>17</v>
      </c>
      <c r="U11" s="20"/>
      <c r="V11" s="294"/>
    </row>
    <row r="12" spans="1:22" ht="12" customHeight="1">
      <c r="A12" s="294"/>
      <c r="C12" s="20"/>
      <c r="D12" s="229"/>
      <c r="E12" s="288"/>
      <c r="F12" s="229"/>
      <c r="G12" s="195"/>
      <c r="H12" s="171"/>
      <c r="I12" s="171"/>
      <c r="J12" s="27"/>
      <c r="K12" s="20"/>
      <c r="L12" s="469"/>
      <c r="M12" s="225"/>
      <c r="N12" s="229"/>
      <c r="O12" s="288"/>
      <c r="P12" s="229"/>
      <c r="Q12" s="195"/>
      <c r="R12" s="171"/>
      <c r="S12" s="171"/>
      <c r="T12" s="27"/>
      <c r="U12" s="20"/>
      <c r="V12" s="294"/>
    </row>
    <row r="13" spans="1:22" s="33" customFormat="1" ht="24" customHeight="1">
      <c r="A13" s="294"/>
      <c r="C13" s="108" t="s">
        <v>136</v>
      </c>
      <c r="D13" s="257"/>
      <c r="E13" s="287">
        <f>SUM(E5:E11)</f>
        <v>3817</v>
      </c>
      <c r="F13" s="257"/>
      <c r="G13" s="123">
        <f>SUM(G5:G11)</f>
        <v>818</v>
      </c>
      <c r="H13" s="144">
        <f>SUM(H5:H11)</f>
        <v>1027</v>
      </c>
      <c r="I13" s="144">
        <f>SUM(I5:I11)</f>
        <v>934</v>
      </c>
      <c r="J13" s="320">
        <f>SUM(J5:J11)</f>
        <v>1038</v>
      </c>
      <c r="K13" s="34"/>
      <c r="L13" s="508">
        <f>E13/O13-1</f>
        <v>-0.06537708129285014</v>
      </c>
      <c r="M13" s="227">
        <f>G13/Q13-1</f>
        <v>-0.06192660550458717</v>
      </c>
      <c r="N13" s="257"/>
      <c r="O13" s="287">
        <f>SUM(O5:O11)</f>
        <v>4084</v>
      </c>
      <c r="P13" s="257"/>
      <c r="Q13" s="123">
        <f>SUM(Q5:Q11)</f>
        <v>872</v>
      </c>
      <c r="R13" s="144">
        <f>SUM(R5:R11)</f>
        <v>1025</v>
      </c>
      <c r="S13" s="144">
        <f>SUM(S5:S11)</f>
        <v>896</v>
      </c>
      <c r="T13" s="320">
        <f>SUM(T5:T11)</f>
        <v>1291</v>
      </c>
      <c r="U13" s="34"/>
      <c r="V13" s="294"/>
    </row>
    <row r="14" spans="1:22" ht="12" customHeight="1">
      <c r="A14" s="294"/>
      <c r="C14" s="20"/>
      <c r="D14" s="229"/>
      <c r="E14" s="288"/>
      <c r="F14" s="229"/>
      <c r="G14" s="195"/>
      <c r="H14" s="171"/>
      <c r="I14" s="171"/>
      <c r="J14" s="27"/>
      <c r="K14" s="20"/>
      <c r="L14" s="469"/>
      <c r="M14" s="225"/>
      <c r="N14" s="229"/>
      <c r="O14" s="288"/>
      <c r="P14" s="229"/>
      <c r="Q14" s="195"/>
      <c r="R14" s="171"/>
      <c r="S14" s="171"/>
      <c r="T14" s="27"/>
      <c r="U14" s="20"/>
      <c r="V14" s="294"/>
    </row>
    <row r="15" spans="1:22" ht="12" customHeight="1">
      <c r="A15" s="294"/>
      <c r="C15" s="113" t="s">
        <v>129</v>
      </c>
      <c r="D15" s="229"/>
      <c r="E15" s="290">
        <f>SUM(G15:J15)</f>
        <v>64</v>
      </c>
      <c r="F15" s="280"/>
      <c r="G15" s="126">
        <v>-5</v>
      </c>
      <c r="H15" s="146">
        <v>15</v>
      </c>
      <c r="I15" s="146">
        <v>24</v>
      </c>
      <c r="J15" s="322">
        <v>30</v>
      </c>
      <c r="K15" s="27"/>
      <c r="L15" s="510" t="s">
        <v>125</v>
      </c>
      <c r="M15" s="218" t="s">
        <v>389</v>
      </c>
      <c r="N15" s="229"/>
      <c r="O15" s="290">
        <f>SUM(Q15:T15)</f>
        <v>-74</v>
      </c>
      <c r="P15" s="280"/>
      <c r="Q15" s="126">
        <v>-1</v>
      </c>
      <c r="R15" s="146">
        <v>-41</v>
      </c>
      <c r="S15" s="146">
        <v>-15</v>
      </c>
      <c r="T15" s="322">
        <v>-17</v>
      </c>
      <c r="U15" s="27"/>
      <c r="V15" s="294"/>
    </row>
    <row r="16" spans="1:22" ht="12" customHeight="1">
      <c r="A16" s="294"/>
      <c r="C16" s="122" t="s">
        <v>168</v>
      </c>
      <c r="D16" s="229"/>
      <c r="E16" s="290">
        <f>SUM(G16:J16)</f>
        <v>21</v>
      </c>
      <c r="F16" s="280"/>
      <c r="G16" s="126">
        <v>45</v>
      </c>
      <c r="H16" s="146">
        <v>41</v>
      </c>
      <c r="I16" s="146">
        <v>28</v>
      </c>
      <c r="J16" s="322">
        <v>-93</v>
      </c>
      <c r="K16" s="27"/>
      <c r="L16" s="510">
        <f>E16/O16-1</f>
        <v>0.16666666666666674</v>
      </c>
      <c r="M16" s="218" t="s">
        <v>389</v>
      </c>
      <c r="N16" s="229"/>
      <c r="O16" s="290">
        <f>SUM(Q16:T16)</f>
        <v>18</v>
      </c>
      <c r="P16" s="280"/>
      <c r="Q16" s="126">
        <v>6</v>
      </c>
      <c r="R16" s="146">
        <v>-2</v>
      </c>
      <c r="S16" s="146">
        <v>18</v>
      </c>
      <c r="T16" s="322">
        <v>-4</v>
      </c>
      <c r="U16" s="27"/>
      <c r="V16" s="294"/>
    </row>
    <row r="17" spans="1:22" ht="12" customHeight="1">
      <c r="A17" s="294"/>
      <c r="C17" s="217" t="s">
        <v>130</v>
      </c>
      <c r="D17" s="229"/>
      <c r="E17" s="290">
        <f>SUM(G17:J17)</f>
        <v>107</v>
      </c>
      <c r="F17" s="280"/>
      <c r="G17" s="126">
        <v>93</v>
      </c>
      <c r="H17" s="146">
        <v>69</v>
      </c>
      <c r="I17" s="146">
        <v>27</v>
      </c>
      <c r="J17" s="322">
        <v>-82</v>
      </c>
      <c r="K17" s="20"/>
      <c r="L17" s="510">
        <f>E17/O17-1</f>
        <v>-0.35542168674698793</v>
      </c>
      <c r="M17" s="218">
        <f>G17/Q17-1</f>
        <v>-0.3111111111111111</v>
      </c>
      <c r="N17" s="229"/>
      <c r="O17" s="290">
        <f>SUM(Q17:T17)</f>
        <v>166</v>
      </c>
      <c r="P17" s="280"/>
      <c r="Q17" s="126">
        <v>135</v>
      </c>
      <c r="R17" s="146">
        <v>79</v>
      </c>
      <c r="S17" s="146">
        <v>14</v>
      </c>
      <c r="T17" s="322">
        <v>-62</v>
      </c>
      <c r="U17" s="20"/>
      <c r="V17" s="294"/>
    </row>
    <row r="18" spans="1:22" ht="12" customHeight="1">
      <c r="A18" s="294"/>
      <c r="C18" s="114" t="s">
        <v>131</v>
      </c>
      <c r="D18" s="229"/>
      <c r="E18" s="290">
        <f>SUM(G18:J18)</f>
        <v>-176</v>
      </c>
      <c r="F18" s="285"/>
      <c r="G18" s="126">
        <v>18</v>
      </c>
      <c r="H18" s="146">
        <v>-9</v>
      </c>
      <c r="I18" s="146">
        <v>-114</v>
      </c>
      <c r="J18" s="322">
        <v>-71</v>
      </c>
      <c r="K18" s="20"/>
      <c r="L18" s="512">
        <f>E18/O18-1</f>
        <v>-0.2573839662447257</v>
      </c>
      <c r="M18" s="218">
        <f>G18/Q18-1</f>
        <v>-0.7391304347826086</v>
      </c>
      <c r="N18" s="229"/>
      <c r="O18" s="290">
        <f>SUM(Q18:T18)</f>
        <v>-237</v>
      </c>
      <c r="P18" s="285"/>
      <c r="Q18" s="126">
        <v>69</v>
      </c>
      <c r="R18" s="146">
        <v>14</v>
      </c>
      <c r="S18" s="146">
        <v>-65</v>
      </c>
      <c r="T18" s="322">
        <v>-255</v>
      </c>
      <c r="U18" s="20"/>
      <c r="V18" s="294"/>
    </row>
    <row r="19" spans="1:23" s="14" customFormat="1" ht="12" customHeight="1">
      <c r="A19" s="294"/>
      <c r="C19" s="368" t="s">
        <v>128</v>
      </c>
      <c r="D19" s="230"/>
      <c r="E19" s="408">
        <f>SUM(G19:J19)</f>
        <v>16</v>
      </c>
      <c r="F19" s="457"/>
      <c r="G19" s="410">
        <f>SUM(G15:G18)</f>
        <v>151</v>
      </c>
      <c r="H19" s="409">
        <f>SUM(H15:H18)</f>
        <v>116</v>
      </c>
      <c r="I19" s="409">
        <f>SUM(I15:I18)</f>
        <v>-35</v>
      </c>
      <c r="J19" s="409">
        <f>SUM(J15:J18)</f>
        <v>-216</v>
      </c>
      <c r="K19" s="395"/>
      <c r="L19" s="467" t="s">
        <v>125</v>
      </c>
      <c r="M19" s="458">
        <f>G19/Q19-1</f>
        <v>-0.27751196172248804</v>
      </c>
      <c r="N19" s="230"/>
      <c r="O19" s="408">
        <f>SUM(Q19:T19)</f>
        <v>-127</v>
      </c>
      <c r="P19" s="457"/>
      <c r="Q19" s="410">
        <f>SUM(Q15:Q18)</f>
        <v>209</v>
      </c>
      <c r="R19" s="409">
        <f>SUM(R15:R18)</f>
        <v>50</v>
      </c>
      <c r="S19" s="409">
        <f>SUM(S15:S18)</f>
        <v>-48</v>
      </c>
      <c r="T19" s="409">
        <f>SUM(T15:T18)</f>
        <v>-338</v>
      </c>
      <c r="U19" s="18"/>
      <c r="V19" s="294"/>
      <c r="W19" s="612"/>
    </row>
    <row r="20" spans="1:22" ht="12" customHeight="1">
      <c r="A20" s="294"/>
      <c r="C20" s="20"/>
      <c r="D20" s="229"/>
      <c r="E20" s="288"/>
      <c r="F20" s="229"/>
      <c r="G20" s="124"/>
      <c r="H20" s="27"/>
      <c r="I20" s="27"/>
      <c r="J20" s="27"/>
      <c r="K20" s="20"/>
      <c r="L20" s="469"/>
      <c r="M20" s="225"/>
      <c r="N20" s="229"/>
      <c r="O20" s="288"/>
      <c r="P20" s="229"/>
      <c r="Q20" s="124"/>
      <c r="R20" s="27"/>
      <c r="S20" s="27"/>
      <c r="T20" s="27"/>
      <c r="U20" s="20"/>
      <c r="V20" s="294"/>
    </row>
    <row r="21" spans="1:22" s="33" customFormat="1" ht="12" customHeight="1">
      <c r="A21" s="294"/>
      <c r="C21" s="15" t="s">
        <v>132</v>
      </c>
      <c r="D21" s="257"/>
      <c r="E21" s="287">
        <f>E13+E19</f>
        <v>3833</v>
      </c>
      <c r="F21" s="257"/>
      <c r="G21" s="123">
        <f>G13+G19</f>
        <v>969</v>
      </c>
      <c r="H21" s="144">
        <f>H13+H19</f>
        <v>1143</v>
      </c>
      <c r="I21" s="144">
        <f>I13+I19</f>
        <v>899</v>
      </c>
      <c r="J21" s="320">
        <f>J13+J19</f>
        <v>822</v>
      </c>
      <c r="K21" s="34"/>
      <c r="L21" s="508">
        <f>E21/O21-1</f>
        <v>-0.031336871367197316</v>
      </c>
      <c r="M21" s="227">
        <f>G21/Q21-1</f>
        <v>-0.10360777058279369</v>
      </c>
      <c r="N21" s="257"/>
      <c r="O21" s="287">
        <f>O13+O19</f>
        <v>3957</v>
      </c>
      <c r="P21" s="257"/>
      <c r="Q21" s="123">
        <f>Q13+Q19</f>
        <v>1081</v>
      </c>
      <c r="R21" s="144">
        <f>R13+R19</f>
        <v>1075</v>
      </c>
      <c r="S21" s="144">
        <f>S13+S19</f>
        <v>848</v>
      </c>
      <c r="T21" s="320">
        <f>T13+T19</f>
        <v>953</v>
      </c>
      <c r="U21" s="34"/>
      <c r="V21" s="294"/>
    </row>
    <row r="22" spans="1:22" ht="12" customHeight="1">
      <c r="A22" s="294"/>
      <c r="C22" s="20"/>
      <c r="D22" s="229"/>
      <c r="E22" s="288"/>
      <c r="F22" s="229"/>
      <c r="G22" s="124"/>
      <c r="H22" s="27"/>
      <c r="I22" s="27"/>
      <c r="J22" s="27"/>
      <c r="K22" s="20"/>
      <c r="L22" s="469"/>
      <c r="M22" s="225"/>
      <c r="N22" s="229"/>
      <c r="O22" s="288"/>
      <c r="P22" s="229"/>
      <c r="Q22" s="124"/>
      <c r="R22" s="27"/>
      <c r="S22" s="27"/>
      <c r="T22" s="27"/>
      <c r="U22" s="20"/>
      <c r="V22" s="294"/>
    </row>
    <row r="23" spans="1:22" ht="12" customHeight="1">
      <c r="A23" s="294"/>
      <c r="C23" s="113" t="s">
        <v>320</v>
      </c>
      <c r="D23" s="229"/>
      <c r="E23" s="290">
        <f>SUM(G23:J23)</f>
        <v>-1394</v>
      </c>
      <c r="F23" s="280"/>
      <c r="G23" s="126">
        <v>-469</v>
      </c>
      <c r="H23" s="146">
        <f>-H61</f>
        <v>-369</v>
      </c>
      <c r="I23" s="146">
        <f>-I61</f>
        <v>-324</v>
      </c>
      <c r="J23" s="322">
        <f>-J61</f>
        <v>-232</v>
      </c>
      <c r="K23" s="27"/>
      <c r="L23" s="510">
        <f>E23/O23-1</f>
        <v>-0.16426858513189446</v>
      </c>
      <c r="M23" s="218">
        <f>G23/Q23-1</f>
        <v>-0.08039215686274515</v>
      </c>
      <c r="N23" s="229"/>
      <c r="O23" s="290">
        <f>SUM(Q23:T23)</f>
        <v>-1668</v>
      </c>
      <c r="P23" s="280"/>
      <c r="Q23" s="126">
        <f>-Q61</f>
        <v>-510</v>
      </c>
      <c r="R23" s="146">
        <f>-R61</f>
        <v>-474</v>
      </c>
      <c r="S23" s="146">
        <f>-S61</f>
        <v>-377</v>
      </c>
      <c r="T23" s="322">
        <f>-T61</f>
        <v>-307</v>
      </c>
      <c r="U23" s="27"/>
      <c r="V23" s="294"/>
    </row>
    <row r="24" spans="1:22" ht="12" customHeight="1">
      <c r="A24" s="294"/>
      <c r="C24" s="122" t="s">
        <v>364</v>
      </c>
      <c r="D24" s="229"/>
      <c r="E24" s="290">
        <f>SUM(G24:J24)</f>
        <v>-1031</v>
      </c>
      <c r="F24" s="280"/>
      <c r="G24" s="126">
        <v>-1021</v>
      </c>
      <c r="H24" s="146">
        <v>0</v>
      </c>
      <c r="I24" s="146">
        <v>0</v>
      </c>
      <c r="J24" s="322">
        <v>-10</v>
      </c>
      <c r="K24" s="27"/>
      <c r="L24" s="510" t="s">
        <v>389</v>
      </c>
      <c r="M24" s="218" t="s">
        <v>389</v>
      </c>
      <c r="N24" s="229"/>
      <c r="O24" s="290">
        <f>SUM(Q24:T24)</f>
        <v>-77</v>
      </c>
      <c r="P24" s="280"/>
      <c r="Q24" s="126">
        <v>-67</v>
      </c>
      <c r="R24" s="146">
        <v>0</v>
      </c>
      <c r="S24" s="146">
        <v>-10</v>
      </c>
      <c r="T24" s="322">
        <v>0</v>
      </c>
      <c r="U24" s="27"/>
      <c r="V24" s="294"/>
    </row>
    <row r="25" spans="1:22" ht="12" customHeight="1">
      <c r="A25" s="294"/>
      <c r="C25" s="217" t="s">
        <v>321</v>
      </c>
      <c r="D25" s="229"/>
      <c r="E25" s="290">
        <f>SUM(G25:J25)</f>
        <v>208</v>
      </c>
      <c r="F25" s="280"/>
      <c r="G25" s="126">
        <v>16</v>
      </c>
      <c r="H25" s="146">
        <v>-1</v>
      </c>
      <c r="I25" s="146">
        <v>10</v>
      </c>
      <c r="J25" s="322">
        <v>183</v>
      </c>
      <c r="K25" s="20"/>
      <c r="L25" s="510" t="s">
        <v>388</v>
      </c>
      <c r="M25" s="218">
        <f>G25/Q25-1</f>
        <v>-0.7974683544303798</v>
      </c>
      <c r="N25" s="229"/>
      <c r="O25" s="290">
        <f>SUM(Q25:T25)</f>
        <v>83</v>
      </c>
      <c r="P25" s="280"/>
      <c r="Q25" s="126">
        <v>79</v>
      </c>
      <c r="R25" s="146">
        <v>0</v>
      </c>
      <c r="S25" s="146">
        <v>3</v>
      </c>
      <c r="T25" s="322">
        <v>1</v>
      </c>
      <c r="U25" s="20"/>
      <c r="V25" s="294"/>
    </row>
    <row r="26" spans="1:22" ht="12" customHeight="1">
      <c r="A26" s="294"/>
      <c r="C26" s="114" t="s">
        <v>71</v>
      </c>
      <c r="D26" s="229"/>
      <c r="E26" s="290">
        <f>SUM(G26:J26)</f>
        <v>11</v>
      </c>
      <c r="F26" s="285"/>
      <c r="G26" s="126">
        <v>-9</v>
      </c>
      <c r="H26" s="146">
        <v>6</v>
      </c>
      <c r="I26" s="146">
        <v>37</v>
      </c>
      <c r="J26" s="322">
        <v>-23</v>
      </c>
      <c r="K26" s="20"/>
      <c r="L26" s="510">
        <f>E26/O26-1</f>
        <v>-0.875</v>
      </c>
      <c r="M26" s="218" t="s">
        <v>389</v>
      </c>
      <c r="N26" s="229"/>
      <c r="O26" s="290">
        <f>SUM(Q26:T26)</f>
        <v>88</v>
      </c>
      <c r="P26" s="285"/>
      <c r="Q26" s="126">
        <v>-1</v>
      </c>
      <c r="R26" s="146">
        <v>8</v>
      </c>
      <c r="S26" s="146">
        <v>17</v>
      </c>
      <c r="T26" s="322">
        <v>64</v>
      </c>
      <c r="U26" s="20"/>
      <c r="V26" s="294"/>
    </row>
    <row r="27" spans="1:23" s="14" customFormat="1" ht="12" customHeight="1">
      <c r="A27" s="294"/>
      <c r="C27" s="368" t="s">
        <v>133</v>
      </c>
      <c r="D27" s="230"/>
      <c r="E27" s="456">
        <f>SUM(G27:J27)</f>
        <v>-2206</v>
      </c>
      <c r="F27" s="457"/>
      <c r="G27" s="410">
        <f>SUM(G23:G26)</f>
        <v>-1483</v>
      </c>
      <c r="H27" s="409">
        <f>SUM(H23:H26)</f>
        <v>-364</v>
      </c>
      <c r="I27" s="409">
        <f>SUM(I23:I26)</f>
        <v>-277</v>
      </c>
      <c r="J27" s="409">
        <f>SUM(J23:J26)</f>
        <v>-82</v>
      </c>
      <c r="K27" s="395"/>
      <c r="L27" s="468">
        <f>E27/O27-1</f>
        <v>0.40152477763659467</v>
      </c>
      <c r="M27" s="521" t="s">
        <v>388</v>
      </c>
      <c r="N27" s="230"/>
      <c r="O27" s="456">
        <f>SUM(Q27:T27)</f>
        <v>-1574</v>
      </c>
      <c r="P27" s="457"/>
      <c r="Q27" s="410">
        <f>SUM(Q23:Q26)</f>
        <v>-499</v>
      </c>
      <c r="R27" s="409">
        <f>SUM(R23:R26)</f>
        <v>-466</v>
      </c>
      <c r="S27" s="409">
        <f>SUM(S23:S26)</f>
        <v>-367</v>
      </c>
      <c r="T27" s="409">
        <f>SUM(T23:T26)</f>
        <v>-242</v>
      </c>
      <c r="U27" s="18"/>
      <c r="V27" s="294"/>
      <c r="W27" s="612"/>
    </row>
    <row r="28" spans="1:22" ht="12" customHeight="1">
      <c r="A28" s="294"/>
      <c r="C28" s="20"/>
      <c r="D28" s="229"/>
      <c r="E28" s="288"/>
      <c r="F28" s="229"/>
      <c r="G28" s="124"/>
      <c r="H28" s="27"/>
      <c r="I28" s="27"/>
      <c r="J28" s="27"/>
      <c r="K28" s="20"/>
      <c r="L28" s="469"/>
      <c r="M28" s="225"/>
      <c r="N28" s="229"/>
      <c r="O28" s="288"/>
      <c r="P28" s="229"/>
      <c r="Q28" s="195"/>
      <c r="R28" s="171"/>
      <c r="S28" s="171"/>
      <c r="T28" s="27"/>
      <c r="U28" s="20"/>
      <c r="V28" s="294"/>
    </row>
    <row r="29" spans="1:22" ht="12" customHeight="1">
      <c r="A29" s="294"/>
      <c r="C29" s="113" t="s">
        <v>322</v>
      </c>
      <c r="D29" s="229"/>
      <c r="E29" s="290">
        <f aca="true" t="shared" si="0" ref="E29:E34">SUM(G29:J29)</f>
        <v>-890</v>
      </c>
      <c r="F29" s="280"/>
      <c r="G29" s="126">
        <v>0</v>
      </c>
      <c r="H29" s="146">
        <v>-281</v>
      </c>
      <c r="I29" s="146">
        <v>-609</v>
      </c>
      <c r="J29" s="322">
        <v>0</v>
      </c>
      <c r="K29" s="27"/>
      <c r="L29" s="510">
        <f aca="true" t="shared" si="1" ref="L29:L34">E29/O29-1</f>
        <v>0.11809045226130643</v>
      </c>
      <c r="M29" s="218" t="s">
        <v>125</v>
      </c>
      <c r="N29" s="229"/>
      <c r="O29" s="290">
        <f aca="true" t="shared" si="2" ref="O29:O34">SUM(Q29:T29)</f>
        <v>-796</v>
      </c>
      <c r="P29" s="280"/>
      <c r="Q29" s="126">
        <v>0</v>
      </c>
      <c r="R29" s="146">
        <v>-190</v>
      </c>
      <c r="S29" s="146">
        <v>-606</v>
      </c>
      <c r="T29" s="322">
        <v>0</v>
      </c>
      <c r="U29" s="27"/>
      <c r="V29" s="294"/>
    </row>
    <row r="30" spans="1:22" ht="12" customHeight="1">
      <c r="A30" s="294"/>
      <c r="C30" s="122" t="s">
        <v>323</v>
      </c>
      <c r="D30" s="229"/>
      <c r="E30" s="290">
        <f t="shared" si="0"/>
        <v>-1697</v>
      </c>
      <c r="F30" s="280"/>
      <c r="G30" s="126">
        <v>-468</v>
      </c>
      <c r="H30" s="146">
        <v>-261</v>
      </c>
      <c r="I30" s="146">
        <v>-804</v>
      </c>
      <c r="J30" s="322">
        <v>-164</v>
      </c>
      <c r="K30" s="27"/>
      <c r="L30" s="510">
        <f t="shared" si="1"/>
        <v>0.6818632309217048</v>
      </c>
      <c r="M30" s="218" t="s">
        <v>389</v>
      </c>
      <c r="N30" s="229"/>
      <c r="O30" s="290">
        <f t="shared" si="2"/>
        <v>-1009</v>
      </c>
      <c r="P30" s="280"/>
      <c r="Q30" s="126">
        <v>-35</v>
      </c>
      <c r="R30" s="146">
        <v>-507</v>
      </c>
      <c r="S30" s="146">
        <v>-218</v>
      </c>
      <c r="T30" s="322">
        <v>-249</v>
      </c>
      <c r="U30" s="27"/>
      <c r="V30" s="294"/>
    </row>
    <row r="31" spans="1:22" ht="12" customHeight="1">
      <c r="A31" s="294"/>
      <c r="C31" s="122" t="s">
        <v>325</v>
      </c>
      <c r="D31" s="229"/>
      <c r="E31" s="290">
        <f t="shared" si="0"/>
        <v>-2</v>
      </c>
      <c r="F31" s="280"/>
      <c r="G31" s="126">
        <v>19</v>
      </c>
      <c r="H31" s="146">
        <v>12</v>
      </c>
      <c r="I31" s="146">
        <v>-33</v>
      </c>
      <c r="J31" s="322">
        <v>0</v>
      </c>
      <c r="K31" s="27"/>
      <c r="L31" s="510">
        <f t="shared" si="1"/>
        <v>-0.9393939393939394</v>
      </c>
      <c r="M31" s="218" t="s">
        <v>125</v>
      </c>
      <c r="N31" s="229"/>
      <c r="O31" s="290">
        <f t="shared" si="2"/>
        <v>-33</v>
      </c>
      <c r="P31" s="280"/>
      <c r="Q31" s="126">
        <v>0</v>
      </c>
      <c r="R31" s="146">
        <v>-4</v>
      </c>
      <c r="S31" s="146">
        <v>-29</v>
      </c>
      <c r="T31" s="322">
        <v>0</v>
      </c>
      <c r="U31" s="27"/>
      <c r="V31" s="294"/>
    </row>
    <row r="32" spans="1:22" ht="12" customHeight="1">
      <c r="A32" s="294"/>
      <c r="C32" s="217" t="s">
        <v>324</v>
      </c>
      <c r="D32" s="229"/>
      <c r="E32" s="290">
        <f t="shared" si="0"/>
        <v>-312</v>
      </c>
      <c r="F32" s="280"/>
      <c r="G32" s="126">
        <v>-981</v>
      </c>
      <c r="H32" s="146">
        <v>-20</v>
      </c>
      <c r="I32" s="146">
        <v>721</v>
      </c>
      <c r="J32" s="322">
        <v>-32</v>
      </c>
      <c r="K32" s="20"/>
      <c r="L32" s="510">
        <f t="shared" si="1"/>
        <v>-0.6240963855421686</v>
      </c>
      <c r="M32" s="218" t="s">
        <v>389</v>
      </c>
      <c r="N32" s="229"/>
      <c r="O32" s="290">
        <f t="shared" si="2"/>
        <v>-830</v>
      </c>
      <c r="P32" s="280"/>
      <c r="Q32" s="126">
        <v>-21</v>
      </c>
      <c r="R32" s="146">
        <v>134</v>
      </c>
      <c r="S32" s="146">
        <v>-904</v>
      </c>
      <c r="T32" s="322">
        <v>-39</v>
      </c>
      <c r="U32" s="20"/>
      <c r="V32" s="294"/>
    </row>
    <row r="33" spans="1:22" ht="12" customHeight="1">
      <c r="A33" s="294"/>
      <c r="C33" s="114" t="s">
        <v>71</v>
      </c>
      <c r="D33" s="229"/>
      <c r="E33" s="290">
        <f t="shared" si="0"/>
        <v>172</v>
      </c>
      <c r="F33" s="285"/>
      <c r="G33" s="126">
        <v>46</v>
      </c>
      <c r="H33" s="146">
        <v>86</v>
      </c>
      <c r="I33" s="146">
        <v>29</v>
      </c>
      <c r="J33" s="322">
        <v>11</v>
      </c>
      <c r="K33" s="20"/>
      <c r="L33" s="510" t="s">
        <v>389</v>
      </c>
      <c r="M33" s="218">
        <f>G33/Q33-1</f>
        <v>0.6428571428571428</v>
      </c>
      <c r="N33" s="229"/>
      <c r="O33" s="290">
        <f t="shared" si="2"/>
        <v>29</v>
      </c>
      <c r="P33" s="285"/>
      <c r="Q33" s="126">
        <v>28</v>
      </c>
      <c r="R33" s="146">
        <v>-4</v>
      </c>
      <c r="S33" s="146">
        <v>5</v>
      </c>
      <c r="T33" s="322">
        <v>0</v>
      </c>
      <c r="U33" s="20"/>
      <c r="V33" s="294"/>
    </row>
    <row r="34" spans="1:23" s="14" customFormat="1" ht="12" customHeight="1">
      <c r="A34" s="294"/>
      <c r="C34" s="368" t="s">
        <v>134</v>
      </c>
      <c r="D34" s="230"/>
      <c r="E34" s="408">
        <f t="shared" si="0"/>
        <v>-2729</v>
      </c>
      <c r="F34" s="457"/>
      <c r="G34" s="410">
        <f>SUM(G29:G33)</f>
        <v>-1384</v>
      </c>
      <c r="H34" s="409">
        <f>SUM(H29:H33)</f>
        <v>-464</v>
      </c>
      <c r="I34" s="409">
        <f>SUM(I29:I33)</f>
        <v>-696</v>
      </c>
      <c r="J34" s="409">
        <f>SUM(J29:J33)</f>
        <v>-185</v>
      </c>
      <c r="K34" s="395"/>
      <c r="L34" s="468">
        <f t="shared" si="1"/>
        <v>0.03410382720727556</v>
      </c>
      <c r="M34" s="521" t="s">
        <v>389</v>
      </c>
      <c r="N34" s="230"/>
      <c r="O34" s="408">
        <f t="shared" si="2"/>
        <v>-2639</v>
      </c>
      <c r="P34" s="457"/>
      <c r="Q34" s="410">
        <f>SUM(Q29:Q33)</f>
        <v>-28</v>
      </c>
      <c r="R34" s="409">
        <f>SUM(R29:R33)</f>
        <v>-571</v>
      </c>
      <c r="S34" s="409">
        <f>SUM(S29:S33)</f>
        <v>-1752</v>
      </c>
      <c r="T34" s="409">
        <f>SUM(T29:T33)</f>
        <v>-288</v>
      </c>
      <c r="U34" s="18"/>
      <c r="V34" s="294"/>
      <c r="W34" s="612"/>
    </row>
    <row r="35" spans="1:22" ht="12" customHeight="1">
      <c r="A35" s="294"/>
      <c r="C35" s="20"/>
      <c r="D35" s="229"/>
      <c r="E35" s="288"/>
      <c r="F35" s="229"/>
      <c r="G35" s="124"/>
      <c r="H35" s="27"/>
      <c r="I35" s="27"/>
      <c r="J35" s="27"/>
      <c r="K35" s="20"/>
      <c r="L35" s="469"/>
      <c r="M35" s="225"/>
      <c r="N35" s="229"/>
      <c r="O35" s="288"/>
      <c r="P35" s="229"/>
      <c r="Q35" s="124"/>
      <c r="R35" s="27"/>
      <c r="S35" s="27"/>
      <c r="T35" s="27"/>
      <c r="U35" s="20"/>
      <c r="V35" s="294"/>
    </row>
    <row r="36" spans="1:22" s="14" customFormat="1" ht="12" customHeight="1">
      <c r="A36" s="294"/>
      <c r="C36" s="15" t="s">
        <v>135</v>
      </c>
      <c r="D36" s="254"/>
      <c r="E36" s="287">
        <f>E21+E27+E34</f>
        <v>-1102</v>
      </c>
      <c r="F36" s="257"/>
      <c r="G36" s="123">
        <f>G21+G27+G34</f>
        <v>-1898</v>
      </c>
      <c r="H36" s="144">
        <f>H21+H27+H34</f>
        <v>315</v>
      </c>
      <c r="I36" s="144">
        <f>I21+I27+I34</f>
        <v>-74</v>
      </c>
      <c r="J36" s="320">
        <f>J21+J27+J34</f>
        <v>555</v>
      </c>
      <c r="K36" s="18"/>
      <c r="L36" s="513" t="s">
        <v>389</v>
      </c>
      <c r="M36" s="227" t="s">
        <v>125</v>
      </c>
      <c r="N36" s="254"/>
      <c r="O36" s="287">
        <f>O21+O27+O34</f>
        <v>-256</v>
      </c>
      <c r="P36" s="257"/>
      <c r="Q36" s="123">
        <f>Q21+Q27+Q34</f>
        <v>554</v>
      </c>
      <c r="R36" s="144">
        <f>R21+R27+R34</f>
        <v>38</v>
      </c>
      <c r="S36" s="144">
        <f>S21+S27+S34</f>
        <v>-1271</v>
      </c>
      <c r="T36" s="320">
        <f>T21+T27+T34</f>
        <v>423</v>
      </c>
      <c r="U36" s="18"/>
      <c r="V36" s="294"/>
    </row>
    <row r="37" spans="1:22" ht="12" customHeight="1">
      <c r="A37" s="294"/>
      <c r="C37" s="20"/>
      <c r="D37" s="229"/>
      <c r="E37" s="288"/>
      <c r="F37" s="229"/>
      <c r="G37" s="124"/>
      <c r="H37" s="27"/>
      <c r="I37" s="27"/>
      <c r="J37" s="27"/>
      <c r="K37" s="20"/>
      <c r="L37" s="469"/>
      <c r="M37" s="422"/>
      <c r="N37" s="229"/>
      <c r="O37" s="288"/>
      <c r="P37" s="229"/>
      <c r="Q37" s="124"/>
      <c r="R37" s="27"/>
      <c r="S37" s="27"/>
      <c r="T37" s="27"/>
      <c r="U37" s="20"/>
      <c r="V37" s="294"/>
    </row>
    <row r="38" spans="1:22" s="14" customFormat="1" ht="13.5" customHeight="1">
      <c r="A38" s="294"/>
      <c r="C38" s="15" t="s">
        <v>326</v>
      </c>
      <c r="D38" s="254"/>
      <c r="E38" s="287">
        <f>SUM(G38:J38)</f>
        <v>2439</v>
      </c>
      <c r="F38" s="257"/>
      <c r="G38" s="123">
        <f>G21+G23</f>
        <v>500</v>
      </c>
      <c r="H38" s="144">
        <f>H21+H23</f>
        <v>774</v>
      </c>
      <c r="I38" s="144">
        <f>I21+I23</f>
        <v>575</v>
      </c>
      <c r="J38" s="320">
        <f>J21+J23</f>
        <v>590</v>
      </c>
      <c r="K38" s="18"/>
      <c r="L38" s="508">
        <f>E38/O38-1</f>
        <v>0.06553079947575369</v>
      </c>
      <c r="M38" s="227">
        <f>G38/Q38-1</f>
        <v>-0.12434325744308228</v>
      </c>
      <c r="N38" s="254"/>
      <c r="O38" s="287">
        <f>SUM(Q38:T38)</f>
        <v>2289</v>
      </c>
      <c r="P38" s="257"/>
      <c r="Q38" s="123">
        <f>Q21+Q23</f>
        <v>571</v>
      </c>
      <c r="R38" s="144">
        <f>R21+R23</f>
        <v>601</v>
      </c>
      <c r="S38" s="144">
        <f>S21+S23</f>
        <v>471</v>
      </c>
      <c r="T38" s="320">
        <f>T21+T23</f>
        <v>646</v>
      </c>
      <c r="U38" s="18"/>
      <c r="V38" s="294"/>
    </row>
    <row r="39" spans="1:22" ht="12" customHeight="1">
      <c r="A39" s="294"/>
      <c r="C39" s="20"/>
      <c r="D39" s="229"/>
      <c r="E39" s="288"/>
      <c r="F39" s="229"/>
      <c r="G39" s="124"/>
      <c r="H39" s="27"/>
      <c r="I39" s="27"/>
      <c r="J39" s="27"/>
      <c r="K39" s="20"/>
      <c r="L39" s="469"/>
      <c r="M39" s="124"/>
      <c r="N39" s="229"/>
      <c r="O39" s="288"/>
      <c r="P39" s="229"/>
      <c r="Q39" s="124"/>
      <c r="R39" s="27"/>
      <c r="S39" s="27"/>
      <c r="T39" s="27"/>
      <c r="U39" s="20"/>
      <c r="V39" s="294"/>
    </row>
    <row r="40" spans="1:22" ht="9" customHeight="1">
      <c r="A40" s="294"/>
      <c r="B40" s="294"/>
      <c r="C40" s="295"/>
      <c r="D40" s="294"/>
      <c r="E40" s="296"/>
      <c r="F40" s="297"/>
      <c r="G40" s="298"/>
      <c r="H40" s="298"/>
      <c r="I40" s="298"/>
      <c r="J40" s="297"/>
      <c r="K40" s="294"/>
      <c r="L40" s="522"/>
      <c r="M40" s="494"/>
      <c r="N40" s="494"/>
      <c r="O40" s="296"/>
      <c r="P40" s="297"/>
      <c r="Q40" s="298"/>
      <c r="R40" s="298"/>
      <c r="S40" s="298"/>
      <c r="T40" s="297"/>
      <c r="U40" s="294"/>
      <c r="V40" s="294"/>
    </row>
    <row r="41" spans="1:22" ht="13.5" customHeight="1">
      <c r="A41" s="35"/>
      <c r="B41" s="613" t="s">
        <v>319</v>
      </c>
      <c r="C41" s="35"/>
      <c r="D41" s="35"/>
      <c r="E41" s="309"/>
      <c r="F41" s="38"/>
      <c r="G41" s="310"/>
      <c r="H41" s="310"/>
      <c r="I41" s="310"/>
      <c r="J41" s="38"/>
      <c r="K41" s="35"/>
      <c r="L41" s="523"/>
      <c r="M41" s="424"/>
      <c r="N41" s="35"/>
      <c r="O41" s="309"/>
      <c r="P41" s="38"/>
      <c r="Q41" s="310"/>
      <c r="R41" s="310"/>
      <c r="S41" s="310"/>
      <c r="T41" s="38"/>
      <c r="U41" s="35"/>
      <c r="V41" s="35"/>
    </row>
    <row r="42" spans="1:22" s="63" customFormat="1" ht="12" customHeight="1">
      <c r="A42" s="35"/>
      <c r="B42" s="35"/>
      <c r="C42" s="120"/>
      <c r="D42" s="120"/>
      <c r="E42" s="120"/>
      <c r="F42" s="120"/>
      <c r="G42" s="120"/>
      <c r="H42" s="120"/>
      <c r="I42" s="120"/>
      <c r="J42" s="120"/>
      <c r="K42" s="120"/>
      <c r="L42" s="425"/>
      <c r="M42" s="425"/>
      <c r="N42" s="120"/>
      <c r="O42" s="120"/>
      <c r="P42" s="120"/>
      <c r="Q42" s="120"/>
      <c r="R42" s="120"/>
      <c r="S42" s="120"/>
      <c r="T42" s="120"/>
      <c r="U42" s="35"/>
      <c r="V42" s="35"/>
    </row>
    <row r="43" spans="1:22" ht="9.75" customHeight="1">
      <c r="A43" s="294"/>
      <c r="B43" s="294"/>
      <c r="C43" s="295"/>
      <c r="D43" s="294"/>
      <c r="E43" s="296"/>
      <c r="F43" s="297"/>
      <c r="G43" s="298"/>
      <c r="H43" s="298"/>
      <c r="I43" s="298"/>
      <c r="J43" s="297"/>
      <c r="K43" s="294"/>
      <c r="L43" s="522"/>
      <c r="M43" s="423"/>
      <c r="N43" s="294"/>
      <c r="O43" s="296"/>
      <c r="P43" s="297"/>
      <c r="Q43" s="298"/>
      <c r="R43" s="298"/>
      <c r="S43" s="298"/>
      <c r="T43" s="297"/>
      <c r="U43" s="294"/>
      <c r="V43" s="294"/>
    </row>
    <row r="44" spans="1:22" ht="15" customHeight="1">
      <c r="A44" s="294"/>
      <c r="B44" s="39"/>
      <c r="C44" s="155" t="s">
        <v>245</v>
      </c>
      <c r="D44" s="248"/>
      <c r="E44" s="229">
        <v>2005</v>
      </c>
      <c r="F44" s="228"/>
      <c r="G44" s="8" t="s">
        <v>358</v>
      </c>
      <c r="H44" s="9" t="s">
        <v>308</v>
      </c>
      <c r="I44" s="9" t="s">
        <v>247</v>
      </c>
      <c r="J44" s="9" t="s">
        <v>224</v>
      </c>
      <c r="K44" s="39"/>
      <c r="L44" s="503" t="s">
        <v>26</v>
      </c>
      <c r="M44" s="216" t="s">
        <v>26</v>
      </c>
      <c r="N44" s="248"/>
      <c r="O44" s="229">
        <v>2004</v>
      </c>
      <c r="P44" s="228"/>
      <c r="Q44" s="8" t="s">
        <v>153</v>
      </c>
      <c r="R44" s="9" t="s">
        <v>154</v>
      </c>
      <c r="S44" s="9" t="s">
        <v>155</v>
      </c>
      <c r="T44" s="9" t="s">
        <v>147</v>
      </c>
      <c r="U44" s="39"/>
      <c r="V44" s="294"/>
    </row>
    <row r="45" spans="1:22" ht="12" customHeight="1">
      <c r="A45" s="294"/>
      <c r="B45" s="40"/>
      <c r="C45" s="156" t="s">
        <v>150</v>
      </c>
      <c r="D45" s="230"/>
      <c r="E45" s="230"/>
      <c r="F45" s="230"/>
      <c r="G45" s="8"/>
      <c r="H45" s="9"/>
      <c r="I45" s="9"/>
      <c r="J45" s="9"/>
      <c r="K45" s="40"/>
      <c r="L45" s="462" t="s">
        <v>115</v>
      </c>
      <c r="M45" s="426" t="s">
        <v>359</v>
      </c>
      <c r="N45" s="230"/>
      <c r="O45" s="230"/>
      <c r="P45" s="230"/>
      <c r="Q45" s="8"/>
      <c r="R45" s="9"/>
      <c r="S45" s="9"/>
      <c r="T45" s="9"/>
      <c r="U45" s="40"/>
      <c r="V45" s="294"/>
    </row>
    <row r="46" spans="1:22" ht="12" customHeight="1">
      <c r="A46" s="294"/>
      <c r="B46" s="40"/>
      <c r="C46" s="41"/>
      <c r="D46" s="253"/>
      <c r="E46" s="281"/>
      <c r="F46" s="253"/>
      <c r="G46" s="8"/>
      <c r="H46" s="9"/>
      <c r="I46" s="9"/>
      <c r="J46" s="9"/>
      <c r="K46" s="13"/>
      <c r="L46" s="507"/>
      <c r="M46" s="427"/>
      <c r="N46" s="253"/>
      <c r="O46" s="281"/>
      <c r="P46" s="253"/>
      <c r="Q46" s="8"/>
      <c r="R46" s="9"/>
      <c r="S46" s="9"/>
      <c r="T46" s="9"/>
      <c r="U46" s="13"/>
      <c r="V46" s="294"/>
    </row>
    <row r="47" spans="1:26" ht="12" customHeight="1">
      <c r="A47" s="294"/>
      <c r="B47" s="43"/>
      <c r="C47" s="113" t="s">
        <v>1</v>
      </c>
      <c r="D47" s="230"/>
      <c r="E47" s="232">
        <f>SUM(G47:J47)</f>
        <v>401</v>
      </c>
      <c r="F47" s="230"/>
      <c r="G47" s="46">
        <v>138</v>
      </c>
      <c r="H47" s="45">
        <v>96</v>
      </c>
      <c r="I47" s="45">
        <v>104</v>
      </c>
      <c r="J47" s="312">
        <v>63</v>
      </c>
      <c r="K47" s="43"/>
      <c r="L47" s="464">
        <f>E47/O47-1</f>
        <v>-0.48589743589743595</v>
      </c>
      <c r="M47" s="476">
        <f>G47/Q47-1</f>
        <v>-0.4225941422594143</v>
      </c>
      <c r="N47" s="230"/>
      <c r="O47" s="232">
        <f>SUM(Q47:T47)</f>
        <v>780</v>
      </c>
      <c r="P47" s="230"/>
      <c r="Q47" s="46">
        <v>239</v>
      </c>
      <c r="R47" s="45">
        <v>248</v>
      </c>
      <c r="S47" s="45">
        <v>172</v>
      </c>
      <c r="T47" s="312">
        <v>121</v>
      </c>
      <c r="U47" s="43"/>
      <c r="V47" s="294"/>
      <c r="X47" s="614"/>
      <c r="Y47" s="614">
        <f>E47/Revenues!E5</f>
        <v>0.14613702623906705</v>
      </c>
      <c r="Z47" s="614">
        <f>H47/Revenues!H5</f>
        <v>0.13578500707213578</v>
      </c>
    </row>
    <row r="48" spans="1:26" ht="12" customHeight="1">
      <c r="A48" s="294"/>
      <c r="B48" s="43"/>
      <c r="C48" s="122" t="s">
        <v>24</v>
      </c>
      <c r="D48" s="230"/>
      <c r="E48" s="232">
        <f>SUM(G48:J48)</f>
        <v>159</v>
      </c>
      <c r="F48" s="230"/>
      <c r="G48" s="46">
        <v>49</v>
      </c>
      <c r="H48" s="45">
        <v>43</v>
      </c>
      <c r="I48" s="45">
        <v>36</v>
      </c>
      <c r="J48" s="312">
        <v>31</v>
      </c>
      <c r="K48" s="43"/>
      <c r="L48" s="466">
        <f>E48/O48-1</f>
        <v>-0.23188405797101452</v>
      </c>
      <c r="M48" s="477">
        <f>G48/Q48-1</f>
        <v>0.02083333333333326</v>
      </c>
      <c r="N48" s="230"/>
      <c r="O48" s="232">
        <f>SUM(Q48:T48)</f>
        <v>207</v>
      </c>
      <c r="P48" s="230"/>
      <c r="Q48" s="46">
        <v>48</v>
      </c>
      <c r="R48" s="45">
        <v>67</v>
      </c>
      <c r="S48" s="45">
        <v>55</v>
      </c>
      <c r="T48" s="312">
        <v>37</v>
      </c>
      <c r="U48" s="43"/>
      <c r="V48" s="294"/>
      <c r="X48" s="614"/>
      <c r="Y48" s="614">
        <f>E48/Revenues!E6</f>
        <v>0.06473941368078176</v>
      </c>
      <c r="Z48" s="614">
        <f>H48/Revenues!H6</f>
        <v>0.07119205298013245</v>
      </c>
    </row>
    <row r="49" spans="1:26" ht="12" customHeight="1">
      <c r="A49" s="294"/>
      <c r="B49" s="43"/>
      <c r="C49" s="122" t="s">
        <v>29</v>
      </c>
      <c r="D49" s="230"/>
      <c r="E49" s="232">
        <f>SUM(G49:J49)</f>
        <v>117</v>
      </c>
      <c r="F49" s="230"/>
      <c r="G49" s="46">
        <v>47</v>
      </c>
      <c r="H49" s="45">
        <v>27</v>
      </c>
      <c r="I49" s="45">
        <v>21</v>
      </c>
      <c r="J49" s="312">
        <v>22</v>
      </c>
      <c r="K49" s="43"/>
      <c r="L49" s="466">
        <f>E49/O49-1</f>
        <v>1.7857142857142856</v>
      </c>
      <c r="M49" s="477">
        <f>G49/Q49-1</f>
        <v>4.875</v>
      </c>
      <c r="N49" s="230"/>
      <c r="O49" s="232">
        <f>SUM(Q49:T49)</f>
        <v>42</v>
      </c>
      <c r="P49" s="230"/>
      <c r="Q49" s="46">
        <v>8</v>
      </c>
      <c r="R49" s="45">
        <v>11</v>
      </c>
      <c r="S49" s="45">
        <v>14</v>
      </c>
      <c r="T49" s="312">
        <v>9</v>
      </c>
      <c r="U49" s="43"/>
      <c r="V49" s="294"/>
      <c r="X49" s="614"/>
      <c r="Y49" s="614">
        <f>E49/Revenues!E7</f>
        <v>0.21666666666666667</v>
      </c>
      <c r="Z49" s="614">
        <f>H49/Revenues!H7</f>
        <v>0.19708029197080293</v>
      </c>
    </row>
    <row r="50" spans="1:26" ht="12" customHeight="1">
      <c r="A50" s="294"/>
      <c r="B50" s="43"/>
      <c r="C50" s="114" t="s">
        <v>2</v>
      </c>
      <c r="D50" s="230"/>
      <c r="E50" s="232">
        <f>SUM(G50:J50)</f>
        <v>1</v>
      </c>
      <c r="F50" s="230"/>
      <c r="G50" s="46">
        <v>1</v>
      </c>
      <c r="H50" s="45">
        <v>0</v>
      </c>
      <c r="I50" s="45">
        <v>0</v>
      </c>
      <c r="J50" s="322">
        <v>0</v>
      </c>
      <c r="K50" s="43"/>
      <c r="L50" s="466" t="s">
        <v>125</v>
      </c>
      <c r="M50" s="477" t="s">
        <v>125</v>
      </c>
      <c r="N50" s="230"/>
      <c r="O50" s="232">
        <f>SUM(Q50:T50)</f>
        <v>0</v>
      </c>
      <c r="P50" s="230"/>
      <c r="Q50" s="46">
        <v>0</v>
      </c>
      <c r="R50" s="45">
        <v>0</v>
      </c>
      <c r="S50" s="45">
        <v>0</v>
      </c>
      <c r="T50" s="322">
        <v>0</v>
      </c>
      <c r="U50" s="43"/>
      <c r="V50" s="294"/>
      <c r="X50" s="614"/>
      <c r="Y50" s="614">
        <f>E50/Revenues!E8</f>
        <v>-0.01818181818181818</v>
      </c>
      <c r="Z50" s="614">
        <f>H50/Revenues!H8</f>
        <v>0</v>
      </c>
    </row>
    <row r="51" spans="1:26" ht="12" customHeight="1">
      <c r="A51" s="294"/>
      <c r="B51" s="43"/>
      <c r="C51" s="368" t="s">
        <v>116</v>
      </c>
      <c r="D51" s="230"/>
      <c r="E51" s="456">
        <f>SUM(G51:J51)</f>
        <v>678</v>
      </c>
      <c r="F51" s="457"/>
      <c r="G51" s="410">
        <f>SUM(G47:G50)</f>
        <v>235</v>
      </c>
      <c r="H51" s="409">
        <f>SUM(H47:H50)</f>
        <v>166</v>
      </c>
      <c r="I51" s="409">
        <f>SUM(I47:I50)</f>
        <v>161</v>
      </c>
      <c r="J51" s="409">
        <f>SUM(J47:J50)</f>
        <v>116</v>
      </c>
      <c r="K51" s="395"/>
      <c r="L51" s="468">
        <f>E51/O51-1</f>
        <v>-0.3411078717201166</v>
      </c>
      <c r="M51" s="478">
        <f>G51/Q51-1</f>
        <v>-0.2033898305084746</v>
      </c>
      <c r="N51" s="230"/>
      <c r="O51" s="456">
        <f>SUM(O47:O50)</f>
        <v>1029</v>
      </c>
      <c r="P51" s="457"/>
      <c r="Q51" s="410">
        <f>SUM(Q47:Q50)</f>
        <v>295</v>
      </c>
      <c r="R51" s="409">
        <f>SUM(R47:R50)</f>
        <v>326</v>
      </c>
      <c r="S51" s="409">
        <f>SUM(S47:S50)</f>
        <v>241</v>
      </c>
      <c r="T51" s="409">
        <f>SUM(T47:T50)</f>
        <v>167</v>
      </c>
      <c r="U51" s="43"/>
      <c r="V51" s="294"/>
      <c r="X51" s="615"/>
      <c r="Y51" s="615">
        <f>E51/Revenues!E9</f>
        <v>0.11926121372031662</v>
      </c>
      <c r="Z51" s="615">
        <f>H51/Revenues!H9</f>
        <v>0.11559888579387187</v>
      </c>
    </row>
    <row r="52" spans="1:26" ht="12" customHeight="1">
      <c r="A52" s="294"/>
      <c r="B52" s="43"/>
      <c r="C52" s="44"/>
      <c r="D52" s="230"/>
      <c r="E52" s="291"/>
      <c r="F52" s="230"/>
      <c r="G52" s="164"/>
      <c r="H52" s="138"/>
      <c r="I52" s="138"/>
      <c r="J52" s="323"/>
      <c r="K52" s="43"/>
      <c r="L52" s="504"/>
      <c r="M52" s="479"/>
      <c r="N52" s="230"/>
      <c r="O52" s="291"/>
      <c r="P52" s="230"/>
      <c r="Q52" s="164"/>
      <c r="R52" s="138"/>
      <c r="S52" s="138"/>
      <c r="T52" s="323"/>
      <c r="U52" s="43"/>
      <c r="V52" s="294"/>
      <c r="X52" s="614"/>
      <c r="Y52" s="614"/>
      <c r="Z52" s="614"/>
    </row>
    <row r="53" spans="1:26" ht="12" customHeight="1">
      <c r="A53" s="294"/>
      <c r="B53" s="43"/>
      <c r="C53" s="113" t="s">
        <v>248</v>
      </c>
      <c r="D53" s="230"/>
      <c r="E53" s="292">
        <f>SUM(G53:J53)</f>
        <v>59</v>
      </c>
      <c r="F53" s="230"/>
      <c r="G53" s="46">
        <v>44</v>
      </c>
      <c r="H53" s="45">
        <v>3</v>
      </c>
      <c r="I53" s="45">
        <v>8</v>
      </c>
      <c r="J53" s="312">
        <v>4</v>
      </c>
      <c r="K53" s="43"/>
      <c r="L53" s="464">
        <f>E53/O53-1</f>
        <v>0.17999999999999994</v>
      </c>
      <c r="M53" s="476">
        <f>G53/Q53-1</f>
        <v>0.5172413793103448</v>
      </c>
      <c r="N53" s="230"/>
      <c r="O53" s="292">
        <f>SUM(Q53:T53)</f>
        <v>50</v>
      </c>
      <c r="P53" s="230"/>
      <c r="Q53" s="46">
        <v>29</v>
      </c>
      <c r="R53" s="45">
        <v>12</v>
      </c>
      <c r="S53" s="45">
        <v>9</v>
      </c>
      <c r="T53" s="312">
        <v>0</v>
      </c>
      <c r="U53" s="43"/>
      <c r="V53" s="294"/>
      <c r="X53" s="614"/>
      <c r="Y53" s="614">
        <f>E53/Revenues!E11</f>
        <v>0.024748322147651006</v>
      </c>
      <c r="Z53" s="614">
        <f>H53/Revenues!H11</f>
        <v>0.005145797598627788</v>
      </c>
    </row>
    <row r="54" spans="1:26" ht="12" customHeight="1">
      <c r="A54" s="294"/>
      <c r="B54" s="43"/>
      <c r="C54" s="217" t="s">
        <v>249</v>
      </c>
      <c r="D54" s="230"/>
      <c r="E54" s="292">
        <f>SUM(G54:J54)</f>
        <v>64</v>
      </c>
      <c r="F54" s="230"/>
      <c r="G54" s="46">
        <v>37</v>
      </c>
      <c r="H54" s="45">
        <v>9</v>
      </c>
      <c r="I54" s="45">
        <v>9</v>
      </c>
      <c r="J54" s="312">
        <v>9</v>
      </c>
      <c r="K54" s="43"/>
      <c r="L54" s="464">
        <f>E54/O54-1</f>
        <v>-0.1578947368421053</v>
      </c>
      <c r="M54" s="476">
        <f>G54/Q54-1</f>
        <v>0.15625</v>
      </c>
      <c r="N54" s="230"/>
      <c r="O54" s="292">
        <f>SUM(Q54:T54)</f>
        <v>76</v>
      </c>
      <c r="P54" s="230"/>
      <c r="Q54" s="46">
        <v>32</v>
      </c>
      <c r="R54" s="45">
        <v>24</v>
      </c>
      <c r="S54" s="45">
        <v>7</v>
      </c>
      <c r="T54" s="312">
        <v>13</v>
      </c>
      <c r="U54" s="43"/>
      <c r="V54" s="294"/>
      <c r="X54" s="614"/>
      <c r="Y54" s="614">
        <f>E54/Revenues!E12</f>
        <v>0.024178315073668303</v>
      </c>
      <c r="Z54" s="614">
        <f>H54/Revenues!H12</f>
        <v>0.014018691588785047</v>
      </c>
    </row>
    <row r="55" spans="1:26" ht="12" customHeight="1">
      <c r="A55" s="294"/>
      <c r="B55" s="43"/>
      <c r="C55" s="217" t="s">
        <v>296</v>
      </c>
      <c r="D55" s="230"/>
      <c r="E55" s="292">
        <f>SUM(G55:J55)</f>
        <v>578</v>
      </c>
      <c r="F55" s="230"/>
      <c r="G55" s="46">
        <v>146</v>
      </c>
      <c r="H55" s="45">
        <v>187</v>
      </c>
      <c r="I55" s="45">
        <v>143</v>
      </c>
      <c r="J55" s="312">
        <v>102</v>
      </c>
      <c r="K55" s="43"/>
      <c r="L55" s="466">
        <f>E55/O55-1</f>
        <v>0.19668737060041397</v>
      </c>
      <c r="M55" s="477">
        <f>G55/Q55-1</f>
        <v>0.028169014084507005</v>
      </c>
      <c r="N55" s="230"/>
      <c r="O55" s="292">
        <f>SUM(Q55:T55)</f>
        <v>483</v>
      </c>
      <c r="P55" s="230"/>
      <c r="Q55" s="46">
        <v>142</v>
      </c>
      <c r="R55" s="45">
        <v>108</v>
      </c>
      <c r="S55" s="45">
        <v>115</v>
      </c>
      <c r="T55" s="312">
        <v>118</v>
      </c>
      <c r="U55" s="43"/>
      <c r="V55" s="294"/>
      <c r="X55" s="614"/>
      <c r="Y55" s="614">
        <f>E55/Revenues!E13</f>
        <v>0.11698036834648856</v>
      </c>
      <c r="Z55" s="614">
        <f>H55/Revenues!H13</f>
        <v>0.15153970826580226</v>
      </c>
    </row>
    <row r="56" spans="1:26" ht="12" customHeight="1">
      <c r="A56" s="294"/>
      <c r="B56" s="43"/>
      <c r="C56" s="114" t="s">
        <v>2</v>
      </c>
      <c r="D56" s="230"/>
      <c r="E56" s="292">
        <f>SUM(G56:J56)</f>
        <v>5</v>
      </c>
      <c r="F56" s="230"/>
      <c r="G56" s="46">
        <v>5</v>
      </c>
      <c r="H56" s="45">
        <v>0</v>
      </c>
      <c r="I56" s="45">
        <v>0</v>
      </c>
      <c r="J56" s="322">
        <v>0</v>
      </c>
      <c r="K56" s="43"/>
      <c r="L56" s="466" t="s">
        <v>125</v>
      </c>
      <c r="M56" s="477" t="s">
        <v>125</v>
      </c>
      <c r="N56" s="230"/>
      <c r="O56" s="292">
        <f>SUM(Q56:T56)</f>
        <v>0</v>
      </c>
      <c r="P56" s="230"/>
      <c r="Q56" s="46">
        <v>0</v>
      </c>
      <c r="R56" s="45">
        <v>0</v>
      </c>
      <c r="S56" s="45">
        <v>0</v>
      </c>
      <c r="T56" s="322">
        <v>0</v>
      </c>
      <c r="U56" s="43"/>
      <c r="V56" s="294"/>
      <c r="X56" s="614"/>
      <c r="Y56" s="614">
        <f>E56/Revenues!E14</f>
        <v>-0.0015903307888040711</v>
      </c>
      <c r="Z56" s="614">
        <f>H56/Revenues!H14</f>
        <v>0</v>
      </c>
    </row>
    <row r="57" spans="1:26" ht="12" customHeight="1">
      <c r="A57" s="294"/>
      <c r="B57" s="43"/>
      <c r="C57" s="368" t="s">
        <v>119</v>
      </c>
      <c r="D57" s="230"/>
      <c r="E57" s="459">
        <f>SUM(G57:J57)</f>
        <v>706</v>
      </c>
      <c r="F57" s="460"/>
      <c r="G57" s="410">
        <f>SUM(G53:G56)</f>
        <v>232</v>
      </c>
      <c r="H57" s="409">
        <f>SUM(H53:H56)</f>
        <v>199</v>
      </c>
      <c r="I57" s="409">
        <f>SUM(I53:I56)</f>
        <v>160</v>
      </c>
      <c r="J57" s="409">
        <f>SUM(J53:J56)</f>
        <v>115</v>
      </c>
      <c r="K57" s="395"/>
      <c r="L57" s="468">
        <f>E57/O57-1</f>
        <v>0.15927750410509023</v>
      </c>
      <c r="M57" s="478">
        <f>G57/Q57-1</f>
        <v>0.1428571428571428</v>
      </c>
      <c r="N57" s="230"/>
      <c r="O57" s="459">
        <f>SUM(O53:O56)</f>
        <v>609</v>
      </c>
      <c r="P57" s="460"/>
      <c r="Q57" s="410">
        <f>SUM(Q53:Q56)</f>
        <v>203</v>
      </c>
      <c r="R57" s="409">
        <f>SUM(R53:R56)</f>
        <v>144</v>
      </c>
      <c r="S57" s="409">
        <f>SUM(S53:S56)</f>
        <v>131</v>
      </c>
      <c r="T57" s="409">
        <f>SUM(T53:T56)</f>
        <v>131</v>
      </c>
      <c r="U57" s="43"/>
      <c r="V57" s="294"/>
      <c r="X57" s="615"/>
      <c r="Y57" s="615">
        <f>E57/Revenues!E15</f>
        <v>0.10339777387229057</v>
      </c>
      <c r="Z57" s="615">
        <f>H57/Revenues!H15</f>
        <v>0.11831153388822829</v>
      </c>
    </row>
    <row r="58" spans="1:26" ht="12" customHeight="1">
      <c r="A58" s="294"/>
      <c r="B58" s="43"/>
      <c r="C58" s="44"/>
      <c r="D58" s="230"/>
      <c r="E58" s="293"/>
      <c r="F58" s="230"/>
      <c r="G58" s="175"/>
      <c r="H58" s="159"/>
      <c r="I58" s="159"/>
      <c r="J58" s="324"/>
      <c r="K58" s="43"/>
      <c r="L58" s="465"/>
      <c r="M58" s="54"/>
      <c r="N58" s="230"/>
      <c r="O58" s="293"/>
      <c r="P58" s="230"/>
      <c r="Q58" s="175"/>
      <c r="R58" s="159"/>
      <c r="S58" s="159"/>
      <c r="T58" s="324"/>
      <c r="U58" s="43"/>
      <c r="V58" s="294"/>
      <c r="X58" s="614"/>
      <c r="Y58" s="614"/>
      <c r="Z58" s="614"/>
    </row>
    <row r="59" spans="1:26" ht="12" customHeight="1">
      <c r="A59" s="294"/>
      <c r="B59" s="7"/>
      <c r="C59" s="368" t="s">
        <v>2</v>
      </c>
      <c r="D59" s="230"/>
      <c r="E59" s="456">
        <f>SUM(G59:J59)</f>
        <v>10</v>
      </c>
      <c r="F59" s="460"/>
      <c r="G59" s="410">
        <v>2</v>
      </c>
      <c r="H59" s="409">
        <v>4</v>
      </c>
      <c r="I59" s="409">
        <v>3</v>
      </c>
      <c r="J59" s="455">
        <v>1</v>
      </c>
      <c r="K59" s="368"/>
      <c r="L59" s="468">
        <f>E59/O59-1</f>
        <v>-0.6666666666666667</v>
      </c>
      <c r="M59" s="480">
        <f>G59/Q59-1</f>
        <v>-0.8333333333333334</v>
      </c>
      <c r="N59" s="230"/>
      <c r="O59" s="456">
        <f>SUM(Q59:T59)</f>
        <v>30</v>
      </c>
      <c r="P59" s="460"/>
      <c r="Q59" s="410">
        <v>12</v>
      </c>
      <c r="R59" s="409">
        <v>4</v>
      </c>
      <c r="S59" s="409">
        <v>5</v>
      </c>
      <c r="T59" s="455">
        <v>9</v>
      </c>
      <c r="U59" s="7"/>
      <c r="V59" s="294"/>
      <c r="X59" s="614"/>
      <c r="Y59" s="614">
        <f>E59/Revenues!E17</f>
        <v>0.04329004329004329</v>
      </c>
      <c r="Z59" s="614">
        <f>H59/Revenues!H17</f>
        <v>0.0851063829787234</v>
      </c>
    </row>
    <row r="60" spans="1:26" ht="12" customHeight="1">
      <c r="A60" s="294"/>
      <c r="B60" s="7"/>
      <c r="C60" s="44"/>
      <c r="D60" s="230"/>
      <c r="E60" s="293"/>
      <c r="F60" s="230"/>
      <c r="G60" s="175"/>
      <c r="H60" s="159"/>
      <c r="I60" s="159"/>
      <c r="J60" s="324"/>
      <c r="K60" s="43"/>
      <c r="L60" s="465"/>
      <c r="M60" s="54"/>
      <c r="N60" s="230"/>
      <c r="O60" s="293"/>
      <c r="P60" s="230"/>
      <c r="Q60" s="175"/>
      <c r="R60" s="159"/>
      <c r="S60" s="159"/>
      <c r="T60" s="324"/>
      <c r="U60" s="7"/>
      <c r="V60" s="294"/>
      <c r="X60" s="614"/>
      <c r="Y60" s="614"/>
      <c r="Z60" s="614"/>
    </row>
    <row r="61" spans="1:26" ht="12" customHeight="1">
      <c r="A61" s="294"/>
      <c r="B61" s="40"/>
      <c r="C61" s="368" t="s">
        <v>174</v>
      </c>
      <c r="D61" s="233"/>
      <c r="E61" s="369">
        <f>SUM(G61:J61)</f>
        <v>1394</v>
      </c>
      <c r="F61" s="369"/>
      <c r="G61" s="410">
        <f>G51+G57+G59</f>
        <v>469</v>
      </c>
      <c r="H61" s="409">
        <f>H51+H57+H59</f>
        <v>369</v>
      </c>
      <c r="I61" s="409">
        <f>I51+I57+I59</f>
        <v>324</v>
      </c>
      <c r="J61" s="368">
        <f>J51+J57+J59</f>
        <v>232</v>
      </c>
      <c r="K61" s="394"/>
      <c r="L61" s="468">
        <f>E61/O61-1</f>
        <v>-0.16426858513189446</v>
      </c>
      <c r="M61" s="480">
        <f>G61/Q61-1</f>
        <v>-0.08039215686274515</v>
      </c>
      <c r="N61" s="233"/>
      <c r="O61" s="369">
        <f>O51+O57+O59</f>
        <v>1668</v>
      </c>
      <c r="P61" s="369"/>
      <c r="Q61" s="410">
        <f>Q51+Q57+Q59</f>
        <v>510</v>
      </c>
      <c r="R61" s="409">
        <f>R51+R57+R59</f>
        <v>474</v>
      </c>
      <c r="S61" s="409">
        <f>S51+S57+S59</f>
        <v>377</v>
      </c>
      <c r="T61" s="368">
        <f>T51+T57+T59</f>
        <v>307</v>
      </c>
      <c r="U61" s="40"/>
      <c r="V61" s="294"/>
      <c r="X61" s="615"/>
      <c r="Y61" s="615">
        <f>E61/Revenues!E21</f>
        <v>0.11929824561403508</v>
      </c>
      <c r="Z61" s="615">
        <f>H61/Revenues!H21</f>
        <v>0.12724137931034482</v>
      </c>
    </row>
    <row r="62" spans="1:22" ht="12" customHeight="1">
      <c r="A62" s="294"/>
      <c r="B62" s="40"/>
      <c r="C62" s="7"/>
      <c r="D62" s="233"/>
      <c r="E62" s="233"/>
      <c r="F62" s="233"/>
      <c r="G62" s="161"/>
      <c r="H62" s="139"/>
      <c r="I62" s="139"/>
      <c r="J62" s="48"/>
      <c r="K62" s="40"/>
      <c r="L62" s="502"/>
      <c r="M62" s="212"/>
      <c r="N62" s="233"/>
      <c r="O62" s="233"/>
      <c r="P62" s="233"/>
      <c r="Q62" s="161"/>
      <c r="R62" s="139"/>
      <c r="S62" s="139"/>
      <c r="T62" s="48"/>
      <c r="U62" s="40"/>
      <c r="V62" s="294"/>
    </row>
    <row r="63" spans="1:22" ht="9" customHeight="1">
      <c r="A63" s="294"/>
      <c r="B63" s="294"/>
      <c r="C63" s="295"/>
      <c r="D63" s="294"/>
      <c r="E63" s="296"/>
      <c r="F63" s="297"/>
      <c r="G63" s="298"/>
      <c r="H63" s="298"/>
      <c r="I63" s="298"/>
      <c r="J63" s="297"/>
      <c r="K63" s="294"/>
      <c r="L63" s="522"/>
      <c r="M63" s="423"/>
      <c r="N63" s="294"/>
      <c r="O63" s="296"/>
      <c r="P63" s="297"/>
      <c r="Q63" s="298"/>
      <c r="R63" s="298"/>
      <c r="S63" s="298"/>
      <c r="T63" s="297"/>
      <c r="U63" s="294"/>
      <c r="V63" s="294"/>
    </row>
    <row r="64" spans="1:22" s="63" customFormat="1" ht="13.5" customHeight="1">
      <c r="A64" s="35"/>
      <c r="B64" s="613" t="s">
        <v>244</v>
      </c>
      <c r="C64" s="541"/>
      <c r="D64" s="541"/>
      <c r="E64" s="541"/>
      <c r="F64" s="541"/>
      <c r="G64" s="541"/>
      <c r="H64" s="541"/>
      <c r="I64" s="541"/>
      <c r="J64" s="541"/>
      <c r="K64" s="541"/>
      <c r="L64" s="616"/>
      <c r="M64" s="616"/>
      <c r="N64" s="541"/>
      <c r="O64" s="541"/>
      <c r="P64" s="541"/>
      <c r="Q64" s="541"/>
      <c r="R64" s="541"/>
      <c r="S64" s="541"/>
      <c r="T64" s="541"/>
      <c r="U64" s="35"/>
      <c r="V64" s="35"/>
    </row>
    <row r="65" spans="1:22" s="63" customFormat="1" ht="12" customHeight="1">
      <c r="A65" s="35"/>
      <c r="B65" s="617"/>
      <c r="C65" s="541"/>
      <c r="D65" s="541"/>
      <c r="E65" s="541"/>
      <c r="F65" s="541"/>
      <c r="G65" s="541"/>
      <c r="H65" s="541"/>
      <c r="I65" s="541"/>
      <c r="J65" s="541"/>
      <c r="K65" s="541"/>
      <c r="L65" s="616"/>
      <c r="M65" s="616"/>
      <c r="N65" s="541"/>
      <c r="O65" s="541"/>
      <c r="P65" s="541"/>
      <c r="Q65" s="541"/>
      <c r="R65" s="541"/>
      <c r="S65" s="541"/>
      <c r="T65" s="541"/>
      <c r="U65" s="35"/>
      <c r="V65" s="35"/>
    </row>
    <row r="66" spans="1:22" ht="8.25" customHeight="1">
      <c r="A66" s="294"/>
      <c r="B66" s="294"/>
      <c r="C66" s="295"/>
      <c r="D66" s="294"/>
      <c r="E66" s="296"/>
      <c r="F66" s="297"/>
      <c r="G66" s="298"/>
      <c r="H66" s="298"/>
      <c r="I66" s="298"/>
      <c r="J66" s="297"/>
      <c r="K66" s="294"/>
      <c r="L66" s="522"/>
      <c r="M66" s="423"/>
      <c r="N66" s="294"/>
      <c r="O66" s="296"/>
      <c r="P66" s="297"/>
      <c r="Q66" s="298"/>
      <c r="R66" s="298"/>
      <c r="S66" s="298"/>
      <c r="T66" s="297"/>
      <c r="U66" s="294"/>
      <c r="V66" s="294"/>
    </row>
    <row r="67" spans="1:22" s="6" customFormat="1" ht="15" customHeight="1">
      <c r="A67" s="294"/>
      <c r="C67" s="155" t="s">
        <v>298</v>
      </c>
      <c r="D67" s="248"/>
      <c r="E67" s="229">
        <v>2005</v>
      </c>
      <c r="F67" s="228"/>
      <c r="G67" s="8" t="s">
        <v>358</v>
      </c>
      <c r="H67" s="9" t="s">
        <v>308</v>
      </c>
      <c r="I67" s="9" t="s">
        <v>247</v>
      </c>
      <c r="J67" s="9" t="s">
        <v>224</v>
      </c>
      <c r="K67" s="39"/>
      <c r="L67" s="503" t="s">
        <v>26</v>
      </c>
      <c r="M67" s="216" t="s">
        <v>26</v>
      </c>
      <c r="N67" s="248"/>
      <c r="O67" s="229">
        <v>2004</v>
      </c>
      <c r="P67" s="228"/>
      <c r="Q67" s="8" t="s">
        <v>153</v>
      </c>
      <c r="R67" s="9" t="s">
        <v>154</v>
      </c>
      <c r="S67" s="9" t="s">
        <v>155</v>
      </c>
      <c r="T67" s="9" t="s">
        <v>147</v>
      </c>
      <c r="U67" s="39"/>
      <c r="V67" s="294"/>
    </row>
    <row r="68" spans="1:22" s="11" customFormat="1" ht="13.5" customHeight="1">
      <c r="A68" s="294"/>
      <c r="C68" s="156" t="s">
        <v>123</v>
      </c>
      <c r="D68" s="230"/>
      <c r="E68" s="230"/>
      <c r="F68" s="230"/>
      <c r="G68" s="8"/>
      <c r="H68" s="9"/>
      <c r="I68" s="9"/>
      <c r="J68" s="9"/>
      <c r="K68" s="40"/>
      <c r="L68" s="462" t="s">
        <v>115</v>
      </c>
      <c r="M68" s="426" t="s">
        <v>359</v>
      </c>
      <c r="N68" s="230"/>
      <c r="O68" s="230"/>
      <c r="P68" s="230"/>
      <c r="Q68" s="8"/>
      <c r="R68" s="9"/>
      <c r="S68" s="9"/>
      <c r="T68" s="9"/>
      <c r="U68" s="40"/>
      <c r="V68" s="294"/>
    </row>
    <row r="69" spans="1:22" ht="12" customHeight="1">
      <c r="A69" s="294"/>
      <c r="C69" s="20"/>
      <c r="D69" s="253"/>
      <c r="E69" s="281"/>
      <c r="F69" s="253"/>
      <c r="G69" s="8"/>
      <c r="H69" s="9"/>
      <c r="I69" s="9"/>
      <c r="J69" s="9"/>
      <c r="K69" s="13"/>
      <c r="L69" s="507"/>
      <c r="M69" s="427"/>
      <c r="N69" s="253"/>
      <c r="O69" s="281"/>
      <c r="P69" s="253"/>
      <c r="Q69" s="8"/>
      <c r="R69" s="9"/>
      <c r="S69" s="9"/>
      <c r="T69" s="9"/>
      <c r="U69" s="13"/>
      <c r="V69" s="294"/>
    </row>
    <row r="70" spans="1:22" s="14" customFormat="1" ht="12.75">
      <c r="A70" s="294"/>
      <c r="C70" s="15" t="s">
        <v>139</v>
      </c>
      <c r="D70" s="254"/>
      <c r="E70" s="268">
        <f>G70</f>
        <v>0</v>
      </c>
      <c r="F70" s="254"/>
      <c r="G70" s="176">
        <v>0</v>
      </c>
      <c r="H70" s="147">
        <v>0.32</v>
      </c>
      <c r="I70" s="147">
        <v>0.32</v>
      </c>
      <c r="J70" s="325">
        <v>0.32</v>
      </c>
      <c r="K70" s="18"/>
      <c r="L70" s="687">
        <f>E70/O70-1</f>
        <v>-1</v>
      </c>
      <c r="M70" s="688">
        <f>G70/Q70-1</f>
        <v>-1</v>
      </c>
      <c r="N70" s="254"/>
      <c r="O70" s="268">
        <f>Q70</f>
        <v>0.33</v>
      </c>
      <c r="P70" s="254"/>
      <c r="Q70" s="176">
        <v>0.33</v>
      </c>
      <c r="R70" s="147">
        <v>0.33</v>
      </c>
      <c r="S70" s="147">
        <v>1.13</v>
      </c>
      <c r="T70" s="325">
        <v>1.13</v>
      </c>
      <c r="U70" s="18"/>
      <c r="V70" s="294"/>
    </row>
    <row r="71" spans="1:22" ht="12" customHeight="1">
      <c r="A71" s="294"/>
      <c r="C71" s="20"/>
      <c r="D71" s="229"/>
      <c r="E71" s="282"/>
      <c r="F71" s="229"/>
      <c r="G71" s="109"/>
      <c r="H71" s="110"/>
      <c r="I71" s="110"/>
      <c r="J71" s="110"/>
      <c r="K71" s="20"/>
      <c r="L71" s="469"/>
      <c r="M71" s="225"/>
      <c r="N71" s="229"/>
      <c r="O71" s="282"/>
      <c r="P71" s="229"/>
      <c r="Q71" s="109"/>
      <c r="R71" s="110"/>
      <c r="S71" s="110"/>
      <c r="T71" s="110"/>
      <c r="U71" s="20"/>
      <c r="V71" s="294"/>
    </row>
    <row r="72" spans="1:22" s="14" customFormat="1" ht="12" customHeight="1">
      <c r="A72" s="294"/>
      <c r="C72" s="15" t="s">
        <v>140</v>
      </c>
      <c r="D72" s="254"/>
      <c r="E72" s="268">
        <f>G72</f>
        <v>5.64</v>
      </c>
      <c r="F72" s="254"/>
      <c r="G72" s="176">
        <v>5.64</v>
      </c>
      <c r="H72" s="147">
        <v>5.65</v>
      </c>
      <c r="I72" s="147">
        <v>5.67</v>
      </c>
      <c r="J72" s="325">
        <v>4.64</v>
      </c>
      <c r="K72" s="18"/>
      <c r="L72" s="524">
        <f>E72/O72-1</f>
        <v>0.19238900634249445</v>
      </c>
      <c r="M72" s="428">
        <f>G72/Q72-1</f>
        <v>0.19238900634249445</v>
      </c>
      <c r="N72" s="254"/>
      <c r="O72" s="268">
        <f>Q72</f>
        <v>4.73</v>
      </c>
      <c r="P72" s="254"/>
      <c r="Q72" s="176">
        <v>4.73</v>
      </c>
      <c r="R72" s="147">
        <v>4.73</v>
      </c>
      <c r="S72" s="147">
        <v>3.76</v>
      </c>
      <c r="T72" s="325">
        <v>4.63</v>
      </c>
      <c r="U72" s="18"/>
      <c r="V72" s="294"/>
    </row>
    <row r="73" spans="1:22" ht="12" customHeight="1">
      <c r="A73" s="294"/>
      <c r="C73" s="20"/>
      <c r="D73" s="229"/>
      <c r="E73" s="282"/>
      <c r="F73" s="229"/>
      <c r="G73" s="109"/>
      <c r="H73" s="110"/>
      <c r="I73" s="110"/>
      <c r="J73" s="110"/>
      <c r="K73" s="20"/>
      <c r="L73" s="469"/>
      <c r="M73" s="225"/>
      <c r="N73" s="229"/>
      <c r="O73" s="282"/>
      <c r="P73" s="229"/>
      <c r="Q73" s="109"/>
      <c r="R73" s="110"/>
      <c r="S73" s="110"/>
      <c r="T73" s="110"/>
      <c r="U73" s="20"/>
      <c r="V73" s="294"/>
    </row>
    <row r="74" spans="1:22" s="14" customFormat="1" ht="12" customHeight="1">
      <c r="A74" s="294"/>
      <c r="C74" s="15" t="s">
        <v>141</v>
      </c>
      <c r="D74" s="254"/>
      <c r="E74" s="268">
        <f>G74</f>
        <v>2.37</v>
      </c>
      <c r="F74" s="254"/>
      <c r="G74" s="176">
        <v>2.37</v>
      </c>
      <c r="H74" s="147">
        <v>3.21</v>
      </c>
      <c r="I74" s="147">
        <v>3.26</v>
      </c>
      <c r="J74" s="325">
        <v>2.99</v>
      </c>
      <c r="K74" s="18"/>
      <c r="L74" s="524">
        <f>E74/O74-1</f>
        <v>-0.390745501285347</v>
      </c>
      <c r="M74" s="428">
        <f>G74/Q74-1</f>
        <v>-0.390745501285347</v>
      </c>
      <c r="N74" s="254"/>
      <c r="O74" s="268">
        <f>Q74</f>
        <v>3.89</v>
      </c>
      <c r="P74" s="254"/>
      <c r="Q74" s="176">
        <v>3.89</v>
      </c>
      <c r="R74" s="147">
        <v>3.89</v>
      </c>
      <c r="S74" s="147">
        <v>3.89</v>
      </c>
      <c r="T74" s="325">
        <v>3.89</v>
      </c>
      <c r="U74" s="18"/>
      <c r="V74" s="294"/>
    </row>
    <row r="75" spans="1:22" ht="12" customHeight="1">
      <c r="A75" s="294"/>
      <c r="C75" s="112"/>
      <c r="D75" s="229"/>
      <c r="E75" s="282"/>
      <c r="F75" s="229"/>
      <c r="G75" s="109"/>
      <c r="H75" s="110"/>
      <c r="I75" s="110"/>
      <c r="J75" s="110"/>
      <c r="K75" s="20"/>
      <c r="L75" s="469"/>
      <c r="M75" s="225"/>
      <c r="N75" s="229"/>
      <c r="O75" s="282"/>
      <c r="P75" s="229"/>
      <c r="Q75" s="109"/>
      <c r="R75" s="110"/>
      <c r="S75" s="110"/>
      <c r="T75" s="110"/>
      <c r="U75" s="20"/>
      <c r="V75" s="294"/>
    </row>
    <row r="76" spans="1:22" s="14" customFormat="1" ht="13.5" customHeight="1">
      <c r="A76" s="294"/>
      <c r="C76" s="15" t="s">
        <v>423</v>
      </c>
      <c r="D76" s="254"/>
      <c r="E76" s="268">
        <f>G76</f>
        <v>1.16</v>
      </c>
      <c r="F76" s="254"/>
      <c r="G76" s="176">
        <v>1.16</v>
      </c>
      <c r="H76" s="147">
        <v>0.74</v>
      </c>
      <c r="I76" s="147">
        <v>0.67</v>
      </c>
      <c r="J76" s="325">
        <v>0.87</v>
      </c>
      <c r="K76" s="18"/>
      <c r="L76" s="525" t="s">
        <v>389</v>
      </c>
      <c r="M76" s="428" t="s">
        <v>389</v>
      </c>
      <c r="N76" s="254"/>
      <c r="O76" s="268">
        <f>Q76</f>
        <v>0.25</v>
      </c>
      <c r="P76" s="254"/>
      <c r="Q76" s="176">
        <v>0.25</v>
      </c>
      <c r="R76" s="147">
        <v>0.25</v>
      </c>
      <c r="S76" s="147">
        <v>0.28</v>
      </c>
      <c r="T76" s="325">
        <v>0.28</v>
      </c>
      <c r="U76" s="18"/>
      <c r="V76" s="294"/>
    </row>
    <row r="77" spans="1:22" ht="12" customHeight="1">
      <c r="A77" s="294"/>
      <c r="C77" s="20"/>
      <c r="D77" s="229"/>
      <c r="E77" s="282"/>
      <c r="F77" s="229"/>
      <c r="G77" s="109"/>
      <c r="H77" s="110"/>
      <c r="I77" s="110"/>
      <c r="J77" s="110"/>
      <c r="K77" s="20"/>
      <c r="L77" s="469"/>
      <c r="M77" s="225"/>
      <c r="N77" s="229"/>
      <c r="O77" s="282"/>
      <c r="P77" s="229"/>
      <c r="Q77" s="109"/>
      <c r="R77" s="110"/>
      <c r="S77" s="110"/>
      <c r="T77" s="110"/>
      <c r="U77" s="20"/>
      <c r="V77" s="294"/>
    </row>
    <row r="78" spans="1:22" s="14" customFormat="1" ht="12" customHeight="1">
      <c r="A78" s="294"/>
      <c r="C78" s="15" t="s">
        <v>121</v>
      </c>
      <c r="D78" s="254"/>
      <c r="E78" s="268">
        <f>E79+E80</f>
        <v>0.1</v>
      </c>
      <c r="F78" s="254"/>
      <c r="G78" s="176">
        <f>G79+G80</f>
        <v>0.1</v>
      </c>
      <c r="H78" s="147">
        <f>H79+H80</f>
        <v>0.11</v>
      </c>
      <c r="I78" s="147">
        <f>I79+I80</f>
        <v>0.12</v>
      </c>
      <c r="J78" s="325">
        <f>J79+J80</f>
        <v>0.2</v>
      </c>
      <c r="K78" s="18"/>
      <c r="L78" s="524">
        <f>E78/O78-1</f>
        <v>-0.6428571428571428</v>
      </c>
      <c r="M78" s="428">
        <f>G78/Q78-1</f>
        <v>-0.6428571428571428</v>
      </c>
      <c r="N78" s="254"/>
      <c r="O78" s="268">
        <f>Q78</f>
        <v>0.28</v>
      </c>
      <c r="P78" s="254"/>
      <c r="Q78" s="176">
        <v>0.28</v>
      </c>
      <c r="R78" s="147">
        <f>R79+R80</f>
        <v>0.2</v>
      </c>
      <c r="S78" s="147">
        <f>S79+S80</f>
        <v>0.21000000000000002</v>
      </c>
      <c r="T78" s="325">
        <f>T79+T80</f>
        <v>0.22999999999999998</v>
      </c>
      <c r="U78" s="18"/>
      <c r="V78" s="294"/>
    </row>
    <row r="79" spans="1:22" ht="12" customHeight="1">
      <c r="A79" s="294"/>
      <c r="C79" s="25" t="s">
        <v>8</v>
      </c>
      <c r="D79" s="283"/>
      <c r="E79" s="284">
        <f>G79</f>
        <v>0.05</v>
      </c>
      <c r="F79" s="283"/>
      <c r="G79" s="177">
        <v>0.05</v>
      </c>
      <c r="H79" s="148">
        <v>0.05</v>
      </c>
      <c r="I79" s="148">
        <v>0.06</v>
      </c>
      <c r="J79" s="326">
        <v>0.08</v>
      </c>
      <c r="K79" s="20"/>
      <c r="L79" s="464">
        <f>E79/O79-1</f>
        <v>-0.5</v>
      </c>
      <c r="M79" s="210">
        <f>G79/Q79-1</f>
        <v>-0.5</v>
      </c>
      <c r="N79" s="283"/>
      <c r="O79" s="284">
        <f>Q79</f>
        <v>0.1</v>
      </c>
      <c r="P79" s="283"/>
      <c r="Q79" s="177">
        <v>0.1</v>
      </c>
      <c r="R79" s="148">
        <v>0.09</v>
      </c>
      <c r="S79" s="148">
        <v>0.1</v>
      </c>
      <c r="T79" s="326">
        <v>0.11</v>
      </c>
      <c r="U79" s="20"/>
      <c r="V79" s="294"/>
    </row>
    <row r="80" spans="1:22" ht="12" customHeight="1">
      <c r="A80" s="294"/>
      <c r="C80" s="20" t="s">
        <v>71</v>
      </c>
      <c r="D80" s="285"/>
      <c r="E80" s="284">
        <f>G80</f>
        <v>0.05</v>
      </c>
      <c r="F80" s="285"/>
      <c r="G80" s="177">
        <v>0.05</v>
      </c>
      <c r="H80" s="148">
        <v>0.06</v>
      </c>
      <c r="I80" s="148">
        <v>0.06</v>
      </c>
      <c r="J80" s="326">
        <v>0.12</v>
      </c>
      <c r="K80" s="20"/>
      <c r="L80" s="464">
        <f>E80/O80-1</f>
        <v>-0.736842105263158</v>
      </c>
      <c r="M80" s="210">
        <f>G80/Q80-1</f>
        <v>-0.736842105263158</v>
      </c>
      <c r="N80" s="285"/>
      <c r="O80" s="284">
        <f>Q80</f>
        <v>0.19</v>
      </c>
      <c r="P80" s="285"/>
      <c r="Q80" s="177">
        <v>0.19</v>
      </c>
      <c r="R80" s="148">
        <v>0.11</v>
      </c>
      <c r="S80" s="148">
        <v>0.11</v>
      </c>
      <c r="T80" s="326">
        <v>0.12</v>
      </c>
      <c r="U80" s="20"/>
      <c r="V80" s="294"/>
    </row>
    <row r="81" spans="1:22" ht="12" customHeight="1">
      <c r="A81" s="294"/>
      <c r="C81" s="20"/>
      <c r="D81" s="229"/>
      <c r="E81" s="282"/>
      <c r="F81" s="229"/>
      <c r="G81" s="111"/>
      <c r="H81" s="112"/>
      <c r="I81" s="112"/>
      <c r="J81" s="112"/>
      <c r="K81" s="20"/>
      <c r="L81" s="469"/>
      <c r="M81" s="225"/>
      <c r="N81" s="229"/>
      <c r="O81" s="282"/>
      <c r="P81" s="229"/>
      <c r="Q81" s="111"/>
      <c r="R81" s="112"/>
      <c r="S81" s="112"/>
      <c r="T81" s="112"/>
      <c r="U81" s="20"/>
      <c r="V81" s="294"/>
    </row>
    <row r="82" spans="1:22" ht="12" customHeight="1">
      <c r="A82" s="294"/>
      <c r="C82" s="15" t="s">
        <v>239</v>
      </c>
      <c r="D82" s="254"/>
      <c r="E82" s="268">
        <f>G82</f>
        <v>0.7</v>
      </c>
      <c r="F82" s="254"/>
      <c r="G82" s="176">
        <v>0.7</v>
      </c>
      <c r="H82" s="147">
        <v>0.87</v>
      </c>
      <c r="I82" s="147">
        <v>0.79</v>
      </c>
      <c r="J82" s="325">
        <v>1.09</v>
      </c>
      <c r="K82" s="18"/>
      <c r="L82" s="524"/>
      <c r="M82" s="428"/>
      <c r="N82" s="254"/>
      <c r="O82" s="268"/>
      <c r="P82" s="254"/>
      <c r="Q82" s="176"/>
      <c r="R82" s="147"/>
      <c r="S82" s="147"/>
      <c r="T82" s="325"/>
      <c r="U82" s="20"/>
      <c r="V82" s="294"/>
    </row>
    <row r="83" spans="1:22" ht="12" customHeight="1">
      <c r="A83" s="294"/>
      <c r="C83" s="20"/>
      <c r="D83" s="229"/>
      <c r="E83" s="282"/>
      <c r="F83" s="229"/>
      <c r="G83" s="111"/>
      <c r="H83" s="112"/>
      <c r="I83" s="112"/>
      <c r="J83" s="112"/>
      <c r="K83" s="20"/>
      <c r="L83" s="469"/>
      <c r="M83" s="429"/>
      <c r="N83" s="229"/>
      <c r="O83" s="282"/>
      <c r="P83" s="229"/>
      <c r="Q83" s="111"/>
      <c r="R83" s="112"/>
      <c r="S83" s="112"/>
      <c r="T83" s="112"/>
      <c r="U83" s="20"/>
      <c r="V83" s="294"/>
    </row>
    <row r="84" spans="1:22" s="14" customFormat="1" ht="12" customHeight="1">
      <c r="A84" s="294"/>
      <c r="C84" s="15" t="s">
        <v>297</v>
      </c>
      <c r="D84" s="254"/>
      <c r="E84" s="268">
        <f>E70+E72+E74+E76+E78+E82</f>
        <v>9.969999999999999</v>
      </c>
      <c r="F84" s="254"/>
      <c r="G84" s="176">
        <f>G70+G72+G74+G76+G78+G82</f>
        <v>9.969999999999999</v>
      </c>
      <c r="H84" s="147">
        <f>H70+H72+H74+H76+H78+H82</f>
        <v>10.899999999999999</v>
      </c>
      <c r="I84" s="147">
        <f>I70+I72+I74+I76+I78+I82</f>
        <v>10.829999999999998</v>
      </c>
      <c r="J84" s="325">
        <f>J70+J72+J74+J76+J78+J82</f>
        <v>10.11</v>
      </c>
      <c r="K84" s="18"/>
      <c r="L84" s="524">
        <f>E84/O84-1</f>
        <v>0.051687763713079926</v>
      </c>
      <c r="M84" s="428">
        <f>G84/Q84-1</f>
        <v>0.051687763713079926</v>
      </c>
      <c r="N84" s="254"/>
      <c r="O84" s="268">
        <f>O70+O72+O74+O76+O78+O82</f>
        <v>9.48</v>
      </c>
      <c r="P84" s="254"/>
      <c r="Q84" s="176">
        <f>Q70+Q72+Q74+Q76+Q78+Q82</f>
        <v>9.48</v>
      </c>
      <c r="R84" s="147">
        <f>R70+R72+R74+R76+R78+R82</f>
        <v>9.4</v>
      </c>
      <c r="S84" s="147">
        <f>S70+S72+S74+S76+S78+S82</f>
        <v>9.27</v>
      </c>
      <c r="T84" s="325">
        <f>T70+T72+T74+T76+T78+T82</f>
        <v>10.16</v>
      </c>
      <c r="U84" s="18"/>
      <c r="V84" s="294"/>
    </row>
    <row r="85" spans="1:22" ht="12" customHeight="1">
      <c r="A85" s="294"/>
      <c r="C85" s="25" t="s">
        <v>138</v>
      </c>
      <c r="D85" s="229"/>
      <c r="E85" s="286">
        <f>G85</f>
        <v>2.03</v>
      </c>
      <c r="F85" s="229"/>
      <c r="G85" s="173">
        <v>2.03</v>
      </c>
      <c r="H85" s="137">
        <v>2.91</v>
      </c>
      <c r="I85" s="137">
        <v>2.58</v>
      </c>
      <c r="J85" s="326">
        <v>2.24</v>
      </c>
      <c r="K85" s="27"/>
      <c r="L85" s="466">
        <f>E85/O85-1</f>
        <v>0.22289156626506013</v>
      </c>
      <c r="M85" s="210">
        <f>G85/Q85-1</f>
        <v>0.22289156626506013</v>
      </c>
      <c r="N85" s="229"/>
      <c r="O85" s="286">
        <f>Q85</f>
        <v>1.66</v>
      </c>
      <c r="P85" s="229"/>
      <c r="Q85" s="173">
        <v>1.66</v>
      </c>
      <c r="R85" s="137">
        <v>0.31</v>
      </c>
      <c r="S85" s="137">
        <v>0.31</v>
      </c>
      <c r="T85" s="326">
        <v>0.97</v>
      </c>
      <c r="U85" s="27"/>
      <c r="V85" s="294"/>
    </row>
    <row r="86" spans="1:22" ht="12" customHeight="1">
      <c r="A86" s="294"/>
      <c r="C86" s="20"/>
      <c r="D86" s="229"/>
      <c r="E86" s="282"/>
      <c r="F86" s="229"/>
      <c r="G86" s="111"/>
      <c r="H86" s="112"/>
      <c r="I86" s="112"/>
      <c r="J86" s="112"/>
      <c r="K86" s="20"/>
      <c r="L86" s="469"/>
      <c r="M86" s="225"/>
      <c r="N86" s="229"/>
      <c r="O86" s="282"/>
      <c r="P86" s="229"/>
      <c r="Q86" s="111"/>
      <c r="R86" s="112"/>
      <c r="S86" s="112"/>
      <c r="T86" s="112"/>
      <c r="U86" s="20"/>
      <c r="V86" s="294"/>
    </row>
    <row r="87" spans="1:22" s="14" customFormat="1" ht="13.5" customHeight="1">
      <c r="A87" s="294"/>
      <c r="C87" s="15" t="s">
        <v>233</v>
      </c>
      <c r="D87" s="254"/>
      <c r="E87" s="268">
        <f>G87</f>
        <v>1.07</v>
      </c>
      <c r="F87" s="254"/>
      <c r="G87" s="176">
        <v>1.07</v>
      </c>
      <c r="H87" s="147">
        <v>2.96</v>
      </c>
      <c r="I87" s="147">
        <v>2.65</v>
      </c>
      <c r="J87" s="325">
        <v>2.72</v>
      </c>
      <c r="K87" s="18"/>
      <c r="L87" s="524">
        <f>E87/O87-1</f>
        <v>-0.3096774193548387</v>
      </c>
      <c r="M87" s="428">
        <f>G87/Q87-1</f>
        <v>-0.3096774193548387</v>
      </c>
      <c r="N87" s="254"/>
      <c r="O87" s="268">
        <f>Q87</f>
        <v>1.55</v>
      </c>
      <c r="P87" s="254"/>
      <c r="Q87" s="176">
        <v>1.55</v>
      </c>
      <c r="R87" s="147">
        <v>1</v>
      </c>
      <c r="S87" s="147">
        <v>0.96</v>
      </c>
      <c r="T87" s="325">
        <v>2.23</v>
      </c>
      <c r="U87" s="18"/>
      <c r="V87" s="294"/>
    </row>
    <row r="88" spans="1:22" s="14" customFormat="1" ht="12.75">
      <c r="A88" s="294"/>
      <c r="C88" s="15" t="s">
        <v>173</v>
      </c>
      <c r="D88" s="254"/>
      <c r="E88" s="268">
        <f>E84-E87</f>
        <v>8.899999999999999</v>
      </c>
      <c r="F88" s="254"/>
      <c r="G88" s="176">
        <f>G84-G87</f>
        <v>8.899999999999999</v>
      </c>
      <c r="H88" s="147">
        <f>H84-H87</f>
        <v>7.939999999999999</v>
      </c>
      <c r="I88" s="147">
        <f>I84-I87</f>
        <v>8.179999999999998</v>
      </c>
      <c r="J88" s="325">
        <f>J84-J87</f>
        <v>7.389999999999999</v>
      </c>
      <c r="K88" s="18"/>
      <c r="L88" s="524">
        <f>E88/O88-1</f>
        <v>0.12232030264817118</v>
      </c>
      <c r="M88" s="428">
        <f>G88/Q88-1</f>
        <v>0.12232030264817118</v>
      </c>
      <c r="N88" s="254"/>
      <c r="O88" s="268">
        <f>O84-O87</f>
        <v>7.930000000000001</v>
      </c>
      <c r="P88" s="254"/>
      <c r="Q88" s="176">
        <f>Q84-Q87</f>
        <v>7.930000000000001</v>
      </c>
      <c r="R88" s="147">
        <f>R84-R87</f>
        <v>8.4</v>
      </c>
      <c r="S88" s="147">
        <f>S84-S87</f>
        <v>8.309999999999999</v>
      </c>
      <c r="T88" s="325">
        <f>T84-T87</f>
        <v>7.93</v>
      </c>
      <c r="U88" s="18"/>
      <c r="V88" s="294"/>
    </row>
    <row r="89" spans="1:22" ht="12" customHeight="1">
      <c r="A89" s="294"/>
      <c r="C89" s="20"/>
      <c r="D89" s="229"/>
      <c r="E89" s="282"/>
      <c r="F89" s="229"/>
      <c r="G89" s="111"/>
      <c r="H89" s="112"/>
      <c r="I89" s="112"/>
      <c r="J89" s="112"/>
      <c r="K89" s="20"/>
      <c r="L89" s="469"/>
      <c r="M89" s="141"/>
      <c r="N89" s="229"/>
      <c r="O89" s="282"/>
      <c r="P89" s="229"/>
      <c r="Q89" s="111"/>
      <c r="R89" s="112"/>
      <c r="S89" s="112"/>
      <c r="T89" s="112"/>
      <c r="U89" s="20"/>
      <c r="V89" s="294"/>
    </row>
    <row r="90" spans="1:22" ht="9" customHeight="1">
      <c r="A90" s="294"/>
      <c r="B90" s="294"/>
      <c r="C90" s="295"/>
      <c r="D90" s="294"/>
      <c r="E90" s="296"/>
      <c r="F90" s="297"/>
      <c r="G90" s="298"/>
      <c r="H90" s="298"/>
      <c r="I90" s="298"/>
      <c r="J90" s="297"/>
      <c r="K90" s="294"/>
      <c r="L90" s="294"/>
      <c r="M90" s="299"/>
      <c r="N90" s="294"/>
      <c r="O90" s="296"/>
      <c r="P90" s="297"/>
      <c r="Q90" s="298"/>
      <c r="R90" s="298"/>
      <c r="S90" s="298"/>
      <c r="T90" s="297"/>
      <c r="U90" s="294"/>
      <c r="V90" s="294"/>
    </row>
    <row r="91" spans="1:22" s="63" customFormat="1" ht="13.5" customHeight="1">
      <c r="A91" s="35"/>
      <c r="B91" s="98" t="s">
        <v>349</v>
      </c>
      <c r="C91" s="606"/>
      <c r="D91" s="36"/>
      <c r="E91" s="120"/>
      <c r="F91" s="36"/>
      <c r="G91" s="38"/>
      <c r="H91" s="38"/>
      <c r="I91" s="38"/>
      <c r="J91" s="36"/>
      <c r="K91" s="35"/>
      <c r="L91" s="37"/>
      <c r="M91" s="142"/>
      <c r="N91" s="36"/>
      <c r="O91" s="120"/>
      <c r="P91" s="36"/>
      <c r="Q91" s="38"/>
      <c r="R91" s="38"/>
      <c r="S91" s="38"/>
      <c r="T91" s="36"/>
      <c r="U91" s="35"/>
      <c r="V91" s="35"/>
    </row>
    <row r="92" spans="1:22" s="63" customFormat="1" ht="13.5" customHeight="1">
      <c r="A92" s="35"/>
      <c r="B92" s="98" t="s">
        <v>350</v>
      </c>
      <c r="C92" s="606"/>
      <c r="D92" s="36"/>
      <c r="E92" s="120"/>
      <c r="F92" s="36"/>
      <c r="G92" s="38"/>
      <c r="H92" s="38"/>
      <c r="I92" s="38"/>
      <c r="J92" s="36"/>
      <c r="K92" s="35"/>
      <c r="L92" s="37"/>
      <c r="M92" s="142"/>
      <c r="N92" s="36"/>
      <c r="O92" s="120"/>
      <c r="P92" s="36"/>
      <c r="Q92" s="38"/>
      <c r="R92" s="38"/>
      <c r="S92" s="38"/>
      <c r="T92" s="36"/>
      <c r="U92" s="35"/>
      <c r="V92" s="35"/>
    </row>
    <row r="93" spans="3:16" ht="12" customHeight="1">
      <c r="C93" s="19"/>
      <c r="E93" s="19"/>
      <c r="F93" s="19"/>
      <c r="J93" s="19"/>
      <c r="O93" s="19"/>
      <c r="P93" s="19"/>
    </row>
    <row r="94" spans="5:19" ht="12" customHeight="1">
      <c r="E94" s="614"/>
      <c r="G94" s="614"/>
      <c r="H94" s="610"/>
      <c r="I94" s="610"/>
      <c r="J94" s="619"/>
      <c r="O94" s="614"/>
      <c r="Q94" s="614"/>
      <c r="R94" s="610"/>
      <c r="S94" s="610"/>
    </row>
    <row r="95" spans="5:19" ht="12" customHeight="1">
      <c r="E95" s="614"/>
      <c r="G95" s="614"/>
      <c r="H95" s="610"/>
      <c r="I95" s="610"/>
      <c r="O95" s="614"/>
      <c r="Q95" s="614"/>
      <c r="R95" s="610"/>
      <c r="S95" s="610"/>
    </row>
    <row r="96" spans="5:19" ht="12" customHeight="1">
      <c r="E96" s="614"/>
      <c r="G96" s="614"/>
      <c r="H96" s="610"/>
      <c r="I96" s="610"/>
      <c r="O96" s="614"/>
      <c r="Q96" s="614"/>
      <c r="R96" s="610"/>
      <c r="S96" s="610"/>
    </row>
    <row r="97" spans="5:15" ht="12" customHeight="1">
      <c r="E97" s="614"/>
      <c r="O97" s="614"/>
    </row>
    <row r="98" spans="5:15" ht="12" customHeight="1">
      <c r="E98" s="614"/>
      <c r="O98" s="614"/>
    </row>
  </sheetData>
  <sheetProtection password="C7A0" sheet="1" objects="1" scenarios="1"/>
  <printOptions horizontalCentered="1"/>
  <pageMargins left="0.7086614173228347" right="0.15748031496062992" top="0.31496062992125984" bottom="0.4330708661417323" header="0.2362204724409449" footer="0.2362204724409449"/>
  <pageSetup fitToHeight="1" fitToWidth="1" horizontalDpi="600" verticalDpi="600" orientation="portrait" paperSize="9" scale="72" r:id="rId1"/>
  <headerFooter alignWithMargins="0">
    <oddFooter>&amp;L&amp;"KPN Sans,Regular"KPN Investor Relations&amp;C&amp;"KPN Sans,Regular"&amp;A&amp;R&amp;"KPN Sans,Regular"Q4 2005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0.875" style="2" customWidth="1"/>
    <col min="3" max="3" width="12.75390625" style="2" customWidth="1"/>
    <col min="4" max="4" width="5.75390625" style="2" customWidth="1"/>
    <col min="5" max="5" width="8.75390625" style="2" customWidth="1"/>
    <col min="6" max="6" width="8.625" style="4" customWidth="1"/>
    <col min="7" max="7" width="14.125" style="4" customWidth="1"/>
    <col min="8" max="8" width="8.75390625" style="104" bestFit="1" customWidth="1"/>
    <col min="9" max="9" width="14.75390625" style="5" customWidth="1"/>
    <col min="10" max="10" width="10.75390625" style="2" customWidth="1"/>
    <col min="11" max="11" width="8.75390625" style="2" customWidth="1"/>
    <col min="12" max="12" width="11.75390625" style="2" customWidth="1"/>
    <col min="13" max="13" width="13.75390625" style="5" customWidth="1"/>
    <col min="14" max="14" width="25.75390625" style="2" customWidth="1"/>
    <col min="15" max="15" width="14.75390625" style="2" customWidth="1"/>
    <col min="16" max="16" width="12.75390625" style="2" customWidth="1"/>
    <col min="17" max="17" width="13.75390625" style="2" customWidth="1"/>
    <col min="18" max="18" width="10.375" style="5" customWidth="1"/>
    <col min="19" max="19" width="0.875" style="2" customWidth="1"/>
    <col min="20" max="20" width="1.75390625" style="2" customWidth="1"/>
    <col min="21" max="16384" width="9.125" style="2" customWidth="1"/>
  </cols>
  <sheetData>
    <row r="1" spans="1:20" ht="9" customHeight="1">
      <c r="A1" s="300"/>
      <c r="B1" s="300"/>
      <c r="C1" s="300"/>
      <c r="D1" s="300"/>
      <c r="E1" s="300"/>
      <c r="F1" s="301"/>
      <c r="G1" s="301"/>
      <c r="H1" s="302"/>
      <c r="I1" s="303"/>
      <c r="J1" s="300"/>
      <c r="K1" s="300"/>
      <c r="L1" s="300"/>
      <c r="M1" s="303"/>
      <c r="N1" s="300"/>
      <c r="O1" s="300"/>
      <c r="P1" s="300"/>
      <c r="Q1" s="300"/>
      <c r="R1" s="303"/>
      <c r="S1" s="300"/>
      <c r="T1" s="300"/>
    </row>
    <row r="2" spans="1:21" ht="15" customHeight="1">
      <c r="A2" s="300"/>
      <c r="B2" s="63"/>
      <c r="C2" s="160" t="s">
        <v>360</v>
      </c>
      <c r="D2" s="151"/>
      <c r="E2" s="154"/>
      <c r="F2" s="153"/>
      <c r="G2" s="64"/>
      <c r="H2" s="69"/>
      <c r="I2" s="66"/>
      <c r="J2" s="67"/>
      <c r="K2" s="68"/>
      <c r="L2" s="67"/>
      <c r="M2" s="66"/>
      <c r="N2" s="69"/>
      <c r="O2" s="65"/>
      <c r="P2" s="65"/>
      <c r="Q2" s="65"/>
      <c r="R2" s="70"/>
      <c r="S2" s="66"/>
      <c r="T2" s="300"/>
      <c r="U2" s="3"/>
    </row>
    <row r="3" spans="1:21" ht="7.5" customHeight="1">
      <c r="A3" s="300"/>
      <c r="B3" s="63"/>
      <c r="C3" s="67"/>
      <c r="D3" s="67"/>
      <c r="E3" s="67"/>
      <c r="F3" s="67"/>
      <c r="G3" s="67"/>
      <c r="H3" s="99"/>
      <c r="I3" s="71"/>
      <c r="J3" s="67"/>
      <c r="K3" s="67"/>
      <c r="L3" s="67"/>
      <c r="M3" s="71"/>
      <c r="N3" s="67"/>
      <c r="O3" s="67"/>
      <c r="P3" s="67"/>
      <c r="Q3" s="67"/>
      <c r="R3" s="71"/>
      <c r="S3" s="72"/>
      <c r="T3" s="300"/>
      <c r="U3" s="1"/>
    </row>
    <row r="4" spans="1:21" ht="42.75" customHeight="1">
      <c r="A4" s="300"/>
      <c r="B4" s="63"/>
      <c r="C4" s="73"/>
      <c r="D4" s="69" t="s">
        <v>72</v>
      </c>
      <c r="E4" s="69" t="s">
        <v>73</v>
      </c>
      <c r="F4" s="74" t="s">
        <v>98</v>
      </c>
      <c r="G4" s="75" t="s">
        <v>232</v>
      </c>
      <c r="H4" s="69" t="s">
        <v>74</v>
      </c>
      <c r="I4" s="66" t="s">
        <v>75</v>
      </c>
      <c r="J4" s="304" t="s">
        <v>76</v>
      </c>
      <c r="K4" s="305" t="s">
        <v>109</v>
      </c>
      <c r="L4" s="157" t="s">
        <v>77</v>
      </c>
      <c r="M4" s="66" t="s">
        <v>78</v>
      </c>
      <c r="N4" s="76" t="s">
        <v>112</v>
      </c>
      <c r="O4" s="76" t="s">
        <v>79</v>
      </c>
      <c r="P4" s="76" t="s">
        <v>80</v>
      </c>
      <c r="Q4" s="76" t="s">
        <v>81</v>
      </c>
      <c r="R4" s="77" t="s">
        <v>110</v>
      </c>
      <c r="S4" s="78"/>
      <c r="T4" s="300"/>
      <c r="U4" s="1"/>
    </row>
    <row r="5" spans="1:21" ht="7.5" customHeight="1">
      <c r="A5" s="300"/>
      <c r="B5" s="63"/>
      <c r="C5" s="65"/>
      <c r="D5" s="65"/>
      <c r="E5" s="65"/>
      <c r="F5" s="65"/>
      <c r="G5" s="65"/>
      <c r="H5" s="69"/>
      <c r="I5" s="66"/>
      <c r="J5" s="65"/>
      <c r="K5" s="65"/>
      <c r="L5" s="65"/>
      <c r="M5" s="66"/>
      <c r="N5" s="65"/>
      <c r="O5" s="65"/>
      <c r="P5" s="65"/>
      <c r="Q5" s="65"/>
      <c r="R5" s="66"/>
      <c r="S5" s="79"/>
      <c r="T5" s="300"/>
      <c r="U5" s="1"/>
    </row>
    <row r="6" spans="1:21" ht="89.25">
      <c r="A6" s="300"/>
      <c r="B6" s="63"/>
      <c r="C6" s="86" t="s">
        <v>108</v>
      </c>
      <c r="D6" s="80" t="s">
        <v>86</v>
      </c>
      <c r="E6" s="81" t="s">
        <v>83</v>
      </c>
      <c r="F6" s="82">
        <v>2000</v>
      </c>
      <c r="G6" s="83">
        <v>564</v>
      </c>
      <c r="H6" s="102">
        <v>0.0725</v>
      </c>
      <c r="I6" s="101" t="s">
        <v>117</v>
      </c>
      <c r="J6" s="306" t="s">
        <v>181</v>
      </c>
      <c r="K6" s="307" t="s">
        <v>184</v>
      </c>
      <c r="L6" s="179" t="s">
        <v>188</v>
      </c>
      <c r="M6" s="81" t="s">
        <v>89</v>
      </c>
      <c r="N6" s="85"/>
      <c r="O6" s="84" t="s">
        <v>101</v>
      </c>
      <c r="P6" s="85" t="s">
        <v>90</v>
      </c>
      <c r="Q6" s="85" t="s">
        <v>85</v>
      </c>
      <c r="R6" s="200" t="s">
        <v>111</v>
      </c>
      <c r="S6" s="72"/>
      <c r="T6" s="300"/>
      <c r="U6" s="1"/>
    </row>
    <row r="7" spans="1:21" ht="7.5" customHeight="1">
      <c r="A7" s="300"/>
      <c r="B7" s="63"/>
      <c r="C7" s="67"/>
      <c r="D7" s="67"/>
      <c r="E7" s="67"/>
      <c r="F7" s="67"/>
      <c r="G7" s="67"/>
      <c r="H7" s="99"/>
      <c r="I7" s="71"/>
      <c r="J7" s="67"/>
      <c r="K7" s="67"/>
      <c r="L7" s="67"/>
      <c r="M7" s="71"/>
      <c r="N7" s="67"/>
      <c r="O7" s="67"/>
      <c r="P7" s="67"/>
      <c r="Q7" s="67"/>
      <c r="R7" s="71"/>
      <c r="S7" s="72"/>
      <c r="T7" s="300"/>
      <c r="U7" s="1"/>
    </row>
    <row r="8" spans="1:21" ht="12.75">
      <c r="A8" s="300"/>
      <c r="B8" s="63"/>
      <c r="C8" s="86" t="s">
        <v>108</v>
      </c>
      <c r="D8" s="80" t="s">
        <v>82</v>
      </c>
      <c r="E8" s="81" t="s">
        <v>91</v>
      </c>
      <c r="F8" s="82">
        <v>1300</v>
      </c>
      <c r="G8" s="83">
        <v>279</v>
      </c>
      <c r="H8" s="100">
        <v>0.065</v>
      </c>
      <c r="I8" s="81"/>
      <c r="J8" s="306" t="s">
        <v>182</v>
      </c>
      <c r="K8" s="307" t="s">
        <v>185</v>
      </c>
      <c r="L8" s="179" t="s">
        <v>189</v>
      </c>
      <c r="M8" s="81" t="s">
        <v>92</v>
      </c>
      <c r="N8" s="85"/>
      <c r="O8" s="85" t="s">
        <v>70</v>
      </c>
      <c r="P8" s="85" t="s">
        <v>84</v>
      </c>
      <c r="Q8" s="85" t="s">
        <v>70</v>
      </c>
      <c r="R8" s="201" t="s">
        <v>87</v>
      </c>
      <c r="S8" s="72"/>
      <c r="T8" s="300"/>
      <c r="U8" s="1"/>
    </row>
    <row r="9" spans="1:21" ht="7.5" customHeight="1">
      <c r="A9" s="300"/>
      <c r="B9" s="63"/>
      <c r="C9" s="67"/>
      <c r="D9" s="67"/>
      <c r="E9" s="67"/>
      <c r="F9" s="67"/>
      <c r="G9" s="67"/>
      <c r="H9" s="99"/>
      <c r="I9" s="71"/>
      <c r="J9" s="67"/>
      <c r="K9" s="67"/>
      <c r="L9" s="67"/>
      <c r="M9" s="71"/>
      <c r="N9" s="67"/>
      <c r="O9" s="67"/>
      <c r="P9" s="67"/>
      <c r="Q9" s="67"/>
      <c r="R9" s="71"/>
      <c r="S9" s="72"/>
      <c r="T9" s="300"/>
      <c r="U9" s="1"/>
    </row>
    <row r="10" spans="1:21" ht="89.25">
      <c r="A10" s="300"/>
      <c r="B10" s="63"/>
      <c r="C10" s="86" t="s">
        <v>108</v>
      </c>
      <c r="D10" s="80" t="s">
        <v>86</v>
      </c>
      <c r="E10" s="81" t="s">
        <v>93</v>
      </c>
      <c r="F10" s="82">
        <v>175</v>
      </c>
      <c r="G10" s="83">
        <v>258</v>
      </c>
      <c r="H10" s="102">
        <v>0.0825</v>
      </c>
      <c r="I10" s="101" t="s">
        <v>117</v>
      </c>
      <c r="J10" s="306" t="s">
        <v>181</v>
      </c>
      <c r="K10" s="307" t="s">
        <v>186</v>
      </c>
      <c r="L10" s="179" t="s">
        <v>193</v>
      </c>
      <c r="M10" s="81" t="s">
        <v>94</v>
      </c>
      <c r="N10" s="85"/>
      <c r="O10" s="84" t="s">
        <v>101</v>
      </c>
      <c r="P10" s="85" t="s">
        <v>90</v>
      </c>
      <c r="Q10" s="85" t="s">
        <v>85</v>
      </c>
      <c r="R10" s="200" t="s">
        <v>111</v>
      </c>
      <c r="S10" s="72"/>
      <c r="T10" s="300"/>
      <c r="U10" s="1"/>
    </row>
    <row r="11" spans="1:21" ht="7.5" customHeight="1">
      <c r="A11" s="300"/>
      <c r="B11" s="63"/>
      <c r="C11" s="67"/>
      <c r="D11" s="67"/>
      <c r="E11" s="67"/>
      <c r="F11" s="67"/>
      <c r="G11" s="67"/>
      <c r="H11" s="99"/>
      <c r="I11" s="71"/>
      <c r="J11" s="67"/>
      <c r="K11" s="67"/>
      <c r="L11" s="67"/>
      <c r="M11" s="71"/>
      <c r="N11" s="67"/>
      <c r="O11" s="67"/>
      <c r="P11" s="67"/>
      <c r="Q11" s="67"/>
      <c r="R11" s="71"/>
      <c r="S11" s="72"/>
      <c r="T11" s="300"/>
      <c r="U11" s="1"/>
    </row>
    <row r="12" spans="1:21" ht="38.25">
      <c r="A12" s="300"/>
      <c r="B12" s="63"/>
      <c r="C12" s="86" t="s">
        <v>108</v>
      </c>
      <c r="D12" s="80" t="s">
        <v>86</v>
      </c>
      <c r="E12" s="81" t="s">
        <v>83</v>
      </c>
      <c r="F12" s="82">
        <v>1500</v>
      </c>
      <c r="G12" s="83">
        <v>1500</v>
      </c>
      <c r="H12" s="100">
        <v>0.0475</v>
      </c>
      <c r="I12" s="81"/>
      <c r="J12" s="306" t="s">
        <v>183</v>
      </c>
      <c r="K12" s="307" t="s">
        <v>187</v>
      </c>
      <c r="L12" s="179" t="s">
        <v>190</v>
      </c>
      <c r="M12" s="81" t="s">
        <v>95</v>
      </c>
      <c r="N12" s="84" t="s">
        <v>212</v>
      </c>
      <c r="O12" s="84" t="s">
        <v>102</v>
      </c>
      <c r="P12" s="84" t="s">
        <v>99</v>
      </c>
      <c r="Q12" s="84" t="s">
        <v>103</v>
      </c>
      <c r="R12" s="201" t="s">
        <v>87</v>
      </c>
      <c r="S12" s="72"/>
      <c r="T12" s="300"/>
      <c r="U12" s="1"/>
    </row>
    <row r="13" spans="1:21" ht="7.5" customHeight="1">
      <c r="A13" s="300"/>
      <c r="B13" s="63"/>
      <c r="C13" s="67"/>
      <c r="D13" s="67"/>
      <c r="E13" s="67"/>
      <c r="F13" s="67"/>
      <c r="G13" s="67"/>
      <c r="H13" s="99"/>
      <c r="I13" s="71"/>
      <c r="J13" s="67"/>
      <c r="K13" s="67"/>
      <c r="L13" s="67"/>
      <c r="M13" s="71"/>
      <c r="N13" s="67"/>
      <c r="O13" s="67"/>
      <c r="P13" s="67"/>
      <c r="Q13" s="67"/>
      <c r="R13" s="71"/>
      <c r="S13" s="72"/>
      <c r="T13" s="300"/>
      <c r="U13" s="1"/>
    </row>
    <row r="14" spans="1:21" ht="51">
      <c r="A14" s="300"/>
      <c r="B14" s="63"/>
      <c r="C14" s="86" t="s">
        <v>108</v>
      </c>
      <c r="D14" s="80" t="s">
        <v>86</v>
      </c>
      <c r="E14" s="81" t="s">
        <v>83</v>
      </c>
      <c r="F14" s="82">
        <v>700</v>
      </c>
      <c r="G14" s="83">
        <v>700</v>
      </c>
      <c r="H14" s="102" t="s">
        <v>204</v>
      </c>
      <c r="I14" s="81"/>
      <c r="J14" s="306" t="s">
        <v>202</v>
      </c>
      <c r="K14" s="308" t="s">
        <v>214</v>
      </c>
      <c r="L14" s="179" t="s">
        <v>203</v>
      </c>
      <c r="M14" s="81" t="s">
        <v>205</v>
      </c>
      <c r="N14" s="84" t="s">
        <v>213</v>
      </c>
      <c r="O14" s="84" t="s">
        <v>206</v>
      </c>
      <c r="P14" s="84" t="s">
        <v>90</v>
      </c>
      <c r="Q14" s="84" t="s">
        <v>85</v>
      </c>
      <c r="R14" s="201" t="s">
        <v>207</v>
      </c>
      <c r="S14" s="72"/>
      <c r="T14" s="300"/>
      <c r="U14" s="1"/>
    </row>
    <row r="15" spans="1:21" ht="7.5" customHeight="1">
      <c r="A15" s="300"/>
      <c r="B15" s="63"/>
      <c r="C15" s="67"/>
      <c r="D15" s="67"/>
      <c r="E15" s="67"/>
      <c r="F15" s="67"/>
      <c r="G15" s="67"/>
      <c r="H15" s="99"/>
      <c r="I15" s="71"/>
      <c r="J15" s="67"/>
      <c r="K15" s="67"/>
      <c r="L15" s="67"/>
      <c r="M15" s="71"/>
      <c r="N15" s="67"/>
      <c r="O15" s="67"/>
      <c r="P15" s="67"/>
      <c r="Q15" s="67"/>
      <c r="R15" s="71"/>
      <c r="S15" s="72"/>
      <c r="T15" s="300"/>
      <c r="U15" s="1"/>
    </row>
    <row r="16" spans="1:21" ht="63.75">
      <c r="A16" s="300"/>
      <c r="B16" s="63"/>
      <c r="C16" s="86" t="s">
        <v>107</v>
      </c>
      <c r="D16" s="80" t="s">
        <v>82</v>
      </c>
      <c r="E16" s="81" t="s">
        <v>88</v>
      </c>
      <c r="F16" s="82">
        <v>1750</v>
      </c>
      <c r="G16" s="83">
        <v>2002</v>
      </c>
      <c r="H16" s="100">
        <v>0.08</v>
      </c>
      <c r="I16" s="81"/>
      <c r="J16" s="306" t="s">
        <v>180</v>
      </c>
      <c r="K16" s="308" t="s">
        <v>113</v>
      </c>
      <c r="L16" s="179" t="s">
        <v>191</v>
      </c>
      <c r="M16" s="81" t="s">
        <v>96</v>
      </c>
      <c r="N16" s="84" t="s">
        <v>105</v>
      </c>
      <c r="O16" s="84" t="s">
        <v>100</v>
      </c>
      <c r="P16" s="85" t="s">
        <v>84</v>
      </c>
      <c r="Q16" s="85" t="s">
        <v>104</v>
      </c>
      <c r="R16" s="201" t="s">
        <v>87</v>
      </c>
      <c r="S16" s="72"/>
      <c r="T16" s="300"/>
      <c r="U16" s="1"/>
    </row>
    <row r="17" spans="1:21" ht="7.5" customHeight="1">
      <c r="A17" s="300"/>
      <c r="B17" s="63"/>
      <c r="C17" s="67"/>
      <c r="D17" s="67"/>
      <c r="E17" s="67"/>
      <c r="F17" s="67"/>
      <c r="G17" s="67"/>
      <c r="H17" s="99"/>
      <c r="I17" s="71"/>
      <c r="J17" s="67"/>
      <c r="K17" s="67"/>
      <c r="L17" s="67"/>
      <c r="M17" s="71"/>
      <c r="N17" s="67"/>
      <c r="O17" s="67"/>
      <c r="P17" s="67"/>
      <c r="Q17" s="67"/>
      <c r="R17" s="71"/>
      <c r="S17" s="72"/>
      <c r="T17" s="300"/>
      <c r="U17" s="1"/>
    </row>
    <row r="18" spans="1:21" ht="25.5">
      <c r="A18" s="300"/>
      <c r="B18" s="63"/>
      <c r="C18" s="86" t="s">
        <v>108</v>
      </c>
      <c r="D18" s="80" t="s">
        <v>86</v>
      </c>
      <c r="E18" s="81" t="s">
        <v>83</v>
      </c>
      <c r="F18" s="82">
        <v>1425</v>
      </c>
      <c r="G18" s="83">
        <v>1425</v>
      </c>
      <c r="H18" s="100">
        <v>0.045</v>
      </c>
      <c r="I18" s="81"/>
      <c r="J18" s="306" t="s">
        <v>202</v>
      </c>
      <c r="K18" s="307" t="s">
        <v>210</v>
      </c>
      <c r="L18" s="179" t="s">
        <v>209</v>
      </c>
      <c r="M18" s="81" t="s">
        <v>211</v>
      </c>
      <c r="N18" s="85"/>
      <c r="O18" s="84" t="s">
        <v>206</v>
      </c>
      <c r="P18" s="84" t="s">
        <v>90</v>
      </c>
      <c r="Q18" s="84" t="s">
        <v>85</v>
      </c>
      <c r="R18" s="200" t="s">
        <v>208</v>
      </c>
      <c r="S18" s="72"/>
      <c r="T18" s="300"/>
      <c r="U18" s="1"/>
    </row>
    <row r="19" spans="1:21" ht="7.5" customHeight="1">
      <c r="A19" s="300"/>
      <c r="B19" s="63"/>
      <c r="C19" s="67"/>
      <c r="D19" s="67"/>
      <c r="E19" s="67"/>
      <c r="F19" s="67"/>
      <c r="G19" s="67"/>
      <c r="H19" s="99"/>
      <c r="I19" s="71"/>
      <c r="J19" s="67"/>
      <c r="K19" s="67"/>
      <c r="L19" s="67"/>
      <c r="M19" s="71"/>
      <c r="N19" s="67"/>
      <c r="O19" s="67"/>
      <c r="P19" s="67"/>
      <c r="Q19" s="67"/>
      <c r="R19" s="71"/>
      <c r="S19" s="72"/>
      <c r="T19" s="300"/>
      <c r="U19" s="1"/>
    </row>
    <row r="20" spans="1:21" ht="51">
      <c r="A20" s="300"/>
      <c r="B20" s="63"/>
      <c r="C20" s="86" t="s">
        <v>108</v>
      </c>
      <c r="D20" s="80" t="s">
        <v>86</v>
      </c>
      <c r="E20" s="81" t="s">
        <v>83</v>
      </c>
      <c r="F20" s="82">
        <v>1000</v>
      </c>
      <c r="G20" s="83">
        <v>1000</v>
      </c>
      <c r="H20" s="100">
        <v>0.04</v>
      </c>
      <c r="I20" s="81"/>
      <c r="J20" s="306" t="s">
        <v>271</v>
      </c>
      <c r="K20" s="307" t="s">
        <v>272</v>
      </c>
      <c r="L20" s="179" t="s">
        <v>246</v>
      </c>
      <c r="M20" s="81" t="s">
        <v>304</v>
      </c>
      <c r="N20" s="85"/>
      <c r="O20" s="84" t="s">
        <v>303</v>
      </c>
      <c r="P20" s="85" t="s">
        <v>84</v>
      </c>
      <c r="Q20" s="85" t="s">
        <v>85</v>
      </c>
      <c r="R20" s="200" t="s">
        <v>208</v>
      </c>
      <c r="S20" s="72"/>
      <c r="T20" s="300"/>
      <c r="U20" s="1"/>
    </row>
    <row r="21" spans="1:21" ht="7.5" customHeight="1">
      <c r="A21" s="300"/>
      <c r="B21" s="63"/>
      <c r="C21" s="67"/>
      <c r="D21" s="67"/>
      <c r="E21" s="67"/>
      <c r="F21" s="67"/>
      <c r="G21" s="67"/>
      <c r="H21" s="99"/>
      <c r="I21" s="71"/>
      <c r="J21" s="67"/>
      <c r="K21" s="67"/>
      <c r="L21" s="67"/>
      <c r="M21" s="71"/>
      <c r="N21" s="67"/>
      <c r="O21" s="67"/>
      <c r="P21" s="67"/>
      <c r="Q21" s="67"/>
      <c r="R21" s="71"/>
      <c r="S21" s="72"/>
      <c r="T21" s="300"/>
      <c r="U21" s="1"/>
    </row>
    <row r="22" spans="1:21" ht="7.5" customHeight="1">
      <c r="A22" s="300"/>
      <c r="B22" s="63"/>
      <c r="C22" s="67"/>
      <c r="D22" s="67"/>
      <c r="E22" s="67"/>
      <c r="F22" s="67"/>
      <c r="G22" s="67"/>
      <c r="H22" s="99"/>
      <c r="I22" s="71"/>
      <c r="J22" s="67"/>
      <c r="K22" s="67"/>
      <c r="L22" s="67"/>
      <c r="M22" s="71"/>
      <c r="N22" s="67"/>
      <c r="O22" s="67"/>
      <c r="P22" s="67"/>
      <c r="Q22" s="67"/>
      <c r="R22" s="71"/>
      <c r="S22" s="72"/>
      <c r="T22" s="300"/>
      <c r="U22" s="1"/>
    </row>
    <row r="23" spans="1:21" ht="63.75">
      <c r="A23" s="300"/>
      <c r="B23" s="63"/>
      <c r="C23" s="86" t="s">
        <v>107</v>
      </c>
      <c r="D23" s="80" t="s">
        <v>82</v>
      </c>
      <c r="E23" s="81" t="s">
        <v>88</v>
      </c>
      <c r="F23" s="82">
        <v>1000</v>
      </c>
      <c r="G23" s="83">
        <v>891</v>
      </c>
      <c r="H23" s="100">
        <v>0.08375</v>
      </c>
      <c r="I23" s="81"/>
      <c r="J23" s="306" t="s">
        <v>180</v>
      </c>
      <c r="K23" s="308" t="s">
        <v>113</v>
      </c>
      <c r="L23" s="179" t="s">
        <v>192</v>
      </c>
      <c r="M23" s="81" t="s">
        <v>97</v>
      </c>
      <c r="N23" s="84" t="s">
        <v>106</v>
      </c>
      <c r="O23" s="84" t="s">
        <v>100</v>
      </c>
      <c r="P23" s="85" t="s">
        <v>84</v>
      </c>
      <c r="Q23" s="85" t="s">
        <v>104</v>
      </c>
      <c r="R23" s="201" t="s">
        <v>87</v>
      </c>
      <c r="S23" s="72"/>
      <c r="T23" s="300"/>
      <c r="U23" s="1"/>
    </row>
    <row r="24" spans="1:21" ht="7.5" customHeight="1">
      <c r="A24" s="300"/>
      <c r="B24" s="63"/>
      <c r="C24" s="67"/>
      <c r="D24" s="67"/>
      <c r="E24" s="67"/>
      <c r="F24" s="67"/>
      <c r="G24" s="67"/>
      <c r="H24" s="99"/>
      <c r="I24" s="71"/>
      <c r="J24" s="67"/>
      <c r="K24" s="67"/>
      <c r="L24" s="67"/>
      <c r="M24" s="71"/>
      <c r="N24" s="67"/>
      <c r="O24" s="67"/>
      <c r="P24" s="67"/>
      <c r="Q24" s="67"/>
      <c r="R24" s="71"/>
      <c r="S24" s="72"/>
      <c r="T24" s="300"/>
      <c r="U24" s="1"/>
    </row>
    <row r="25" spans="1:21" ht="14.25">
      <c r="A25" s="300"/>
      <c r="B25" s="63"/>
      <c r="C25" s="87" t="s">
        <v>137</v>
      </c>
      <c r="D25" s="88"/>
      <c r="E25" s="89"/>
      <c r="F25" s="90"/>
      <c r="G25" s="178">
        <f>SUM(G6:G23)</f>
        <v>8619</v>
      </c>
      <c r="H25" s="103"/>
      <c r="I25" s="91"/>
      <c r="J25" s="92"/>
      <c r="K25" s="93"/>
      <c r="L25" s="92"/>
      <c r="M25" s="94"/>
      <c r="N25" s="95"/>
      <c r="O25" s="96"/>
      <c r="P25" s="96"/>
      <c r="Q25" s="96"/>
      <c r="R25" s="94"/>
      <c r="S25" s="97"/>
      <c r="T25" s="300"/>
      <c r="U25" s="3"/>
    </row>
    <row r="26" spans="1:21" ht="7.5" customHeight="1">
      <c r="A26" s="300"/>
      <c r="B26" s="63"/>
      <c r="C26" s="67"/>
      <c r="D26" s="67"/>
      <c r="E26" s="67"/>
      <c r="F26" s="67"/>
      <c r="G26" s="67"/>
      <c r="H26" s="99"/>
      <c r="I26" s="71"/>
      <c r="J26" s="67"/>
      <c r="K26" s="67"/>
      <c r="L26" s="67"/>
      <c r="M26" s="71"/>
      <c r="N26" s="67"/>
      <c r="O26" s="67"/>
      <c r="P26" s="67"/>
      <c r="Q26" s="67"/>
      <c r="R26" s="71"/>
      <c r="S26" s="72"/>
      <c r="T26" s="300"/>
      <c r="U26" s="1"/>
    </row>
    <row r="27" spans="1:20" ht="9" customHeight="1">
      <c r="A27" s="300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</row>
    <row r="28" spans="3:18" s="127" customFormat="1" ht="9" customHeight="1">
      <c r="C28" s="98"/>
      <c r="F28" s="128"/>
      <c r="G28" s="128"/>
      <c r="H28" s="129"/>
      <c r="I28" s="130"/>
      <c r="M28" s="130"/>
      <c r="R28" s="130"/>
    </row>
    <row r="30" ht="12.75">
      <c r="G30" s="104"/>
    </row>
    <row r="32" ht="12.75">
      <c r="H32" s="496"/>
    </row>
  </sheetData>
  <sheetProtection password="C7A0" sheet="1" objects="1" scenarios="1"/>
  <printOptions horizontalCentered="1"/>
  <pageMargins left="0.31496062992125984" right="0.31496062992125984" top="0.31496062992125984" bottom="0.4330708661417323" header="0.2362204724409449" footer="0.35433070866141736"/>
  <pageSetup fitToHeight="1" fitToWidth="1" horizontalDpi="600" verticalDpi="600" orientation="landscape" paperSize="9" scale="81" r:id="rId1"/>
  <headerFooter alignWithMargins="0">
    <oddFooter>&amp;L&amp;"KPN Sans,Regular"KPN Investor Relations&amp;C&amp;"KPN Sans,Regular"&amp;A&amp;R&amp;"KPN Sans,Regular"Q4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KPN Telecom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T-Werkplek</dc:creator>
  <cp:keywords/>
  <dc:description/>
  <cp:lastModifiedBy> </cp:lastModifiedBy>
  <cp:lastPrinted>2006-02-06T19:51:21Z</cp:lastPrinted>
  <dcterms:created xsi:type="dcterms:W3CDTF">2001-07-30T12:50:15Z</dcterms:created>
  <dcterms:modified xsi:type="dcterms:W3CDTF">2006-02-07T08:46:32Z</dcterms:modified>
  <cp:category/>
  <cp:version/>
  <cp:contentType/>
  <cp:contentStatus/>
</cp:coreProperties>
</file>