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355" lockStructure="1"/>
  <bookViews>
    <workbookView xWindow="12405" yWindow="-15" windowWidth="12795" windowHeight="11880" tabRatio="884"/>
  </bookViews>
  <sheets>
    <sheet name="Index" sheetId="44" r:id="rId1"/>
    <sheet name="P&amp;L &amp; Cash flow" sheetId="14" r:id="rId2"/>
    <sheet name="Revenues" sheetId="4" r:id="rId3"/>
    <sheet name="Expenses" sheetId="91" r:id="rId4"/>
    <sheet name="Profit &amp; Margin" sheetId="6" r:id="rId5"/>
    <sheet name="CF, Capex, BS &amp; Debt sum" sheetId="74" r:id="rId6"/>
    <sheet name="FTE, Regulation &amp; M&amp;A" sheetId="33" r:id="rId7"/>
    <sheet name="Growth analysis Q4" sheetId="90" r:id="rId8"/>
    <sheet name="Growth analysis FY" sheetId="92" r:id="rId9"/>
    <sheet name="Growth analysis Q1" sheetId="76" r:id="rId10"/>
    <sheet name="Growth analysis Q2" sheetId="88" r:id="rId11"/>
    <sheet name="Growth analysis Q3" sheetId="89" r:id="rId12"/>
    <sheet name="Consumer Mobile KPIs" sheetId="68" r:id="rId13"/>
    <sheet name="Consumer Residential KPIs" sheetId="69" r:id="rId14"/>
    <sheet name="Business KPIs" sheetId="70" r:id="rId15"/>
    <sheet name="NetCo KPIs" sheetId="71" r:id="rId16"/>
    <sheet name="iBasis KPIs" sheetId="72" r:id="rId17"/>
    <sheet name="Belgium KPIs" sheetId="73" r:id="rId18"/>
    <sheet name="Bond overview" sheetId="95" r:id="rId19"/>
  </sheets>
  <definedNames>
    <definedName name="EV__LASTREFTIME__" localSheetId="18" hidden="1">42018.6497106481</definedName>
    <definedName name="EV__LASTREFTIME__" hidden="1">40186.5190162037</definedName>
    <definedName name="_xlnm.Print_Area" localSheetId="17">'Belgium KPIs'!$A$1:$S$38</definedName>
    <definedName name="_xlnm.Print_Area" localSheetId="18">'Bond overview'!$A$1:$S$47</definedName>
    <definedName name="_xlnm.Print_Area" localSheetId="14">'Business KPIs'!$A$1:$S$58</definedName>
    <definedName name="_xlnm.Print_Area" localSheetId="5">'CF, Capex, BS &amp; Debt sum'!$A$1:$S$209</definedName>
    <definedName name="_xlnm.Print_Area" localSheetId="12">'Consumer Mobile KPIs'!$A$1:$S$43</definedName>
    <definedName name="_xlnm.Print_Area" localSheetId="13">'Consumer Residential KPIs'!$A$1:$S$52</definedName>
    <definedName name="_xlnm.Print_Area" localSheetId="3">Expenses!$A$1:$S$90</definedName>
    <definedName name="_xlnm.Print_Area" localSheetId="6">'FTE, Regulation &amp; M&amp;A'!$A$1:$S$201</definedName>
    <definedName name="_xlnm.Print_Area" localSheetId="8">'Growth analysis FY'!$A$1:$Q$88</definedName>
    <definedName name="_xlnm.Print_Area" localSheetId="9">'Growth analysis Q1'!$A$1:$Q$88</definedName>
    <definedName name="_xlnm.Print_Area" localSheetId="10">'Growth analysis Q2'!$A$1:$Q$88</definedName>
    <definedName name="_xlnm.Print_Area" localSheetId="11">'Growth analysis Q3'!$A$1:$Q$88</definedName>
    <definedName name="_xlnm.Print_Area" localSheetId="7">'Growth analysis Q4'!$A$1:$Q$88</definedName>
    <definedName name="_xlnm.Print_Area" localSheetId="16">'iBasis KPIs'!$A$1:$S$10</definedName>
    <definedName name="_xlnm.Print_Area" localSheetId="0">Index!$A$1:$R$51</definedName>
    <definedName name="_xlnm.Print_Area" localSheetId="15">'NetCo KPIs'!$A$1:$S$30</definedName>
    <definedName name="_xlnm.Print_Area" localSheetId="1">'P&amp;L &amp; Cash flow'!$A$1:$S$88</definedName>
    <definedName name="_xlnm.Print_Area" localSheetId="4">'Profit &amp; Margin'!$A$1:$S$173</definedName>
    <definedName name="_xlnm.Print_Area" localSheetId="2">Revenues!$A$1:$S$118</definedName>
  </definedNames>
  <calcPr calcId="145621"/>
</workbook>
</file>

<file path=xl/calcChain.xml><?xml version="1.0" encoding="utf-8"?>
<calcChain xmlns="http://schemas.openxmlformats.org/spreadsheetml/2006/main">
  <c r="Q194" i="74" l="1"/>
  <c r="O194" i="74"/>
  <c r="E183" i="74"/>
  <c r="D112" i="33" l="1"/>
  <c r="D113" i="33"/>
  <c r="D25" i="33"/>
  <c r="E25" i="33"/>
  <c r="D81" i="14"/>
  <c r="Q25" i="69"/>
  <c r="O21" i="69"/>
  <c r="O23" i="69"/>
  <c r="O35" i="69"/>
  <c r="O24" i="68"/>
  <c r="O12" i="6" l="1"/>
  <c r="Q11" i="6"/>
  <c r="O141" i="6"/>
  <c r="O139" i="6"/>
  <c r="O137" i="6"/>
  <c r="O135" i="6"/>
  <c r="O133" i="6"/>
  <c r="O131" i="6"/>
  <c r="O130" i="6"/>
  <c r="O129" i="6"/>
  <c r="O128" i="6"/>
  <c r="O127" i="6"/>
  <c r="O126" i="6"/>
  <c r="O124" i="6"/>
  <c r="O123" i="6"/>
  <c r="O122" i="6"/>
  <c r="O121" i="6"/>
  <c r="O6" i="6"/>
  <c r="O7" i="6"/>
  <c r="O8" i="6"/>
  <c r="O10" i="6"/>
  <c r="O11" i="6"/>
  <c r="O13" i="6"/>
  <c r="O14" i="6"/>
  <c r="O15" i="6"/>
  <c r="O17" i="6"/>
  <c r="O19" i="6"/>
  <c r="O21" i="6"/>
  <c r="O23" i="6"/>
  <c r="O25" i="6"/>
  <c r="O5" i="6"/>
  <c r="Q128" i="6"/>
  <c r="E157" i="6"/>
  <c r="D35" i="6"/>
  <c r="Q6" i="6"/>
  <c r="E14" i="73" l="1"/>
  <c r="E15" i="73"/>
  <c r="E28" i="70"/>
  <c r="E33" i="69"/>
  <c r="I194" i="74"/>
  <c r="D194" i="74"/>
  <c r="G42" i="95"/>
  <c r="G44" i="95" s="1"/>
  <c r="G34" i="95"/>
  <c r="D37" i="92" l="1"/>
  <c r="D38" i="92"/>
  <c r="D39" i="92"/>
  <c r="D41" i="92"/>
  <c r="D42" i="92"/>
  <c r="D43" i="92"/>
  <c r="D44" i="92"/>
  <c r="D45" i="92"/>
  <c r="D46" i="92"/>
  <c r="D48" i="92"/>
  <c r="D54" i="92"/>
  <c r="D36" i="92"/>
  <c r="D37" i="90"/>
  <c r="D38" i="90"/>
  <c r="D39" i="90"/>
  <c r="D41" i="90"/>
  <c r="D42" i="90"/>
  <c r="D43" i="90"/>
  <c r="D44" i="90"/>
  <c r="D45" i="90"/>
  <c r="D46" i="90"/>
  <c r="D48" i="90"/>
  <c r="D54" i="90"/>
  <c r="D36" i="90"/>
  <c r="E13" i="73" l="1"/>
  <c r="E8" i="73"/>
  <c r="E5" i="70"/>
  <c r="E13" i="69"/>
  <c r="E7" i="68"/>
  <c r="F7" i="68"/>
  <c r="G7" i="68"/>
  <c r="D196" i="33"/>
  <c r="D184" i="33"/>
  <c r="D183" i="33"/>
  <c r="D191" i="33"/>
  <c r="D190" i="33"/>
  <c r="D189" i="33"/>
  <c r="D188" i="33"/>
  <c r="D187" i="33"/>
  <c r="D172" i="33"/>
  <c r="D167" i="33"/>
  <c r="D166" i="33"/>
  <c r="D165" i="33"/>
  <c r="D164" i="33"/>
  <c r="D163" i="33"/>
  <c r="D160" i="33"/>
  <c r="D159" i="33"/>
  <c r="D148" i="33"/>
  <c r="D143" i="33"/>
  <c r="D142" i="33"/>
  <c r="D141" i="33"/>
  <c r="D140" i="33"/>
  <c r="D139" i="33"/>
  <c r="D136" i="33"/>
  <c r="D135" i="33"/>
  <c r="D124" i="33"/>
  <c r="D119" i="33"/>
  <c r="D118" i="33"/>
  <c r="D117" i="33"/>
  <c r="D116" i="33"/>
  <c r="D115" i="33"/>
  <c r="D111" i="33"/>
  <c r="D101" i="33"/>
  <c r="D94" i="33"/>
  <c r="D95" i="33"/>
  <c r="D96" i="33"/>
  <c r="D93" i="33"/>
  <c r="D92" i="33"/>
  <c r="D89" i="33"/>
  <c r="D88" i="33"/>
  <c r="D78" i="33"/>
  <c r="D71" i="33"/>
  <c r="D72" i="33"/>
  <c r="D73" i="33"/>
  <c r="D70" i="33"/>
  <c r="D69" i="33"/>
  <c r="D66" i="33"/>
  <c r="D65" i="33"/>
  <c r="D107" i="74"/>
  <c r="D103" i="74"/>
  <c r="D101" i="74"/>
  <c r="D97" i="74"/>
  <c r="D98" i="74"/>
  <c r="D96" i="74"/>
  <c r="D95" i="74"/>
  <c r="D94" i="74"/>
  <c r="D90" i="74"/>
  <c r="D91" i="74"/>
  <c r="D89" i="74"/>
  <c r="D53" i="74"/>
  <c r="D28" i="74"/>
  <c r="D39" i="74"/>
  <c r="D49" i="74"/>
  <c r="D50" i="74"/>
  <c r="D51" i="74"/>
  <c r="D48" i="74"/>
  <c r="D47" i="74"/>
  <c r="D46" i="74"/>
  <c r="D45" i="74"/>
  <c r="D44" i="74"/>
  <c r="D43" i="74"/>
  <c r="D42" i="74"/>
  <c r="D41" i="74"/>
  <c r="D33" i="74"/>
  <c r="D34" i="74"/>
  <c r="D35" i="74"/>
  <c r="D36" i="74"/>
  <c r="D37" i="74"/>
  <c r="D32" i="74"/>
  <c r="D31" i="74"/>
  <c r="D30" i="74"/>
  <c r="D38" i="74" s="1"/>
  <c r="D26" i="74"/>
  <c r="D25" i="74"/>
  <c r="D24" i="74"/>
  <c r="D6" i="74"/>
  <c r="D7" i="74"/>
  <c r="D10" i="74"/>
  <c r="D11" i="74"/>
  <c r="D12" i="74"/>
  <c r="D13" i="74"/>
  <c r="D15" i="74"/>
  <c r="D16" i="74"/>
  <c r="D17" i="74"/>
  <c r="D18" i="74"/>
  <c r="D19" i="74"/>
  <c r="D20" i="74"/>
  <c r="D21" i="74"/>
  <c r="D5" i="74"/>
  <c r="D23" i="73" l="1"/>
  <c r="D17" i="73"/>
  <c r="D14" i="73"/>
  <c r="D9" i="73"/>
  <c r="D10" i="73"/>
  <c r="D11" i="73"/>
  <c r="D8" i="73"/>
  <c r="O19" i="73"/>
  <c r="O20" i="73"/>
  <c r="O21" i="73"/>
  <c r="O25" i="73"/>
  <c r="O26" i="73"/>
  <c r="O27" i="73"/>
  <c r="Q9" i="73"/>
  <c r="Q10" i="73"/>
  <c r="Q17" i="73"/>
  <c r="Q19" i="73"/>
  <c r="Q20" i="73"/>
  <c r="Q21" i="73"/>
  <c r="Q23" i="73"/>
  <c r="Q25" i="73"/>
  <c r="Q26" i="73"/>
  <c r="Q27" i="73"/>
  <c r="Q2" i="73"/>
  <c r="D5" i="72"/>
  <c r="O5" i="72" s="1"/>
  <c r="O7" i="72"/>
  <c r="Q7" i="72"/>
  <c r="Q5" i="72"/>
  <c r="D25" i="71"/>
  <c r="D23" i="71"/>
  <c r="O23" i="71" s="1"/>
  <c r="D21" i="71"/>
  <c r="O21" i="71" s="1"/>
  <c r="D20" i="71"/>
  <c r="D19" i="71"/>
  <c r="D16" i="71"/>
  <c r="D15" i="71"/>
  <c r="D14" i="71"/>
  <c r="D13" i="71"/>
  <c r="D12" i="71"/>
  <c r="D7" i="71"/>
  <c r="O7" i="71" s="1"/>
  <c r="D6" i="71"/>
  <c r="O14" i="71"/>
  <c r="O15" i="71"/>
  <c r="O6" i="71"/>
  <c r="Q7" i="71"/>
  <c r="Q12" i="71"/>
  <c r="Q13" i="71"/>
  <c r="Q14" i="71"/>
  <c r="Q15" i="71"/>
  <c r="Q16" i="71"/>
  <c r="Q19" i="71"/>
  <c r="Q20" i="71"/>
  <c r="Q21" i="71"/>
  <c r="Q23" i="71"/>
  <c r="Q25" i="71"/>
  <c r="Q6" i="71"/>
  <c r="D20" i="68"/>
  <c r="D56" i="70"/>
  <c r="D54" i="70"/>
  <c r="D34" i="70"/>
  <c r="O34" i="70" s="1"/>
  <c r="I34" i="70"/>
  <c r="D29" i="70"/>
  <c r="D30" i="70"/>
  <c r="D32" i="70"/>
  <c r="D28" i="70"/>
  <c r="D20" i="70"/>
  <c r="D6" i="70"/>
  <c r="D7" i="70"/>
  <c r="D9" i="70"/>
  <c r="D11" i="70"/>
  <c r="D5" i="70"/>
  <c r="Q56" i="70"/>
  <c r="Q54" i="70"/>
  <c r="Q29" i="70"/>
  <c r="Q30" i="70"/>
  <c r="Q32" i="70"/>
  <c r="Q34" i="70"/>
  <c r="O36" i="70"/>
  <c r="Q36" i="70"/>
  <c r="O38" i="70"/>
  <c r="Q38" i="70"/>
  <c r="O40" i="70"/>
  <c r="Q40" i="70"/>
  <c r="O42" i="70"/>
  <c r="Q42" i="70"/>
  <c r="O13" i="70"/>
  <c r="O14" i="70"/>
  <c r="O15" i="70"/>
  <c r="O17" i="70"/>
  <c r="Q6" i="70"/>
  <c r="Q7" i="70"/>
  <c r="Q9" i="70"/>
  <c r="Q11" i="70"/>
  <c r="Q13" i="70"/>
  <c r="Q14" i="70"/>
  <c r="Q15" i="70"/>
  <c r="Q17" i="70"/>
  <c r="Q20" i="70"/>
  <c r="D45" i="69"/>
  <c r="D43" i="69"/>
  <c r="D33" i="69"/>
  <c r="D32" i="69"/>
  <c r="D31" i="69"/>
  <c r="D29" i="69"/>
  <c r="D27" i="69"/>
  <c r="D25" i="69"/>
  <c r="D19" i="69"/>
  <c r="O19" i="69" s="1"/>
  <c r="D17" i="69"/>
  <c r="D15" i="69"/>
  <c r="D14" i="69"/>
  <c r="D13" i="69"/>
  <c r="Q14" i="69"/>
  <c r="Q15" i="69"/>
  <c r="Q17" i="69"/>
  <c r="Q19" i="69"/>
  <c r="Q21" i="69"/>
  <c r="Q23" i="69"/>
  <c r="Q27" i="69"/>
  <c r="Q31" i="69"/>
  <c r="Q32" i="69"/>
  <c r="Q35" i="69"/>
  <c r="Q43" i="69"/>
  <c r="E19" i="68"/>
  <c r="D16" i="68"/>
  <c r="D15" i="68"/>
  <c r="E13" i="68"/>
  <c r="E14" i="68"/>
  <c r="D8" i="68"/>
  <c r="D9" i="68"/>
  <c r="D10" i="68"/>
  <c r="D11" i="68"/>
  <c r="D7" i="68"/>
  <c r="O23" i="68"/>
  <c r="O25" i="68"/>
  <c r="O28" i="68"/>
  <c r="O29" i="68"/>
  <c r="O30" i="68"/>
  <c r="Q8" i="68"/>
  <c r="Q9" i="68"/>
  <c r="Q10" i="68"/>
  <c r="Q11" i="68"/>
  <c r="Q20" i="68"/>
  <c r="Q23" i="68"/>
  <c r="Q24" i="68"/>
  <c r="Q25" i="68"/>
  <c r="Q28" i="68"/>
  <c r="Q29" i="68"/>
  <c r="Q30" i="68"/>
  <c r="E37" i="92"/>
  <c r="F37" i="92"/>
  <c r="E38" i="92"/>
  <c r="F38" i="92"/>
  <c r="E41" i="92"/>
  <c r="F41" i="92"/>
  <c r="E42" i="92"/>
  <c r="F42" i="92"/>
  <c r="E43" i="92"/>
  <c r="F43" i="92"/>
  <c r="E44" i="92"/>
  <c r="F44" i="92"/>
  <c r="E45" i="92"/>
  <c r="F45" i="92"/>
  <c r="E46" i="92"/>
  <c r="E48" i="92"/>
  <c r="F48" i="92"/>
  <c r="E50" i="92"/>
  <c r="F50" i="92"/>
  <c r="E54" i="92"/>
  <c r="F54" i="92"/>
  <c r="F36" i="92"/>
  <c r="E36" i="92"/>
  <c r="E6" i="92"/>
  <c r="E7" i="92"/>
  <c r="E10" i="92"/>
  <c r="E11" i="92"/>
  <c r="E12" i="92"/>
  <c r="E13" i="92"/>
  <c r="E14" i="92"/>
  <c r="E17" i="92"/>
  <c r="E19" i="92"/>
  <c r="E21" i="92"/>
  <c r="E25" i="92"/>
  <c r="E5" i="92"/>
  <c r="I37" i="92"/>
  <c r="I38" i="92"/>
  <c r="I39" i="92"/>
  <c r="I41" i="92"/>
  <c r="I42" i="92"/>
  <c r="I43" i="92"/>
  <c r="I44" i="92"/>
  <c r="I45" i="92"/>
  <c r="I46" i="92"/>
  <c r="I48" i="92"/>
  <c r="I50" i="92"/>
  <c r="I52" i="92"/>
  <c r="I54" i="92"/>
  <c r="I56" i="92"/>
  <c r="I36" i="92"/>
  <c r="I6" i="92"/>
  <c r="I7" i="92"/>
  <c r="I8" i="92"/>
  <c r="I10" i="92"/>
  <c r="I11" i="92"/>
  <c r="I12" i="92"/>
  <c r="I13" i="92"/>
  <c r="I14" i="92"/>
  <c r="I15" i="92"/>
  <c r="I17" i="92"/>
  <c r="I19" i="92"/>
  <c r="I21" i="92"/>
  <c r="I23" i="92"/>
  <c r="I25" i="92"/>
  <c r="I27" i="92"/>
  <c r="I5" i="92"/>
  <c r="K56" i="92"/>
  <c r="K37" i="92"/>
  <c r="K38" i="92"/>
  <c r="K39" i="92"/>
  <c r="K41" i="92"/>
  <c r="K42" i="92"/>
  <c r="K43" i="92"/>
  <c r="K44" i="92"/>
  <c r="K45" i="92"/>
  <c r="K46" i="92"/>
  <c r="K48" i="92"/>
  <c r="K50" i="92"/>
  <c r="K52" i="92"/>
  <c r="K54" i="92"/>
  <c r="K36" i="92"/>
  <c r="J37" i="92"/>
  <c r="J38" i="92"/>
  <c r="J39" i="92"/>
  <c r="J41" i="92"/>
  <c r="J42" i="92"/>
  <c r="J43" i="92"/>
  <c r="J44" i="92"/>
  <c r="J45" i="92"/>
  <c r="J46" i="92"/>
  <c r="J48" i="92"/>
  <c r="J50" i="92"/>
  <c r="J52" i="92"/>
  <c r="J54" i="92"/>
  <c r="J56" i="92"/>
  <c r="J36" i="92"/>
  <c r="J6" i="92"/>
  <c r="J7" i="92"/>
  <c r="J8" i="92"/>
  <c r="J10" i="92"/>
  <c r="J11" i="92"/>
  <c r="J12" i="92"/>
  <c r="J13" i="92"/>
  <c r="J14" i="92"/>
  <c r="J15" i="92"/>
  <c r="J17" i="92"/>
  <c r="J19" i="92"/>
  <c r="J21" i="92"/>
  <c r="J23" i="92"/>
  <c r="J25" i="92"/>
  <c r="J27" i="92"/>
  <c r="J5" i="92"/>
  <c r="D6" i="92"/>
  <c r="D11" i="92"/>
  <c r="N11" i="92" s="1"/>
  <c r="D12" i="92"/>
  <c r="N12" i="92" s="1"/>
  <c r="D21" i="92"/>
  <c r="N21" i="92" s="1"/>
  <c r="D84" i="91"/>
  <c r="O84" i="91" s="1"/>
  <c r="D80" i="91"/>
  <c r="O80" i="91" s="1"/>
  <c r="D78" i="91"/>
  <c r="D75" i="91"/>
  <c r="D74" i="91"/>
  <c r="O74" i="91" s="1"/>
  <c r="D73" i="91"/>
  <c r="O73" i="91" s="1"/>
  <c r="D72" i="91"/>
  <c r="D71" i="91"/>
  <c r="O71" i="91" s="1"/>
  <c r="D68" i="91"/>
  <c r="D67" i="91"/>
  <c r="D66" i="91"/>
  <c r="O66" i="91" s="1"/>
  <c r="D54" i="91"/>
  <c r="D50" i="91"/>
  <c r="D48" i="91"/>
  <c r="O48" i="91" s="1"/>
  <c r="D45" i="91"/>
  <c r="O45" i="91" s="1"/>
  <c r="D44" i="91"/>
  <c r="D43" i="91"/>
  <c r="D42" i="91"/>
  <c r="O42" i="91" s="1"/>
  <c r="D41" i="91"/>
  <c r="D38" i="91"/>
  <c r="D37" i="91"/>
  <c r="D36" i="91"/>
  <c r="O36" i="91" s="1"/>
  <c r="D25" i="91"/>
  <c r="D21" i="91"/>
  <c r="D19" i="91"/>
  <c r="D19" i="6" s="1"/>
  <c r="D50" i="92" s="1"/>
  <c r="D17" i="91"/>
  <c r="D14" i="91"/>
  <c r="D14" i="6" s="1"/>
  <c r="D13" i="91"/>
  <c r="D12" i="91"/>
  <c r="D11" i="91"/>
  <c r="D10" i="91"/>
  <c r="D7" i="91"/>
  <c r="O7" i="91" s="1"/>
  <c r="D6" i="91"/>
  <c r="D5" i="91"/>
  <c r="O5" i="91" s="1"/>
  <c r="D78" i="14"/>
  <c r="D75" i="14"/>
  <c r="D74" i="14"/>
  <c r="D73" i="14"/>
  <c r="D70" i="14"/>
  <c r="D69" i="14"/>
  <c r="D68" i="14"/>
  <c r="D67" i="14"/>
  <c r="D66" i="14"/>
  <c r="D5" i="14"/>
  <c r="D48" i="14"/>
  <c r="D47" i="14"/>
  <c r="D45" i="14"/>
  <c r="D44" i="14"/>
  <c r="D42" i="14"/>
  <c r="D41" i="14"/>
  <c r="D37" i="14"/>
  <c r="O37" i="14" s="1"/>
  <c r="D33" i="14"/>
  <c r="D29" i="14"/>
  <c r="O29" i="14" s="1"/>
  <c r="D25" i="14"/>
  <c r="D24" i="14"/>
  <c r="O24" i="14" s="1"/>
  <c r="D19" i="14"/>
  <c r="D18" i="14"/>
  <c r="O18" i="14" s="1"/>
  <c r="D16" i="14"/>
  <c r="D12" i="14"/>
  <c r="O12" i="14" s="1"/>
  <c r="D11" i="14"/>
  <c r="D10" i="14"/>
  <c r="D9" i="14"/>
  <c r="D8" i="14"/>
  <c r="O8" i="14" s="1"/>
  <c r="D6" i="14"/>
  <c r="D114" i="4"/>
  <c r="O114" i="4" s="1"/>
  <c r="D110" i="4"/>
  <c r="O110" i="4" s="1"/>
  <c r="D108" i="4"/>
  <c r="O108" i="4" s="1"/>
  <c r="D105" i="4"/>
  <c r="D104" i="4"/>
  <c r="D103" i="4"/>
  <c r="D102" i="4"/>
  <c r="D101" i="4"/>
  <c r="D98" i="4"/>
  <c r="D97" i="4"/>
  <c r="D96" i="4"/>
  <c r="D55" i="4"/>
  <c r="D54" i="4"/>
  <c r="O54" i="4" s="1"/>
  <c r="D53" i="4"/>
  <c r="D52" i="4"/>
  <c r="D51" i="4"/>
  <c r="D50" i="4"/>
  <c r="D47" i="4"/>
  <c r="D46" i="4"/>
  <c r="D45" i="4"/>
  <c r="D44" i="4"/>
  <c r="D43" i="4"/>
  <c r="O43" i="4" s="1"/>
  <c r="D42" i="4"/>
  <c r="O42" i="4" s="1"/>
  <c r="D39" i="4"/>
  <c r="D38" i="4"/>
  <c r="D37" i="4"/>
  <c r="D36" i="4"/>
  <c r="D25" i="4"/>
  <c r="D25" i="92" s="1"/>
  <c r="N25" i="92" s="1"/>
  <c r="D21" i="4"/>
  <c r="D19" i="4"/>
  <c r="D19" i="92" s="1"/>
  <c r="N19" i="92" s="1"/>
  <c r="D17" i="4"/>
  <c r="D17" i="92" s="1"/>
  <c r="N17" i="92" s="1"/>
  <c r="D14" i="4"/>
  <c r="D14" i="92" s="1"/>
  <c r="N14" i="92" s="1"/>
  <c r="D13" i="4"/>
  <c r="D13" i="92" s="1"/>
  <c r="N13" i="92" s="1"/>
  <c r="D12" i="4"/>
  <c r="D11" i="4"/>
  <c r="O11" i="4" s="1"/>
  <c r="D10" i="4"/>
  <c r="D10" i="92" s="1"/>
  <c r="N10" i="92" s="1"/>
  <c r="D7" i="4"/>
  <c r="D6" i="4"/>
  <c r="D6" i="6" s="1"/>
  <c r="D5" i="4"/>
  <c r="D5" i="92"/>
  <c r="F39" i="90"/>
  <c r="F39" i="92" s="1"/>
  <c r="F46" i="90"/>
  <c r="F52" i="90" s="1"/>
  <c r="E39" i="90"/>
  <c r="E46" i="90"/>
  <c r="E8" i="90"/>
  <c r="E8" i="92" s="1"/>
  <c r="E15" i="90"/>
  <c r="E15" i="92" s="1"/>
  <c r="G6" i="90"/>
  <c r="N7" i="90"/>
  <c r="G7" i="90"/>
  <c r="N10" i="90"/>
  <c r="G11" i="90"/>
  <c r="O11" i="90"/>
  <c r="N12" i="90"/>
  <c r="N14" i="90"/>
  <c r="N19" i="90"/>
  <c r="N37" i="90"/>
  <c r="N45" i="90"/>
  <c r="D6" i="90"/>
  <c r="N6" i="90" s="1"/>
  <c r="D7" i="90"/>
  <c r="D10" i="90"/>
  <c r="G10" i="90" s="1"/>
  <c r="D11" i="90"/>
  <c r="N11" i="90" s="1"/>
  <c r="D12" i="90"/>
  <c r="G12" i="90" s="1"/>
  <c r="D13" i="90"/>
  <c r="N13" i="90" s="1"/>
  <c r="D14" i="90"/>
  <c r="G14" i="90" s="1"/>
  <c r="D17" i="90"/>
  <c r="G17" i="90" s="1"/>
  <c r="D19" i="90"/>
  <c r="G19" i="90" s="1"/>
  <c r="D21" i="90"/>
  <c r="G21" i="90" s="1"/>
  <c r="G21" i="92" s="1"/>
  <c r="D25" i="90"/>
  <c r="G25" i="90" s="1"/>
  <c r="G25" i="92" s="1"/>
  <c r="D136" i="74" s="1"/>
  <c r="D5" i="90"/>
  <c r="N5" i="90" s="1"/>
  <c r="D66" i="90"/>
  <c r="D6" i="33"/>
  <c r="D7" i="33"/>
  <c r="O7" i="33" s="1"/>
  <c r="D9" i="33"/>
  <c r="E5" i="33"/>
  <c r="D5" i="33" s="1"/>
  <c r="O5" i="33" s="1"/>
  <c r="D185" i="33"/>
  <c r="E185" i="33"/>
  <c r="D192" i="33"/>
  <c r="E192" i="33"/>
  <c r="D161" i="33"/>
  <c r="D19" i="33" s="1"/>
  <c r="E161" i="33"/>
  <c r="D168" i="33"/>
  <c r="E168" i="33"/>
  <c r="D137" i="33"/>
  <c r="E137" i="33"/>
  <c r="E43" i="33" s="1"/>
  <c r="D144" i="33"/>
  <c r="D146" i="33" s="1"/>
  <c r="D150" i="33" s="1"/>
  <c r="E144" i="33"/>
  <c r="E146" i="33" s="1"/>
  <c r="E150" i="33" s="1"/>
  <c r="E113" i="33"/>
  <c r="D120" i="33"/>
  <c r="D122" i="33" s="1"/>
  <c r="D126" i="33" s="1"/>
  <c r="E120" i="33"/>
  <c r="E122" i="33" s="1"/>
  <c r="L85" i="33"/>
  <c r="M85" i="33"/>
  <c r="D90" i="33"/>
  <c r="E90" i="33"/>
  <c r="D97" i="33"/>
  <c r="E97" i="33"/>
  <c r="E99" i="33" s="1"/>
  <c r="E103" i="33" s="1"/>
  <c r="D67" i="33"/>
  <c r="E67" i="33"/>
  <c r="D74" i="33"/>
  <c r="D76" i="33" s="1"/>
  <c r="D80" i="33" s="1"/>
  <c r="E74" i="33"/>
  <c r="E76" i="33" s="1"/>
  <c r="E80" i="33" s="1"/>
  <c r="D41" i="33"/>
  <c r="E41" i="33"/>
  <c r="D42" i="33"/>
  <c r="E42" i="33"/>
  <c r="D45" i="33"/>
  <c r="E45" i="33"/>
  <c r="D46" i="33"/>
  <c r="E46" i="33"/>
  <c r="D47" i="33"/>
  <c r="E47" i="33"/>
  <c r="D48" i="33"/>
  <c r="E48" i="33"/>
  <c r="D49" i="33"/>
  <c r="E49" i="33"/>
  <c r="D54" i="33"/>
  <c r="E54" i="33"/>
  <c r="D17" i="33"/>
  <c r="E17" i="33"/>
  <c r="D18" i="33"/>
  <c r="E18" i="33"/>
  <c r="E19" i="33"/>
  <c r="D21" i="33"/>
  <c r="E21" i="33"/>
  <c r="D22" i="33"/>
  <c r="E22" i="33"/>
  <c r="D23" i="33"/>
  <c r="E23" i="33"/>
  <c r="D24" i="33"/>
  <c r="E24" i="33"/>
  <c r="D30" i="33"/>
  <c r="E30" i="33"/>
  <c r="O6" i="33"/>
  <c r="O9" i="33"/>
  <c r="Q6" i="33"/>
  <c r="Q7" i="33"/>
  <c r="Q9" i="33"/>
  <c r="D176" i="74"/>
  <c r="D177" i="74"/>
  <c r="D178" i="74"/>
  <c r="D179" i="74"/>
  <c r="D180" i="74"/>
  <c r="D181" i="74"/>
  <c r="D184" i="74"/>
  <c r="D185" i="74"/>
  <c r="D188" i="74"/>
  <c r="D191" i="74"/>
  <c r="O191" i="74" s="1"/>
  <c r="D192" i="74"/>
  <c r="D198" i="74"/>
  <c r="D201" i="74"/>
  <c r="O201" i="74" s="1"/>
  <c r="D202" i="74"/>
  <c r="D203" i="74"/>
  <c r="E175" i="74"/>
  <c r="D183" i="74"/>
  <c r="E190" i="74"/>
  <c r="D190" i="74" s="1"/>
  <c r="E200" i="74"/>
  <c r="D200" i="74" s="1"/>
  <c r="O200" i="74" s="1"/>
  <c r="Q176" i="74"/>
  <c r="O177" i="74"/>
  <c r="Q177" i="74"/>
  <c r="O178" i="74"/>
  <c r="Q178" i="74"/>
  <c r="Q179" i="74"/>
  <c r="O180" i="74"/>
  <c r="Q180" i="74"/>
  <c r="O181" i="74"/>
  <c r="Q181" i="74"/>
  <c r="O184" i="74"/>
  <c r="Q184" i="74"/>
  <c r="Q185" i="74"/>
  <c r="Q188" i="74"/>
  <c r="Q191" i="74"/>
  <c r="O192" i="74"/>
  <c r="Q192" i="74"/>
  <c r="O198" i="74"/>
  <c r="Q198" i="74"/>
  <c r="Q200" i="74"/>
  <c r="Q201" i="74"/>
  <c r="O202" i="74"/>
  <c r="Q202" i="74"/>
  <c r="Q203" i="74"/>
  <c r="Q172" i="74"/>
  <c r="F172" i="74"/>
  <c r="D160" i="74"/>
  <c r="D161" i="74"/>
  <c r="D162" i="74"/>
  <c r="D163" i="74"/>
  <c r="D159" i="74"/>
  <c r="D149" i="74"/>
  <c r="D150" i="74"/>
  <c r="D151" i="74"/>
  <c r="D152" i="74"/>
  <c r="D153" i="74"/>
  <c r="D154" i="74"/>
  <c r="D155" i="74"/>
  <c r="D156" i="74"/>
  <c r="D148" i="74"/>
  <c r="E157" i="74"/>
  <c r="E164" i="74"/>
  <c r="D92" i="74"/>
  <c r="E92" i="74"/>
  <c r="D99" i="74"/>
  <c r="E99" i="74"/>
  <c r="O90" i="74"/>
  <c r="Q90" i="74"/>
  <c r="O91" i="74"/>
  <c r="Q91" i="74"/>
  <c r="O92" i="74"/>
  <c r="Q94" i="74"/>
  <c r="Q95" i="74"/>
  <c r="Q96" i="74"/>
  <c r="Q97" i="74"/>
  <c r="Q98" i="74"/>
  <c r="Q101" i="74"/>
  <c r="Q103" i="74"/>
  <c r="Q107" i="74"/>
  <c r="Q89" i="74"/>
  <c r="O89" i="74"/>
  <c r="O6" i="74"/>
  <c r="O10" i="74"/>
  <c r="O17" i="74"/>
  <c r="O19" i="74"/>
  <c r="O25" i="74"/>
  <c r="O30" i="74"/>
  <c r="O32" i="74"/>
  <c r="O34" i="74"/>
  <c r="O36" i="74"/>
  <c r="O41" i="74"/>
  <c r="O43" i="74"/>
  <c r="O45" i="74"/>
  <c r="O47" i="74"/>
  <c r="O49" i="74"/>
  <c r="O51" i="74"/>
  <c r="O59" i="74"/>
  <c r="O5" i="74"/>
  <c r="Q6" i="74"/>
  <c r="Q7" i="74"/>
  <c r="Q10" i="74"/>
  <c r="Q11" i="74"/>
  <c r="Q12" i="74"/>
  <c r="Q13" i="74"/>
  <c r="Q15" i="74"/>
  <c r="Q16" i="74"/>
  <c r="Q17" i="74"/>
  <c r="Q18" i="74"/>
  <c r="Q19" i="74"/>
  <c r="Q20" i="74"/>
  <c r="Q21" i="74"/>
  <c r="Q24" i="74"/>
  <c r="Q25" i="74"/>
  <c r="Q26" i="74"/>
  <c r="Q28" i="74"/>
  <c r="Q30" i="74"/>
  <c r="Q31" i="74"/>
  <c r="Q32" i="74"/>
  <c r="Q33" i="74"/>
  <c r="Q34" i="74"/>
  <c r="Q35" i="74"/>
  <c r="Q36" i="74"/>
  <c r="Q37" i="74"/>
  <c r="Q39" i="74"/>
  <c r="Q41" i="74"/>
  <c r="Q42" i="74"/>
  <c r="Q43" i="74"/>
  <c r="Q44" i="74"/>
  <c r="Q45" i="74"/>
  <c r="Q46" i="74"/>
  <c r="Q47" i="74"/>
  <c r="Q48" i="74"/>
  <c r="Q49" i="74"/>
  <c r="Q50" i="74"/>
  <c r="Q51" i="74"/>
  <c r="Q53" i="74"/>
  <c r="Q59" i="74"/>
  <c r="Q61" i="74"/>
  <c r="Q63" i="74"/>
  <c r="Q64" i="74"/>
  <c r="Q68" i="74"/>
  <c r="Q69" i="74"/>
  <c r="Q70" i="74"/>
  <c r="Q74" i="74"/>
  <c r="Q75" i="74"/>
  <c r="Q76" i="74"/>
  <c r="Q5" i="74"/>
  <c r="D76" i="74"/>
  <c r="D75" i="74"/>
  <c r="D74" i="74"/>
  <c r="D68" i="74"/>
  <c r="O68" i="74" s="1"/>
  <c r="D69" i="74"/>
  <c r="D70" i="74"/>
  <c r="O70" i="74" s="1"/>
  <c r="D64" i="74"/>
  <c r="O64" i="74" s="1"/>
  <c r="D63" i="74"/>
  <c r="O63" i="74" s="1"/>
  <c r="D61" i="74"/>
  <c r="D59" i="74"/>
  <c r="I59" i="74"/>
  <c r="E59" i="74"/>
  <c r="D22" i="74"/>
  <c r="E22" i="74"/>
  <c r="Q22" i="74" s="1"/>
  <c r="E38" i="74"/>
  <c r="Q38" i="74" s="1"/>
  <c r="D52" i="74"/>
  <c r="E52" i="74"/>
  <c r="Q52" i="74" s="1"/>
  <c r="E56" i="74"/>
  <c r="Q56" i="74" s="1"/>
  <c r="K2" i="74"/>
  <c r="K172" i="74" s="1"/>
  <c r="Q7" i="6"/>
  <c r="D10" i="6"/>
  <c r="D126" i="6" s="1"/>
  <c r="D155" i="6" s="1"/>
  <c r="D11" i="6"/>
  <c r="D12" i="6"/>
  <c r="D41" i="6" s="1"/>
  <c r="D13" i="6"/>
  <c r="D42" i="6" s="1"/>
  <c r="E129" i="6"/>
  <c r="E158" i="6" s="1"/>
  <c r="E130" i="6"/>
  <c r="E159" i="6" s="1"/>
  <c r="Q118" i="6"/>
  <c r="F60" i="6"/>
  <c r="F118" i="6" s="1"/>
  <c r="F147" i="6" s="1"/>
  <c r="Q60" i="6"/>
  <c r="E34" i="6"/>
  <c r="O3" i="6"/>
  <c r="O61" i="6" s="1"/>
  <c r="O119" i="6" s="1"/>
  <c r="K2" i="6"/>
  <c r="K60" i="6" s="1"/>
  <c r="K118" i="6" s="1"/>
  <c r="M2" i="6"/>
  <c r="M60" i="6" s="1"/>
  <c r="M118" i="6" s="1"/>
  <c r="M147" i="6" s="1"/>
  <c r="E5" i="6"/>
  <c r="Q5" i="6" s="1"/>
  <c r="E6" i="6"/>
  <c r="E35" i="6" s="1"/>
  <c r="E7" i="6"/>
  <c r="E10" i="6"/>
  <c r="E11" i="6"/>
  <c r="E12" i="6"/>
  <c r="Q12" i="6" s="1"/>
  <c r="E13" i="6"/>
  <c r="E14" i="6"/>
  <c r="Q14" i="6" s="1"/>
  <c r="E17" i="6"/>
  <c r="E19" i="6"/>
  <c r="E23" i="6"/>
  <c r="H5" i="6"/>
  <c r="F5" i="6"/>
  <c r="G5" i="6"/>
  <c r="M5" i="6"/>
  <c r="L5" i="6"/>
  <c r="K5" i="6"/>
  <c r="H6" i="6"/>
  <c r="F6" i="6"/>
  <c r="G6" i="6"/>
  <c r="M6" i="6"/>
  <c r="L6" i="6"/>
  <c r="K6" i="6"/>
  <c r="H7" i="6"/>
  <c r="F7" i="6"/>
  <c r="G7" i="6"/>
  <c r="M7" i="6"/>
  <c r="L7" i="6"/>
  <c r="K7" i="6"/>
  <c r="H8" i="6"/>
  <c r="F8" i="6"/>
  <c r="G8" i="6"/>
  <c r="M8" i="6"/>
  <c r="L8" i="6"/>
  <c r="K8" i="6"/>
  <c r="H10" i="6"/>
  <c r="F10" i="6"/>
  <c r="G10" i="6"/>
  <c r="M10" i="6"/>
  <c r="L10" i="6"/>
  <c r="K10" i="6"/>
  <c r="H11" i="6"/>
  <c r="F11" i="6"/>
  <c r="G11" i="6"/>
  <c r="M11" i="6"/>
  <c r="L11" i="6"/>
  <c r="K11" i="6"/>
  <c r="H12" i="6"/>
  <c r="F12" i="6"/>
  <c r="G12" i="6"/>
  <c r="M12" i="6"/>
  <c r="L12" i="6"/>
  <c r="K12" i="6"/>
  <c r="H13" i="6"/>
  <c r="F13" i="6"/>
  <c r="G13" i="6"/>
  <c r="M13" i="6"/>
  <c r="L13" i="6"/>
  <c r="K13" i="6"/>
  <c r="H14" i="6"/>
  <c r="F14" i="6"/>
  <c r="G14" i="6"/>
  <c r="M14" i="6"/>
  <c r="L14" i="6"/>
  <c r="K14" i="6"/>
  <c r="H15" i="6"/>
  <c r="F15" i="6"/>
  <c r="G15" i="6"/>
  <c r="M15" i="6"/>
  <c r="L15" i="6"/>
  <c r="K15" i="6"/>
  <c r="H17" i="6"/>
  <c r="F17" i="6"/>
  <c r="G17" i="6"/>
  <c r="M17" i="6"/>
  <c r="L17" i="6"/>
  <c r="K17" i="6"/>
  <c r="H19" i="6"/>
  <c r="F19" i="6"/>
  <c r="G19" i="6"/>
  <c r="M19" i="6"/>
  <c r="L19" i="6"/>
  <c r="K19" i="6"/>
  <c r="H21" i="6"/>
  <c r="F21" i="6"/>
  <c r="G21" i="6"/>
  <c r="M21" i="6"/>
  <c r="L21" i="6"/>
  <c r="K21" i="6"/>
  <c r="F23" i="6"/>
  <c r="G23" i="6"/>
  <c r="H25" i="6"/>
  <c r="F25" i="6"/>
  <c r="G25" i="6"/>
  <c r="M25" i="6"/>
  <c r="L25" i="6"/>
  <c r="K25" i="6"/>
  <c r="D36" i="76"/>
  <c r="G36" i="76"/>
  <c r="H63" i="6"/>
  <c r="D36" i="89"/>
  <c r="G36" i="89"/>
  <c r="F63" i="6"/>
  <c r="D36" i="88"/>
  <c r="G36" i="88"/>
  <c r="G63" i="6"/>
  <c r="M63" i="6"/>
  <c r="I36" i="88"/>
  <c r="L36" i="88"/>
  <c r="L63" i="6"/>
  <c r="I36" i="89"/>
  <c r="L36" i="89"/>
  <c r="K63" i="6"/>
  <c r="D37" i="76"/>
  <c r="G37" i="76"/>
  <c r="H64" i="6"/>
  <c r="D37" i="89"/>
  <c r="G37" i="89"/>
  <c r="F64" i="6"/>
  <c r="D37" i="88"/>
  <c r="G37" i="88"/>
  <c r="G64" i="6"/>
  <c r="M64" i="6"/>
  <c r="I37" i="88"/>
  <c r="L37" i="88"/>
  <c r="L64" i="6"/>
  <c r="I37" i="89"/>
  <c r="L37" i="89"/>
  <c r="K64" i="6"/>
  <c r="D38" i="76"/>
  <c r="G38" i="76"/>
  <c r="H65" i="6"/>
  <c r="D38" i="89"/>
  <c r="G38" i="89"/>
  <c r="F65" i="6"/>
  <c r="D38" i="88"/>
  <c r="G38" i="88"/>
  <c r="G65" i="6"/>
  <c r="M65" i="6"/>
  <c r="I38" i="88"/>
  <c r="L38" i="88"/>
  <c r="L65" i="6"/>
  <c r="I38" i="89"/>
  <c r="L38" i="89"/>
  <c r="K65" i="6"/>
  <c r="D39" i="76"/>
  <c r="G39" i="76"/>
  <c r="H66" i="6"/>
  <c r="D39" i="89"/>
  <c r="G39" i="89"/>
  <c r="F66" i="6"/>
  <c r="D39" i="88"/>
  <c r="G39" i="88"/>
  <c r="G66" i="6"/>
  <c r="M66" i="6"/>
  <c r="I39" i="88"/>
  <c r="L39" i="88"/>
  <c r="L66" i="6"/>
  <c r="I39" i="89"/>
  <c r="L39" i="89"/>
  <c r="K66" i="6"/>
  <c r="D41" i="76"/>
  <c r="G41" i="76"/>
  <c r="H68" i="6"/>
  <c r="D41" i="89"/>
  <c r="G41" i="89"/>
  <c r="F68" i="6"/>
  <c r="D41" i="88"/>
  <c r="G41" i="88"/>
  <c r="G68" i="6"/>
  <c r="M68" i="6"/>
  <c r="I41" i="88"/>
  <c r="L41" i="88"/>
  <c r="L68" i="6"/>
  <c r="I41" i="89"/>
  <c r="L41" i="89"/>
  <c r="K68" i="6"/>
  <c r="D42" i="76"/>
  <c r="G42" i="76"/>
  <c r="H69" i="6"/>
  <c r="D42" i="89"/>
  <c r="G42" i="89"/>
  <c r="F69" i="6"/>
  <c r="D42" i="88"/>
  <c r="G42" i="88"/>
  <c r="G69" i="6"/>
  <c r="M69" i="6"/>
  <c r="I42" i="88"/>
  <c r="L42" i="88"/>
  <c r="L69" i="6"/>
  <c r="I42" i="89"/>
  <c r="L42" i="89"/>
  <c r="K69" i="6"/>
  <c r="D43" i="76"/>
  <c r="G43" i="76"/>
  <c r="H70" i="6"/>
  <c r="D43" i="89"/>
  <c r="G43" i="89"/>
  <c r="F70" i="6"/>
  <c r="D43" i="88"/>
  <c r="G43" i="88"/>
  <c r="G70" i="6"/>
  <c r="M70" i="6"/>
  <c r="I43" i="88"/>
  <c r="L43" i="88"/>
  <c r="L70" i="6"/>
  <c r="I43" i="89"/>
  <c r="L43" i="89"/>
  <c r="K70" i="6"/>
  <c r="D44" i="76"/>
  <c r="G44" i="76"/>
  <c r="H71" i="6"/>
  <c r="D44" i="89"/>
  <c r="G44" i="89"/>
  <c r="F71" i="6"/>
  <c r="D44" i="88"/>
  <c r="G44" i="88"/>
  <c r="G71" i="6"/>
  <c r="M71" i="6"/>
  <c r="I44" i="88"/>
  <c r="L44" i="88"/>
  <c r="L71" i="6"/>
  <c r="I44" i="89"/>
  <c r="L44" i="89"/>
  <c r="K71" i="6"/>
  <c r="D45" i="76"/>
  <c r="G45" i="76"/>
  <c r="H72" i="6"/>
  <c r="D45" i="89"/>
  <c r="G45" i="89"/>
  <c r="F72" i="6"/>
  <c r="D45" i="88"/>
  <c r="G45" i="88"/>
  <c r="G72" i="6"/>
  <c r="M72" i="6"/>
  <c r="I45" i="88"/>
  <c r="L45" i="88"/>
  <c r="L72" i="6"/>
  <c r="I45" i="89"/>
  <c r="L45" i="89"/>
  <c r="K72" i="6"/>
  <c r="D46" i="76"/>
  <c r="G46" i="76"/>
  <c r="H73" i="6"/>
  <c r="D46" i="89"/>
  <c r="G46" i="89"/>
  <c r="F73" i="6"/>
  <c r="D46" i="88"/>
  <c r="G46" i="88"/>
  <c r="G73" i="6"/>
  <c r="M73" i="6"/>
  <c r="I46" i="88"/>
  <c r="L46" i="88"/>
  <c r="L73" i="6"/>
  <c r="I46" i="89"/>
  <c r="L46" i="89"/>
  <c r="K73" i="6"/>
  <c r="D48" i="76"/>
  <c r="G48" i="76"/>
  <c r="H75" i="6"/>
  <c r="D48" i="89"/>
  <c r="G48" i="89"/>
  <c r="F75" i="6"/>
  <c r="D48" i="88"/>
  <c r="G48" i="88"/>
  <c r="G75" i="6"/>
  <c r="M75" i="6"/>
  <c r="I48" i="88"/>
  <c r="L48" i="88"/>
  <c r="L75" i="6"/>
  <c r="I48" i="89"/>
  <c r="L48" i="89"/>
  <c r="K75" i="6"/>
  <c r="D50" i="76"/>
  <c r="G50" i="76"/>
  <c r="H77" i="6"/>
  <c r="D50" i="89"/>
  <c r="G50" i="89"/>
  <c r="F77" i="6"/>
  <c r="D50" i="88"/>
  <c r="G50" i="88"/>
  <c r="G77" i="6"/>
  <c r="M77" i="6"/>
  <c r="I50" i="88"/>
  <c r="L50" i="88"/>
  <c r="L77" i="6"/>
  <c r="I50" i="89"/>
  <c r="L50" i="89"/>
  <c r="K77" i="6"/>
  <c r="D52" i="76"/>
  <c r="G52" i="76"/>
  <c r="H79" i="6"/>
  <c r="D52" i="89"/>
  <c r="G52" i="89"/>
  <c r="F79" i="6"/>
  <c r="D52" i="88"/>
  <c r="G52" i="88"/>
  <c r="G79" i="6"/>
  <c r="M79" i="6"/>
  <c r="I52" i="88"/>
  <c r="L52" i="88"/>
  <c r="L79" i="6"/>
  <c r="I52" i="89"/>
  <c r="L52" i="89"/>
  <c r="K79" i="6"/>
  <c r="D54" i="76"/>
  <c r="G54" i="76"/>
  <c r="H81" i="6"/>
  <c r="D54" i="89"/>
  <c r="G54" i="89"/>
  <c r="F81" i="6"/>
  <c r="D54" i="88"/>
  <c r="G54" i="88"/>
  <c r="G81" i="6"/>
  <c r="M81" i="6"/>
  <c r="I54" i="88"/>
  <c r="L54" i="88"/>
  <c r="L81" i="6"/>
  <c r="I54" i="89"/>
  <c r="L54" i="89"/>
  <c r="K81" i="6"/>
  <c r="D56" i="76"/>
  <c r="G56" i="76"/>
  <c r="H83" i="6"/>
  <c r="D56" i="89"/>
  <c r="G56" i="89"/>
  <c r="F83" i="6"/>
  <c r="D56" i="88"/>
  <c r="G56" i="88"/>
  <c r="G83" i="6"/>
  <c r="M83" i="6"/>
  <c r="I56" i="88"/>
  <c r="L56" i="88"/>
  <c r="L83" i="6"/>
  <c r="I56" i="89"/>
  <c r="L56" i="89"/>
  <c r="K83" i="6"/>
  <c r="L70" i="92"/>
  <c r="L74" i="92"/>
  <c r="L81" i="92"/>
  <c r="H121" i="6"/>
  <c r="F121" i="6"/>
  <c r="G121" i="6"/>
  <c r="M121" i="6"/>
  <c r="L121" i="6"/>
  <c r="K121" i="6"/>
  <c r="H122" i="6"/>
  <c r="F122" i="6"/>
  <c r="G122" i="6"/>
  <c r="M122" i="6"/>
  <c r="L122" i="6"/>
  <c r="K122" i="6"/>
  <c r="H123" i="6"/>
  <c r="F123" i="6"/>
  <c r="G123" i="6"/>
  <c r="M123" i="6"/>
  <c r="L123" i="6"/>
  <c r="K123" i="6"/>
  <c r="H124" i="6"/>
  <c r="F124" i="6"/>
  <c r="G124" i="6"/>
  <c r="M124" i="6"/>
  <c r="L124" i="6"/>
  <c r="K124" i="6"/>
  <c r="H126" i="6"/>
  <c r="F126" i="6"/>
  <c r="G126" i="6"/>
  <c r="M126" i="6"/>
  <c r="L126" i="6"/>
  <c r="K126" i="6"/>
  <c r="H127" i="6"/>
  <c r="F127" i="6"/>
  <c r="G127" i="6"/>
  <c r="M127" i="6"/>
  <c r="L127" i="6"/>
  <c r="K127" i="6"/>
  <c r="H128" i="6"/>
  <c r="F128" i="6"/>
  <c r="G128" i="6"/>
  <c r="M128" i="6"/>
  <c r="L128" i="6"/>
  <c r="K128" i="6"/>
  <c r="H129" i="6"/>
  <c r="F129" i="6"/>
  <c r="G129" i="6"/>
  <c r="M129" i="6"/>
  <c r="L129" i="6"/>
  <c r="K129" i="6"/>
  <c r="H130" i="6"/>
  <c r="F130" i="6"/>
  <c r="G130" i="6"/>
  <c r="M130" i="6"/>
  <c r="L130" i="6"/>
  <c r="K130" i="6"/>
  <c r="H131" i="6"/>
  <c r="F131" i="6"/>
  <c r="G131" i="6"/>
  <c r="M131" i="6"/>
  <c r="L131" i="6"/>
  <c r="K131" i="6"/>
  <c r="H133" i="6"/>
  <c r="F133" i="6"/>
  <c r="G133" i="6"/>
  <c r="M133" i="6"/>
  <c r="L133" i="6"/>
  <c r="K133" i="6"/>
  <c r="H135" i="6"/>
  <c r="F135" i="6"/>
  <c r="G135" i="6"/>
  <c r="M135" i="6"/>
  <c r="L135" i="6"/>
  <c r="K135" i="6"/>
  <c r="H137" i="6"/>
  <c r="F137" i="6"/>
  <c r="G137" i="6"/>
  <c r="M137" i="6"/>
  <c r="L137" i="6"/>
  <c r="K137" i="6"/>
  <c r="H139" i="6"/>
  <c r="F139" i="6"/>
  <c r="G139" i="6"/>
  <c r="M139" i="6"/>
  <c r="L139" i="6"/>
  <c r="K139" i="6"/>
  <c r="H141" i="6"/>
  <c r="F141" i="6"/>
  <c r="G141" i="6"/>
  <c r="M141" i="6"/>
  <c r="L141" i="6"/>
  <c r="K141" i="6"/>
  <c r="Q73" i="91"/>
  <c r="O67" i="91"/>
  <c r="Q84" i="91"/>
  <c r="Q80" i="91"/>
  <c r="Q78" i="91"/>
  <c r="O78" i="91"/>
  <c r="Q75" i="91"/>
  <c r="O75" i="91"/>
  <c r="Q74" i="91"/>
  <c r="Q72" i="91"/>
  <c r="O72" i="91"/>
  <c r="Q71" i="91"/>
  <c r="Q68" i="91"/>
  <c r="O68" i="91"/>
  <c r="Q67" i="91"/>
  <c r="Q66" i="91"/>
  <c r="O37" i="91"/>
  <c r="Q37" i="91"/>
  <c r="O38" i="91"/>
  <c r="Q38" i="91"/>
  <c r="O41" i="91"/>
  <c r="Q41" i="91"/>
  <c r="Q42" i="91"/>
  <c r="O43" i="91"/>
  <c r="Q43" i="91"/>
  <c r="O44" i="91"/>
  <c r="Q44" i="91"/>
  <c r="Q45" i="91"/>
  <c r="Q48" i="91"/>
  <c r="O50" i="91"/>
  <c r="Q50" i="91"/>
  <c r="O54" i="91"/>
  <c r="Q54" i="91"/>
  <c r="Q36" i="91"/>
  <c r="O6" i="91"/>
  <c r="Q6" i="91"/>
  <c r="Q7" i="91"/>
  <c r="O10" i="91"/>
  <c r="Q10" i="91"/>
  <c r="O11" i="91"/>
  <c r="Q11" i="91"/>
  <c r="O12" i="91"/>
  <c r="Q12" i="91"/>
  <c r="O13" i="91"/>
  <c r="Q13" i="91"/>
  <c r="O14" i="91"/>
  <c r="Q14" i="91"/>
  <c r="O17" i="91"/>
  <c r="Q17" i="91"/>
  <c r="Q19" i="91"/>
  <c r="O21" i="91"/>
  <c r="Q21" i="91"/>
  <c r="O25" i="91"/>
  <c r="Q25" i="91"/>
  <c r="Q5" i="91"/>
  <c r="E69" i="91"/>
  <c r="D69" i="91" s="1"/>
  <c r="O69" i="91" s="1"/>
  <c r="E76" i="91"/>
  <c r="Q76" i="91" s="1"/>
  <c r="E39" i="91"/>
  <c r="D39" i="91" s="1"/>
  <c r="O39" i="91" s="1"/>
  <c r="E46" i="91"/>
  <c r="D46" i="91" s="1"/>
  <c r="O46" i="91" s="1"/>
  <c r="E8" i="91"/>
  <c r="D8" i="91" s="1"/>
  <c r="O8" i="91" s="1"/>
  <c r="E15" i="91"/>
  <c r="D15" i="91" s="1"/>
  <c r="O15" i="91" s="1"/>
  <c r="E99" i="4"/>
  <c r="D99" i="4" s="1"/>
  <c r="O99" i="4" s="1"/>
  <c r="E106" i="4"/>
  <c r="D106" i="4" s="1"/>
  <c r="O106" i="4" s="1"/>
  <c r="E40" i="4"/>
  <c r="D40" i="4" s="1"/>
  <c r="O40" i="4" s="1"/>
  <c r="E48" i="4"/>
  <c r="D48" i="4" s="1"/>
  <c r="O48" i="4" s="1"/>
  <c r="E56" i="4"/>
  <c r="D56" i="4" s="1"/>
  <c r="O56" i="4" s="1"/>
  <c r="O97" i="4"/>
  <c r="Q97" i="4"/>
  <c r="O98" i="4"/>
  <c r="Q98" i="4"/>
  <c r="Q99" i="4"/>
  <c r="O101" i="4"/>
  <c r="Q101" i="4"/>
  <c r="O102" i="4"/>
  <c r="Q102" i="4"/>
  <c r="O103" i="4"/>
  <c r="Q103" i="4"/>
  <c r="O104" i="4"/>
  <c r="Q104" i="4"/>
  <c r="O105" i="4"/>
  <c r="Q105" i="4"/>
  <c r="Q108" i="4"/>
  <c r="Q110" i="4"/>
  <c r="Q114" i="4"/>
  <c r="Q96" i="4"/>
  <c r="O96" i="4"/>
  <c r="O37" i="4"/>
  <c r="Q37" i="4"/>
  <c r="O38" i="4"/>
  <c r="Q38" i="4"/>
  <c r="O39" i="4"/>
  <c r="Q39" i="4"/>
  <c r="Q40" i="4"/>
  <c r="Q42" i="4"/>
  <c r="Q43" i="4"/>
  <c r="O44" i="4"/>
  <c r="Q44" i="4"/>
  <c r="O45" i="4"/>
  <c r="Q45" i="4"/>
  <c r="O46" i="4"/>
  <c r="Q46" i="4"/>
  <c r="O47" i="4"/>
  <c r="Q47" i="4"/>
  <c r="Q48" i="4"/>
  <c r="O50" i="4"/>
  <c r="Q50" i="4"/>
  <c r="O51" i="4"/>
  <c r="Q51" i="4"/>
  <c r="O52" i="4"/>
  <c r="Q52" i="4"/>
  <c r="O53" i="4"/>
  <c r="Q53" i="4"/>
  <c r="Q54" i="4"/>
  <c r="O55" i="4"/>
  <c r="Q55" i="4"/>
  <c r="Q36" i="4"/>
  <c r="O36" i="4"/>
  <c r="O10" i="4"/>
  <c r="O12" i="4"/>
  <c r="O13" i="4"/>
  <c r="O14" i="4"/>
  <c r="O17" i="4"/>
  <c r="O19" i="4"/>
  <c r="O21" i="4"/>
  <c r="O5" i="4"/>
  <c r="Q6" i="4"/>
  <c r="Q7" i="4"/>
  <c r="Q10" i="4"/>
  <c r="Q11" i="4"/>
  <c r="Q12" i="4"/>
  <c r="Q13" i="4"/>
  <c r="Q14" i="4"/>
  <c r="Q17" i="4"/>
  <c r="Q19" i="4"/>
  <c r="Q21" i="4"/>
  <c r="Q25" i="4"/>
  <c r="Q5" i="4"/>
  <c r="E8" i="4"/>
  <c r="E15" i="4"/>
  <c r="O34" i="4"/>
  <c r="O63" i="4" s="1"/>
  <c r="O3" i="4"/>
  <c r="O3" i="91" s="1"/>
  <c r="O34" i="91" s="1"/>
  <c r="O64" i="91" s="1"/>
  <c r="J2" i="4"/>
  <c r="J33" i="4" s="1"/>
  <c r="J62" i="4" s="1"/>
  <c r="K2" i="4"/>
  <c r="K2" i="91" s="1"/>
  <c r="K33" i="91" s="1"/>
  <c r="K63" i="91" s="1"/>
  <c r="L2" i="4"/>
  <c r="L2" i="6" s="1"/>
  <c r="M2" i="4"/>
  <c r="M2" i="91" s="1"/>
  <c r="M33" i="91" s="1"/>
  <c r="M63" i="91" s="1"/>
  <c r="O2" i="4"/>
  <c r="O2" i="91" s="1"/>
  <c r="O33" i="91" s="1"/>
  <c r="O63" i="91" s="1"/>
  <c r="D2" i="4"/>
  <c r="D2" i="91" s="1"/>
  <c r="D33" i="91" s="1"/>
  <c r="D63" i="91" s="1"/>
  <c r="E2" i="4"/>
  <c r="E2" i="6" s="1"/>
  <c r="J66" i="14"/>
  <c r="Q66" i="14" s="1"/>
  <c r="L66" i="14"/>
  <c r="K66" i="14"/>
  <c r="M66" i="14"/>
  <c r="J67" i="14"/>
  <c r="L67" i="14"/>
  <c r="I67" i="14" s="1"/>
  <c r="O67" i="14" s="1"/>
  <c r="K67" i="14"/>
  <c r="M67" i="14"/>
  <c r="Q67" i="14"/>
  <c r="J68" i="14"/>
  <c r="L68" i="14"/>
  <c r="K68" i="14"/>
  <c r="M68" i="14"/>
  <c r="Q68" i="14"/>
  <c r="J22" i="74"/>
  <c r="J69" i="14"/>
  <c r="L22" i="74"/>
  <c r="L69" i="14"/>
  <c r="K22" i="74"/>
  <c r="K69" i="14"/>
  <c r="M22" i="74"/>
  <c r="M69" i="14"/>
  <c r="I69" i="14"/>
  <c r="Q69" i="14"/>
  <c r="J70" i="14"/>
  <c r="Q70" i="14" s="1"/>
  <c r="L70" i="14"/>
  <c r="K70" i="14"/>
  <c r="M70" i="14"/>
  <c r="K71" i="14"/>
  <c r="J73" i="14"/>
  <c r="Q73" i="14" s="1"/>
  <c r="L73" i="14"/>
  <c r="K73" i="14"/>
  <c r="M73" i="14"/>
  <c r="J74" i="14"/>
  <c r="Q74" i="14" s="1"/>
  <c r="L74" i="14"/>
  <c r="K74" i="14"/>
  <c r="M74" i="14"/>
  <c r="I75" i="14"/>
  <c r="O75" i="14"/>
  <c r="Q75" i="14"/>
  <c r="I78" i="14"/>
  <c r="O78" i="14"/>
  <c r="Q78" i="14"/>
  <c r="I65" i="14"/>
  <c r="D62" i="14"/>
  <c r="O10" i="14"/>
  <c r="O42" i="14"/>
  <c r="O5" i="14"/>
  <c r="O63" i="14"/>
  <c r="E20" i="14"/>
  <c r="E22" i="14" s="1"/>
  <c r="E13" i="14"/>
  <c r="D13" i="14" s="1"/>
  <c r="I41" i="14"/>
  <c r="O41" i="14" s="1"/>
  <c r="I42" i="14"/>
  <c r="Q6" i="14"/>
  <c r="Q8" i="14"/>
  <c r="Q9" i="14"/>
  <c r="Q10" i="14"/>
  <c r="Q11" i="14"/>
  <c r="Q12" i="14"/>
  <c r="J13" i="14"/>
  <c r="J15" i="14"/>
  <c r="Q16" i="14"/>
  <c r="Q18" i="14"/>
  <c r="Q19" i="14"/>
  <c r="J20" i="14"/>
  <c r="J22" i="14"/>
  <c r="Q24" i="14"/>
  <c r="Q25" i="14"/>
  <c r="J27" i="14"/>
  <c r="Q29" i="14"/>
  <c r="J31" i="14"/>
  <c r="Q33" i="14"/>
  <c r="J35" i="14"/>
  <c r="Q37" i="14"/>
  <c r="Q41" i="14"/>
  <c r="Q42" i="14"/>
  <c r="Q44" i="14"/>
  <c r="Q45" i="14"/>
  <c r="Q47" i="14"/>
  <c r="Q48" i="14"/>
  <c r="Q5" i="14"/>
  <c r="E62" i="14"/>
  <c r="F14" i="73"/>
  <c r="F15" i="73"/>
  <c r="D15" i="73" s="1"/>
  <c r="F22" i="74"/>
  <c r="F27" i="74"/>
  <c r="F67" i="74"/>
  <c r="F71" i="74"/>
  <c r="F200" i="74"/>
  <c r="F190" i="74"/>
  <c r="F183" i="74"/>
  <c r="F175" i="74"/>
  <c r="F187" i="74"/>
  <c r="F196" i="74"/>
  <c r="D6" i="89"/>
  <c r="G6" i="89"/>
  <c r="G66" i="89"/>
  <c r="F93" i="6"/>
  <c r="D7" i="89"/>
  <c r="G7" i="89"/>
  <c r="G67" i="89"/>
  <c r="F94" i="6"/>
  <c r="F8" i="4"/>
  <c r="F8" i="91"/>
  <c r="D8" i="89"/>
  <c r="G8" i="89"/>
  <c r="G68" i="89"/>
  <c r="F95" i="6"/>
  <c r="D10" i="89"/>
  <c r="G10" i="89"/>
  <c r="G70" i="89"/>
  <c r="F97" i="6"/>
  <c r="D11" i="89"/>
  <c r="G11" i="89"/>
  <c r="G71" i="89"/>
  <c r="F98" i="6"/>
  <c r="D12" i="89"/>
  <c r="G12" i="89"/>
  <c r="G72" i="89"/>
  <c r="F99" i="6"/>
  <c r="D13" i="89"/>
  <c r="G13" i="89"/>
  <c r="G73" i="89"/>
  <c r="F100" i="6"/>
  <c r="D14" i="89"/>
  <c r="G14" i="89"/>
  <c r="G74" i="89"/>
  <c r="F101" i="6"/>
  <c r="F15" i="4"/>
  <c r="F15" i="91"/>
  <c r="D15" i="89"/>
  <c r="G15" i="89"/>
  <c r="G75" i="89"/>
  <c r="F102" i="6"/>
  <c r="D17" i="89"/>
  <c r="G17" i="89"/>
  <c r="G77" i="89"/>
  <c r="F104" i="6"/>
  <c r="D19" i="89"/>
  <c r="G19" i="89"/>
  <c r="G79" i="89"/>
  <c r="F106" i="6"/>
  <c r="F23" i="4"/>
  <c r="D23" i="89"/>
  <c r="G23" i="89"/>
  <c r="G81" i="89"/>
  <c r="F108" i="6"/>
  <c r="D25" i="89"/>
  <c r="G25" i="89"/>
  <c r="G83" i="89"/>
  <c r="F110" i="6"/>
  <c r="F27" i="4"/>
  <c r="D27" i="89"/>
  <c r="G27" i="89"/>
  <c r="G85" i="89"/>
  <c r="F112" i="6"/>
  <c r="D5" i="89"/>
  <c r="G5" i="89"/>
  <c r="G65" i="89"/>
  <c r="F92" i="6"/>
  <c r="H185" i="33"/>
  <c r="F185" i="33"/>
  <c r="G185" i="33"/>
  <c r="H161" i="33"/>
  <c r="F161" i="33"/>
  <c r="G161" i="33"/>
  <c r="H137" i="33"/>
  <c r="F137" i="33"/>
  <c r="G137" i="33"/>
  <c r="H144" i="33"/>
  <c r="F144" i="33"/>
  <c r="G144" i="33"/>
  <c r="H146" i="33"/>
  <c r="F146" i="33"/>
  <c r="G146" i="33"/>
  <c r="H150" i="33"/>
  <c r="F150" i="33"/>
  <c r="G150" i="33"/>
  <c r="H113" i="33"/>
  <c r="F113" i="33"/>
  <c r="G113" i="33"/>
  <c r="H120" i="33"/>
  <c r="F120" i="33"/>
  <c r="G120" i="33"/>
  <c r="H122" i="33"/>
  <c r="F122" i="33"/>
  <c r="G122" i="33"/>
  <c r="H126" i="33"/>
  <c r="F126" i="33"/>
  <c r="G126" i="33"/>
  <c r="H90" i="33"/>
  <c r="F90" i="33"/>
  <c r="G90" i="33"/>
  <c r="H97" i="33"/>
  <c r="F97" i="33"/>
  <c r="G97" i="33"/>
  <c r="H99" i="33"/>
  <c r="F99" i="33"/>
  <c r="G99" i="33"/>
  <c r="H103" i="33"/>
  <c r="F103" i="33"/>
  <c r="G103" i="33"/>
  <c r="H67" i="33"/>
  <c r="F67" i="33"/>
  <c r="G67" i="33"/>
  <c r="H74" i="33"/>
  <c r="F74" i="33"/>
  <c r="G74" i="33"/>
  <c r="H76" i="33"/>
  <c r="F76" i="33"/>
  <c r="G76" i="33"/>
  <c r="H80" i="33"/>
  <c r="F80" i="33"/>
  <c r="G80" i="33"/>
  <c r="H42" i="33"/>
  <c r="F42" i="33"/>
  <c r="G42" i="33"/>
  <c r="H43" i="33"/>
  <c r="F43" i="33"/>
  <c r="G43" i="33"/>
  <c r="H46" i="33"/>
  <c r="F46" i="33"/>
  <c r="G46" i="33"/>
  <c r="H48" i="33"/>
  <c r="F48" i="33"/>
  <c r="G48" i="33"/>
  <c r="H49" i="33"/>
  <c r="F49" i="33"/>
  <c r="G49" i="33"/>
  <c r="H54" i="33"/>
  <c r="F54" i="33"/>
  <c r="G54" i="33"/>
  <c r="H41" i="33"/>
  <c r="F41" i="33"/>
  <c r="G41" i="33"/>
  <c r="H18" i="33"/>
  <c r="F18" i="33"/>
  <c r="G18" i="33"/>
  <c r="H19" i="33"/>
  <c r="F19" i="33"/>
  <c r="G19" i="33"/>
  <c r="H21" i="33"/>
  <c r="F21" i="33"/>
  <c r="G21" i="33"/>
  <c r="H22" i="33"/>
  <c r="F22" i="33"/>
  <c r="G22" i="33"/>
  <c r="H24" i="33"/>
  <c r="F24" i="33"/>
  <c r="G24" i="33"/>
  <c r="H30" i="33"/>
  <c r="F30" i="33"/>
  <c r="G30" i="33"/>
  <c r="H17" i="33"/>
  <c r="F17" i="33"/>
  <c r="G17" i="33"/>
  <c r="F7" i="33"/>
  <c r="L25" i="76"/>
  <c r="I25" i="88"/>
  <c r="L25" i="88"/>
  <c r="I25" i="89"/>
  <c r="L25" i="89"/>
  <c r="I25" i="90"/>
  <c r="L25" i="90"/>
  <c r="L25" i="92" s="1"/>
  <c r="I136" i="74" s="1"/>
  <c r="I107" i="74"/>
  <c r="O107" i="74" s="1"/>
  <c r="I8" i="76"/>
  <c r="I15" i="76"/>
  <c r="I23" i="76"/>
  <c r="I27" i="76"/>
  <c r="L27" i="76"/>
  <c r="L8" i="4"/>
  <c r="L15" i="4"/>
  <c r="L23" i="4"/>
  <c r="L27" i="4"/>
  <c r="I27" i="88"/>
  <c r="L27" i="88"/>
  <c r="K8" i="4"/>
  <c r="K15" i="4"/>
  <c r="K23" i="4"/>
  <c r="K27" i="4"/>
  <c r="I27" i="89"/>
  <c r="L27" i="89"/>
  <c r="J8" i="4"/>
  <c r="J15" i="4"/>
  <c r="J23" i="4"/>
  <c r="J27" i="4"/>
  <c r="I27" i="90"/>
  <c r="L27" i="90"/>
  <c r="L27" i="92" s="1"/>
  <c r="J92" i="74"/>
  <c r="J99" i="74"/>
  <c r="J105" i="74"/>
  <c r="J109" i="74"/>
  <c r="K92" i="74"/>
  <c r="K99" i="74"/>
  <c r="K105" i="74"/>
  <c r="K109" i="74"/>
  <c r="L92" i="74"/>
  <c r="L99" i="74"/>
  <c r="L105" i="74"/>
  <c r="L109" i="74"/>
  <c r="M92" i="74"/>
  <c r="M99" i="74"/>
  <c r="M105" i="74"/>
  <c r="M109" i="74"/>
  <c r="I109" i="74"/>
  <c r="L23" i="76"/>
  <c r="I23" i="88"/>
  <c r="L23" i="88"/>
  <c r="I23" i="89"/>
  <c r="L23" i="89"/>
  <c r="I23" i="90"/>
  <c r="L23" i="90"/>
  <c r="L23" i="92" s="1"/>
  <c r="I105" i="74"/>
  <c r="I134" i="74"/>
  <c r="F65" i="4"/>
  <c r="F66" i="4"/>
  <c r="F67" i="4"/>
  <c r="L6" i="76"/>
  <c r="I6" i="88"/>
  <c r="L6" i="88"/>
  <c r="I6" i="89"/>
  <c r="L6" i="89"/>
  <c r="I6" i="90"/>
  <c r="L6" i="90"/>
  <c r="L6" i="92" s="1"/>
  <c r="I90" i="74"/>
  <c r="I119" i="74"/>
  <c r="L7" i="76"/>
  <c r="I7" i="88"/>
  <c r="L7" i="88"/>
  <c r="I7" i="89"/>
  <c r="L7" i="89"/>
  <c r="I7" i="90"/>
  <c r="L7" i="90"/>
  <c r="L7" i="92" s="1"/>
  <c r="I91" i="74"/>
  <c r="I120" i="74" s="1"/>
  <c r="L8" i="76"/>
  <c r="I8" i="88"/>
  <c r="L8" i="88"/>
  <c r="I8" i="89"/>
  <c r="L8" i="89"/>
  <c r="I8" i="90"/>
  <c r="L8" i="90"/>
  <c r="L8" i="92" s="1"/>
  <c r="I92" i="74"/>
  <c r="I121" i="74"/>
  <c r="L10" i="76"/>
  <c r="I10" i="88"/>
  <c r="L10" i="88"/>
  <c r="I10" i="89"/>
  <c r="L10" i="89"/>
  <c r="I10" i="90"/>
  <c r="L10" i="90"/>
  <c r="L10" i="92" s="1"/>
  <c r="I94" i="74"/>
  <c r="L11" i="76"/>
  <c r="I11" i="88"/>
  <c r="L11" i="88"/>
  <c r="I11" i="89"/>
  <c r="L11" i="89"/>
  <c r="I11" i="90"/>
  <c r="L11" i="90"/>
  <c r="L11" i="92" s="1"/>
  <c r="I124" i="74" s="1"/>
  <c r="I95" i="74"/>
  <c r="O95" i="74" s="1"/>
  <c r="L12" i="76"/>
  <c r="I12" i="88"/>
  <c r="L12" i="88"/>
  <c r="I12" i="89"/>
  <c r="L12" i="89"/>
  <c r="I12" i="90"/>
  <c r="L12" i="90"/>
  <c r="L12" i="92" s="1"/>
  <c r="I96" i="74"/>
  <c r="L13" i="76"/>
  <c r="I13" i="88"/>
  <c r="L13" i="88"/>
  <c r="I13" i="89"/>
  <c r="L13" i="89"/>
  <c r="I13" i="90"/>
  <c r="L13" i="90"/>
  <c r="L13" i="92" s="1"/>
  <c r="I126" i="74" s="1"/>
  <c r="I97" i="74"/>
  <c r="O97" i="74" s="1"/>
  <c r="L14" i="76"/>
  <c r="I14" i="88"/>
  <c r="L14" i="88"/>
  <c r="I14" i="89"/>
  <c r="L14" i="89"/>
  <c r="I14" i="90"/>
  <c r="L14" i="90"/>
  <c r="L14" i="92" s="1"/>
  <c r="I98" i="74"/>
  <c r="L15" i="76"/>
  <c r="I15" i="88"/>
  <c r="L15" i="88"/>
  <c r="I15" i="89"/>
  <c r="L15" i="89"/>
  <c r="I15" i="90"/>
  <c r="L15" i="90"/>
  <c r="L15" i="92" s="1"/>
  <c r="I99" i="74"/>
  <c r="I128" i="74"/>
  <c r="L17" i="76"/>
  <c r="I17" i="88"/>
  <c r="L17" i="88"/>
  <c r="I17" i="89"/>
  <c r="L17" i="89"/>
  <c r="I17" i="90"/>
  <c r="L17" i="90"/>
  <c r="L17" i="92" s="1"/>
  <c r="I101" i="74"/>
  <c r="L19" i="76"/>
  <c r="I19" i="88"/>
  <c r="L19" i="88"/>
  <c r="I19" i="89"/>
  <c r="L19" i="89"/>
  <c r="I19" i="90"/>
  <c r="L19" i="90"/>
  <c r="L19" i="92" s="1"/>
  <c r="I103" i="74"/>
  <c r="O103" i="74" s="1"/>
  <c r="I132" i="74"/>
  <c r="L5" i="76"/>
  <c r="I5" i="88"/>
  <c r="L5" i="88"/>
  <c r="I5" i="89"/>
  <c r="L5" i="89"/>
  <c r="I5" i="90"/>
  <c r="L5" i="90"/>
  <c r="L5" i="92" s="1"/>
  <c r="I118" i="74" s="1"/>
  <c r="I89" i="74"/>
  <c r="K13" i="69"/>
  <c r="K183" i="74"/>
  <c r="K175" i="74"/>
  <c r="K187" i="74"/>
  <c r="F92" i="74"/>
  <c r="F99" i="74"/>
  <c r="F105" i="74"/>
  <c r="F109" i="74"/>
  <c r="F38" i="74"/>
  <c r="K38" i="74"/>
  <c r="L62" i="74"/>
  <c r="K59" i="74"/>
  <c r="K52" i="74"/>
  <c r="K27" i="74"/>
  <c r="K57" i="74"/>
  <c r="K60" i="74"/>
  <c r="K62" i="74"/>
  <c r="J59" i="74"/>
  <c r="J52" i="74"/>
  <c r="J38" i="74"/>
  <c r="J27" i="74"/>
  <c r="J57" i="74"/>
  <c r="J60" i="74"/>
  <c r="J62" i="74"/>
  <c r="H59" i="74"/>
  <c r="H52" i="74"/>
  <c r="H38" i="74"/>
  <c r="H22" i="74"/>
  <c r="H27" i="74"/>
  <c r="H57" i="74"/>
  <c r="H60" i="74"/>
  <c r="H62" i="74"/>
  <c r="G59" i="74"/>
  <c r="G52" i="74"/>
  <c r="G38" i="74"/>
  <c r="G22" i="74"/>
  <c r="G27" i="74"/>
  <c r="G57" i="74"/>
  <c r="G60" i="74"/>
  <c r="G62" i="74"/>
  <c r="F59" i="74"/>
  <c r="F74" i="74"/>
  <c r="K74" i="74"/>
  <c r="F76" i="74"/>
  <c r="K76" i="74"/>
  <c r="F39" i="91"/>
  <c r="F69" i="91"/>
  <c r="K8" i="91"/>
  <c r="K39" i="91"/>
  <c r="K69" i="91"/>
  <c r="F76" i="91"/>
  <c r="K76" i="91"/>
  <c r="F82" i="91"/>
  <c r="K82" i="91"/>
  <c r="F86" i="91"/>
  <c r="K86" i="91"/>
  <c r="F99" i="4"/>
  <c r="K99" i="4"/>
  <c r="K66" i="4"/>
  <c r="K67" i="4"/>
  <c r="F68" i="4"/>
  <c r="K68" i="4"/>
  <c r="F70" i="4"/>
  <c r="K70" i="4"/>
  <c r="F71" i="4"/>
  <c r="K71" i="4"/>
  <c r="F73" i="4"/>
  <c r="K73" i="4"/>
  <c r="F74" i="4"/>
  <c r="K74" i="4"/>
  <c r="F77" i="4"/>
  <c r="K77" i="4"/>
  <c r="D21" i="89"/>
  <c r="G21" i="89"/>
  <c r="F81" i="4"/>
  <c r="I21" i="89"/>
  <c r="L21" i="89"/>
  <c r="K81" i="4"/>
  <c r="F85" i="4"/>
  <c r="K85" i="4"/>
  <c r="K65" i="4"/>
  <c r="F40" i="4"/>
  <c r="K40" i="4"/>
  <c r="F48" i="4"/>
  <c r="K48" i="4"/>
  <c r="K190" i="74"/>
  <c r="F157" i="74"/>
  <c r="F164" i="74"/>
  <c r="K196" i="74"/>
  <c r="F119" i="74"/>
  <c r="F120" i="74"/>
  <c r="F121" i="74"/>
  <c r="F123" i="74"/>
  <c r="F124" i="74"/>
  <c r="F126" i="74"/>
  <c r="F127" i="74"/>
  <c r="F130" i="74"/>
  <c r="F136" i="74"/>
  <c r="F118" i="74"/>
  <c r="F5" i="70"/>
  <c r="F13" i="68"/>
  <c r="F14" i="68"/>
  <c r="G8" i="4"/>
  <c r="G8" i="91"/>
  <c r="G15" i="4"/>
  <c r="G15" i="91"/>
  <c r="D6" i="88"/>
  <c r="D7" i="88"/>
  <c r="D7" i="76"/>
  <c r="D8" i="88"/>
  <c r="D10" i="88"/>
  <c r="D10" i="76"/>
  <c r="D11" i="88"/>
  <c r="D11" i="76"/>
  <c r="D12" i="88"/>
  <c r="D13" i="88"/>
  <c r="D13" i="76"/>
  <c r="D14" i="88"/>
  <c r="D15" i="88"/>
  <c r="D17" i="88"/>
  <c r="D17" i="76"/>
  <c r="D19" i="88"/>
  <c r="D21" i="88"/>
  <c r="G23" i="4"/>
  <c r="D23" i="88"/>
  <c r="D25" i="88"/>
  <c r="D25" i="76"/>
  <c r="G27" i="4"/>
  <c r="D27" i="88"/>
  <c r="D14" i="76"/>
  <c r="D5" i="76"/>
  <c r="D6" i="76"/>
  <c r="D8" i="76"/>
  <c r="D21" i="76"/>
  <c r="D5" i="88"/>
  <c r="E15" i="76"/>
  <c r="E23" i="76"/>
  <c r="E27" i="76"/>
  <c r="O48" i="89"/>
  <c r="N48" i="89"/>
  <c r="O44" i="89"/>
  <c r="N44" i="89"/>
  <c r="O42" i="89"/>
  <c r="N42" i="89"/>
  <c r="O41" i="89"/>
  <c r="N41" i="89"/>
  <c r="O39" i="89"/>
  <c r="N39" i="89"/>
  <c r="O38" i="89"/>
  <c r="N38" i="89"/>
  <c r="O37" i="89"/>
  <c r="N37" i="89"/>
  <c r="O36" i="89"/>
  <c r="N36" i="89"/>
  <c r="O25" i="89"/>
  <c r="N25" i="89"/>
  <c r="O21" i="89"/>
  <c r="N21" i="89"/>
  <c r="N19" i="89"/>
  <c r="O17" i="89"/>
  <c r="N17" i="89"/>
  <c r="O14" i="89"/>
  <c r="N14" i="89"/>
  <c r="O13" i="89"/>
  <c r="N13" i="89"/>
  <c r="O11" i="89"/>
  <c r="N11" i="89"/>
  <c r="O10" i="89"/>
  <c r="N10" i="89"/>
  <c r="O8" i="89"/>
  <c r="N8" i="89"/>
  <c r="O7" i="89"/>
  <c r="N7" i="89"/>
  <c r="O6" i="89"/>
  <c r="N6" i="89"/>
  <c r="O5" i="89"/>
  <c r="N5" i="89"/>
  <c r="F46" i="89"/>
  <c r="F52" i="89"/>
  <c r="F56" i="89"/>
  <c r="F39" i="89"/>
  <c r="D77" i="89"/>
  <c r="D73" i="89"/>
  <c r="D71" i="89"/>
  <c r="D70" i="89"/>
  <c r="D68" i="89"/>
  <c r="D67" i="89"/>
  <c r="D66" i="89"/>
  <c r="D65" i="89"/>
  <c r="H92" i="74"/>
  <c r="G92" i="74"/>
  <c r="H99" i="74"/>
  <c r="G99" i="74"/>
  <c r="H105" i="74"/>
  <c r="G105" i="74"/>
  <c r="H109" i="74"/>
  <c r="G109" i="74"/>
  <c r="H74" i="74"/>
  <c r="G74" i="74"/>
  <c r="H76" i="74"/>
  <c r="G76" i="74"/>
  <c r="H8" i="4"/>
  <c r="H8" i="91"/>
  <c r="H39" i="91"/>
  <c r="H69" i="91"/>
  <c r="G39" i="91"/>
  <c r="G69" i="91"/>
  <c r="H76" i="91"/>
  <c r="G76" i="91"/>
  <c r="H82" i="91"/>
  <c r="G82" i="91"/>
  <c r="H86" i="91"/>
  <c r="G86" i="91"/>
  <c r="H99" i="4"/>
  <c r="G99" i="4"/>
  <c r="H40" i="4"/>
  <c r="G40" i="4"/>
  <c r="H48" i="4"/>
  <c r="G48" i="4"/>
  <c r="F132" i="74"/>
  <c r="O19" i="89"/>
  <c r="F79" i="4"/>
  <c r="K79" i="4"/>
  <c r="D19" i="76"/>
  <c r="F125" i="74"/>
  <c r="O12" i="89"/>
  <c r="F72" i="4"/>
  <c r="K72" i="4"/>
  <c r="D12" i="76"/>
  <c r="N12" i="89"/>
  <c r="I31" i="69"/>
  <c r="I33" i="69" s="1"/>
  <c r="I25" i="69"/>
  <c r="I60" i="74"/>
  <c r="I61" i="74"/>
  <c r="I62" i="74" s="1"/>
  <c r="I63" i="74"/>
  <c r="I64" i="74"/>
  <c r="I65" i="74"/>
  <c r="I11" i="73"/>
  <c r="I10" i="73"/>
  <c r="I9" i="73"/>
  <c r="O9" i="73" s="1"/>
  <c r="I17" i="73"/>
  <c r="O17" i="73" s="1"/>
  <c r="I23" i="73"/>
  <c r="O23" i="73" s="1"/>
  <c r="I5" i="72"/>
  <c r="I7" i="71"/>
  <c r="I12" i="71"/>
  <c r="I13" i="71"/>
  <c r="O13" i="71" s="1"/>
  <c r="I14" i="71"/>
  <c r="I15" i="71"/>
  <c r="I16" i="71"/>
  <c r="I19" i="71"/>
  <c r="I20" i="71"/>
  <c r="O20" i="71" s="1"/>
  <c r="I21" i="71"/>
  <c r="I23" i="71"/>
  <c r="I25" i="71"/>
  <c r="O25" i="71" s="1"/>
  <c r="I6" i="71"/>
  <c r="I56" i="70"/>
  <c r="I54" i="70"/>
  <c r="I32" i="70"/>
  <c r="I29" i="70"/>
  <c r="I30" i="70"/>
  <c r="I20" i="70"/>
  <c r="I6" i="70"/>
  <c r="I7" i="70"/>
  <c r="I9" i="70"/>
  <c r="I11" i="70"/>
  <c r="I45" i="69"/>
  <c r="I43" i="69"/>
  <c r="I32" i="69"/>
  <c r="I29" i="69"/>
  <c r="I27" i="69"/>
  <c r="I17" i="69"/>
  <c r="I14" i="69"/>
  <c r="I15" i="69"/>
  <c r="J13" i="69"/>
  <c r="Q13" i="69" s="1"/>
  <c r="I20" i="68"/>
  <c r="I15" i="68"/>
  <c r="I16" i="68"/>
  <c r="I8" i="68"/>
  <c r="I9" i="68"/>
  <c r="O9" i="68" s="1"/>
  <c r="I10" i="68"/>
  <c r="O10" i="68" s="1"/>
  <c r="I11" i="68"/>
  <c r="J185" i="33"/>
  <c r="J192" i="33"/>
  <c r="J194" i="33"/>
  <c r="J198" i="33"/>
  <c r="K185" i="33"/>
  <c r="K192" i="33"/>
  <c r="K194" i="33"/>
  <c r="K198" i="33"/>
  <c r="L185" i="33"/>
  <c r="L192" i="33"/>
  <c r="L194" i="33"/>
  <c r="L198" i="33"/>
  <c r="M185" i="33"/>
  <c r="M192" i="33"/>
  <c r="M194" i="33"/>
  <c r="M198" i="33"/>
  <c r="I198" i="33"/>
  <c r="I196" i="33"/>
  <c r="I194" i="33"/>
  <c r="I192" i="33"/>
  <c r="I191" i="33"/>
  <c r="I190" i="33"/>
  <c r="I189" i="33"/>
  <c r="I188" i="33"/>
  <c r="I187" i="33"/>
  <c r="I185" i="33"/>
  <c r="I184" i="33"/>
  <c r="I183" i="33"/>
  <c r="J161" i="33"/>
  <c r="J168" i="33"/>
  <c r="J170" i="33"/>
  <c r="J174" i="33"/>
  <c r="K161" i="33"/>
  <c r="K168" i="33"/>
  <c r="K170" i="33"/>
  <c r="K174" i="33"/>
  <c r="L161" i="33"/>
  <c r="L168" i="33"/>
  <c r="L170" i="33"/>
  <c r="L174" i="33"/>
  <c r="M161" i="33"/>
  <c r="M168" i="33"/>
  <c r="M170" i="33"/>
  <c r="M174" i="33"/>
  <c r="I174" i="33"/>
  <c r="I172" i="33"/>
  <c r="I170" i="33"/>
  <c r="I168" i="33"/>
  <c r="I167" i="33"/>
  <c r="I166" i="33"/>
  <c r="I165" i="33"/>
  <c r="I164" i="33"/>
  <c r="I163" i="33"/>
  <c r="I161" i="33"/>
  <c r="I160" i="33"/>
  <c r="I159" i="33"/>
  <c r="J137" i="33"/>
  <c r="J144" i="33"/>
  <c r="J146" i="33"/>
  <c r="J150" i="33"/>
  <c r="K137" i="33"/>
  <c r="K144" i="33"/>
  <c r="K146" i="33"/>
  <c r="K150" i="33"/>
  <c r="L137" i="33"/>
  <c r="L144" i="33"/>
  <c r="L146" i="33"/>
  <c r="L150" i="33"/>
  <c r="M137" i="33"/>
  <c r="M144" i="33"/>
  <c r="M146" i="33"/>
  <c r="M150" i="33"/>
  <c r="I150" i="33"/>
  <c r="I148" i="33"/>
  <c r="I146" i="33"/>
  <c r="I144" i="33"/>
  <c r="I143" i="33"/>
  <c r="I142" i="33"/>
  <c r="I141" i="33"/>
  <c r="I140" i="33"/>
  <c r="I139" i="33"/>
  <c r="I137" i="33"/>
  <c r="I136" i="33"/>
  <c r="I135" i="33"/>
  <c r="J113" i="33"/>
  <c r="J120" i="33"/>
  <c r="J122" i="33"/>
  <c r="J126" i="33"/>
  <c r="K113" i="33"/>
  <c r="K120" i="33"/>
  <c r="K122" i="33"/>
  <c r="K126" i="33"/>
  <c r="L113" i="33"/>
  <c r="L120" i="33"/>
  <c r="L122" i="33"/>
  <c r="L126" i="33"/>
  <c r="M113" i="33"/>
  <c r="M120" i="33"/>
  <c r="M122" i="33"/>
  <c r="M126" i="33"/>
  <c r="I126" i="33"/>
  <c r="I124" i="33"/>
  <c r="I122" i="33"/>
  <c r="I120" i="33"/>
  <c r="I119" i="33"/>
  <c r="I118" i="33"/>
  <c r="I117" i="33"/>
  <c r="I116" i="33"/>
  <c r="I115" i="33"/>
  <c r="I113" i="33"/>
  <c r="I112" i="33"/>
  <c r="I111" i="33"/>
  <c r="I89" i="33"/>
  <c r="J90" i="33"/>
  <c r="K90" i="33"/>
  <c r="L90" i="33"/>
  <c r="M90" i="33"/>
  <c r="I90" i="33"/>
  <c r="I92" i="33"/>
  <c r="I93" i="33"/>
  <c r="I94" i="33"/>
  <c r="I95" i="33"/>
  <c r="I96" i="33"/>
  <c r="J97" i="33"/>
  <c r="K97" i="33"/>
  <c r="L97" i="33"/>
  <c r="M97" i="33"/>
  <c r="I97" i="33"/>
  <c r="J99" i="33"/>
  <c r="K99" i="33"/>
  <c r="L99" i="33"/>
  <c r="M99" i="33"/>
  <c r="I99" i="33"/>
  <c r="I101" i="33"/>
  <c r="J103" i="33"/>
  <c r="K103" i="33"/>
  <c r="L103" i="33"/>
  <c r="M103" i="33"/>
  <c r="I103" i="33"/>
  <c r="I88" i="33"/>
  <c r="I66" i="33"/>
  <c r="J67" i="33"/>
  <c r="K67" i="33"/>
  <c r="L67" i="33"/>
  <c r="M67" i="33"/>
  <c r="I67" i="33"/>
  <c r="I69" i="33"/>
  <c r="I70" i="33"/>
  <c r="I71" i="33"/>
  <c r="I72" i="33"/>
  <c r="I73" i="33"/>
  <c r="J74" i="33"/>
  <c r="K74" i="33"/>
  <c r="L74" i="33"/>
  <c r="M74" i="33"/>
  <c r="I74" i="33"/>
  <c r="J76" i="33"/>
  <c r="K76" i="33"/>
  <c r="L76" i="33"/>
  <c r="M76" i="33"/>
  <c r="I76" i="33"/>
  <c r="I78" i="33"/>
  <c r="J80" i="33"/>
  <c r="K80" i="33"/>
  <c r="L80" i="33"/>
  <c r="M80" i="33"/>
  <c r="I80" i="33"/>
  <c r="I65" i="33"/>
  <c r="J42" i="33"/>
  <c r="K42" i="33"/>
  <c r="L42" i="33"/>
  <c r="M42" i="33"/>
  <c r="I42" i="33"/>
  <c r="J43" i="33"/>
  <c r="K43" i="33"/>
  <c r="L43" i="33"/>
  <c r="M43" i="33"/>
  <c r="I43" i="33"/>
  <c r="J45" i="33"/>
  <c r="K45" i="33"/>
  <c r="L45" i="33"/>
  <c r="M45" i="33"/>
  <c r="I45" i="33"/>
  <c r="J46" i="33"/>
  <c r="K46" i="33"/>
  <c r="L46" i="33"/>
  <c r="M46" i="33"/>
  <c r="I46" i="33"/>
  <c r="J47" i="33"/>
  <c r="K47" i="33"/>
  <c r="L47" i="33"/>
  <c r="M47" i="33"/>
  <c r="I47" i="33"/>
  <c r="J48" i="33"/>
  <c r="K48" i="33"/>
  <c r="L48" i="33"/>
  <c r="M48" i="33"/>
  <c r="I48" i="33"/>
  <c r="J49" i="33"/>
  <c r="K49" i="33"/>
  <c r="L49" i="33"/>
  <c r="M49" i="33"/>
  <c r="I49" i="33"/>
  <c r="J50" i="33"/>
  <c r="K50" i="33"/>
  <c r="L50" i="33"/>
  <c r="M50" i="33"/>
  <c r="I50" i="33"/>
  <c r="J52" i="33"/>
  <c r="K52" i="33"/>
  <c r="L52" i="33"/>
  <c r="M52" i="33"/>
  <c r="I52" i="33"/>
  <c r="J54" i="33"/>
  <c r="K54" i="33"/>
  <c r="L54" i="33"/>
  <c r="M54" i="33"/>
  <c r="I54" i="33"/>
  <c r="J56" i="33"/>
  <c r="K56" i="33"/>
  <c r="L56" i="33"/>
  <c r="M56" i="33"/>
  <c r="I56" i="33"/>
  <c r="J41" i="33"/>
  <c r="K41" i="33"/>
  <c r="L41" i="33"/>
  <c r="M41" i="33"/>
  <c r="I41" i="33"/>
  <c r="I25" i="33"/>
  <c r="J18" i="33"/>
  <c r="K18" i="33"/>
  <c r="L18" i="33"/>
  <c r="M18" i="33"/>
  <c r="I18" i="33"/>
  <c r="J19" i="33"/>
  <c r="K19" i="33"/>
  <c r="L19" i="33"/>
  <c r="M19" i="33"/>
  <c r="I19" i="33"/>
  <c r="J21" i="33"/>
  <c r="K21" i="33"/>
  <c r="L21" i="33"/>
  <c r="M21" i="33"/>
  <c r="I21" i="33"/>
  <c r="J22" i="33"/>
  <c r="K22" i="33"/>
  <c r="L22" i="33"/>
  <c r="M22" i="33"/>
  <c r="I22" i="33"/>
  <c r="J23" i="33"/>
  <c r="K23" i="33"/>
  <c r="L23" i="33"/>
  <c r="M23" i="33"/>
  <c r="I23" i="33"/>
  <c r="J24" i="33"/>
  <c r="K24" i="33"/>
  <c r="L24" i="33"/>
  <c r="M24" i="33"/>
  <c r="I24" i="33"/>
  <c r="J26" i="33"/>
  <c r="K26" i="33"/>
  <c r="L26" i="33"/>
  <c r="M26" i="33"/>
  <c r="I26" i="33"/>
  <c r="J28" i="33"/>
  <c r="K28" i="33"/>
  <c r="L28" i="33"/>
  <c r="M28" i="33"/>
  <c r="I28" i="33"/>
  <c r="J30" i="33"/>
  <c r="K30" i="33"/>
  <c r="L30" i="33"/>
  <c r="M30" i="33"/>
  <c r="I30" i="33"/>
  <c r="J32" i="33"/>
  <c r="K32" i="33"/>
  <c r="L32" i="33"/>
  <c r="M32" i="33"/>
  <c r="I32" i="33"/>
  <c r="J17" i="33"/>
  <c r="K17" i="33"/>
  <c r="L17" i="33"/>
  <c r="M17" i="33"/>
  <c r="I17" i="33"/>
  <c r="I6" i="33"/>
  <c r="I7" i="33"/>
  <c r="I9" i="33"/>
  <c r="J5" i="33"/>
  <c r="I5" i="33"/>
  <c r="I176" i="74"/>
  <c r="I177" i="74"/>
  <c r="I178" i="74"/>
  <c r="I179" i="74"/>
  <c r="O179" i="74" s="1"/>
  <c r="I180" i="74"/>
  <c r="I181" i="74"/>
  <c r="J183" i="74"/>
  <c r="I183" i="74"/>
  <c r="I184" i="74"/>
  <c r="I185" i="74"/>
  <c r="J175" i="74"/>
  <c r="J187" i="74"/>
  <c r="I187" i="74"/>
  <c r="I188" i="74"/>
  <c r="J190" i="74"/>
  <c r="I190" i="74"/>
  <c r="I191" i="74"/>
  <c r="I192" i="74"/>
  <c r="J196" i="74"/>
  <c r="I196" i="74"/>
  <c r="I198" i="74"/>
  <c r="J200" i="74"/>
  <c r="I200" i="74"/>
  <c r="I201" i="74"/>
  <c r="I202" i="74"/>
  <c r="I203" i="74"/>
  <c r="I175" i="74"/>
  <c r="J74" i="74"/>
  <c r="L74" i="74"/>
  <c r="M74" i="74"/>
  <c r="I74" i="74"/>
  <c r="I75" i="74"/>
  <c r="J76" i="74"/>
  <c r="L76" i="74"/>
  <c r="M76" i="74"/>
  <c r="I76" i="74"/>
  <c r="O76" i="74" s="1"/>
  <c r="J73" i="74"/>
  <c r="J77" i="74"/>
  <c r="K73" i="74"/>
  <c r="K77" i="74"/>
  <c r="L27" i="74"/>
  <c r="L73" i="74"/>
  <c r="L77" i="74"/>
  <c r="M27" i="74"/>
  <c r="M73" i="74"/>
  <c r="M77" i="74"/>
  <c r="I77" i="74"/>
  <c r="I73" i="74"/>
  <c r="I68" i="74"/>
  <c r="I69" i="74"/>
  <c r="I70" i="74"/>
  <c r="J67" i="74"/>
  <c r="J71" i="74"/>
  <c r="K67" i="74"/>
  <c r="K71" i="74"/>
  <c r="L67" i="74"/>
  <c r="L71" i="74"/>
  <c r="M67" i="74"/>
  <c r="M71" i="74"/>
  <c r="I71" i="74"/>
  <c r="I67" i="74"/>
  <c r="I6" i="74"/>
  <c r="I7" i="74"/>
  <c r="O7" i="74" s="1"/>
  <c r="I10" i="74"/>
  <c r="I11" i="74"/>
  <c r="O11" i="74" s="1"/>
  <c r="I12" i="74"/>
  <c r="O12" i="74" s="1"/>
  <c r="I13" i="74"/>
  <c r="O13" i="74" s="1"/>
  <c r="I15" i="74"/>
  <c r="O15" i="74" s="1"/>
  <c r="I16" i="74"/>
  <c r="O16" i="74" s="1"/>
  <c r="I17" i="74"/>
  <c r="I18" i="74"/>
  <c r="O18" i="74" s="1"/>
  <c r="I19" i="74"/>
  <c r="I20" i="74"/>
  <c r="O20" i="74" s="1"/>
  <c r="I21" i="74"/>
  <c r="O21" i="74" s="1"/>
  <c r="I22" i="74"/>
  <c r="I24" i="74"/>
  <c r="O24" i="74" s="1"/>
  <c r="I25" i="74"/>
  <c r="I26" i="74"/>
  <c r="O26" i="74" s="1"/>
  <c r="I27" i="74"/>
  <c r="I28" i="74"/>
  <c r="I30" i="74"/>
  <c r="I31" i="74"/>
  <c r="O31" i="74" s="1"/>
  <c r="I32" i="74"/>
  <c r="I33" i="74"/>
  <c r="O33" i="74" s="1"/>
  <c r="I34" i="74"/>
  <c r="I35" i="74"/>
  <c r="O35" i="74" s="1"/>
  <c r="I36" i="74"/>
  <c r="I37" i="74"/>
  <c r="O37" i="74" s="1"/>
  <c r="L38" i="74"/>
  <c r="M38" i="74"/>
  <c r="I38" i="74"/>
  <c r="I39" i="74"/>
  <c r="I41" i="74"/>
  <c r="I42" i="74"/>
  <c r="O42" i="74" s="1"/>
  <c r="I43" i="74"/>
  <c r="I44" i="74"/>
  <c r="O44" i="74" s="1"/>
  <c r="I45" i="74"/>
  <c r="I46" i="74"/>
  <c r="O46" i="74" s="1"/>
  <c r="I47" i="74"/>
  <c r="I48" i="74"/>
  <c r="O48" i="74" s="1"/>
  <c r="I49" i="74"/>
  <c r="I50" i="74"/>
  <c r="O50" i="74" s="1"/>
  <c r="I51" i="74"/>
  <c r="L52" i="74"/>
  <c r="M52" i="74"/>
  <c r="I52" i="74"/>
  <c r="I53" i="74"/>
  <c r="J55" i="74"/>
  <c r="K55" i="74"/>
  <c r="L55" i="74"/>
  <c r="M55" i="74"/>
  <c r="I55" i="74"/>
  <c r="J56" i="74"/>
  <c r="K56" i="74"/>
  <c r="L56" i="74"/>
  <c r="M56" i="74"/>
  <c r="I56" i="74"/>
  <c r="L57" i="74"/>
  <c r="M57" i="74"/>
  <c r="I57" i="74"/>
  <c r="I5" i="74"/>
  <c r="J6" i="6"/>
  <c r="J122" i="6"/>
  <c r="I122" i="6"/>
  <c r="J7" i="6"/>
  <c r="J123" i="6"/>
  <c r="I123" i="6"/>
  <c r="M8" i="4"/>
  <c r="M8" i="91"/>
  <c r="M39" i="91"/>
  <c r="M69" i="91"/>
  <c r="L8" i="91"/>
  <c r="L39" i="91"/>
  <c r="L69" i="91"/>
  <c r="J8" i="91"/>
  <c r="J8" i="6"/>
  <c r="J39" i="91"/>
  <c r="J69" i="91"/>
  <c r="J124" i="6"/>
  <c r="I124" i="6"/>
  <c r="J10" i="6"/>
  <c r="J126" i="6"/>
  <c r="I126" i="6"/>
  <c r="J11" i="6"/>
  <c r="J127" i="6"/>
  <c r="I127" i="6"/>
  <c r="J12" i="6"/>
  <c r="J128" i="6"/>
  <c r="I128" i="6"/>
  <c r="J13" i="6"/>
  <c r="J129" i="6"/>
  <c r="I129" i="6"/>
  <c r="J14" i="6"/>
  <c r="J130" i="6"/>
  <c r="I130" i="6"/>
  <c r="M15" i="4"/>
  <c r="M15" i="91"/>
  <c r="M46" i="91"/>
  <c r="M76" i="91"/>
  <c r="L15" i="91"/>
  <c r="L46" i="91"/>
  <c r="L76" i="91"/>
  <c r="K15" i="91"/>
  <c r="K46" i="91"/>
  <c r="J15" i="91"/>
  <c r="J15" i="6"/>
  <c r="J46" i="91"/>
  <c r="J76" i="91"/>
  <c r="J131" i="6"/>
  <c r="I131" i="6"/>
  <c r="J17" i="6"/>
  <c r="J133" i="6"/>
  <c r="I133" i="6"/>
  <c r="J19" i="6"/>
  <c r="J135" i="6"/>
  <c r="I135" i="6"/>
  <c r="M52" i="91"/>
  <c r="M82" i="91"/>
  <c r="L52" i="91"/>
  <c r="L82" i="91"/>
  <c r="K52" i="91"/>
  <c r="J21" i="6"/>
  <c r="J52" i="91"/>
  <c r="J82" i="91"/>
  <c r="J137" i="6"/>
  <c r="I137" i="6"/>
  <c r="J139" i="6"/>
  <c r="I139" i="6"/>
  <c r="M56" i="91"/>
  <c r="M86" i="91"/>
  <c r="L56" i="91"/>
  <c r="L86" i="91"/>
  <c r="K56" i="91"/>
  <c r="J25" i="6"/>
  <c r="J56" i="91"/>
  <c r="J86" i="91"/>
  <c r="J141" i="6"/>
  <c r="I141" i="6"/>
  <c r="I10" i="4"/>
  <c r="I155" i="6"/>
  <c r="J5" i="6"/>
  <c r="J121" i="6"/>
  <c r="I121" i="6"/>
  <c r="I5" i="6"/>
  <c r="I5" i="4"/>
  <c r="I34" i="6"/>
  <c r="I6" i="6"/>
  <c r="I6" i="4"/>
  <c r="I35" i="6"/>
  <c r="I7" i="6"/>
  <c r="I7" i="4"/>
  <c r="I36" i="6"/>
  <c r="I8" i="6"/>
  <c r="I8" i="4"/>
  <c r="I37" i="6"/>
  <c r="I10" i="6"/>
  <c r="I39" i="6"/>
  <c r="I11" i="6"/>
  <c r="I11" i="4"/>
  <c r="I40" i="6"/>
  <c r="I12" i="6"/>
  <c r="I12" i="4"/>
  <c r="I41" i="6"/>
  <c r="I13" i="6"/>
  <c r="I13" i="4"/>
  <c r="I42" i="6"/>
  <c r="I14" i="6"/>
  <c r="I14" i="4"/>
  <c r="I43" i="6"/>
  <c r="I15" i="6"/>
  <c r="I15" i="4"/>
  <c r="I44" i="6"/>
  <c r="I17" i="6"/>
  <c r="I17" i="4"/>
  <c r="I46" i="6"/>
  <c r="I19" i="6"/>
  <c r="I19" i="4"/>
  <c r="I48" i="6"/>
  <c r="I21" i="6"/>
  <c r="M23" i="4"/>
  <c r="I23" i="4"/>
  <c r="I50" i="6"/>
  <c r="I25" i="4"/>
  <c r="I23" i="6"/>
  <c r="I52" i="6"/>
  <c r="I25" i="6"/>
  <c r="M27" i="4"/>
  <c r="I27" i="4"/>
  <c r="I54" i="6"/>
  <c r="I67" i="91"/>
  <c r="I68" i="91"/>
  <c r="I69" i="91"/>
  <c r="I71" i="91"/>
  <c r="I72" i="91"/>
  <c r="I73" i="91"/>
  <c r="I74" i="91"/>
  <c r="I75" i="91"/>
  <c r="I76" i="91"/>
  <c r="I78" i="91"/>
  <c r="I80" i="91"/>
  <c r="I82" i="91"/>
  <c r="I84" i="91"/>
  <c r="I86" i="91"/>
  <c r="I66" i="91"/>
  <c r="I37" i="91"/>
  <c r="I38" i="91"/>
  <c r="I39" i="91"/>
  <c r="I41" i="91"/>
  <c r="I42" i="91"/>
  <c r="I43" i="91"/>
  <c r="I44" i="91"/>
  <c r="I45" i="91"/>
  <c r="I46" i="91"/>
  <c r="I48" i="91"/>
  <c r="I50" i="91"/>
  <c r="I52" i="91"/>
  <c r="I54" i="91"/>
  <c r="I56" i="91"/>
  <c r="I36" i="91"/>
  <c r="I6" i="91"/>
  <c r="I7" i="91"/>
  <c r="I8" i="91"/>
  <c r="I10" i="91"/>
  <c r="I11" i="91"/>
  <c r="I12" i="91"/>
  <c r="I13" i="91"/>
  <c r="I14" i="91"/>
  <c r="I159" i="6"/>
  <c r="I15" i="91"/>
  <c r="I17" i="91"/>
  <c r="I19" i="91"/>
  <c r="I21" i="91"/>
  <c r="J23" i="91"/>
  <c r="K23" i="91"/>
  <c r="L23" i="91"/>
  <c r="M23" i="91"/>
  <c r="I23" i="91"/>
  <c r="I25" i="91"/>
  <c r="J27" i="91"/>
  <c r="K27" i="91"/>
  <c r="L27" i="91"/>
  <c r="M27" i="91"/>
  <c r="I27" i="91"/>
  <c r="I5" i="91"/>
  <c r="I97" i="4"/>
  <c r="I98" i="4"/>
  <c r="J99" i="4"/>
  <c r="L99" i="4"/>
  <c r="M99" i="4"/>
  <c r="I99" i="4"/>
  <c r="I101" i="4"/>
  <c r="I102" i="4"/>
  <c r="I103" i="4"/>
  <c r="I104" i="4"/>
  <c r="I105" i="4"/>
  <c r="J106" i="4"/>
  <c r="K106" i="4"/>
  <c r="L106" i="4"/>
  <c r="M106" i="4"/>
  <c r="I106" i="4"/>
  <c r="I108" i="4"/>
  <c r="I110" i="4"/>
  <c r="J112" i="4"/>
  <c r="K112" i="4"/>
  <c r="L112" i="4"/>
  <c r="M112" i="4"/>
  <c r="I112" i="4"/>
  <c r="I114" i="4"/>
  <c r="J116" i="4"/>
  <c r="K116" i="4"/>
  <c r="L116" i="4"/>
  <c r="M116" i="4"/>
  <c r="I116" i="4"/>
  <c r="I96" i="4"/>
  <c r="I37" i="4"/>
  <c r="I38" i="4"/>
  <c r="I39" i="4"/>
  <c r="J40" i="4"/>
  <c r="L40" i="4"/>
  <c r="M40" i="4"/>
  <c r="I40" i="4"/>
  <c r="I42" i="4"/>
  <c r="I43" i="4"/>
  <c r="I44" i="4"/>
  <c r="I45" i="4"/>
  <c r="I46" i="4"/>
  <c r="I47" i="4"/>
  <c r="J48" i="4"/>
  <c r="L48" i="4"/>
  <c r="M48" i="4"/>
  <c r="I48" i="4"/>
  <c r="I50" i="4"/>
  <c r="I51" i="4"/>
  <c r="I52" i="4"/>
  <c r="I53" i="4"/>
  <c r="I54" i="4"/>
  <c r="I55" i="4"/>
  <c r="J56" i="4"/>
  <c r="K56" i="4"/>
  <c r="L56" i="4"/>
  <c r="M56" i="4"/>
  <c r="I56" i="4"/>
  <c r="I36" i="4"/>
  <c r="I21" i="4"/>
  <c r="J65" i="14"/>
  <c r="L13" i="14"/>
  <c r="L15" i="14"/>
  <c r="L65" i="14"/>
  <c r="K13" i="14"/>
  <c r="K15" i="14"/>
  <c r="K65" i="14"/>
  <c r="M13" i="14"/>
  <c r="M15" i="14"/>
  <c r="M65" i="14"/>
  <c r="I6" i="14"/>
  <c r="O6" i="14" s="1"/>
  <c r="I8" i="14"/>
  <c r="I9" i="14"/>
  <c r="I10" i="14"/>
  <c r="I11" i="14"/>
  <c r="O11" i="14" s="1"/>
  <c r="I12" i="14"/>
  <c r="I13" i="14"/>
  <c r="I15" i="14"/>
  <c r="I16" i="14"/>
  <c r="O16" i="14" s="1"/>
  <c r="I18" i="14"/>
  <c r="I19" i="14"/>
  <c r="O19" i="14" s="1"/>
  <c r="K20" i="14"/>
  <c r="L20" i="14"/>
  <c r="M20" i="14"/>
  <c r="I20" i="14"/>
  <c r="K22" i="14"/>
  <c r="L22" i="14"/>
  <c r="M22" i="14"/>
  <c r="I22" i="14"/>
  <c r="I24" i="14"/>
  <c r="I25" i="14"/>
  <c r="O25" i="14" s="1"/>
  <c r="K27" i="14"/>
  <c r="L27" i="14"/>
  <c r="M27" i="14"/>
  <c r="I27" i="14"/>
  <c r="I29" i="14"/>
  <c r="K31" i="14"/>
  <c r="L31" i="14"/>
  <c r="M31" i="14"/>
  <c r="I31" i="14"/>
  <c r="I33" i="14"/>
  <c r="K35" i="14"/>
  <c r="L35" i="14"/>
  <c r="M35" i="14"/>
  <c r="I35" i="14"/>
  <c r="I37" i="14"/>
  <c r="I38" i="14"/>
  <c r="I44" i="14"/>
  <c r="I45" i="14"/>
  <c r="I47" i="14"/>
  <c r="I48" i="14"/>
  <c r="I5" i="14"/>
  <c r="I164" i="74"/>
  <c r="I157" i="74"/>
  <c r="I62" i="14"/>
  <c r="I145" i="74"/>
  <c r="I2" i="4"/>
  <c r="I33" i="4" s="1"/>
  <c r="I62" i="4" s="1"/>
  <c r="K161" i="74"/>
  <c r="G14" i="68"/>
  <c r="G13" i="73"/>
  <c r="G8" i="73"/>
  <c r="G28" i="70"/>
  <c r="G5" i="70"/>
  <c r="G21" i="68"/>
  <c r="D21" i="68" s="1"/>
  <c r="G33" i="69"/>
  <c r="G13" i="69"/>
  <c r="G192" i="33"/>
  <c r="G168" i="33"/>
  <c r="G50" i="33"/>
  <c r="G47" i="33"/>
  <c r="G45" i="33"/>
  <c r="G23" i="33"/>
  <c r="G5" i="33"/>
  <c r="G200" i="74"/>
  <c r="G190" i="74"/>
  <c r="G175" i="74"/>
  <c r="G187" i="74"/>
  <c r="G196" i="74"/>
  <c r="G164" i="74"/>
  <c r="G157" i="74"/>
  <c r="G56" i="74"/>
  <c r="G168" i="6"/>
  <c r="G52" i="6"/>
  <c r="G48" i="6"/>
  <c r="G162" i="6"/>
  <c r="G46" i="91"/>
  <c r="G160" i="6"/>
  <c r="G159" i="6"/>
  <c r="G42" i="6"/>
  <c r="G157" i="6"/>
  <c r="G156" i="6"/>
  <c r="G155" i="6"/>
  <c r="G152" i="6"/>
  <c r="G151" i="6"/>
  <c r="G150" i="6"/>
  <c r="G52" i="91"/>
  <c r="G56" i="91"/>
  <c r="G23" i="91"/>
  <c r="G27" i="91"/>
  <c r="G106" i="4"/>
  <c r="G56" i="4"/>
  <c r="G2" i="4"/>
  <c r="G62" i="14"/>
  <c r="G20" i="14"/>
  <c r="G22" i="14"/>
  <c r="G27" i="14"/>
  <c r="G31" i="14"/>
  <c r="G35" i="14"/>
  <c r="G13" i="14"/>
  <c r="G15" i="14"/>
  <c r="G65" i="14"/>
  <c r="G71" i="14"/>
  <c r="G76" i="14"/>
  <c r="H13" i="14"/>
  <c r="H15" i="14"/>
  <c r="H65" i="14"/>
  <c r="H71" i="14"/>
  <c r="H76" i="14"/>
  <c r="H20" i="14"/>
  <c r="H22" i="14"/>
  <c r="H27" i="14"/>
  <c r="H31" i="14"/>
  <c r="H35" i="14"/>
  <c r="H62" i="14"/>
  <c r="I2" i="6"/>
  <c r="I2" i="74" s="1"/>
  <c r="I2" i="33" s="1"/>
  <c r="N54" i="89"/>
  <c r="D83" i="89"/>
  <c r="I162" i="6"/>
  <c r="I150" i="6"/>
  <c r="I158" i="6"/>
  <c r="I157" i="6"/>
  <c r="I168" i="6"/>
  <c r="I164" i="6"/>
  <c r="I152" i="6"/>
  <c r="I153" i="6"/>
  <c r="G170" i="33"/>
  <c r="G174" i="33"/>
  <c r="G194" i="33"/>
  <c r="G198" i="33"/>
  <c r="G52" i="33"/>
  <c r="I151" i="6"/>
  <c r="I156" i="6"/>
  <c r="I160" i="6"/>
  <c r="G158" i="6"/>
  <c r="G112" i="4"/>
  <c r="G116" i="4"/>
  <c r="G40" i="6"/>
  <c r="G35" i="6"/>
  <c r="G44" i="6"/>
  <c r="G164" i="6"/>
  <c r="G2" i="6"/>
  <c r="G26" i="33"/>
  <c r="G67" i="74"/>
  <c r="G71" i="74"/>
  <c r="G73" i="74"/>
  <c r="G55" i="74"/>
  <c r="G34" i="6"/>
  <c r="G39" i="6"/>
  <c r="G43" i="6"/>
  <c r="G36" i="6"/>
  <c r="G41" i="6"/>
  <c r="G46" i="6"/>
  <c r="O54" i="89"/>
  <c r="I166" i="6"/>
  <c r="G28" i="33"/>
  <c r="G32" i="33"/>
  <c r="G56" i="33"/>
  <c r="G166" i="6"/>
  <c r="G50" i="6"/>
  <c r="G153" i="6"/>
  <c r="G37" i="6"/>
  <c r="G77" i="74"/>
  <c r="I170" i="6"/>
  <c r="G54" i="6"/>
  <c r="G170" i="6"/>
  <c r="F56" i="4"/>
  <c r="H56" i="4"/>
  <c r="F28" i="70"/>
  <c r="H28" i="70"/>
  <c r="J28" i="70"/>
  <c r="Q28" i="70" s="1"/>
  <c r="K28" i="70"/>
  <c r="L28" i="70"/>
  <c r="M28" i="70"/>
  <c r="H33" i="69"/>
  <c r="J33" i="69"/>
  <c r="K33" i="69"/>
  <c r="L33" i="69"/>
  <c r="M33" i="69"/>
  <c r="F33" i="69"/>
  <c r="F52" i="74"/>
  <c r="F13" i="14"/>
  <c r="F15" i="14"/>
  <c r="H19" i="68"/>
  <c r="N45" i="89"/>
  <c r="D74" i="89"/>
  <c r="D72" i="89"/>
  <c r="N43" i="89"/>
  <c r="F46" i="88"/>
  <c r="E46" i="88"/>
  <c r="F39" i="88"/>
  <c r="E39" i="88"/>
  <c r="E15" i="88"/>
  <c r="E23" i="88"/>
  <c r="E27" i="88"/>
  <c r="E8" i="88"/>
  <c r="O45" i="89"/>
  <c r="O43" i="89"/>
  <c r="E52" i="88"/>
  <c r="E56" i="88"/>
  <c r="F52" i="88"/>
  <c r="F56" i="88"/>
  <c r="J33" i="92"/>
  <c r="I33" i="92"/>
  <c r="I62" i="92"/>
  <c r="E33" i="92"/>
  <c r="D33" i="92"/>
  <c r="D62" i="92"/>
  <c r="L2" i="92"/>
  <c r="L33" i="92"/>
  <c r="L62" i="92" s="1"/>
  <c r="J2" i="92"/>
  <c r="G2" i="92"/>
  <c r="G33" i="92"/>
  <c r="G62" i="92" s="1"/>
  <c r="E2" i="92"/>
  <c r="G21" i="88"/>
  <c r="G21" i="76"/>
  <c r="G12" i="88"/>
  <c r="G12" i="76"/>
  <c r="G13" i="88"/>
  <c r="G13" i="76"/>
  <c r="G10" i="88"/>
  <c r="G10" i="76"/>
  <c r="G123" i="74"/>
  <c r="G70" i="4"/>
  <c r="H70" i="4"/>
  <c r="G72" i="4"/>
  <c r="H72" i="4"/>
  <c r="G125" i="74"/>
  <c r="G81" i="4"/>
  <c r="H81" i="4"/>
  <c r="G73" i="4"/>
  <c r="H73" i="4"/>
  <c r="G126" i="74"/>
  <c r="G19" i="88"/>
  <c r="G14" i="88"/>
  <c r="G14" i="76"/>
  <c r="G25" i="88"/>
  <c r="G17" i="88"/>
  <c r="G17" i="76"/>
  <c r="G11" i="88"/>
  <c r="G11" i="76"/>
  <c r="G6" i="88"/>
  <c r="G6" i="76"/>
  <c r="D83" i="88"/>
  <c r="G7" i="88"/>
  <c r="G7" i="76"/>
  <c r="G5" i="88"/>
  <c r="G5" i="76"/>
  <c r="F8" i="73"/>
  <c r="F19" i="68"/>
  <c r="F192" i="33"/>
  <c r="H192" i="33"/>
  <c r="F168" i="33"/>
  <c r="H168" i="33"/>
  <c r="F45" i="33"/>
  <c r="H45" i="33"/>
  <c r="F47" i="33"/>
  <c r="H47" i="33"/>
  <c r="F23" i="33"/>
  <c r="H23" i="33"/>
  <c r="F5" i="33"/>
  <c r="K5" i="33"/>
  <c r="F56" i="74"/>
  <c r="F55" i="74"/>
  <c r="F52" i="6"/>
  <c r="F40" i="6"/>
  <c r="F43" i="6"/>
  <c r="F106" i="4"/>
  <c r="F46" i="91"/>
  <c r="F2" i="4"/>
  <c r="F33" i="4"/>
  <c r="F62" i="14"/>
  <c r="F20" i="14"/>
  <c r="H56" i="74"/>
  <c r="H55" i="74"/>
  <c r="H46" i="91"/>
  <c r="H15" i="91"/>
  <c r="H106" i="4"/>
  <c r="H15" i="4"/>
  <c r="G19" i="76"/>
  <c r="G25" i="76"/>
  <c r="G67" i="4"/>
  <c r="H67" i="4"/>
  <c r="G120" i="74"/>
  <c r="G124" i="74"/>
  <c r="G71" i="4"/>
  <c r="H71" i="4"/>
  <c r="G132" i="74"/>
  <c r="G79" i="4"/>
  <c r="H79" i="4"/>
  <c r="G85" i="4"/>
  <c r="H85" i="4"/>
  <c r="G136" i="74"/>
  <c r="G77" i="4"/>
  <c r="H77" i="4"/>
  <c r="G130" i="74"/>
  <c r="G118" i="74"/>
  <c r="G65" i="4"/>
  <c r="H65" i="4"/>
  <c r="G119" i="74"/>
  <c r="G66" i="4"/>
  <c r="H66" i="4"/>
  <c r="G127" i="74"/>
  <c r="G74" i="4"/>
  <c r="H74" i="4"/>
  <c r="F2" i="6"/>
  <c r="F31" i="6"/>
  <c r="F2" i="91"/>
  <c r="F33" i="91" s="1"/>
  <c r="F63" i="91"/>
  <c r="F48" i="6"/>
  <c r="F22" i="14"/>
  <c r="F57" i="74"/>
  <c r="F46" i="6"/>
  <c r="F194" i="33"/>
  <c r="H194" i="33"/>
  <c r="F170" i="33"/>
  <c r="H170" i="33"/>
  <c r="F50" i="33"/>
  <c r="H50" i="33"/>
  <c r="F26" i="33"/>
  <c r="H26" i="33"/>
  <c r="G83" i="88"/>
  <c r="F168" i="6"/>
  <c r="F52" i="91"/>
  <c r="F23" i="91"/>
  <c r="F112" i="4"/>
  <c r="F164" i="6"/>
  <c r="F42" i="6"/>
  <c r="F157" i="6"/>
  <c r="F41" i="6"/>
  <c r="F39" i="6"/>
  <c r="F36" i="6"/>
  <c r="F35" i="6"/>
  <c r="F34" i="6"/>
  <c r="F73" i="74"/>
  <c r="M14" i="68"/>
  <c r="H67" i="74"/>
  <c r="F60" i="74"/>
  <c r="H73" i="74"/>
  <c r="H52" i="91"/>
  <c r="H23" i="91"/>
  <c r="H112" i="4"/>
  <c r="D79" i="89"/>
  <c r="N50" i="89"/>
  <c r="H23" i="4"/>
  <c r="N15" i="89"/>
  <c r="D15" i="76"/>
  <c r="G110" i="6"/>
  <c r="F2" i="74"/>
  <c r="F86" i="74" s="1"/>
  <c r="F115" i="74" s="1"/>
  <c r="F145" i="74" s="1"/>
  <c r="F2" i="33"/>
  <c r="F152" i="6"/>
  <c r="F162" i="6"/>
  <c r="F151" i="6"/>
  <c r="F198" i="33"/>
  <c r="H198" i="33"/>
  <c r="F52" i="33"/>
  <c r="H52" i="33"/>
  <c r="F174" i="33"/>
  <c r="H174" i="33"/>
  <c r="F28" i="33"/>
  <c r="H28" i="33"/>
  <c r="F156" i="6"/>
  <c r="F56" i="91"/>
  <c r="F159" i="6"/>
  <c r="F153" i="6"/>
  <c r="F37" i="6"/>
  <c r="F27" i="91"/>
  <c r="F116" i="4"/>
  <c r="D79" i="88"/>
  <c r="D77" i="88"/>
  <c r="D74" i="88"/>
  <c r="F158" i="6"/>
  <c r="F44" i="6"/>
  <c r="D73" i="88"/>
  <c r="D72" i="88"/>
  <c r="D71" i="88"/>
  <c r="F155" i="6"/>
  <c r="G15" i="88"/>
  <c r="D70" i="88"/>
  <c r="D75" i="88"/>
  <c r="D67" i="88"/>
  <c r="D66" i="88"/>
  <c r="G8" i="88"/>
  <c r="G8" i="76"/>
  <c r="D65" i="88"/>
  <c r="F150" i="6"/>
  <c r="F27" i="14"/>
  <c r="F65" i="14"/>
  <c r="E2" i="88"/>
  <c r="E2" i="76"/>
  <c r="H71" i="74"/>
  <c r="H56" i="91"/>
  <c r="H27" i="91"/>
  <c r="H116" i="4"/>
  <c r="O50" i="89"/>
  <c r="H27" i="4"/>
  <c r="F128" i="74"/>
  <c r="F75" i="4"/>
  <c r="K75" i="4"/>
  <c r="O15" i="89"/>
  <c r="G15" i="76"/>
  <c r="N23" i="89"/>
  <c r="D23" i="76"/>
  <c r="N46" i="89"/>
  <c r="D75" i="89"/>
  <c r="G128" i="74"/>
  <c r="G75" i="4"/>
  <c r="G121" i="74"/>
  <c r="G68" i="4"/>
  <c r="H68" i="4"/>
  <c r="D68" i="88"/>
  <c r="F2" i="68"/>
  <c r="F2" i="69" s="1"/>
  <c r="F2" i="70" s="1"/>
  <c r="F25" i="70" s="1"/>
  <c r="F2" i="71" s="1"/>
  <c r="F2" i="72" s="1"/>
  <c r="F2" i="73" s="1"/>
  <c r="F71" i="14"/>
  <c r="F77" i="74"/>
  <c r="F56" i="33"/>
  <c r="H56" i="33"/>
  <c r="F32" i="33"/>
  <c r="H32" i="33"/>
  <c r="F50" i="6"/>
  <c r="G79" i="88"/>
  <c r="G77" i="88"/>
  <c r="G74" i="88"/>
  <c r="G73" i="88"/>
  <c r="F160" i="6"/>
  <c r="G72" i="88"/>
  <c r="G71" i="88"/>
  <c r="G70" i="88"/>
  <c r="G75" i="88"/>
  <c r="G67" i="88"/>
  <c r="G66" i="88"/>
  <c r="G68" i="88"/>
  <c r="G23" i="88"/>
  <c r="G23" i="76"/>
  <c r="G65" i="88"/>
  <c r="F31" i="14"/>
  <c r="E33" i="90"/>
  <c r="J33" i="90"/>
  <c r="J2" i="90"/>
  <c r="H77" i="74"/>
  <c r="N52" i="89"/>
  <c r="D81" i="89"/>
  <c r="H75" i="4"/>
  <c r="O46" i="89"/>
  <c r="F134" i="74"/>
  <c r="F83" i="4"/>
  <c r="K83" i="4"/>
  <c r="O23" i="89"/>
  <c r="N27" i="89"/>
  <c r="D27" i="76"/>
  <c r="F35" i="14"/>
  <c r="F38" i="14"/>
  <c r="F76" i="14"/>
  <c r="G95" i="6"/>
  <c r="G92" i="6"/>
  <c r="G94" i="6"/>
  <c r="G100" i="6"/>
  <c r="G104" i="6"/>
  <c r="G93" i="6"/>
  <c r="G101" i="6"/>
  <c r="G106" i="6"/>
  <c r="G102" i="6"/>
  <c r="G98" i="6"/>
  <c r="G134" i="74"/>
  <c r="G83" i="4"/>
  <c r="H83" i="4"/>
  <c r="G97" i="6"/>
  <c r="G99" i="6"/>
  <c r="F54" i="6"/>
  <c r="D81" i="88"/>
  <c r="F166" i="6"/>
  <c r="D85" i="88"/>
  <c r="G27" i="88"/>
  <c r="G27" i="76"/>
  <c r="E33" i="89"/>
  <c r="J33" i="89"/>
  <c r="J2" i="89"/>
  <c r="E33" i="88"/>
  <c r="J2" i="88"/>
  <c r="J33" i="88"/>
  <c r="J2" i="76"/>
  <c r="J33" i="76"/>
  <c r="E33" i="76"/>
  <c r="D85" i="89"/>
  <c r="N56" i="89"/>
  <c r="F138" i="74"/>
  <c r="F87" i="4"/>
  <c r="K87" i="4"/>
  <c r="O27" i="89"/>
  <c r="O52" i="89"/>
  <c r="G87" i="4"/>
  <c r="G138" i="74"/>
  <c r="F170" i="6"/>
  <c r="G81" i="88"/>
  <c r="G85" i="88"/>
  <c r="O56" i="89"/>
  <c r="H87" i="4"/>
  <c r="G112" i="6"/>
  <c r="G108" i="6"/>
  <c r="M66" i="4"/>
  <c r="M67" i="4"/>
  <c r="M68" i="4"/>
  <c r="M70" i="4"/>
  <c r="M71" i="4"/>
  <c r="M72" i="4"/>
  <c r="M73" i="4"/>
  <c r="M74" i="4"/>
  <c r="M75" i="4"/>
  <c r="M77" i="4"/>
  <c r="M79" i="4"/>
  <c r="L21" i="76"/>
  <c r="M81" i="4"/>
  <c r="M83" i="4"/>
  <c r="M85" i="4"/>
  <c r="M87" i="4"/>
  <c r="M65" i="4"/>
  <c r="L37" i="76"/>
  <c r="L66" i="76"/>
  <c r="M93" i="6"/>
  <c r="L38" i="76"/>
  <c r="L67" i="76"/>
  <c r="M94" i="6"/>
  <c r="I39" i="76"/>
  <c r="L39" i="76"/>
  <c r="L68" i="76"/>
  <c r="M95" i="6"/>
  <c r="L41" i="76"/>
  <c r="L70" i="76"/>
  <c r="M97" i="6"/>
  <c r="L42" i="76"/>
  <c r="L71" i="76"/>
  <c r="M98" i="6"/>
  <c r="L43" i="76"/>
  <c r="L72" i="76"/>
  <c r="M99" i="6"/>
  <c r="L44" i="76"/>
  <c r="L73" i="76"/>
  <c r="M100" i="6"/>
  <c r="L45" i="76"/>
  <c r="L74" i="76"/>
  <c r="M101" i="6"/>
  <c r="I46" i="76"/>
  <c r="L46" i="76"/>
  <c r="L75" i="76"/>
  <c r="M102" i="6"/>
  <c r="L48" i="76"/>
  <c r="L77" i="76"/>
  <c r="M104" i="6"/>
  <c r="L50" i="76"/>
  <c r="L79" i="76"/>
  <c r="M106" i="6"/>
  <c r="I52" i="76"/>
  <c r="L52" i="76"/>
  <c r="L81" i="76"/>
  <c r="M108" i="6"/>
  <c r="L54" i="76"/>
  <c r="L83" i="76"/>
  <c r="M110" i="6"/>
  <c r="I56" i="76"/>
  <c r="L56" i="76"/>
  <c r="L85" i="76"/>
  <c r="M112" i="6"/>
  <c r="L36" i="76"/>
  <c r="L65" i="76"/>
  <c r="M92" i="6"/>
  <c r="M89" i="6"/>
  <c r="H5" i="70"/>
  <c r="I37" i="90"/>
  <c r="L37" i="90"/>
  <c r="L37" i="92" s="1"/>
  <c r="L66" i="92" s="1"/>
  <c r="J64" i="6"/>
  <c r="I38" i="90"/>
  <c r="I41" i="90"/>
  <c r="I42" i="90"/>
  <c r="I43" i="90"/>
  <c r="L43" i="90"/>
  <c r="L43" i="92" s="1"/>
  <c r="L72" i="92" s="1"/>
  <c r="I44" i="90"/>
  <c r="L44" i="90"/>
  <c r="L44" i="92" s="1"/>
  <c r="L73" i="92" s="1"/>
  <c r="I45" i="90"/>
  <c r="I48" i="90"/>
  <c r="L48" i="90"/>
  <c r="L48" i="92" s="1"/>
  <c r="L77" i="92" s="1"/>
  <c r="I50" i="90"/>
  <c r="L50" i="90"/>
  <c r="L50" i="92" s="1"/>
  <c r="L79" i="92" s="1"/>
  <c r="I54" i="90"/>
  <c r="L54" i="90"/>
  <c r="L54" i="92" s="1"/>
  <c r="L83" i="92" s="1"/>
  <c r="I36" i="90"/>
  <c r="L36" i="90"/>
  <c r="L36" i="92" s="1"/>
  <c r="L65" i="92" s="1"/>
  <c r="I21" i="90"/>
  <c r="L21" i="90"/>
  <c r="L21" i="92" s="1"/>
  <c r="J81" i="4"/>
  <c r="I81" i="4" s="1"/>
  <c r="L41" i="90"/>
  <c r="L41" i="92" s="1"/>
  <c r="L45" i="90"/>
  <c r="L45" i="92" s="1"/>
  <c r="I21" i="88"/>
  <c r="L21" i="88"/>
  <c r="L81" i="4"/>
  <c r="I62" i="90"/>
  <c r="K46" i="90"/>
  <c r="J46" i="90"/>
  <c r="K39" i="90"/>
  <c r="J39" i="90"/>
  <c r="I33" i="90"/>
  <c r="D33" i="90"/>
  <c r="D62" i="90" s="1"/>
  <c r="J15" i="90"/>
  <c r="J8" i="90"/>
  <c r="L2" i="90"/>
  <c r="L33" i="90"/>
  <c r="L62" i="90"/>
  <c r="G2" i="90"/>
  <c r="G33" i="90" s="1"/>
  <c r="G62" i="90" s="1"/>
  <c r="K46" i="89"/>
  <c r="J46" i="89"/>
  <c r="J52" i="89"/>
  <c r="J56" i="89"/>
  <c r="K39" i="89"/>
  <c r="J39" i="89"/>
  <c r="I33" i="89"/>
  <c r="I62" i="89"/>
  <c r="D33" i="89"/>
  <c r="D62" i="89"/>
  <c r="J15" i="89"/>
  <c r="J8" i="89"/>
  <c r="J23" i="89"/>
  <c r="J27" i="89"/>
  <c r="L2" i="89"/>
  <c r="L33" i="89"/>
  <c r="L62" i="89"/>
  <c r="G2" i="89"/>
  <c r="G33" i="89"/>
  <c r="G62" i="89"/>
  <c r="K46" i="88"/>
  <c r="K52" i="88"/>
  <c r="K56" i="88"/>
  <c r="J46" i="88"/>
  <c r="K39" i="88"/>
  <c r="J39" i="88"/>
  <c r="I33" i="88"/>
  <c r="I62" i="88"/>
  <c r="D33" i="88"/>
  <c r="D62" i="88"/>
  <c r="J15" i="88"/>
  <c r="J8" i="88"/>
  <c r="L2" i="88"/>
  <c r="L33" i="88"/>
  <c r="L62" i="88"/>
  <c r="G2" i="88"/>
  <c r="G33" i="88"/>
  <c r="G62" i="88"/>
  <c r="I67" i="92"/>
  <c r="I70" i="92"/>
  <c r="O6" i="88"/>
  <c r="N12" i="88"/>
  <c r="N5" i="88"/>
  <c r="N17" i="88"/>
  <c r="N25" i="88"/>
  <c r="N14" i="88"/>
  <c r="N10" i="88"/>
  <c r="N21" i="88"/>
  <c r="N13" i="88"/>
  <c r="N7" i="88"/>
  <c r="N19" i="88"/>
  <c r="N6" i="88"/>
  <c r="N11" i="88"/>
  <c r="N54" i="88"/>
  <c r="N42" i="88"/>
  <c r="I65" i="92"/>
  <c r="N36" i="88"/>
  <c r="I74" i="92"/>
  <c r="N45" i="88"/>
  <c r="N44" i="88"/>
  <c r="N38" i="88"/>
  <c r="N50" i="88"/>
  <c r="N43" i="88"/>
  <c r="N37" i="88"/>
  <c r="N48" i="88"/>
  <c r="N41" i="88"/>
  <c r="K118" i="74"/>
  <c r="L65" i="4"/>
  <c r="K124" i="74"/>
  <c r="J71" i="4"/>
  <c r="I71" i="4" s="1"/>
  <c r="L71" i="4"/>
  <c r="K132" i="74"/>
  <c r="J79" i="4"/>
  <c r="I79" i="4" s="1"/>
  <c r="L79" i="4"/>
  <c r="K119" i="74"/>
  <c r="J66" i="4"/>
  <c r="I66" i="4" s="1"/>
  <c r="L66" i="4"/>
  <c r="J118" i="74"/>
  <c r="L72" i="4"/>
  <c r="K130" i="74"/>
  <c r="J77" i="4"/>
  <c r="I77" i="4" s="1"/>
  <c r="L77" i="4"/>
  <c r="J127" i="74"/>
  <c r="J74" i="4"/>
  <c r="I74" i="4" s="1"/>
  <c r="L130" i="74"/>
  <c r="K136" i="74"/>
  <c r="L85" i="4"/>
  <c r="K123" i="74"/>
  <c r="J70" i="4"/>
  <c r="I70" i="4" s="1"/>
  <c r="L70" i="4"/>
  <c r="J120" i="74"/>
  <c r="J67" i="4"/>
  <c r="I67" i="4" s="1"/>
  <c r="K125" i="74"/>
  <c r="L119" i="74"/>
  <c r="J123" i="74"/>
  <c r="L123" i="74"/>
  <c r="K126" i="74"/>
  <c r="L73" i="4"/>
  <c r="K120" i="74"/>
  <c r="L67" i="4"/>
  <c r="J132" i="74"/>
  <c r="J119" i="74"/>
  <c r="I74" i="89"/>
  <c r="I79" i="89"/>
  <c r="I72" i="88"/>
  <c r="I67" i="88"/>
  <c r="I72" i="89"/>
  <c r="I67" i="89"/>
  <c r="I67" i="90"/>
  <c r="I71" i="88"/>
  <c r="I71" i="89"/>
  <c r="I66" i="89"/>
  <c r="I71" i="90"/>
  <c r="I74" i="90"/>
  <c r="I70" i="90"/>
  <c r="L65" i="89"/>
  <c r="K92" i="6"/>
  <c r="J77" i="6"/>
  <c r="I77" i="6" s="1"/>
  <c r="I106" i="6" s="1"/>
  <c r="L38" i="90"/>
  <c r="L38" i="92" s="1"/>
  <c r="L67" i="92" s="1"/>
  <c r="I72" i="90"/>
  <c r="I70" i="88"/>
  <c r="I70" i="89"/>
  <c r="I73" i="88"/>
  <c r="I66" i="88"/>
  <c r="I79" i="90"/>
  <c r="I77" i="88"/>
  <c r="I79" i="88"/>
  <c r="I65" i="88"/>
  <c r="L42" i="90"/>
  <c r="L42" i="92" s="1"/>
  <c r="L71" i="92" s="1"/>
  <c r="I74" i="88"/>
  <c r="J52" i="90"/>
  <c r="J56" i="90"/>
  <c r="K52" i="90"/>
  <c r="K56" i="90"/>
  <c r="J23" i="90"/>
  <c r="J27" i="90"/>
  <c r="K52" i="89"/>
  <c r="J52" i="88"/>
  <c r="J56" i="88"/>
  <c r="I73" i="90"/>
  <c r="I77" i="90"/>
  <c r="I66" i="90"/>
  <c r="I83" i="90"/>
  <c r="L66" i="90"/>
  <c r="J93" i="6"/>
  <c r="I65" i="90"/>
  <c r="I83" i="89"/>
  <c r="L77" i="89"/>
  <c r="K104" i="6"/>
  <c r="L70" i="89"/>
  <c r="K97" i="6"/>
  <c r="I65" i="89"/>
  <c r="I73" i="89"/>
  <c r="L83" i="89"/>
  <c r="K110" i="6"/>
  <c r="L73" i="89"/>
  <c r="K100" i="6"/>
  <c r="I77" i="89"/>
  <c r="I83" i="88"/>
  <c r="J23" i="88"/>
  <c r="J27" i="88"/>
  <c r="K56" i="89"/>
  <c r="L74" i="88"/>
  <c r="L101" i="6"/>
  <c r="L70" i="88"/>
  <c r="L97" i="6"/>
  <c r="L66" i="88"/>
  <c r="L93" i="6"/>
  <c r="L132" i="74"/>
  <c r="L77" i="88"/>
  <c r="L104" i="6"/>
  <c r="L74" i="4"/>
  <c r="L118" i="74"/>
  <c r="L79" i="88"/>
  <c r="L106" i="6"/>
  <c r="L127" i="74"/>
  <c r="I66" i="92"/>
  <c r="I77" i="92"/>
  <c r="O11" i="88"/>
  <c r="O12" i="88"/>
  <c r="L125" i="74"/>
  <c r="I73" i="92"/>
  <c r="O14" i="88"/>
  <c r="O5" i="88"/>
  <c r="O25" i="88"/>
  <c r="O21" i="88"/>
  <c r="O13" i="88"/>
  <c r="I79" i="92"/>
  <c r="I83" i="92"/>
  <c r="O19" i="88"/>
  <c r="O7" i="88"/>
  <c r="I72" i="92"/>
  <c r="I71" i="92"/>
  <c r="O10" i="88"/>
  <c r="O17" i="88"/>
  <c r="O54" i="88"/>
  <c r="O42" i="88"/>
  <c r="O37" i="88"/>
  <c r="L65" i="88"/>
  <c r="L92" i="6"/>
  <c r="O36" i="88"/>
  <c r="O43" i="88"/>
  <c r="O48" i="88"/>
  <c r="O50" i="88"/>
  <c r="O45" i="88"/>
  <c r="O38" i="88"/>
  <c r="O41" i="88"/>
  <c r="O44" i="88"/>
  <c r="L126" i="74"/>
  <c r="L120" i="74"/>
  <c r="L124" i="74"/>
  <c r="K127" i="74"/>
  <c r="L136" i="74"/>
  <c r="L74" i="89"/>
  <c r="K101" i="6"/>
  <c r="L73" i="88"/>
  <c r="L100" i="6"/>
  <c r="L77" i="90"/>
  <c r="J104" i="6" s="1"/>
  <c r="J130" i="74"/>
  <c r="L83" i="88"/>
  <c r="L110" i="6"/>
  <c r="L71" i="89"/>
  <c r="K98" i="6"/>
  <c r="J69" i="6"/>
  <c r="I69" i="6" s="1"/>
  <c r="L70" i="90"/>
  <c r="J97" i="6" s="1"/>
  <c r="J65" i="6"/>
  <c r="I65" i="6" s="1"/>
  <c r="I94" i="6" s="1"/>
  <c r="L66" i="89"/>
  <c r="K93" i="6"/>
  <c r="I64" i="6"/>
  <c r="I93" i="6" s="1"/>
  <c r="L74" i="90"/>
  <c r="J101" i="6" s="1"/>
  <c r="L67" i="89"/>
  <c r="K94" i="6"/>
  <c r="L79" i="89"/>
  <c r="K106" i="6"/>
  <c r="L72" i="88"/>
  <c r="L99" i="6"/>
  <c r="L72" i="89"/>
  <c r="K99" i="6"/>
  <c r="L67" i="88"/>
  <c r="L94" i="6"/>
  <c r="L71" i="88"/>
  <c r="L98" i="6"/>
  <c r="H175" i="74"/>
  <c r="H13" i="73"/>
  <c r="H8" i="73"/>
  <c r="N6" i="92"/>
  <c r="N5" i="92"/>
  <c r="K39" i="76"/>
  <c r="J39" i="76"/>
  <c r="F39" i="76"/>
  <c r="E39" i="76"/>
  <c r="J8" i="76"/>
  <c r="E8" i="76"/>
  <c r="M13" i="73"/>
  <c r="Q3" i="4"/>
  <c r="H2" i="4"/>
  <c r="K62" i="14"/>
  <c r="L62" i="14"/>
  <c r="M62" i="14"/>
  <c r="J62" i="14"/>
  <c r="L15" i="73"/>
  <c r="K15" i="73"/>
  <c r="L14" i="73"/>
  <c r="K14" i="73"/>
  <c r="I14" i="73" s="1"/>
  <c r="M8" i="73"/>
  <c r="L8" i="73"/>
  <c r="L13" i="73" s="1"/>
  <c r="K8" i="73"/>
  <c r="K13" i="73" s="1"/>
  <c r="I13" i="73" s="1"/>
  <c r="J8" i="73"/>
  <c r="I8" i="73" s="1"/>
  <c r="M13" i="70"/>
  <c r="L13" i="70"/>
  <c r="J5" i="70"/>
  <c r="Q5" i="70" s="1"/>
  <c r="I5" i="70"/>
  <c r="M13" i="69"/>
  <c r="L13" i="69"/>
  <c r="L21" i="68"/>
  <c r="L19" i="68" s="1"/>
  <c r="K21" i="68"/>
  <c r="K19" i="68" s="1"/>
  <c r="J21" i="68"/>
  <c r="Q21" i="68" s="1"/>
  <c r="M19" i="68"/>
  <c r="L14" i="68"/>
  <c r="K14" i="68"/>
  <c r="J14" i="68"/>
  <c r="M7" i="68"/>
  <c r="L7" i="68"/>
  <c r="K7" i="68"/>
  <c r="K13" i="68" s="1"/>
  <c r="J7" i="68"/>
  <c r="Q7" i="68" s="1"/>
  <c r="K46" i="76"/>
  <c r="J46" i="76"/>
  <c r="K52" i="76"/>
  <c r="K56" i="76"/>
  <c r="J52" i="76"/>
  <c r="J56" i="76"/>
  <c r="M136" i="74"/>
  <c r="M132" i="74"/>
  <c r="M130" i="74"/>
  <c r="M126" i="74"/>
  <c r="M125" i="74"/>
  <c r="M124" i="74"/>
  <c r="M119" i="74"/>
  <c r="M118" i="74"/>
  <c r="I83" i="76"/>
  <c r="I79" i="76"/>
  <c r="I77" i="76"/>
  <c r="I74" i="76"/>
  <c r="I73" i="76"/>
  <c r="I72" i="76"/>
  <c r="I71" i="76"/>
  <c r="I70" i="76"/>
  <c r="I67" i="76"/>
  <c r="I66" i="76"/>
  <c r="I65" i="76"/>
  <c r="I33" i="76"/>
  <c r="I62" i="76"/>
  <c r="J15" i="76"/>
  <c r="L2" i="76"/>
  <c r="L33" i="76"/>
  <c r="L62" i="76"/>
  <c r="M5" i="33"/>
  <c r="L5" i="33"/>
  <c r="M200" i="74"/>
  <c r="L200" i="74"/>
  <c r="K200" i="74"/>
  <c r="M190" i="74"/>
  <c r="L190" i="74"/>
  <c r="M183" i="74"/>
  <c r="L183" i="74"/>
  <c r="M175" i="74"/>
  <c r="L175" i="74"/>
  <c r="M164" i="74"/>
  <c r="L164" i="74"/>
  <c r="K164" i="74"/>
  <c r="J164" i="74"/>
  <c r="M157" i="74"/>
  <c r="L157" i="74"/>
  <c r="K157" i="74"/>
  <c r="J157" i="74"/>
  <c r="L145" i="74"/>
  <c r="J145" i="74"/>
  <c r="K115" i="74"/>
  <c r="M62" i="74"/>
  <c r="L65" i="74"/>
  <c r="K147" i="6"/>
  <c r="L168" i="6"/>
  <c r="K168" i="6"/>
  <c r="J168" i="6"/>
  <c r="M52" i="6"/>
  <c r="L52" i="6"/>
  <c r="K52" i="6"/>
  <c r="J52" i="6"/>
  <c r="L164" i="6"/>
  <c r="K48" i="6"/>
  <c r="J48" i="6"/>
  <c r="L162" i="6"/>
  <c r="K162" i="6"/>
  <c r="J46" i="6"/>
  <c r="L43" i="6"/>
  <c r="K43" i="6"/>
  <c r="J43" i="6"/>
  <c r="L158" i="6"/>
  <c r="K42" i="6"/>
  <c r="J158" i="6"/>
  <c r="K157" i="6"/>
  <c r="J157" i="6"/>
  <c r="L40" i="6"/>
  <c r="K156" i="6"/>
  <c r="J156" i="6"/>
  <c r="L155" i="6"/>
  <c r="K155" i="6"/>
  <c r="L152" i="6"/>
  <c r="K152" i="6"/>
  <c r="J152" i="6"/>
  <c r="K151" i="6"/>
  <c r="J151" i="6"/>
  <c r="L34" i="6"/>
  <c r="J93" i="4"/>
  <c r="J19" i="68"/>
  <c r="M65" i="74"/>
  <c r="H123" i="74"/>
  <c r="H124" i="74"/>
  <c r="H118" i="74"/>
  <c r="H130" i="74"/>
  <c r="H120" i="74"/>
  <c r="H126" i="74"/>
  <c r="H132" i="74"/>
  <c r="H136" i="74"/>
  <c r="H127" i="74"/>
  <c r="H119" i="74"/>
  <c r="H125" i="74"/>
  <c r="J37" i="6"/>
  <c r="M123" i="74"/>
  <c r="M127" i="74"/>
  <c r="M120" i="74"/>
  <c r="M128" i="74"/>
  <c r="O54" i="76"/>
  <c r="M121" i="74"/>
  <c r="M36" i="6"/>
  <c r="M40" i="6"/>
  <c r="M41" i="6"/>
  <c r="M168" i="6"/>
  <c r="M187" i="74"/>
  <c r="L187" i="74"/>
  <c r="K40" i="6"/>
  <c r="J23" i="76"/>
  <c r="J27" i="76"/>
  <c r="I75" i="76"/>
  <c r="J42" i="6"/>
  <c r="M34" i="6"/>
  <c r="K46" i="6"/>
  <c r="K159" i="6"/>
  <c r="K39" i="6"/>
  <c r="M46" i="6"/>
  <c r="L156" i="6"/>
  <c r="L42" i="6"/>
  <c r="L159" i="6"/>
  <c r="L35" i="6"/>
  <c r="L39" i="6"/>
  <c r="J41" i="6"/>
  <c r="L48" i="6"/>
  <c r="L150" i="6"/>
  <c r="J35" i="6"/>
  <c r="K150" i="6"/>
  <c r="J36" i="6"/>
  <c r="J40" i="6"/>
  <c r="K41" i="6"/>
  <c r="L151" i="6"/>
  <c r="J159" i="6"/>
  <c r="K164" i="6"/>
  <c r="M35" i="6"/>
  <c r="J155" i="6"/>
  <c r="J39" i="6"/>
  <c r="M48" i="6"/>
  <c r="J164" i="6"/>
  <c r="J150" i="6"/>
  <c r="J34" i="6"/>
  <c r="K34" i="6"/>
  <c r="K35" i="6"/>
  <c r="K36" i="6"/>
  <c r="M42" i="6"/>
  <c r="M43" i="6"/>
  <c r="K158" i="6"/>
  <c r="J162" i="6"/>
  <c r="M39" i="6"/>
  <c r="L157" i="6"/>
  <c r="L36" i="6"/>
  <c r="L41" i="6"/>
  <c r="L46" i="6"/>
  <c r="I81" i="76"/>
  <c r="I68" i="76"/>
  <c r="L196" i="74"/>
  <c r="L128" i="74"/>
  <c r="N15" i="88"/>
  <c r="N8" i="88"/>
  <c r="M196" i="74"/>
  <c r="K65" i="74"/>
  <c r="K134" i="74"/>
  <c r="J83" i="4"/>
  <c r="I83" i="4" s="1"/>
  <c r="L83" i="4"/>
  <c r="J121" i="74"/>
  <c r="J68" i="4"/>
  <c r="I68" i="4" s="1"/>
  <c r="K121" i="74"/>
  <c r="L68" i="4"/>
  <c r="J128" i="74"/>
  <c r="J75" i="4"/>
  <c r="I75" i="4" s="1"/>
  <c r="I102" i="6" s="1"/>
  <c r="K128" i="74"/>
  <c r="L75" i="4"/>
  <c r="J134" i="74"/>
  <c r="J160" i="6"/>
  <c r="I46" i="90"/>
  <c r="K160" i="6"/>
  <c r="J153" i="6"/>
  <c r="I39" i="90"/>
  <c r="K153" i="6"/>
  <c r="M164" i="6"/>
  <c r="M44" i="6"/>
  <c r="M162" i="6"/>
  <c r="M151" i="6"/>
  <c r="M152" i="6"/>
  <c r="M150" i="6"/>
  <c r="M156" i="6"/>
  <c r="M157" i="6"/>
  <c r="M37" i="6"/>
  <c r="M159" i="6"/>
  <c r="J44" i="6"/>
  <c r="K37" i="6"/>
  <c r="M155" i="6"/>
  <c r="L37" i="6"/>
  <c r="K44" i="6"/>
  <c r="L44" i="6"/>
  <c r="M158" i="6"/>
  <c r="I75" i="92"/>
  <c r="L121" i="74"/>
  <c r="I68" i="92"/>
  <c r="M138" i="74"/>
  <c r="G65" i="74"/>
  <c r="O8" i="88"/>
  <c r="N23" i="88"/>
  <c r="O15" i="88"/>
  <c r="N39" i="88"/>
  <c r="N46" i="88"/>
  <c r="L153" i="6"/>
  <c r="K138" i="74"/>
  <c r="J87" i="4"/>
  <c r="I87" i="4" s="1"/>
  <c r="L87" i="4"/>
  <c r="J138" i="74"/>
  <c r="I68" i="89"/>
  <c r="J166" i="6"/>
  <c r="J54" i="6"/>
  <c r="I52" i="90"/>
  <c r="L46" i="90"/>
  <c r="L46" i="92" s="1"/>
  <c r="L75" i="92" s="1"/>
  <c r="I75" i="90"/>
  <c r="K166" i="6"/>
  <c r="I68" i="88"/>
  <c r="I75" i="89"/>
  <c r="I75" i="88"/>
  <c r="L39" i="90"/>
  <c r="L39" i="92" s="1"/>
  <c r="L68" i="92" s="1"/>
  <c r="I68" i="90"/>
  <c r="M134" i="74"/>
  <c r="I85" i="76"/>
  <c r="M153" i="6"/>
  <c r="M160" i="6"/>
  <c r="M50" i="6"/>
  <c r="J50" i="6"/>
  <c r="L160" i="6"/>
  <c r="L50" i="6"/>
  <c r="K50" i="6"/>
  <c r="I81" i="92"/>
  <c r="O23" i="88"/>
  <c r="L134" i="74"/>
  <c r="N27" i="88"/>
  <c r="O46" i="88"/>
  <c r="O39" i="88"/>
  <c r="N52" i="88"/>
  <c r="L166" i="6"/>
  <c r="J65" i="74"/>
  <c r="I81" i="89"/>
  <c r="I81" i="88"/>
  <c r="L75" i="90"/>
  <c r="J102" i="6" s="1"/>
  <c r="J73" i="6"/>
  <c r="K170" i="6"/>
  <c r="J66" i="6"/>
  <c r="I66" i="6" s="1"/>
  <c r="I95" i="6" s="1"/>
  <c r="L68" i="89"/>
  <c r="K95" i="6"/>
  <c r="L75" i="89"/>
  <c r="K102" i="6"/>
  <c r="I73" i="6"/>
  <c r="J170" i="6"/>
  <c r="I56" i="90"/>
  <c r="L68" i="90"/>
  <c r="J95" i="6" s="1"/>
  <c r="L75" i="88"/>
  <c r="L102" i="6"/>
  <c r="L68" i="88"/>
  <c r="L95" i="6"/>
  <c r="L52" i="90"/>
  <c r="L52" i="92" s="1"/>
  <c r="I81" i="90"/>
  <c r="M166" i="6"/>
  <c r="M54" i="6"/>
  <c r="K54" i="6"/>
  <c r="L54" i="6"/>
  <c r="O27" i="88"/>
  <c r="L138" i="74"/>
  <c r="O52" i="88"/>
  <c r="I85" i="92"/>
  <c r="N56" i="88"/>
  <c r="L170" i="6"/>
  <c r="I85" i="89"/>
  <c r="L81" i="88"/>
  <c r="L108" i="6"/>
  <c r="J79" i="6"/>
  <c r="I79" i="6" s="1"/>
  <c r="L81" i="90"/>
  <c r="J108" i="6"/>
  <c r="L56" i="90"/>
  <c r="L56" i="92" s="1"/>
  <c r="L85" i="92" s="1"/>
  <c r="I85" i="90"/>
  <c r="I85" i="88"/>
  <c r="L81" i="89"/>
  <c r="K108" i="6"/>
  <c r="M170" i="6"/>
  <c r="O56" i="88"/>
  <c r="L85" i="88"/>
  <c r="L112" i="6"/>
  <c r="L85" i="89"/>
  <c r="K112" i="6"/>
  <c r="L85" i="90"/>
  <c r="J112" i="6" s="1"/>
  <c r="H157" i="74"/>
  <c r="H164" i="74"/>
  <c r="O38" i="76"/>
  <c r="O48" i="76"/>
  <c r="O43" i="76"/>
  <c r="O45" i="76"/>
  <c r="O37" i="76"/>
  <c r="O41" i="76"/>
  <c r="O36" i="76"/>
  <c r="O44" i="76"/>
  <c r="O50" i="76"/>
  <c r="O42" i="76"/>
  <c r="F46" i="76"/>
  <c r="E46" i="76"/>
  <c r="H5" i="33"/>
  <c r="O46" i="76"/>
  <c r="H128" i="74"/>
  <c r="Q63" i="14"/>
  <c r="H200" i="74"/>
  <c r="H190" i="74"/>
  <c r="H187" i="74"/>
  <c r="H196" i="74"/>
  <c r="N37" i="76"/>
  <c r="N38" i="76"/>
  <c r="N41" i="76"/>
  <c r="N42" i="76"/>
  <c r="N43" i="76"/>
  <c r="N44" i="76"/>
  <c r="N45" i="76"/>
  <c r="N48" i="76"/>
  <c r="N50" i="76"/>
  <c r="N54" i="76"/>
  <c r="N36" i="76"/>
  <c r="N6" i="76"/>
  <c r="N7" i="76"/>
  <c r="N10" i="76"/>
  <c r="N11" i="76"/>
  <c r="N12" i="76"/>
  <c r="N13" i="76"/>
  <c r="N14" i="76"/>
  <c r="N17" i="76"/>
  <c r="N19" i="76"/>
  <c r="N21" i="76"/>
  <c r="N25" i="76"/>
  <c r="N5" i="76"/>
  <c r="G2" i="76"/>
  <c r="G33" i="76"/>
  <c r="G62" i="76"/>
  <c r="D66" i="76"/>
  <c r="D73" i="76"/>
  <c r="D71" i="76"/>
  <c r="D65" i="76"/>
  <c r="D33" i="76"/>
  <c r="D62" i="76"/>
  <c r="O10" i="76"/>
  <c r="O19" i="76"/>
  <c r="N39" i="76"/>
  <c r="N8" i="76"/>
  <c r="N46" i="76"/>
  <c r="O5" i="76"/>
  <c r="O6" i="76"/>
  <c r="O7" i="76"/>
  <c r="O14" i="76"/>
  <c r="O12" i="76"/>
  <c r="O25" i="76"/>
  <c r="F52" i="76"/>
  <c r="F56" i="76"/>
  <c r="G73" i="76"/>
  <c r="H100" i="6"/>
  <c r="G79" i="76"/>
  <c r="H106" i="6"/>
  <c r="O13" i="76"/>
  <c r="E52" i="76"/>
  <c r="E56" i="76"/>
  <c r="D70" i="76"/>
  <c r="D72" i="76"/>
  <c r="D74" i="76"/>
  <c r="D75" i="76"/>
  <c r="D68" i="76"/>
  <c r="D77" i="76"/>
  <c r="D79" i="76"/>
  <c r="O11" i="76"/>
  <c r="O17" i="76"/>
  <c r="O21" i="76"/>
  <c r="D67" i="76"/>
  <c r="D83" i="76"/>
  <c r="O39" i="76"/>
  <c r="H121" i="74"/>
  <c r="N23" i="76"/>
  <c r="N15" i="76"/>
  <c r="N52" i="76"/>
  <c r="O8" i="76"/>
  <c r="D81" i="76"/>
  <c r="G72" i="76"/>
  <c r="H99" i="6"/>
  <c r="G77" i="76"/>
  <c r="H104" i="6"/>
  <c r="G83" i="76"/>
  <c r="H110" i="6"/>
  <c r="G67" i="76"/>
  <c r="H94" i="6"/>
  <c r="G65" i="76"/>
  <c r="H92" i="6"/>
  <c r="G74" i="76"/>
  <c r="H101" i="6"/>
  <c r="G70" i="76"/>
  <c r="H97" i="6"/>
  <c r="G66" i="76"/>
  <c r="H93" i="6"/>
  <c r="G71" i="76"/>
  <c r="H98" i="6"/>
  <c r="O52" i="76"/>
  <c r="N56" i="76"/>
  <c r="N27" i="76"/>
  <c r="D85" i="76"/>
  <c r="O23" i="76"/>
  <c r="G81" i="76"/>
  <c r="H108" i="6"/>
  <c r="G68" i="76"/>
  <c r="H95" i="6"/>
  <c r="O15" i="76"/>
  <c r="O27" i="76"/>
  <c r="O56" i="76"/>
  <c r="G85" i="76"/>
  <c r="H112" i="6"/>
  <c r="G75" i="76"/>
  <c r="H102" i="6"/>
  <c r="H13" i="69"/>
  <c r="H14" i="68"/>
  <c r="H7" i="68"/>
  <c r="G13" i="68" s="1"/>
  <c r="F62" i="74"/>
  <c r="H134" i="74"/>
  <c r="H65" i="74"/>
  <c r="F65" i="74"/>
  <c r="H138" i="74"/>
  <c r="H168" i="6"/>
  <c r="H52" i="6"/>
  <c r="Q34" i="4"/>
  <c r="Q94" i="4" s="1"/>
  <c r="H37" i="6"/>
  <c r="H54" i="6"/>
  <c r="H170" i="6"/>
  <c r="H34" i="6"/>
  <c r="H35" i="6"/>
  <c r="H36" i="6"/>
  <c r="H39" i="6"/>
  <c r="H40" i="6"/>
  <c r="H41" i="6"/>
  <c r="H42" i="6"/>
  <c r="H43" i="6"/>
  <c r="H46" i="6"/>
  <c r="H48" i="6"/>
  <c r="H150" i="6"/>
  <c r="H151" i="6"/>
  <c r="H152" i="6"/>
  <c r="H155" i="6"/>
  <c r="H156" i="6"/>
  <c r="H157" i="6"/>
  <c r="H158" i="6"/>
  <c r="H159" i="6"/>
  <c r="H162" i="6"/>
  <c r="H164" i="6"/>
  <c r="H153" i="6"/>
  <c r="H160" i="6"/>
  <c r="H166" i="6"/>
  <c r="H44" i="6"/>
  <c r="H50" i="6"/>
  <c r="O8" i="73" l="1"/>
  <c r="I15" i="73"/>
  <c r="F13" i="73"/>
  <c r="D13" i="73" s="1"/>
  <c r="O10" i="73"/>
  <c r="Q8" i="73"/>
  <c r="O12" i="71"/>
  <c r="O16" i="71"/>
  <c r="O19" i="71"/>
  <c r="O30" i="70"/>
  <c r="O7" i="70"/>
  <c r="I28" i="70"/>
  <c r="O6" i="70"/>
  <c r="O11" i="70"/>
  <c r="O20" i="70"/>
  <c r="O9" i="70"/>
  <c r="O28" i="70"/>
  <c r="O54" i="70"/>
  <c r="O32" i="70"/>
  <c r="O56" i="70"/>
  <c r="O29" i="70"/>
  <c r="O5" i="70"/>
  <c r="O17" i="69"/>
  <c r="O15" i="69"/>
  <c r="O27" i="69"/>
  <c r="O43" i="69"/>
  <c r="I13" i="69"/>
  <c r="O13" i="69" s="1"/>
  <c r="O31" i="69"/>
  <c r="O14" i="69"/>
  <c r="O25" i="69"/>
  <c r="O32" i="69"/>
  <c r="L13" i="68"/>
  <c r="I19" i="68"/>
  <c r="H13" i="68"/>
  <c r="O11" i="68"/>
  <c r="D14" i="68"/>
  <c r="I21" i="68"/>
  <c r="O21" i="68" s="1"/>
  <c r="I7" i="68"/>
  <c r="O7" i="68" s="1"/>
  <c r="F51" i="70"/>
  <c r="G19" i="68"/>
  <c r="D19" i="68" s="1"/>
  <c r="O20" i="68"/>
  <c r="I14" i="68"/>
  <c r="O8" i="68"/>
  <c r="J83" i="6"/>
  <c r="I83" i="6" s="1"/>
  <c r="I112" i="6" s="1"/>
  <c r="J73" i="4"/>
  <c r="I73" i="4" s="1"/>
  <c r="J85" i="4"/>
  <c r="I85" i="4" s="1"/>
  <c r="L67" i="90"/>
  <c r="J94" i="6" s="1"/>
  <c r="L65" i="90"/>
  <c r="J92" i="6" s="1"/>
  <c r="J126" i="74"/>
  <c r="J136" i="74"/>
  <c r="J72" i="6"/>
  <c r="I72" i="6" s="1"/>
  <c r="I101" i="6" s="1"/>
  <c r="J68" i="6"/>
  <c r="I68" i="6" s="1"/>
  <c r="I97" i="6" s="1"/>
  <c r="J81" i="6"/>
  <c r="I81" i="6" s="1"/>
  <c r="J70" i="6"/>
  <c r="I70" i="6" s="1"/>
  <c r="I138" i="74"/>
  <c r="L83" i="90"/>
  <c r="J110" i="6" s="1"/>
  <c r="J125" i="74"/>
  <c r="J72" i="4"/>
  <c r="I72" i="4" s="1"/>
  <c r="O21" i="92"/>
  <c r="L71" i="90"/>
  <c r="J98" i="6" s="1"/>
  <c r="L73" i="90"/>
  <c r="J100" i="6" s="1"/>
  <c r="L72" i="90"/>
  <c r="J99" i="6" s="1"/>
  <c r="L79" i="90"/>
  <c r="J106" i="6" s="1"/>
  <c r="J124" i="74"/>
  <c r="J65" i="4"/>
  <c r="I65" i="4" s="1"/>
  <c r="J63" i="6"/>
  <c r="I63" i="6" s="1"/>
  <c r="J75" i="6"/>
  <c r="I75" i="6" s="1"/>
  <c r="I104" i="6" s="1"/>
  <c r="J71" i="6"/>
  <c r="I71" i="6" s="1"/>
  <c r="I100" i="6" s="1"/>
  <c r="G11" i="92"/>
  <c r="E71" i="4"/>
  <c r="E124" i="74"/>
  <c r="O6" i="90"/>
  <c r="E66" i="4"/>
  <c r="G6" i="92"/>
  <c r="E119" i="74"/>
  <c r="O25" i="92"/>
  <c r="G19" i="92"/>
  <c r="E132" i="74"/>
  <c r="G12" i="92"/>
  <c r="E125" i="74"/>
  <c r="G14" i="92"/>
  <c r="E127" i="74"/>
  <c r="E70" i="4"/>
  <c r="G10" i="92"/>
  <c r="E123" i="74"/>
  <c r="G17" i="92"/>
  <c r="E130" i="74"/>
  <c r="O7" i="90"/>
  <c r="E67" i="4"/>
  <c r="G7" i="92"/>
  <c r="E120" i="74"/>
  <c r="I108" i="6"/>
  <c r="I98" i="6"/>
  <c r="O44" i="14"/>
  <c r="I2" i="91"/>
  <c r="I33" i="91" s="1"/>
  <c r="I63" i="91" s="1"/>
  <c r="D2" i="6"/>
  <c r="O69" i="14"/>
  <c r="M13" i="68"/>
  <c r="E170" i="33"/>
  <c r="E174" i="33" s="1"/>
  <c r="Q3" i="6"/>
  <c r="Q3" i="91"/>
  <c r="Q34" i="91" s="1"/>
  <c r="Q64" i="91" s="1"/>
  <c r="F93" i="4"/>
  <c r="F62" i="4"/>
  <c r="G60" i="6"/>
  <c r="G2" i="74"/>
  <c r="G86" i="74" s="1"/>
  <c r="G115" i="74" s="1"/>
  <c r="G145" i="74" s="1"/>
  <c r="G31" i="6"/>
  <c r="H2" i="91"/>
  <c r="H33" i="91" s="1"/>
  <c r="H63" i="91" s="1"/>
  <c r="H33" i="4"/>
  <c r="H2" i="6"/>
  <c r="F108" i="33"/>
  <c r="F132" i="33" s="1"/>
  <c r="F156" i="33" s="1"/>
  <c r="F180" i="33" s="1"/>
  <c r="F14" i="33"/>
  <c r="F38" i="33" s="1"/>
  <c r="F62" i="33" s="1"/>
  <c r="F85" i="33" s="1"/>
  <c r="E31" i="6"/>
  <c r="E2" i="74"/>
  <c r="E172" i="74" s="1"/>
  <c r="E60" i="6"/>
  <c r="L60" i="6"/>
  <c r="L31" i="6"/>
  <c r="L2" i="74"/>
  <c r="Q63" i="4"/>
  <c r="K89" i="6"/>
  <c r="I93" i="4"/>
  <c r="G2" i="91"/>
  <c r="G33" i="91" s="1"/>
  <c r="G63" i="91" s="1"/>
  <c r="G33" i="4"/>
  <c r="E33" i="4"/>
  <c r="L33" i="4"/>
  <c r="E2" i="91"/>
  <c r="E33" i="91" s="1"/>
  <c r="E63" i="91" s="1"/>
  <c r="L2" i="91"/>
  <c r="L33" i="91" s="1"/>
  <c r="L63" i="91" s="1"/>
  <c r="M2" i="74"/>
  <c r="O3" i="74"/>
  <c r="O3" i="33" s="1"/>
  <c r="O45" i="14"/>
  <c r="F89" i="6"/>
  <c r="D33" i="4"/>
  <c r="K33" i="4"/>
  <c r="O94" i="4"/>
  <c r="O2" i="6"/>
  <c r="J2" i="6"/>
  <c r="M31" i="6"/>
  <c r="I60" i="6"/>
  <c r="O9" i="14"/>
  <c r="O47" i="14"/>
  <c r="O33" i="4"/>
  <c r="J2" i="91"/>
  <c r="J33" i="91" s="1"/>
  <c r="J63" i="91" s="1"/>
  <c r="O48" i="14"/>
  <c r="I31" i="6"/>
  <c r="O13" i="14"/>
  <c r="I74" i="14"/>
  <c r="O74" i="14" s="1"/>
  <c r="J71" i="14"/>
  <c r="M33" i="4"/>
  <c r="K31" i="6"/>
  <c r="K86" i="74"/>
  <c r="O33" i="14"/>
  <c r="O203" i="74"/>
  <c r="J76" i="14"/>
  <c r="O98" i="74"/>
  <c r="I127" i="74"/>
  <c r="I180" i="33"/>
  <c r="I62" i="33" s="1"/>
  <c r="I85" i="33" s="1"/>
  <c r="I14" i="33"/>
  <c r="I38" i="33" s="1"/>
  <c r="I156" i="33"/>
  <c r="I66" i="14"/>
  <c r="O66" i="14" s="1"/>
  <c r="L71" i="14"/>
  <c r="L76" i="14" s="1"/>
  <c r="O75" i="74"/>
  <c r="O183" i="74"/>
  <c r="O94" i="74"/>
  <c r="I123" i="74"/>
  <c r="I73" i="14"/>
  <c r="O73" i="14" s="1"/>
  <c r="I70" i="14"/>
  <c r="O70" i="14" s="1"/>
  <c r="I68" i="14"/>
  <c r="O68" i="14" s="1"/>
  <c r="O61" i="74"/>
  <c r="E2" i="33"/>
  <c r="I108" i="33"/>
  <c r="I132" i="33" s="1"/>
  <c r="I125" i="74"/>
  <c r="O96" i="74"/>
  <c r="K76" i="14"/>
  <c r="G2" i="33"/>
  <c r="I86" i="74"/>
  <c r="I115" i="74" s="1"/>
  <c r="I172" i="74"/>
  <c r="I2" i="68"/>
  <c r="I2" i="69" s="1"/>
  <c r="I2" i="70" s="1"/>
  <c r="I25" i="70" s="1"/>
  <c r="O101" i="74"/>
  <c r="I130" i="74"/>
  <c r="M71" i="14"/>
  <c r="M76" i="14" s="1"/>
  <c r="L172" i="74"/>
  <c r="O185" i="74"/>
  <c r="O74" i="74"/>
  <c r="M172" i="74"/>
  <c r="O188" i="74"/>
  <c r="O176" i="74"/>
  <c r="K2" i="33"/>
  <c r="K2" i="68"/>
  <c r="K2" i="69" s="1"/>
  <c r="K2" i="70" s="1"/>
  <c r="K25" i="70" s="1"/>
  <c r="O22" i="74"/>
  <c r="O69" i="74"/>
  <c r="O190" i="74"/>
  <c r="M2" i="33"/>
  <c r="Q190" i="74"/>
  <c r="Q183" i="74"/>
  <c r="E187" i="74"/>
  <c r="E196" i="74" s="1"/>
  <c r="D175" i="74"/>
  <c r="O175" i="74" s="1"/>
  <c r="Q175" i="74"/>
  <c r="E135" i="6"/>
  <c r="E164" i="6" s="1"/>
  <c r="D50" i="90"/>
  <c r="D79" i="90" s="1"/>
  <c r="Q56" i="4"/>
  <c r="D99" i="33"/>
  <c r="D103" i="33" s="1"/>
  <c r="Q19" i="68"/>
  <c r="D13" i="68"/>
  <c r="E194" i="33"/>
  <c r="E198" i="33" s="1"/>
  <c r="E56" i="33" s="1"/>
  <c r="D43" i="33"/>
  <c r="D194" i="33"/>
  <c r="D198" i="33" s="1"/>
  <c r="D56" i="33" s="1"/>
  <c r="D50" i="33"/>
  <c r="D170" i="33"/>
  <c r="D174" i="33" s="1"/>
  <c r="D32" i="33" s="1"/>
  <c r="D26" i="33"/>
  <c r="E126" i="33"/>
  <c r="E32" i="33" s="1"/>
  <c r="E28" i="33"/>
  <c r="E26" i="33"/>
  <c r="E50" i="33"/>
  <c r="Q5" i="33"/>
  <c r="D164" i="74"/>
  <c r="D157" i="74"/>
  <c r="O99" i="74"/>
  <c r="D105" i="74"/>
  <c r="Q99" i="74"/>
  <c r="E105" i="74"/>
  <c r="Q92" i="74"/>
  <c r="O52" i="74"/>
  <c r="O53" i="74"/>
  <c r="O38" i="74"/>
  <c r="O39" i="74"/>
  <c r="E27" i="74"/>
  <c r="D27" i="74"/>
  <c r="D55" i="74" s="1"/>
  <c r="O55" i="74" s="1"/>
  <c r="D17" i="6"/>
  <c r="D46" i="6" s="1"/>
  <c r="N17" i="90"/>
  <c r="F52" i="92"/>
  <c r="F56" i="90"/>
  <c r="F56" i="92" s="1"/>
  <c r="F46" i="92"/>
  <c r="E52" i="90"/>
  <c r="E56" i="90" s="1"/>
  <c r="E56" i="92" s="1"/>
  <c r="E39" i="92"/>
  <c r="E23" i="90"/>
  <c r="D128" i="6"/>
  <c r="D157" i="6" s="1"/>
  <c r="D76" i="91"/>
  <c r="O76" i="91" s="1"/>
  <c r="E82" i="91"/>
  <c r="Q69" i="91"/>
  <c r="D135" i="6"/>
  <c r="D164" i="6" s="1"/>
  <c r="D127" i="6"/>
  <c r="D156" i="6" s="1"/>
  <c r="Q46" i="91"/>
  <c r="E52" i="91"/>
  <c r="Q39" i="91"/>
  <c r="G54" i="90"/>
  <c r="Q23" i="6"/>
  <c r="Q19" i="6"/>
  <c r="E48" i="6"/>
  <c r="O19" i="91"/>
  <c r="E46" i="6"/>
  <c r="D130" i="6"/>
  <c r="D159" i="6" s="1"/>
  <c r="D43" i="6"/>
  <c r="Q130" i="6"/>
  <c r="E42" i="6"/>
  <c r="Q15" i="91"/>
  <c r="E15" i="6"/>
  <c r="E131" i="6" s="1"/>
  <c r="E40" i="6"/>
  <c r="E8" i="6"/>
  <c r="E124" i="6" s="1"/>
  <c r="D7" i="6"/>
  <c r="E122" i="6"/>
  <c r="E151" i="6" s="1"/>
  <c r="E23" i="91"/>
  <c r="Q8" i="91"/>
  <c r="D5" i="6"/>
  <c r="D121" i="6" s="1"/>
  <c r="D150" i="6" s="1"/>
  <c r="N36" i="90"/>
  <c r="Q106" i="4"/>
  <c r="E112" i="4"/>
  <c r="O25" i="90"/>
  <c r="E85" i="4"/>
  <c r="O25" i="4"/>
  <c r="E139" i="6"/>
  <c r="N25" i="90"/>
  <c r="D23" i="6"/>
  <c r="E81" i="4"/>
  <c r="O21" i="90"/>
  <c r="N21" i="90"/>
  <c r="O19" i="90"/>
  <c r="E79" i="4"/>
  <c r="D48" i="6"/>
  <c r="Q135" i="6"/>
  <c r="G48" i="90"/>
  <c r="G48" i="92" s="1"/>
  <c r="N48" i="90"/>
  <c r="D77" i="90"/>
  <c r="O17" i="90"/>
  <c r="E77" i="4"/>
  <c r="Q17" i="6"/>
  <c r="E133" i="6"/>
  <c r="E74" i="4"/>
  <c r="O14" i="90"/>
  <c r="G45" i="90"/>
  <c r="G45" i="92" s="1"/>
  <c r="E43" i="6"/>
  <c r="D74" i="90"/>
  <c r="G44" i="90"/>
  <c r="G44" i="92" s="1"/>
  <c r="N44" i="90"/>
  <c r="D73" i="90"/>
  <c r="D129" i="6"/>
  <c r="D158" i="6" s="1"/>
  <c r="Q13" i="6"/>
  <c r="G13" i="90"/>
  <c r="Q129" i="6"/>
  <c r="O12" i="90"/>
  <c r="E72" i="4"/>
  <c r="E128" i="6"/>
  <c r="E41" i="6"/>
  <c r="Q71" i="4"/>
  <c r="D71" i="4"/>
  <c r="O71" i="4" s="1"/>
  <c r="D71" i="90"/>
  <c r="G42" i="90"/>
  <c r="G42" i="92" s="1"/>
  <c r="N42" i="90"/>
  <c r="E127" i="6"/>
  <c r="D40" i="6"/>
  <c r="N41" i="90"/>
  <c r="G41" i="90"/>
  <c r="G41" i="92" s="1"/>
  <c r="D70" i="90"/>
  <c r="O10" i="90"/>
  <c r="D15" i="90"/>
  <c r="D15" i="4"/>
  <c r="E39" i="6"/>
  <c r="E126" i="6"/>
  <c r="Q10" i="6"/>
  <c r="Q15" i="4"/>
  <c r="D39" i="6"/>
  <c r="D67" i="90"/>
  <c r="G38" i="90"/>
  <c r="G38" i="92" s="1"/>
  <c r="N38" i="90"/>
  <c r="D36" i="6"/>
  <c r="D123" i="6"/>
  <c r="D152" i="6" s="1"/>
  <c r="D7" i="92"/>
  <c r="N7" i="92" s="1"/>
  <c r="E36" i="6"/>
  <c r="O7" i="4"/>
  <c r="E123" i="6"/>
  <c r="D122" i="6"/>
  <c r="D151" i="6" s="1"/>
  <c r="O6" i="4"/>
  <c r="G37" i="90"/>
  <c r="G37" i="92" s="1"/>
  <c r="Q8" i="6"/>
  <c r="D8" i="4"/>
  <c r="D34" i="6"/>
  <c r="E121" i="6"/>
  <c r="D8" i="90"/>
  <c r="G5" i="90"/>
  <c r="E23" i="4"/>
  <c r="Q8" i="4"/>
  <c r="D20" i="14"/>
  <c r="O20" i="14" s="1"/>
  <c r="D22" i="14"/>
  <c r="O22" i="14" s="1"/>
  <c r="E27" i="14"/>
  <c r="D27" i="14" s="1"/>
  <c r="O27" i="14" s="1"/>
  <c r="Q22" i="14"/>
  <c r="Q13" i="14"/>
  <c r="Q20" i="14"/>
  <c r="E15" i="14"/>
  <c r="I13" i="68" l="1"/>
  <c r="O19" i="68"/>
  <c r="I99" i="6"/>
  <c r="I110" i="6"/>
  <c r="I92" i="6"/>
  <c r="D123" i="74"/>
  <c r="O10" i="92"/>
  <c r="D130" i="74"/>
  <c r="O17" i="92"/>
  <c r="D125" i="74"/>
  <c r="O12" i="92"/>
  <c r="E65" i="4"/>
  <c r="G5" i="92"/>
  <c r="E118" i="74"/>
  <c r="D119" i="74"/>
  <c r="O6" i="92"/>
  <c r="G13" i="92"/>
  <c r="E126" i="74"/>
  <c r="O7" i="92"/>
  <c r="D120" i="74"/>
  <c r="O14" i="92"/>
  <c r="D127" i="74"/>
  <c r="D132" i="74"/>
  <c r="O19" i="92"/>
  <c r="D124" i="74"/>
  <c r="O11" i="92"/>
  <c r="D31" i="6"/>
  <c r="D2" i="74"/>
  <c r="D60" i="6"/>
  <c r="D187" i="74"/>
  <c r="O187" i="74" s="1"/>
  <c r="Q187" i="74"/>
  <c r="M93" i="4"/>
  <c r="M62" i="4"/>
  <c r="E86" i="74"/>
  <c r="E115" i="74" s="1"/>
  <c r="E145" i="74" s="1"/>
  <c r="O2" i="74"/>
  <c r="O60" i="6"/>
  <c r="O118" i="6" s="1"/>
  <c r="E62" i="4"/>
  <c r="E93" i="4"/>
  <c r="L118" i="6"/>
  <c r="L147" i="6" s="1"/>
  <c r="L89" i="6"/>
  <c r="G2" i="68"/>
  <c r="G2" i="69" s="1"/>
  <c r="G2" i="70" s="1"/>
  <c r="G25" i="70" s="1"/>
  <c r="G2" i="71" s="1"/>
  <c r="G2" i="72" s="1"/>
  <c r="G2" i="73" s="1"/>
  <c r="E2" i="68"/>
  <c r="E2" i="69" s="1"/>
  <c r="E2" i="70" s="1"/>
  <c r="E25" i="70" s="1"/>
  <c r="E2" i="71" s="1"/>
  <c r="E2" i="72" s="1"/>
  <c r="E2" i="73" s="1"/>
  <c r="O93" i="4"/>
  <c r="O62" i="4"/>
  <c r="I89" i="6"/>
  <c r="I118" i="6"/>
  <c r="I147" i="6" s="1"/>
  <c r="G93" i="4"/>
  <c r="G62" i="4"/>
  <c r="E89" i="6"/>
  <c r="E118" i="6"/>
  <c r="E147" i="6" s="1"/>
  <c r="K93" i="4"/>
  <c r="K62" i="4"/>
  <c r="O3" i="68"/>
  <c r="O3" i="69" s="1"/>
  <c r="O3" i="70" s="1"/>
  <c r="O26" i="70" s="1"/>
  <c r="O173" i="74"/>
  <c r="L86" i="74"/>
  <c r="L115" i="74" s="1"/>
  <c r="L2" i="68"/>
  <c r="L2" i="69" s="1"/>
  <c r="L2" i="70" s="1"/>
  <c r="L25" i="70" s="1"/>
  <c r="L2" i="33"/>
  <c r="H31" i="6"/>
  <c r="H60" i="6"/>
  <c r="H2" i="74"/>
  <c r="O87" i="74"/>
  <c r="G172" i="74"/>
  <c r="J2" i="74"/>
  <c r="J60" i="6"/>
  <c r="J31" i="6"/>
  <c r="D93" i="4"/>
  <c r="D62" i="4"/>
  <c r="M2" i="68"/>
  <c r="M2" i="69" s="1"/>
  <c r="M2" i="70" s="1"/>
  <c r="M25" i="70" s="1"/>
  <c r="M86" i="74"/>
  <c r="L93" i="4"/>
  <c r="L62" i="4"/>
  <c r="H62" i="4"/>
  <c r="H93" i="4"/>
  <c r="G118" i="6"/>
  <c r="G147" i="6" s="1"/>
  <c r="G89" i="6"/>
  <c r="Q3" i="74"/>
  <c r="Q61" i="6"/>
  <c r="Q119" i="6" s="1"/>
  <c r="I71" i="14"/>
  <c r="K180" i="33"/>
  <c r="K62" i="33" s="1"/>
  <c r="K85" i="33" s="1"/>
  <c r="K156" i="33"/>
  <c r="K14" i="33"/>
  <c r="K132" i="33"/>
  <c r="K38" i="33"/>
  <c r="K108" i="33"/>
  <c r="I76" i="14"/>
  <c r="D109" i="74"/>
  <c r="K51" i="70"/>
  <c r="K2" i="71"/>
  <c r="K2" i="72" s="1"/>
  <c r="K2" i="73" s="1"/>
  <c r="I51" i="70"/>
  <c r="I2" i="71"/>
  <c r="I2" i="72" s="1"/>
  <c r="I2" i="73" s="1"/>
  <c r="G14" i="33"/>
  <c r="G38" i="33" s="1"/>
  <c r="G62" i="33" s="1"/>
  <c r="G85" i="33" s="1"/>
  <c r="G108" i="33"/>
  <c r="G132" i="33" s="1"/>
  <c r="G156" i="33" s="1"/>
  <c r="G180" i="33" s="1"/>
  <c r="E14" i="33"/>
  <c r="E38" i="33" s="1"/>
  <c r="E62" i="33" s="1"/>
  <c r="E85" i="33" s="1"/>
  <c r="E108" i="33"/>
  <c r="E132" i="33" s="1"/>
  <c r="E156" i="33" s="1"/>
  <c r="E180" i="33" s="1"/>
  <c r="D196" i="74"/>
  <c r="O196" i="74" s="1"/>
  <c r="Q196" i="74"/>
  <c r="Q27" i="74"/>
  <c r="E55" i="74"/>
  <c r="Q55" i="74" s="1"/>
  <c r="N50" i="90"/>
  <c r="E81" i="6"/>
  <c r="Q81" i="6" s="1"/>
  <c r="G54" i="92"/>
  <c r="O41" i="92"/>
  <c r="G70" i="92"/>
  <c r="D97" i="6" s="1"/>
  <c r="O44" i="92"/>
  <c r="O48" i="92"/>
  <c r="G77" i="92"/>
  <c r="D104" i="6" s="1"/>
  <c r="O38" i="92"/>
  <c r="G67" i="92"/>
  <c r="D94" i="6" s="1"/>
  <c r="G74" i="92"/>
  <c r="D101" i="6" s="1"/>
  <c r="O45" i="92"/>
  <c r="G66" i="92"/>
  <c r="D93" i="6" s="1"/>
  <c r="O37" i="92"/>
  <c r="G71" i="92"/>
  <c r="D98" i="6" s="1"/>
  <c r="O42" i="92"/>
  <c r="E52" i="33"/>
  <c r="D52" i="33"/>
  <c r="D28" i="33"/>
  <c r="O105" i="74"/>
  <c r="O109" i="74"/>
  <c r="Q105" i="74"/>
  <c r="E109" i="74"/>
  <c r="O27" i="74"/>
  <c r="E67" i="74"/>
  <c r="E71" i="74" s="1"/>
  <c r="Q71" i="74" s="1"/>
  <c r="E57" i="74"/>
  <c r="E60" i="74" s="1"/>
  <c r="Q60" i="74" s="1"/>
  <c r="D57" i="74"/>
  <c r="O57" i="74" s="1"/>
  <c r="E73" i="74"/>
  <c r="Q73" i="74" s="1"/>
  <c r="Q15" i="6"/>
  <c r="D133" i="6"/>
  <c r="D162" i="6" s="1"/>
  <c r="E52" i="92"/>
  <c r="E23" i="92"/>
  <c r="E27" i="90"/>
  <c r="E27" i="92" s="1"/>
  <c r="Q82" i="91"/>
  <c r="E86" i="91"/>
  <c r="D82" i="91"/>
  <c r="O82" i="91" s="1"/>
  <c r="Q122" i="6"/>
  <c r="E56" i="91"/>
  <c r="D52" i="91"/>
  <c r="O52" i="91" s="1"/>
  <c r="Q52" i="91"/>
  <c r="N54" i="90"/>
  <c r="O54" i="90"/>
  <c r="G50" i="90"/>
  <c r="E44" i="6"/>
  <c r="N46" i="90"/>
  <c r="E21" i="6"/>
  <c r="E37" i="6"/>
  <c r="D23" i="91"/>
  <c r="O23" i="91" s="1"/>
  <c r="E27" i="91"/>
  <c r="Q23" i="91"/>
  <c r="G36" i="90"/>
  <c r="D65" i="90"/>
  <c r="E116" i="4"/>
  <c r="D112" i="4"/>
  <c r="O112" i="4" s="1"/>
  <c r="Q112" i="4"/>
  <c r="D85" i="4"/>
  <c r="O85" i="4" s="1"/>
  <c r="Q85" i="4"/>
  <c r="D81" i="6"/>
  <c r="O81" i="6" s="1"/>
  <c r="Q139" i="6"/>
  <c r="D52" i="6"/>
  <c r="D139" i="6"/>
  <c r="D168" i="6" s="1"/>
  <c r="Q81" i="4"/>
  <c r="D81" i="4"/>
  <c r="O81" i="4" s="1"/>
  <c r="D79" i="4"/>
  <c r="O79" i="4" s="1"/>
  <c r="Q79" i="4"/>
  <c r="E162" i="6"/>
  <c r="Q133" i="6"/>
  <c r="Q77" i="4"/>
  <c r="D77" i="4"/>
  <c r="O77" i="4" s="1"/>
  <c r="O48" i="90"/>
  <c r="G77" i="90"/>
  <c r="E104" i="6" s="1"/>
  <c r="E75" i="6"/>
  <c r="Q74" i="4"/>
  <c r="D74" i="4"/>
  <c r="O74" i="4" s="1"/>
  <c r="G74" i="90"/>
  <c r="E101" i="6" s="1"/>
  <c r="O45" i="90"/>
  <c r="E72" i="6"/>
  <c r="O44" i="90"/>
  <c r="E71" i="6"/>
  <c r="G73" i="90"/>
  <c r="E100" i="6" s="1"/>
  <c r="E73" i="4"/>
  <c r="O13" i="90"/>
  <c r="G43" i="90"/>
  <c r="G43" i="92" s="1"/>
  <c r="D72" i="90"/>
  <c r="N43" i="90"/>
  <c r="D72" i="4"/>
  <c r="O72" i="4" s="1"/>
  <c r="Q72" i="4"/>
  <c r="O42" i="90"/>
  <c r="E69" i="6"/>
  <c r="G71" i="90"/>
  <c r="E98" i="6" s="1"/>
  <c r="Q127" i="6"/>
  <c r="E156" i="6"/>
  <c r="D70" i="4"/>
  <c r="O70" i="4" s="1"/>
  <c r="Q70" i="4"/>
  <c r="D15" i="92"/>
  <c r="N15" i="92" s="1"/>
  <c r="O15" i="4"/>
  <c r="D15" i="6"/>
  <c r="D75" i="90"/>
  <c r="E155" i="6"/>
  <c r="Q126" i="6"/>
  <c r="N15" i="90"/>
  <c r="G15" i="90"/>
  <c r="G70" i="90"/>
  <c r="E97" i="6" s="1"/>
  <c r="E68" i="6"/>
  <c r="O41" i="90"/>
  <c r="E160" i="6"/>
  <c r="Q131" i="6"/>
  <c r="D67" i="4"/>
  <c r="O67" i="4" s="1"/>
  <c r="Q67" i="4"/>
  <c r="E152" i="6"/>
  <c r="Q123" i="6"/>
  <c r="O38" i="90"/>
  <c r="G67" i="90"/>
  <c r="E94" i="6" s="1"/>
  <c r="E65" i="6"/>
  <c r="Q66" i="4"/>
  <c r="D66" i="4"/>
  <c r="O66" i="4" s="1"/>
  <c r="G66" i="90"/>
  <c r="E93" i="6" s="1"/>
  <c r="E64" i="6"/>
  <c r="O37" i="90"/>
  <c r="D68" i="90"/>
  <c r="G39" i="90"/>
  <c r="G39" i="92" s="1"/>
  <c r="N39" i="90"/>
  <c r="G8" i="90"/>
  <c r="N8" i="90"/>
  <c r="D23" i="90"/>
  <c r="D23" i="4"/>
  <c r="E27" i="4"/>
  <c r="Q23" i="4"/>
  <c r="E150" i="6"/>
  <c r="Q121" i="6"/>
  <c r="O36" i="90"/>
  <c r="O5" i="90"/>
  <c r="D8" i="6"/>
  <c r="O8" i="4"/>
  <c r="D8" i="92"/>
  <c r="N8" i="92" s="1"/>
  <c r="E153" i="6"/>
  <c r="Q124" i="6"/>
  <c r="E65" i="14"/>
  <c r="Q15" i="14"/>
  <c r="D15" i="14"/>
  <c r="O15" i="14" s="1"/>
  <c r="E31" i="14"/>
  <c r="Q27" i="14"/>
  <c r="G51" i="70" l="1"/>
  <c r="E51" i="70"/>
  <c r="D126" i="74"/>
  <c r="O13" i="92"/>
  <c r="G73" i="92"/>
  <c r="D100" i="6" s="1"/>
  <c r="G15" i="92"/>
  <c r="E128" i="74"/>
  <c r="D118" i="74"/>
  <c r="O5" i="92"/>
  <c r="G8" i="92"/>
  <c r="E121" i="74"/>
  <c r="D118" i="6"/>
  <c r="D147" i="6" s="1"/>
  <c r="D89" i="6"/>
  <c r="D172" i="74"/>
  <c r="D86" i="74"/>
  <c r="D115" i="74" s="1"/>
  <c r="D145" i="74" s="1"/>
  <c r="D2" i="68"/>
  <c r="D2" i="69" s="1"/>
  <c r="D2" i="70" s="1"/>
  <c r="D25" i="70" s="1"/>
  <c r="D2" i="33"/>
  <c r="Q173" i="74"/>
  <c r="Q3" i="33"/>
  <c r="Q3" i="68" s="1"/>
  <c r="Q3" i="69" s="1"/>
  <c r="Q3" i="70" s="1"/>
  <c r="Q87" i="74"/>
  <c r="M51" i="70"/>
  <c r="M2" i="71"/>
  <c r="M2" i="72" s="1"/>
  <c r="M2" i="73" s="1"/>
  <c r="J118" i="6"/>
  <c r="J147" i="6" s="1"/>
  <c r="J89" i="6"/>
  <c r="H86" i="74"/>
  <c r="H115" i="74" s="1"/>
  <c r="H145" i="74" s="1"/>
  <c r="H172" i="74"/>
  <c r="H2" i="33"/>
  <c r="H2" i="68"/>
  <c r="H2" i="69" s="1"/>
  <c r="H2" i="70" s="1"/>
  <c r="H25" i="70" s="1"/>
  <c r="L2" i="71"/>
  <c r="L2" i="72" s="1"/>
  <c r="L2" i="73" s="1"/>
  <c r="L51" i="70"/>
  <c r="J2" i="33"/>
  <c r="J86" i="74"/>
  <c r="J115" i="74" s="1"/>
  <c r="J2" i="68"/>
  <c r="J2" i="69" s="1"/>
  <c r="J2" i="70" s="1"/>
  <c r="J25" i="70" s="1"/>
  <c r="J172" i="74"/>
  <c r="H118" i="6"/>
  <c r="H147" i="6" s="1"/>
  <c r="H89" i="6"/>
  <c r="O86" i="74"/>
  <c r="O172" i="74"/>
  <c r="O2" i="68"/>
  <c r="O2" i="69" s="1"/>
  <c r="O2" i="70" s="1"/>
  <c r="O25" i="70" s="1"/>
  <c r="O2" i="33"/>
  <c r="O52" i="70"/>
  <c r="O3" i="71"/>
  <c r="O3" i="72" s="1"/>
  <c r="O3" i="73" s="1"/>
  <c r="D67" i="74"/>
  <c r="O67" i="74" s="1"/>
  <c r="E137" i="6"/>
  <c r="D52" i="90"/>
  <c r="G68" i="92"/>
  <c r="D95" i="6" s="1"/>
  <c r="O39" i="92"/>
  <c r="O43" i="92"/>
  <c r="G72" i="92"/>
  <c r="D99" i="6" s="1"/>
  <c r="O50" i="90"/>
  <c r="G50" i="92"/>
  <c r="G83" i="92"/>
  <c r="D110" i="6" s="1"/>
  <c r="O54" i="92"/>
  <c r="G65" i="90"/>
  <c r="E92" i="6" s="1"/>
  <c r="G36" i="92"/>
  <c r="Q109" i="74"/>
  <c r="O28" i="74"/>
  <c r="Q57" i="74"/>
  <c r="D56" i="74"/>
  <c r="O56" i="74" s="1"/>
  <c r="E62" i="74"/>
  <c r="Q62" i="74" s="1"/>
  <c r="Q67" i="74"/>
  <c r="D60" i="74"/>
  <c r="E77" i="74"/>
  <c r="Q77" i="74" s="1"/>
  <c r="D73" i="74"/>
  <c r="E77" i="6"/>
  <c r="D77" i="6" s="1"/>
  <c r="O77" i="6" s="1"/>
  <c r="G46" i="90"/>
  <c r="D86" i="91"/>
  <c r="O86" i="91" s="1"/>
  <c r="Q86" i="91"/>
  <c r="D56" i="91"/>
  <c r="O56" i="91" s="1"/>
  <c r="Q56" i="91"/>
  <c r="G79" i="90"/>
  <c r="E106" i="6" s="1"/>
  <c r="Q21" i="6"/>
  <c r="E25" i="6"/>
  <c r="E50" i="6"/>
  <c r="G52" i="90"/>
  <c r="G52" i="92" s="1"/>
  <c r="D27" i="91"/>
  <c r="O27" i="91" s="1"/>
  <c r="Q27" i="91"/>
  <c r="E63" i="6"/>
  <c r="Q63" i="6" s="1"/>
  <c r="D116" i="4"/>
  <c r="O116" i="4" s="1"/>
  <c r="Q116" i="4"/>
  <c r="D83" i="92"/>
  <c r="N54" i="92"/>
  <c r="Q75" i="6"/>
  <c r="D75" i="6"/>
  <c r="O75" i="6" s="1"/>
  <c r="D72" i="6"/>
  <c r="O72" i="6" s="1"/>
  <c r="Q72" i="6"/>
  <c r="Q73" i="4"/>
  <c r="D73" i="4"/>
  <c r="O73" i="4" s="1"/>
  <c r="Q71" i="6"/>
  <c r="D71" i="6"/>
  <c r="O71" i="6" s="1"/>
  <c r="E70" i="6"/>
  <c r="O43" i="90"/>
  <c r="G72" i="90"/>
  <c r="E99" i="6" s="1"/>
  <c r="D69" i="6"/>
  <c r="O69" i="6" s="1"/>
  <c r="Q69" i="6"/>
  <c r="D131" i="6"/>
  <c r="D160" i="6" s="1"/>
  <c r="D44" i="6"/>
  <c r="O15" i="90"/>
  <c r="E75" i="4"/>
  <c r="D68" i="6"/>
  <c r="O68" i="6" s="1"/>
  <c r="Q68" i="6"/>
  <c r="D65" i="6"/>
  <c r="O65" i="6" s="1"/>
  <c r="Q65" i="6"/>
  <c r="D64" i="6"/>
  <c r="O64" i="6" s="1"/>
  <c r="Q64" i="6"/>
  <c r="D65" i="4"/>
  <c r="O65" i="4" s="1"/>
  <c r="Q65" i="4"/>
  <c r="Q27" i="4"/>
  <c r="D27" i="90"/>
  <c r="D27" i="4"/>
  <c r="O8" i="90"/>
  <c r="E68" i="4"/>
  <c r="E166" i="6"/>
  <c r="Q137" i="6"/>
  <c r="D23" i="92"/>
  <c r="N23" i="92" s="1"/>
  <c r="O23" i="4"/>
  <c r="D37" i="6"/>
  <c r="D21" i="6"/>
  <c r="D52" i="92" s="1"/>
  <c r="D124" i="6"/>
  <c r="D153" i="6" s="1"/>
  <c r="N23" i="90"/>
  <c r="G23" i="90"/>
  <c r="O39" i="90"/>
  <c r="E66" i="6"/>
  <c r="G68" i="90"/>
  <c r="E95" i="6" s="1"/>
  <c r="D65" i="14"/>
  <c r="O65" i="14" s="1"/>
  <c r="E71" i="14"/>
  <c r="Q65" i="14"/>
  <c r="Q31" i="14"/>
  <c r="D31" i="14"/>
  <c r="O31" i="14" s="1"/>
  <c r="E35" i="14"/>
  <c r="E38" i="14" s="1"/>
  <c r="G23" i="92" l="1"/>
  <c r="E134" i="74"/>
  <c r="O15" i="92"/>
  <c r="D128" i="74"/>
  <c r="O8" i="92"/>
  <c r="D121" i="74"/>
  <c r="D63" i="6"/>
  <c r="O63" i="6" s="1"/>
  <c r="D108" i="33"/>
  <c r="D132" i="33" s="1"/>
  <c r="D156" i="33" s="1"/>
  <c r="D180" i="33" s="1"/>
  <c r="D14" i="33"/>
  <c r="D38" i="33" s="1"/>
  <c r="D62" i="33" s="1"/>
  <c r="D85" i="33" s="1"/>
  <c r="D2" i="71"/>
  <c r="D2" i="72" s="1"/>
  <c r="D2" i="73" s="1"/>
  <c r="D51" i="70"/>
  <c r="J2" i="71"/>
  <c r="J2" i="72" s="1"/>
  <c r="J2" i="73" s="1"/>
  <c r="J51" i="70"/>
  <c r="H2" i="71"/>
  <c r="H2" i="72" s="1"/>
  <c r="H2" i="73" s="1"/>
  <c r="H51" i="70"/>
  <c r="O2" i="71"/>
  <c r="O2" i="72" s="1"/>
  <c r="O2" i="73" s="1"/>
  <c r="O51" i="70"/>
  <c r="J14" i="33"/>
  <c r="J38" i="33" s="1"/>
  <c r="J180" i="33"/>
  <c r="J62" i="33" s="1"/>
  <c r="J85" i="33" s="1"/>
  <c r="J156" i="33"/>
  <c r="J108" i="33"/>
  <c r="J132" i="33" s="1"/>
  <c r="H108" i="33"/>
  <c r="H132" i="33" s="1"/>
  <c r="H156" i="33" s="1"/>
  <c r="H180" i="33" s="1"/>
  <c r="H62" i="33" s="1"/>
  <c r="H85" i="33" s="1"/>
  <c r="H14" i="33"/>
  <c r="H38" i="33" s="1"/>
  <c r="Q3" i="71"/>
  <c r="Q3" i="72" s="1"/>
  <c r="Q3" i="73" s="1"/>
  <c r="Q26" i="70"/>
  <c r="Q52" i="70" s="1"/>
  <c r="D71" i="74"/>
  <c r="O71" i="74" s="1"/>
  <c r="E54" i="6"/>
  <c r="D56" i="90"/>
  <c r="G81" i="92"/>
  <c r="D108" i="6" s="1"/>
  <c r="O52" i="92"/>
  <c r="E73" i="6"/>
  <c r="Q73" i="6" s="1"/>
  <c r="G46" i="92"/>
  <c r="G79" i="92"/>
  <c r="D106" i="6" s="1"/>
  <c r="O50" i="92"/>
  <c r="G65" i="92"/>
  <c r="D92" i="6" s="1"/>
  <c r="O36" i="92"/>
  <c r="Q77" i="6"/>
  <c r="O46" i="90"/>
  <c r="E65" i="74"/>
  <c r="Q65" i="74" s="1"/>
  <c r="D62" i="74"/>
  <c r="O60" i="74"/>
  <c r="O73" i="74"/>
  <c r="D77" i="74"/>
  <c r="O77" i="74" s="1"/>
  <c r="G75" i="90"/>
  <c r="E102" i="6" s="1"/>
  <c r="N52" i="90"/>
  <c r="Q25" i="6"/>
  <c r="D81" i="90"/>
  <c r="G56" i="90"/>
  <c r="G56" i="92" s="1"/>
  <c r="E141" i="6"/>
  <c r="Q141" i="6" s="1"/>
  <c r="D79" i="92"/>
  <c r="N50" i="92"/>
  <c r="N48" i="92"/>
  <c r="D77" i="92"/>
  <c r="D74" i="92"/>
  <c r="N45" i="92"/>
  <c r="N44" i="92"/>
  <c r="D73" i="92"/>
  <c r="Q70" i="6"/>
  <c r="D70" i="6"/>
  <c r="O70" i="6" s="1"/>
  <c r="N42" i="92"/>
  <c r="D71" i="92"/>
  <c r="N41" i="92"/>
  <c r="D70" i="92"/>
  <c r="D75" i="4"/>
  <c r="O75" i="4" s="1"/>
  <c r="Q75" i="4"/>
  <c r="D67" i="92"/>
  <c r="N38" i="92"/>
  <c r="N37" i="92"/>
  <c r="D66" i="92"/>
  <c r="E83" i="4"/>
  <c r="O23" i="90"/>
  <c r="D25" i="6"/>
  <c r="D56" i="92" s="1"/>
  <c r="D137" i="6"/>
  <c r="D166" i="6" s="1"/>
  <c r="D50" i="6"/>
  <c r="O27" i="4"/>
  <c r="D27" i="92"/>
  <c r="N27" i="92" s="1"/>
  <c r="G81" i="90"/>
  <c r="E108" i="6" s="1"/>
  <c r="E79" i="6"/>
  <c r="O52" i="90"/>
  <c r="D66" i="6"/>
  <c r="O66" i="6" s="1"/>
  <c r="Q66" i="6"/>
  <c r="G27" i="90"/>
  <c r="N27" i="90"/>
  <c r="D65" i="92"/>
  <c r="N36" i="92"/>
  <c r="D68" i="4"/>
  <c r="O68" i="4" s="1"/>
  <c r="Q68" i="4"/>
  <c r="D35" i="14"/>
  <c r="O35" i="14" s="1"/>
  <c r="Q35" i="14"/>
  <c r="E76" i="14"/>
  <c r="Q71" i="14"/>
  <c r="D71" i="14"/>
  <c r="O71" i="14" s="1"/>
  <c r="G27" i="92" l="1"/>
  <c r="G85" i="92" s="1"/>
  <c r="D112" i="6" s="1"/>
  <c r="E138" i="74"/>
  <c r="O23" i="92"/>
  <c r="D134" i="74"/>
  <c r="D73" i="6"/>
  <c r="O56" i="92"/>
  <c r="G75" i="92"/>
  <c r="D102" i="6" s="1"/>
  <c r="O46" i="92"/>
  <c r="O62" i="74"/>
  <c r="D65" i="74"/>
  <c r="O65" i="74" s="1"/>
  <c r="D85" i="90"/>
  <c r="E170" i="6"/>
  <c r="N56" i="90"/>
  <c r="N43" i="92"/>
  <c r="D72" i="92"/>
  <c r="O27" i="90"/>
  <c r="E87" i="4"/>
  <c r="E83" i="6"/>
  <c r="G85" i="90"/>
  <c r="E112" i="6" s="1"/>
  <c r="O56" i="90"/>
  <c r="D68" i="92"/>
  <c r="N39" i="92"/>
  <c r="D141" i="6"/>
  <c r="D170" i="6" s="1"/>
  <c r="D54" i="6"/>
  <c r="D79" i="6"/>
  <c r="O79" i="6" s="1"/>
  <c r="Q79" i="6"/>
  <c r="D83" i="4"/>
  <c r="O83" i="4" s="1"/>
  <c r="Q83" i="4"/>
  <c r="Q38" i="14"/>
  <c r="D38" i="14"/>
  <c r="O38" i="14" s="1"/>
  <c r="Q76" i="14"/>
  <c r="D76" i="14"/>
  <c r="O76" i="14" s="1"/>
  <c r="O27" i="92" l="1"/>
  <c r="D138" i="74"/>
  <c r="D75" i="92"/>
  <c r="O73" i="6"/>
  <c r="N46" i="92"/>
  <c r="D87" i="4"/>
  <c r="O87" i="4" s="1"/>
  <c r="Q87" i="4"/>
  <c r="Q83" i="6"/>
  <c r="D83" i="6"/>
  <c r="O83" i="6" s="1"/>
  <c r="N52" i="92"/>
  <c r="D81" i="92"/>
  <c r="D85" i="92" l="1"/>
  <c r="N56" i="92"/>
</calcChain>
</file>

<file path=xl/sharedStrings.xml><?xml version="1.0" encoding="utf-8"?>
<sst xmlns="http://schemas.openxmlformats.org/spreadsheetml/2006/main" count="1453" uniqueCount="584">
  <si>
    <t>Consolidated figures</t>
  </si>
  <si>
    <t>Other income</t>
  </si>
  <si>
    <t>Own work capitalized</t>
  </si>
  <si>
    <t>Other operating expenses</t>
  </si>
  <si>
    <t>Operating profit</t>
  </si>
  <si>
    <t>Finance costs - net</t>
  </si>
  <si>
    <t>Share of the profit of associates and joint ventures</t>
  </si>
  <si>
    <t>Profit before income tax</t>
  </si>
  <si>
    <t>Income taxes</t>
  </si>
  <si>
    <t>- of which interim dividend</t>
  </si>
  <si>
    <t>Tax recapture E-Plus</t>
  </si>
  <si>
    <t>Balance sheet</t>
  </si>
  <si>
    <t>Total assets</t>
  </si>
  <si>
    <t>Total equity and liabilities</t>
  </si>
  <si>
    <t>Index of sheets</t>
  </si>
  <si>
    <t>-</t>
  </si>
  <si>
    <t>For further information please contact</t>
  </si>
  <si>
    <t xml:space="preserve">KPN Investor Relations </t>
  </si>
  <si>
    <t>Phone</t>
  </si>
  <si>
    <t>+31 70 44 60986</t>
  </si>
  <si>
    <t>www.kpn.com/ir</t>
  </si>
  <si>
    <t>Belgium</t>
  </si>
  <si>
    <t>Business</t>
  </si>
  <si>
    <t>Other activities</t>
  </si>
  <si>
    <t>Intercompany revenues</t>
  </si>
  <si>
    <t>Voice wireline</t>
  </si>
  <si>
    <t>Wireless services</t>
  </si>
  <si>
    <t>Internet wireline</t>
  </si>
  <si>
    <t>Voice &amp; Internet wireline</t>
  </si>
  <si>
    <t xml:space="preserve">Consolidated figures </t>
  </si>
  <si>
    <t>Intercompany expenses</t>
  </si>
  <si>
    <t>Operating profit margin</t>
  </si>
  <si>
    <t>EBITDA</t>
  </si>
  <si>
    <t>EBITDA margin</t>
  </si>
  <si>
    <t>Traditional voice ARPU</t>
  </si>
  <si>
    <t>SAC/SRC</t>
  </si>
  <si>
    <t>KPN The Netherlands: Business</t>
  </si>
  <si>
    <t>Trade receivables</t>
  </si>
  <si>
    <t>Other current assets</t>
  </si>
  <si>
    <t>Disposals of real estate</t>
  </si>
  <si>
    <t>Dividends paid</t>
  </si>
  <si>
    <t>Goodwill</t>
  </si>
  <si>
    <t>Licences</t>
  </si>
  <si>
    <t>Other intangibles</t>
  </si>
  <si>
    <t>Property, plant and equipment</t>
  </si>
  <si>
    <t>Current assets</t>
  </si>
  <si>
    <t>Non-current liabilities</t>
  </si>
  <si>
    <t>GMTN</t>
  </si>
  <si>
    <t>Currency</t>
  </si>
  <si>
    <t>Coupon</t>
  </si>
  <si>
    <t>Issue date</t>
  </si>
  <si>
    <t>Interest date(s)</t>
  </si>
  <si>
    <t>Redemption</t>
  </si>
  <si>
    <t>ISIN code</t>
  </si>
  <si>
    <t>Comments</t>
  </si>
  <si>
    <t>Lead arrangers</t>
  </si>
  <si>
    <t>Listing</t>
  </si>
  <si>
    <t>Paying Agent</t>
  </si>
  <si>
    <t>Days
convention</t>
  </si>
  <si>
    <t>Eurobond</t>
  </si>
  <si>
    <t>yes</t>
  </si>
  <si>
    <t>EUR</t>
  </si>
  <si>
    <t>Citibank</t>
  </si>
  <si>
    <t>Global bond</t>
  </si>
  <si>
    <t>no</t>
  </si>
  <si>
    <t>USD</t>
  </si>
  <si>
    <t>4-Oct-'00</t>
  </si>
  <si>
    <t>1-Apr
1-Oct</t>
  </si>
  <si>
    <t>Morgan Stanley
UBS Warburg</t>
  </si>
  <si>
    <t>Amsterdam</t>
  </si>
  <si>
    <t>Bankers Trust</t>
  </si>
  <si>
    <t>30/360</t>
  </si>
  <si>
    <t>Actual/ Actual</t>
  </si>
  <si>
    <t>16-Mar-'06</t>
  </si>
  <si>
    <t>18-Mar</t>
  </si>
  <si>
    <t xml:space="preserve">Put event applicable in case of Change of Control as specified in GMTN prospectus 2008 </t>
  </si>
  <si>
    <t>4-Feb-'09</t>
  </si>
  <si>
    <t>22-Jun-'05</t>
  </si>
  <si>
    <t>22-Jun</t>
  </si>
  <si>
    <t>22-Jun-'15</t>
  </si>
  <si>
    <t>XS0222766973</t>
  </si>
  <si>
    <t>GBP</t>
  </si>
  <si>
    <t>18-Mar-'16</t>
  </si>
  <si>
    <t>XS0248011446</t>
  </si>
  <si>
    <t>Swapped into Fixed Rate of 4.89% (30/360) Put event applicable in case of Change of Control as specified in supplement to GMTN prospectus 2005</t>
  </si>
  <si>
    <t>2-Apr-'08</t>
  </si>
  <si>
    <t>15-Jan</t>
  </si>
  <si>
    <t>15-Jan-'16</t>
  </si>
  <si>
    <t xml:space="preserve">XS0355666941 </t>
  </si>
  <si>
    <t>17-Jan</t>
  </si>
  <si>
    <t>17-Jan-'17</t>
  </si>
  <si>
    <t>XS0275164084</t>
  </si>
  <si>
    <t>Put event applicable in case of Change of Control as specified in GMTN prospectus 2006</t>
  </si>
  <si>
    <t>04-Feb-'19</t>
  </si>
  <si>
    <t>XS0411850075</t>
  </si>
  <si>
    <t>XS0303070113</t>
  </si>
  <si>
    <t>01-Oct-'30</t>
  </si>
  <si>
    <t>US780641AH94</t>
  </si>
  <si>
    <t>Bond overview</t>
  </si>
  <si>
    <t>- of which cash and cash equivalents</t>
  </si>
  <si>
    <t>- of which provisions</t>
  </si>
  <si>
    <t>ABN Amro 
Citigroup
HVB
ING</t>
  </si>
  <si>
    <t>ABN Amro 
JPMorgan                        
RBS</t>
  </si>
  <si>
    <t>BNP Paribas                  
Credit Suisse                
Rabobank</t>
  </si>
  <si>
    <t>ir@kpn.com</t>
  </si>
  <si>
    <t>The Netherlands</t>
  </si>
  <si>
    <t>in € bn</t>
  </si>
  <si>
    <t xml:space="preserve">Eurobonds </t>
  </si>
  <si>
    <t>Global bonds</t>
  </si>
  <si>
    <t>XS0454773713</t>
  </si>
  <si>
    <t>Barclays Bank           
Credit Suisse              
Rabobank             
UniCredit</t>
  </si>
  <si>
    <t>XS0451790280</t>
  </si>
  <si>
    <t xml:space="preserve">BNP Paribas            
Rabobank                         
RBS                                                                                                                                                                                                  </t>
  </si>
  <si>
    <t xml:space="preserve">Fortis Bank Nederland               
ING                         
JP Morgan          
Deutsche Bank                                                                                                                                                            </t>
  </si>
  <si>
    <t>iBasis</t>
  </si>
  <si>
    <t>Finance costs- net</t>
  </si>
  <si>
    <t>Adjustments for:</t>
  </si>
  <si>
    <t>Share-based compensation</t>
  </si>
  <si>
    <t>Inventories</t>
  </si>
  <si>
    <t>Prepayments and accrued income</t>
  </si>
  <si>
    <t>Trade payables</t>
  </si>
  <si>
    <t>Accruals and deferred income</t>
  </si>
  <si>
    <t>Received dividends from associates and joint ventures</t>
  </si>
  <si>
    <t>Taxes received (paid)</t>
  </si>
  <si>
    <t>Acquisitions of subsidiaries, associates and joint ventures</t>
  </si>
  <si>
    <t>Disposal of subsidiaries, associates and joint ventures</t>
  </si>
  <si>
    <t>Disposal of intangibles</t>
  </si>
  <si>
    <t>Investments in property, plant &amp; equipment and software</t>
  </si>
  <si>
    <t>Disposal in property, plant &amp; equipment and software</t>
  </si>
  <si>
    <t>Other changes and disposals</t>
  </si>
  <si>
    <t>Share repurchases for option plans</t>
  </si>
  <si>
    <t>Exercised options</t>
  </si>
  <si>
    <t>Repayments from borrowings and settlement of derivatives</t>
  </si>
  <si>
    <t>Other changes in interest-bearing current liabilities</t>
  </si>
  <si>
    <t>Changes in cash</t>
  </si>
  <si>
    <t>Exchange rate difference</t>
  </si>
  <si>
    <t>Bank overdrafts</t>
  </si>
  <si>
    <t>Cash at end of period</t>
  </si>
  <si>
    <t>SAC/SRC blended</t>
  </si>
  <si>
    <t>- Postpaid</t>
  </si>
  <si>
    <t>- Prepaid</t>
  </si>
  <si>
    <t>XS0543354236</t>
  </si>
  <si>
    <t>Cash classified as held for sale</t>
  </si>
  <si>
    <t xml:space="preserve">- KPN domestic </t>
  </si>
  <si>
    <t>Intercompany</t>
  </si>
  <si>
    <t>Reported</t>
  </si>
  <si>
    <t>Restructuring</t>
  </si>
  <si>
    <t>MDF consumer</t>
  </si>
  <si>
    <t>WBA consumer</t>
  </si>
  <si>
    <t>- of which WBA copper</t>
  </si>
  <si>
    <t>MDF business</t>
  </si>
  <si>
    <t>WBA business</t>
  </si>
  <si>
    <t>Data network services</t>
  </si>
  <si>
    <t>Growth analysis - EBITDA</t>
  </si>
  <si>
    <t>- Traditional voice</t>
  </si>
  <si>
    <t>External wholesale</t>
  </si>
  <si>
    <t>Nominal amount outstanding (m)</t>
  </si>
  <si>
    <t>FTE own personnel</t>
  </si>
  <si>
    <t>Growth analysis - EBITDA margin</t>
  </si>
  <si>
    <t>- Service revenues</t>
  </si>
  <si>
    <t>XS0677389347</t>
  </si>
  <si>
    <t>ABN Amro
Bank of America / Merrill Lynch
RBS</t>
  </si>
  <si>
    <t>- Subscribers</t>
  </si>
  <si>
    <t>29-May</t>
  </si>
  <si>
    <t>04-Feb</t>
  </si>
  <si>
    <t>30-Sep</t>
  </si>
  <si>
    <t>17-Sep</t>
  </si>
  <si>
    <t>13-Nov-'06</t>
  </si>
  <si>
    <t>29-May-'07</t>
  </si>
  <si>
    <t>30-Sep-'24</t>
  </si>
  <si>
    <t>29-May-'19</t>
  </si>
  <si>
    <t xml:space="preserve">RBS        
BNP Paribas             
Bank of America / Merril Lynch           </t>
  </si>
  <si>
    <t>- of which MDF/WBA business shared lines</t>
  </si>
  <si>
    <t>- of which MDF/WBA consumer shared lines</t>
  </si>
  <si>
    <t>Swapped into Fixed Rate of 8.56% (30/360) After exchange offer Issued as USN7637QAC70 (Reg S Global Note) &amp; US780641AC08 (144A Global Note)</t>
  </si>
  <si>
    <t>18-Nov</t>
  </si>
  <si>
    <t>XS0707430947</t>
  </si>
  <si>
    <t xml:space="preserve">Barclays        
Credit Suisse             
J.P. Morgan           </t>
  </si>
  <si>
    <t>17-Sep-'09</t>
  </si>
  <si>
    <t>17-Sep-'29</t>
  </si>
  <si>
    <t>18-Nov-'26</t>
  </si>
  <si>
    <t>4-Oct-'21</t>
  </si>
  <si>
    <t>21-Sep-'20</t>
  </si>
  <si>
    <t>18-Nov-'11</t>
  </si>
  <si>
    <t>30-Sep-'09</t>
  </si>
  <si>
    <t>15-Sep-'11</t>
  </si>
  <si>
    <t>Consumer Mobile</t>
  </si>
  <si>
    <t>Consumer Residential</t>
  </si>
  <si>
    <t>KPN The Netherlands: Consumer Residential KPIs</t>
  </si>
  <si>
    <t>KPN The Netherlands: Consumer Mobile KPIs</t>
  </si>
  <si>
    <t>KPN The Netherlands: Consumer Mobile</t>
  </si>
  <si>
    <t>KPN The Netherlands: Consumer Residential</t>
  </si>
  <si>
    <t>TV</t>
  </si>
  <si>
    <t>NetCo</t>
  </si>
  <si>
    <t>KPN The Netherlands: NetCo</t>
  </si>
  <si>
    <t>KPN The Netherlands: NetCo KPIs</t>
  </si>
  <si>
    <t>iBasis KPIs</t>
  </si>
  <si>
    <t>1-Mar-'12</t>
  </si>
  <si>
    <t>1-Mar</t>
  </si>
  <si>
    <t>1-Mar-'22</t>
  </si>
  <si>
    <t>XS0752092311</t>
  </si>
  <si>
    <t>Put event applicable in case of Change of Control as specified in GMTN prospectus 2011</t>
  </si>
  <si>
    <t>Citi Bank           
ING
UBS
Societe Generale</t>
  </si>
  <si>
    <t>- IPTV</t>
  </si>
  <si>
    <t>- Traffic</t>
  </si>
  <si>
    <t>ARPU per customer</t>
  </si>
  <si>
    <t xml:space="preserve">                                       </t>
  </si>
  <si>
    <t>Other (incl. eliminations)</t>
  </si>
  <si>
    <t>Investments in intangible assets (excl. software)</t>
  </si>
  <si>
    <t>Depreciation, amortization and impairments</t>
  </si>
  <si>
    <t>Net cash at beginning of period</t>
  </si>
  <si>
    <t>Net cash at end of period</t>
  </si>
  <si>
    <t>Carrying value of bonds</t>
  </si>
  <si>
    <t>- of which: Mobile Wholesale</t>
  </si>
  <si>
    <t xml:space="preserve">- of which: Mobile Wholesale </t>
  </si>
  <si>
    <t>Δ y-on-y</t>
  </si>
  <si>
    <t>y-on-y</t>
  </si>
  <si>
    <t>Total Bonds Royal KPN NV</t>
  </si>
  <si>
    <t>ABN Amro                   
Bank of America                  
JPMorgan                     
UniCredit (HVB)</t>
  </si>
  <si>
    <t>KPN The Netherlands: Business KPIs</t>
  </si>
  <si>
    <t>Share repurchases</t>
  </si>
  <si>
    <t>- Access</t>
  </si>
  <si>
    <t>XS0811124790</t>
  </si>
  <si>
    <t>Put event applicable in case of Change of Control as specified in GMTN prospectus 2012</t>
  </si>
  <si>
    <t xml:space="preserve">Bank of America / Merrill Lynch
Rabobank  
UniCredit </t>
  </si>
  <si>
    <t>~20%</t>
  </si>
  <si>
    <t>21-Sep-'10</t>
  </si>
  <si>
    <t>1-Aug-'12</t>
  </si>
  <si>
    <t>1-Feb-'21</t>
  </si>
  <si>
    <t>Q1 '13</t>
  </si>
  <si>
    <t>- Retail</t>
  </si>
  <si>
    <t>Service revenues - retail (in m)</t>
  </si>
  <si>
    <t>Service revenues - wholesale (in m)</t>
  </si>
  <si>
    <t>- Wholesale</t>
  </si>
  <si>
    <t>ASPU</t>
  </si>
  <si>
    <t>Proceeds from borrowings</t>
  </si>
  <si>
    <t>~70%</t>
  </si>
  <si>
    <t>21-Sep</t>
  </si>
  <si>
    <t>1-Feb</t>
  </si>
  <si>
    <t>Hybrid bond</t>
  </si>
  <si>
    <t>7-Mar-'13</t>
  </si>
  <si>
    <t>14-Mar</t>
  </si>
  <si>
    <t>Perpetual</t>
  </si>
  <si>
    <t>XS0903872355</t>
  </si>
  <si>
    <t>First call date on 14 September 2018</t>
  </si>
  <si>
    <t>Deutsche Bank           
Goldman Sachs       
J.P. Morgan</t>
  </si>
  <si>
    <t>14-Mar-'73</t>
  </si>
  <si>
    <t>XS0903872603</t>
  </si>
  <si>
    <t>First call date on 14 March 2020
Swapped into Fixed rate of 6.78% until 2020</t>
  </si>
  <si>
    <t>21-Mar-'13</t>
  </si>
  <si>
    <t>28-Mar</t>
  </si>
  <si>
    <t>28-Mar-'73</t>
  </si>
  <si>
    <t>US50048VAA89/USN4297BBC74</t>
  </si>
  <si>
    <t>First call date on 28 March 2023
Swapped into Fixed rate of 6.34% until 2023</t>
  </si>
  <si>
    <t>Total Hybrid Bonds Royal KPN NV</t>
  </si>
  <si>
    <t>Hybrid bonds</t>
  </si>
  <si>
    <t>Credit facility</t>
  </si>
  <si>
    <t>Financial leases and other loans</t>
  </si>
  <si>
    <t>Of which short-term</t>
  </si>
  <si>
    <t>Hybrid bonds classified as liabilities (GBP and USD)</t>
  </si>
  <si>
    <t>Issuance of perpetual hybrid bonds</t>
  </si>
  <si>
    <t>- Minutes International (in bn)</t>
  </si>
  <si>
    <t>- Average revenue per minute (€ cents)</t>
  </si>
  <si>
    <t>Equity credit hybrid bonds</t>
  </si>
  <si>
    <t>Net cash &amp; cash equivalents</t>
  </si>
  <si>
    <t>Nominal debt</t>
  </si>
  <si>
    <t>&gt;20%</t>
  </si>
  <si>
    <t xml:space="preserve">Bank overdraft </t>
  </si>
  <si>
    <t>Cash &amp; cash equivalents</t>
  </si>
  <si>
    <t>Total Senior Bonds Royal KPN NV</t>
  </si>
  <si>
    <t>Swapped into Fixed Rate of 5.02% (30/360) Put event applicable in case of Change of Control as specified in GMTN prospectus 2011</t>
  </si>
  <si>
    <t>- Connections Traditional voice</t>
  </si>
  <si>
    <t>Q2 '13</t>
  </si>
  <si>
    <t>- of which: 4G</t>
  </si>
  <si>
    <t xml:space="preserve">Changes in Share capital and Share premium reserve </t>
  </si>
  <si>
    <t>- Connections VoIP</t>
  </si>
  <si>
    <t>~72%</t>
  </si>
  <si>
    <t>Q3 '13</t>
  </si>
  <si>
    <t>From continuing operations (non-diluted)</t>
  </si>
  <si>
    <t>From continuing operations (fully-diluted)</t>
  </si>
  <si>
    <t>Profit for the period</t>
  </si>
  <si>
    <t>Including discontinued operations (non-diluted)</t>
  </si>
  <si>
    <t>Including discontinued operations (fully-diluted)</t>
  </si>
  <si>
    <t>Of which discontinued operations</t>
  </si>
  <si>
    <t>Total external revenues from continuing operations</t>
  </si>
  <si>
    <t>Germany (incl. discontinued operations)</t>
  </si>
  <si>
    <t>Net cash flow from continuing investing activities</t>
  </si>
  <si>
    <t>Net cash flow from continuing financing activities</t>
  </si>
  <si>
    <t>Net cash flow from discontinued operating activities</t>
  </si>
  <si>
    <t>Net cash flow from discontinued investing activities</t>
  </si>
  <si>
    <t>Net cash flow from discontinued financing activities</t>
  </si>
  <si>
    <t>Total EBITDA from continuing operations</t>
  </si>
  <si>
    <t>Total operating profit from continuing operations</t>
  </si>
  <si>
    <t>Total EBITDA margin from discontinued operations</t>
  </si>
  <si>
    <t xml:space="preserve">Net cash flow from continuing operating activities </t>
  </si>
  <si>
    <t>Cash flow from continuing operating activities</t>
  </si>
  <si>
    <t>Cash flow from operating activities (incl. discontinued operations)</t>
  </si>
  <si>
    <t>Proceeds from real estate (incl. discontinued operations)</t>
  </si>
  <si>
    <t>Total Capex from continuing operations</t>
  </si>
  <si>
    <t>Profit for the period (incl. discontinued operations)</t>
  </si>
  <si>
    <t>Profit attributable to equity holders (incl. discontinued operations)</t>
  </si>
  <si>
    <t>Total operating expenses from continuing operations</t>
  </si>
  <si>
    <t>Debt summary (incl. discontinued operations)</t>
  </si>
  <si>
    <t>Total from continuing operations</t>
  </si>
  <si>
    <t>Q1 2013</t>
  </si>
  <si>
    <t>Leverage (incl. discontinued operations)</t>
  </si>
  <si>
    <t>KPN Group from continuing operations</t>
  </si>
  <si>
    <t>Proceeds from real estate from continuing operations</t>
  </si>
  <si>
    <t>Non-current assets and disposal groups classified as held for sale</t>
  </si>
  <si>
    <t>Liabilities associated with assets held for sale</t>
  </si>
  <si>
    <t>Other non-current assets</t>
  </si>
  <si>
    <t>Total depreciation from continuing operations</t>
  </si>
  <si>
    <t>Total amortization from continuing operations</t>
  </si>
  <si>
    <t>Issuance of preference shares B KPN</t>
  </si>
  <si>
    <t>Total net cash flow from continuing operations</t>
  </si>
  <si>
    <t>Total net cash flow from discontinued operations</t>
  </si>
  <si>
    <t>Total net cash flow (changes in cash and cash equivalents)</t>
  </si>
  <si>
    <t>Paid coupon perpetual hybrid bonds</t>
  </si>
  <si>
    <t>Q4 '13</t>
  </si>
  <si>
    <t>~77%</t>
  </si>
  <si>
    <t>Adjustments to nominal debt</t>
  </si>
  <si>
    <t>Cash collateral on derivatives</t>
  </si>
  <si>
    <t>FttH</t>
  </si>
  <si>
    <t>Operating expenses (excl. D&amp;A)</t>
  </si>
  <si>
    <t>Cash flow from continuing operations &amp; Leverage</t>
  </si>
  <si>
    <t>Other movements</t>
  </si>
  <si>
    <t>Proceeds from real estate</t>
  </si>
  <si>
    <t>IT Solutions</t>
  </si>
  <si>
    <t>Operating expenses excl. D&amp;A</t>
  </si>
  <si>
    <t>M&amp;A impact: Revenues</t>
  </si>
  <si>
    <t>M&amp;A impact: EBITDA</t>
  </si>
  <si>
    <t>Q1 2014</t>
  </si>
  <si>
    <t>Q1 '14</t>
  </si>
  <si>
    <t>Revenues</t>
  </si>
  <si>
    <t>External revenues</t>
  </si>
  <si>
    <t>- KPN abroad (incl. discontinued operations)</t>
  </si>
  <si>
    <t>- of which WBA fiber</t>
  </si>
  <si>
    <t>International wholesale</t>
  </si>
  <si>
    <t>Adjusted</t>
  </si>
  <si>
    <t>~78%</t>
  </si>
  <si>
    <t>Other revenues (incl. intercompany)</t>
  </si>
  <si>
    <t>Growth analysis - Revenues</t>
  </si>
  <si>
    <t>Q2 2013</t>
  </si>
  <si>
    <t>Q2 2014</t>
  </si>
  <si>
    <t>Q3 2014</t>
  </si>
  <si>
    <t>Q3 2013</t>
  </si>
  <si>
    <t>Q4 2014</t>
  </si>
  <si>
    <t>Q4 2013</t>
  </si>
  <si>
    <t>~21%</t>
  </si>
  <si>
    <t>Multi play</t>
  </si>
  <si>
    <t xml:space="preserve">P&amp;L &amp; Cash flow </t>
  </si>
  <si>
    <t>Expenses</t>
  </si>
  <si>
    <t>Cash flow statement, Capex, Balance sheet &amp; Debt summary</t>
  </si>
  <si>
    <t>Total revenues from continuing operations</t>
  </si>
  <si>
    <t>MDF access lines</t>
  </si>
  <si>
    <t>EBITDA margin (reported) from discontinued operations</t>
  </si>
  <si>
    <t>Discontinued operations</t>
  </si>
  <si>
    <t>Incidentals</t>
  </si>
  <si>
    <t>Operating profit margin from discontinued operations</t>
  </si>
  <si>
    <t>Interest received (paid)</t>
  </si>
  <si>
    <t>Q2 '14</t>
  </si>
  <si>
    <t>% triple play (fixed) of total broadband customers</t>
  </si>
  <si>
    <t>- of which: in quad play packages (*1,000)</t>
  </si>
  <si>
    <t>~76%</t>
  </si>
  <si>
    <t>- of which: in fixed-mobile bundles</t>
  </si>
  <si>
    <t>-  % fixed-mobile bundles of total broadband customers</t>
  </si>
  <si>
    <t xml:space="preserve"> </t>
  </si>
  <si>
    <t xml:space="preserve">Profit &amp; Margin </t>
  </si>
  <si>
    <t>- of which: single play mobile</t>
  </si>
  <si>
    <t>% committed postpaid ARPU</t>
  </si>
  <si>
    <t>- Broadband - KPN ISP Retail (subscribers)</t>
  </si>
  <si>
    <t>- TV (subscribers)</t>
  </si>
  <si>
    <t>- VoIP (package broadband, voice)</t>
  </si>
  <si>
    <t>- of which: in multi play</t>
  </si>
  <si>
    <t>- VoIP</t>
  </si>
  <si>
    <t>- Broadband</t>
  </si>
  <si>
    <t>Total operating expenses</t>
  </si>
  <si>
    <t>(in millions of euro unless indicated otherwise)</t>
  </si>
  <si>
    <t>Mobile wholesale</t>
  </si>
  <si>
    <t>Total EBITDA (reported) from continuing operations</t>
  </si>
  <si>
    <t>RGUs per customer</t>
  </si>
  <si>
    <t>Q3 '14</t>
  </si>
  <si>
    <t>Profit attributable to non-controlling interest (incl. disc. ops.)</t>
  </si>
  <si>
    <t>~75%</t>
  </si>
  <si>
    <t>4-Oct</t>
  </si>
  <si>
    <t>FY%</t>
  </si>
  <si>
    <t>Q4%</t>
  </si>
  <si>
    <t>Q4 '14</t>
  </si>
  <si>
    <t>Results and KPIs for the period ending 31 December 2014</t>
  </si>
  <si>
    <t xml:space="preserve">Growth analysis (Q4, FY, Q1, Q2, Q3) </t>
  </si>
  <si>
    <t>Nominal euro amount outstanding (m)</t>
  </si>
  <si>
    <t>Swapped into Fixed Rate of 4.58% (30/360) Put event applicable in case of Change of Control as specified in GMTN prospectus 2007</t>
  </si>
  <si>
    <t>Belgium KPIs</t>
  </si>
  <si>
    <t>Put event applicable in case of Change of Control as specified in GMTN prospectus 2010
Swapped into Fixed rate of 2.16% until 2015</t>
  </si>
  <si>
    <t>Put event applicable in case of Change of Control as specified in GMTN prospectus 2011
Swapped into Fixed rate of 2.73% until 2015</t>
  </si>
  <si>
    <t>Swapped into Fixed Rate of 5.73% (30/360) Put event applicable in case of Change of Control as specified in GMTN prospectus 2009</t>
  </si>
  <si>
    <t>Short-term investments</t>
  </si>
  <si>
    <t>~80%</t>
  </si>
  <si>
    <t>FTE, Regulation &amp; M&amp;A</t>
  </si>
  <si>
    <r>
      <t>Income statement from continuing operations</t>
    </r>
    <r>
      <rPr>
        <b/>
        <vertAlign val="superscript"/>
        <sz val="11"/>
        <rFont val="KPN Sans"/>
        <family val="2"/>
      </rPr>
      <t>1</t>
    </r>
  </si>
  <si>
    <r>
      <t>Revenues</t>
    </r>
    <r>
      <rPr>
        <b/>
        <vertAlign val="superscript"/>
        <sz val="11"/>
        <rFont val="KPN Sans"/>
        <family val="2"/>
      </rPr>
      <t>2</t>
    </r>
  </si>
  <si>
    <r>
      <t>Adjusted revenues</t>
    </r>
    <r>
      <rPr>
        <b/>
        <i/>
        <vertAlign val="superscript"/>
        <sz val="11"/>
        <rFont val="KPN Sans"/>
        <family val="2"/>
      </rPr>
      <t>2</t>
    </r>
  </si>
  <si>
    <r>
      <t>Employee benefits</t>
    </r>
    <r>
      <rPr>
        <vertAlign val="superscript"/>
        <sz val="11"/>
        <color indexed="8"/>
        <rFont val="KPN Sans"/>
        <family val="2"/>
      </rPr>
      <t>3</t>
    </r>
  </si>
  <si>
    <r>
      <t>Cost of materials</t>
    </r>
    <r>
      <rPr>
        <vertAlign val="superscript"/>
        <sz val="11"/>
        <color indexed="8"/>
        <rFont val="KPN Sans"/>
        <family val="2"/>
      </rPr>
      <t>4</t>
    </r>
  </si>
  <si>
    <r>
      <t>Work contracted out and other expenses</t>
    </r>
    <r>
      <rPr>
        <vertAlign val="superscript"/>
        <sz val="11"/>
        <color indexed="8"/>
        <rFont val="KPN Sans"/>
        <family val="2"/>
      </rPr>
      <t>4</t>
    </r>
  </si>
  <si>
    <r>
      <t>Adjusted EBITDA</t>
    </r>
    <r>
      <rPr>
        <b/>
        <i/>
        <vertAlign val="superscript"/>
        <sz val="11"/>
        <color indexed="8"/>
        <rFont val="KPN Sans"/>
        <family val="2"/>
      </rPr>
      <t>2</t>
    </r>
  </si>
  <si>
    <r>
      <t>Depreciation</t>
    </r>
    <r>
      <rPr>
        <vertAlign val="superscript"/>
        <sz val="11"/>
        <color indexed="8"/>
        <rFont val="KPN Sans"/>
        <family val="2"/>
      </rPr>
      <t>5</t>
    </r>
  </si>
  <si>
    <r>
      <t>Amortization</t>
    </r>
    <r>
      <rPr>
        <vertAlign val="superscript"/>
        <sz val="11"/>
        <color indexed="8"/>
        <rFont val="KPN Sans"/>
        <family val="2"/>
      </rPr>
      <t>5</t>
    </r>
  </si>
  <si>
    <r>
      <t>Profit for the period from discontinued operations</t>
    </r>
    <r>
      <rPr>
        <i/>
        <vertAlign val="superscript"/>
        <sz val="11"/>
        <rFont val="KPN Sans"/>
        <family val="2"/>
      </rPr>
      <t>6</t>
    </r>
  </si>
  <si>
    <r>
      <t>Earnings per share</t>
    </r>
    <r>
      <rPr>
        <b/>
        <vertAlign val="superscript"/>
        <sz val="11"/>
        <rFont val="KPN Sans"/>
        <family val="2"/>
      </rPr>
      <t>7,8</t>
    </r>
  </si>
  <si>
    <r>
      <t>Dividend per share</t>
    </r>
    <r>
      <rPr>
        <b/>
        <vertAlign val="superscript"/>
        <sz val="11"/>
        <rFont val="KPN Sans"/>
        <family val="2"/>
      </rPr>
      <t>9</t>
    </r>
  </si>
  <si>
    <r>
      <rPr>
        <vertAlign val="superscript"/>
        <sz val="11"/>
        <rFont val="KPN Sans"/>
        <family val="2"/>
      </rPr>
      <t>1</t>
    </r>
    <r>
      <rPr>
        <sz val="11"/>
        <rFont val="KPN Sans"/>
        <family val="2"/>
      </rPr>
      <t xml:space="preserve"> Unless stated otherwise</t>
    </r>
  </si>
  <si>
    <r>
      <t xml:space="preserve">2 </t>
    </r>
    <r>
      <rPr>
        <sz val="11"/>
        <rFont val="KPN Sans"/>
        <family val="2"/>
      </rPr>
      <t>The definitions are explained in the safe harbor section of the factsheets</t>
    </r>
  </si>
  <si>
    <r>
      <rPr>
        <vertAlign val="superscript"/>
        <sz val="11"/>
        <rFont val="KPN Sans"/>
        <family val="2"/>
      </rPr>
      <t>3</t>
    </r>
    <r>
      <rPr>
        <sz val="11"/>
        <rFont val="KPN Sans"/>
        <family val="2"/>
      </rPr>
      <t xml:space="preserve"> Including € 451m and € 26m release of provision related to the pension plan agreements in The Netherlands in Q2 2014 and Q4 2014 respectively</t>
    </r>
  </si>
  <si>
    <r>
      <rPr>
        <vertAlign val="superscript"/>
        <sz val="11"/>
        <rFont val="KPN Sans"/>
        <family val="2"/>
      </rPr>
      <t>4</t>
    </r>
    <r>
      <rPr>
        <sz val="11"/>
        <rFont val="KPN Sans"/>
        <family val="2"/>
      </rPr>
      <t xml:space="preserve"> Reclassification of Q2 2014 due to better insights</t>
    </r>
  </si>
  <si>
    <r>
      <rPr>
        <vertAlign val="superscript"/>
        <sz val="11"/>
        <rFont val="KPN Sans"/>
        <family val="2"/>
      </rPr>
      <t>5</t>
    </r>
    <r>
      <rPr>
        <sz val="11"/>
        <rFont val="KPN Sans"/>
        <family val="2"/>
      </rPr>
      <t xml:space="preserve"> Including impairments if any</t>
    </r>
  </si>
  <si>
    <r>
      <t xml:space="preserve">6 </t>
    </r>
    <r>
      <rPr>
        <sz val="11"/>
        <rFont val="KPN Sans"/>
        <family val="2"/>
      </rPr>
      <t>Including impairment of € 336m in Q3 2014 and € 744m in Q2 2014 related to the fair value of the 20.5% stake in Telefónica Deutschland; including impairment of assets of € 75m in Germany (depreciation) and impairment of € 44m related to mobile platform in Germany (amortization) in Q2 2013</t>
    </r>
  </si>
  <si>
    <r>
      <t xml:space="preserve">7 </t>
    </r>
    <r>
      <rPr>
        <sz val="11"/>
        <rFont val="KPN Sans"/>
        <family val="2"/>
      </rPr>
      <t>Defined as profit after taxes per ordinary share / ADS on a non-diluted basis (in €)</t>
    </r>
  </si>
  <si>
    <r>
      <t xml:space="preserve">8 </t>
    </r>
    <r>
      <rPr>
        <sz val="11"/>
        <rFont val="KPN Sans"/>
        <family val="2"/>
      </rPr>
      <t>Historic EPS restated following rights issue based on the adjustment of the historical share price (adjustment factor of 0.60628)</t>
    </r>
  </si>
  <si>
    <r>
      <t>Change in provisions</t>
    </r>
    <r>
      <rPr>
        <vertAlign val="superscript"/>
        <sz val="11"/>
        <rFont val="KPN Sans"/>
        <family val="2"/>
      </rPr>
      <t>1</t>
    </r>
  </si>
  <si>
    <r>
      <t>Change in working capital</t>
    </r>
    <r>
      <rPr>
        <vertAlign val="superscript"/>
        <sz val="11"/>
        <rFont val="KPN Sans"/>
        <family val="2"/>
      </rPr>
      <t>1</t>
    </r>
  </si>
  <si>
    <r>
      <t>Capex</t>
    </r>
    <r>
      <rPr>
        <vertAlign val="superscript"/>
        <sz val="11"/>
        <rFont val="KPN Sans"/>
        <family val="2"/>
      </rPr>
      <t>2</t>
    </r>
  </si>
  <si>
    <r>
      <t>Net debt</t>
    </r>
    <r>
      <rPr>
        <vertAlign val="superscript"/>
        <sz val="11"/>
        <color indexed="8"/>
        <rFont val="KPN Sans"/>
        <family val="2"/>
      </rPr>
      <t xml:space="preserve">4 </t>
    </r>
    <r>
      <rPr>
        <sz val="11"/>
        <color indexed="8"/>
        <rFont val="KPN Sans"/>
        <family val="2"/>
      </rPr>
      <t>/ EBITDA</t>
    </r>
    <r>
      <rPr>
        <vertAlign val="superscript"/>
        <sz val="11"/>
        <color indexed="8"/>
        <rFont val="KPN Sans"/>
        <family val="2"/>
      </rPr>
      <t>5</t>
    </r>
  </si>
  <si>
    <r>
      <t xml:space="preserve">1 </t>
    </r>
    <r>
      <rPr>
        <sz val="11"/>
        <rFont val="KPN Sans"/>
        <family val="2"/>
      </rPr>
      <t>Excluding changes in deferred taxes</t>
    </r>
  </si>
  <si>
    <r>
      <t xml:space="preserve">2 </t>
    </r>
    <r>
      <rPr>
        <sz val="11"/>
        <rFont val="KPN Sans"/>
        <family val="2"/>
      </rPr>
      <t>Including property, plant &amp; equipment and software</t>
    </r>
  </si>
  <si>
    <r>
      <t>3</t>
    </r>
    <r>
      <rPr>
        <sz val="11"/>
        <rFont val="KPN Sans"/>
        <family val="2"/>
      </rPr>
      <t xml:space="preserve"> Defined as cash flow from operating activities, plus proceeds from real estate, minus Capex and excluding tax recapture E-Plus</t>
    </r>
  </si>
  <si>
    <r>
      <t xml:space="preserve">4 </t>
    </r>
    <r>
      <rPr>
        <sz val="11"/>
        <rFont val="KPN Sans"/>
        <family val="2"/>
      </rPr>
      <t>Net debt defined as gross debt less net cash and short-term investments (restated for new definition per Q4 2013)</t>
    </r>
  </si>
  <si>
    <r>
      <t xml:space="preserve">5 </t>
    </r>
    <r>
      <rPr>
        <sz val="11"/>
        <rFont val="KPN Sans"/>
        <family val="2"/>
      </rPr>
      <t>Defined as 12 month rolling total excluding restructuring costs, incidentals and major changes in the composition of the Group (acquisitions and disposals)</t>
    </r>
  </si>
  <si>
    <r>
      <t>Revenues</t>
    </r>
    <r>
      <rPr>
        <b/>
        <vertAlign val="superscript"/>
        <sz val="11"/>
        <rFont val="KPN Sans"/>
        <family val="2"/>
      </rPr>
      <t>1</t>
    </r>
  </si>
  <si>
    <r>
      <t xml:space="preserve">Mobile International </t>
    </r>
    <r>
      <rPr>
        <sz val="11"/>
        <rFont val="KPN Sans"/>
        <family val="2"/>
      </rPr>
      <t>(incl. discontinued operations)</t>
    </r>
  </si>
  <si>
    <r>
      <t xml:space="preserve">Total revenues </t>
    </r>
    <r>
      <rPr>
        <sz val="11"/>
        <rFont val="KPN Sans"/>
        <family val="2"/>
      </rPr>
      <t>(incl. discontinued operations)</t>
    </r>
  </si>
  <si>
    <r>
      <t xml:space="preserve">1 </t>
    </r>
    <r>
      <rPr>
        <sz val="11"/>
        <rFont val="KPN Sans"/>
        <family val="2"/>
      </rPr>
      <t>The definitions are explained in the safe harbor section of the factsheets</t>
    </r>
  </si>
  <si>
    <r>
      <t>Revenues</t>
    </r>
    <r>
      <rPr>
        <b/>
        <vertAlign val="superscript"/>
        <sz val="11"/>
        <rFont val="KPN Sans"/>
        <family val="2"/>
      </rPr>
      <t>1</t>
    </r>
    <r>
      <rPr>
        <b/>
        <sz val="11"/>
        <rFont val="KPN Sans"/>
        <family val="2"/>
      </rPr>
      <t xml:space="preserve"> - segment breakdown</t>
    </r>
  </si>
  <si>
    <r>
      <t>Adjusted revenues</t>
    </r>
    <r>
      <rPr>
        <b/>
        <vertAlign val="superscript"/>
        <sz val="11"/>
        <rFont val="KPN Sans"/>
        <family val="2"/>
      </rPr>
      <t>1</t>
    </r>
  </si>
  <si>
    <r>
      <t>Total adjusted revenues</t>
    </r>
    <r>
      <rPr>
        <b/>
        <vertAlign val="superscript"/>
        <sz val="11"/>
        <rFont val="KPN Sans"/>
        <family val="2"/>
      </rPr>
      <t>1</t>
    </r>
    <r>
      <rPr>
        <b/>
        <sz val="11"/>
        <rFont val="KPN Sans"/>
        <family val="2"/>
      </rPr>
      <t xml:space="preserve"> </t>
    </r>
    <r>
      <rPr>
        <sz val="11"/>
        <rFont val="KPN Sans"/>
        <family val="2"/>
      </rPr>
      <t>(incl. discontinued operations)</t>
    </r>
  </si>
  <si>
    <r>
      <t>Total adjusted revenues</t>
    </r>
    <r>
      <rPr>
        <b/>
        <vertAlign val="superscript"/>
        <sz val="11"/>
        <rFont val="KPN Sans"/>
        <family val="2"/>
      </rPr>
      <t>1</t>
    </r>
    <r>
      <rPr>
        <b/>
        <sz val="11"/>
        <rFont val="KPN Sans"/>
        <family val="2"/>
      </rPr>
      <t xml:space="preserve"> from continuing operations</t>
    </r>
  </si>
  <si>
    <r>
      <t xml:space="preserve">Total external revenues </t>
    </r>
    <r>
      <rPr>
        <sz val="11"/>
        <rFont val="KPN Sans"/>
        <family val="2"/>
      </rPr>
      <t>(incl. discontinued operations)</t>
    </r>
  </si>
  <si>
    <r>
      <t>Other activities</t>
    </r>
    <r>
      <rPr>
        <b/>
        <vertAlign val="superscript"/>
        <sz val="11"/>
        <rFont val="KPN Sans"/>
        <family val="2"/>
      </rPr>
      <t>1</t>
    </r>
  </si>
  <si>
    <r>
      <t xml:space="preserve">Total operating expenses </t>
    </r>
    <r>
      <rPr>
        <sz val="11"/>
        <rFont val="KPN Sans"/>
        <family val="2"/>
      </rPr>
      <t>(incl. discontinued operations)</t>
    </r>
  </si>
  <si>
    <r>
      <rPr>
        <vertAlign val="superscript"/>
        <sz val="11"/>
        <rFont val="KPN Sans"/>
        <family val="2"/>
      </rPr>
      <t xml:space="preserve">1 </t>
    </r>
    <r>
      <rPr>
        <sz val="11"/>
        <rFont val="KPN Sans"/>
        <family val="2"/>
      </rPr>
      <t>Including € 451m and € 26m release of provision related to the pension plan agreements in The Netherlands in Q2 2014 and Q4 2014 respectively</t>
    </r>
  </si>
  <si>
    <r>
      <t>Depreciation</t>
    </r>
    <r>
      <rPr>
        <b/>
        <vertAlign val="superscript"/>
        <sz val="11"/>
        <rFont val="KPN Sans"/>
        <family val="2"/>
      </rPr>
      <t>1</t>
    </r>
  </si>
  <si>
    <r>
      <t>Germany (incl. discontinued operations)</t>
    </r>
    <r>
      <rPr>
        <vertAlign val="superscript"/>
        <sz val="11"/>
        <color rgb="FF000000"/>
        <rFont val="KPN Sans"/>
        <family val="2"/>
      </rPr>
      <t>2</t>
    </r>
  </si>
  <si>
    <r>
      <t>Total depreciation</t>
    </r>
    <r>
      <rPr>
        <sz val="11"/>
        <rFont val="KPN Sans"/>
        <family val="2"/>
      </rPr>
      <t xml:space="preserve"> (incl. discontinued operations)</t>
    </r>
  </si>
  <si>
    <r>
      <t>Of which discontinued operations</t>
    </r>
    <r>
      <rPr>
        <i/>
        <vertAlign val="superscript"/>
        <sz val="11"/>
        <rFont val="KPN Sans"/>
        <family val="2"/>
      </rPr>
      <t>2</t>
    </r>
  </si>
  <si>
    <r>
      <rPr>
        <vertAlign val="superscript"/>
        <sz val="11"/>
        <rFont val="KPN Sans"/>
        <family val="2"/>
      </rPr>
      <t>1</t>
    </r>
    <r>
      <rPr>
        <sz val="11"/>
        <rFont val="KPN Sans"/>
        <family val="2"/>
      </rPr>
      <t xml:space="preserve"> Including impairments, if any</t>
    </r>
  </si>
  <si>
    <r>
      <t xml:space="preserve">2 </t>
    </r>
    <r>
      <rPr>
        <sz val="11"/>
        <rFont val="KPN Sans"/>
        <family val="2"/>
      </rPr>
      <t>Including € 75m impairment of assets Germany in Q2 2013</t>
    </r>
  </si>
  <si>
    <r>
      <t>Amortization</t>
    </r>
    <r>
      <rPr>
        <b/>
        <vertAlign val="superscript"/>
        <sz val="11"/>
        <rFont val="KPN Sans"/>
        <family val="2"/>
      </rPr>
      <t>1</t>
    </r>
  </si>
  <si>
    <r>
      <t xml:space="preserve">Total amortization </t>
    </r>
    <r>
      <rPr>
        <sz val="11"/>
        <rFont val="KPN Sans"/>
        <family val="2"/>
      </rPr>
      <t>(incl. discontinued operations)</t>
    </r>
  </si>
  <si>
    <r>
      <rPr>
        <vertAlign val="superscript"/>
        <sz val="11"/>
        <rFont val="KPN Sans"/>
        <family val="2"/>
      </rPr>
      <t>2</t>
    </r>
    <r>
      <rPr>
        <sz val="11"/>
        <rFont val="KPN Sans"/>
        <family val="2"/>
      </rPr>
      <t xml:space="preserve"> Including € 44m impairment related to mobile platform in Germany in Q2 2013</t>
    </r>
  </si>
  <si>
    <r>
      <t xml:space="preserve">Total EBITDA </t>
    </r>
    <r>
      <rPr>
        <sz val="11"/>
        <rFont val="KPN Sans"/>
        <family val="2"/>
      </rPr>
      <t>(reported; incl. discontinued operations)</t>
    </r>
  </si>
  <si>
    <r>
      <t>Total EBITDA margin</t>
    </r>
    <r>
      <rPr>
        <sz val="11"/>
        <rFont val="KPN Sans"/>
        <family val="2"/>
      </rPr>
      <t xml:space="preserve"> (reported; incl. discontinued operations)</t>
    </r>
  </si>
  <si>
    <r>
      <t>Adjusted EBITDA</t>
    </r>
    <r>
      <rPr>
        <b/>
        <vertAlign val="superscript"/>
        <sz val="11"/>
        <rFont val="KPN Sans"/>
        <family val="2"/>
      </rPr>
      <t>1</t>
    </r>
  </si>
  <si>
    <r>
      <t>Total adjusted EBITDA</t>
    </r>
    <r>
      <rPr>
        <b/>
        <vertAlign val="superscript"/>
        <sz val="11"/>
        <rFont val="KPN Sans"/>
        <family val="2"/>
      </rPr>
      <t>1</t>
    </r>
    <r>
      <rPr>
        <b/>
        <sz val="11"/>
        <rFont val="KPN Sans"/>
        <family val="2"/>
      </rPr>
      <t xml:space="preserve"> </t>
    </r>
    <r>
      <rPr>
        <sz val="11"/>
        <rFont val="KPN Sans"/>
        <family val="2"/>
      </rPr>
      <t>(incl. discontinued operations)</t>
    </r>
  </si>
  <si>
    <r>
      <t>Total adjusted EBITDA</t>
    </r>
    <r>
      <rPr>
        <b/>
        <vertAlign val="superscript"/>
        <sz val="11"/>
        <rFont val="KPN Sans"/>
        <family val="2"/>
      </rPr>
      <t>1</t>
    </r>
    <r>
      <rPr>
        <b/>
        <sz val="11"/>
        <rFont val="KPN Sans"/>
        <family val="2"/>
      </rPr>
      <t xml:space="preserve"> from continuing operations</t>
    </r>
  </si>
  <si>
    <r>
      <t>Adjusted EBITDA</t>
    </r>
    <r>
      <rPr>
        <b/>
        <vertAlign val="superscript"/>
        <sz val="11"/>
        <rFont val="KPN Sans"/>
        <family val="2"/>
      </rPr>
      <t>1</t>
    </r>
    <r>
      <rPr>
        <b/>
        <sz val="11"/>
        <rFont val="KPN Sans"/>
        <family val="2"/>
      </rPr>
      <t xml:space="preserve"> margin</t>
    </r>
  </si>
  <si>
    <r>
      <t xml:space="preserve">Total operating profit </t>
    </r>
    <r>
      <rPr>
        <sz val="11"/>
        <rFont val="KPN Sans"/>
        <family val="2"/>
      </rPr>
      <t>(incl. discontinued operations)</t>
    </r>
  </si>
  <si>
    <r>
      <t xml:space="preserve">Total operating profit margin </t>
    </r>
    <r>
      <rPr>
        <sz val="11"/>
        <rFont val="KPN Sans"/>
        <family val="2"/>
      </rPr>
      <t>(incl. discontinued operations)</t>
    </r>
  </si>
  <si>
    <r>
      <t>Cash flow from continuing operations</t>
    </r>
    <r>
      <rPr>
        <b/>
        <vertAlign val="superscript"/>
        <sz val="11"/>
        <rFont val="KPN Sans"/>
        <family val="2"/>
      </rPr>
      <t>1</t>
    </r>
  </si>
  <si>
    <r>
      <t>Change in provisions</t>
    </r>
    <r>
      <rPr>
        <vertAlign val="superscript"/>
        <sz val="11"/>
        <rFont val="KPN Sans"/>
        <family val="2"/>
      </rPr>
      <t>2</t>
    </r>
  </si>
  <si>
    <r>
      <t>Change in working capital</t>
    </r>
    <r>
      <rPr>
        <b/>
        <vertAlign val="superscript"/>
        <sz val="11"/>
        <rFont val="KPN Sans"/>
        <family val="2"/>
      </rPr>
      <t>2</t>
    </r>
  </si>
  <si>
    <r>
      <t>Capital expenditures from continuing operations</t>
    </r>
    <r>
      <rPr>
        <vertAlign val="superscript"/>
        <sz val="11"/>
        <color indexed="8"/>
        <rFont val="KPN Sans"/>
        <family val="2"/>
      </rPr>
      <t>3</t>
    </r>
  </si>
  <si>
    <r>
      <t>Free cash flow from continuing operations</t>
    </r>
    <r>
      <rPr>
        <b/>
        <vertAlign val="superscript"/>
        <sz val="11"/>
        <rFont val="KPN Sans"/>
        <family val="2"/>
      </rPr>
      <t>4</t>
    </r>
  </si>
  <si>
    <r>
      <t>Capital expenditures (incl. discontinued operations)</t>
    </r>
    <r>
      <rPr>
        <vertAlign val="superscript"/>
        <sz val="11"/>
        <color indexed="8"/>
        <rFont val="KPN Sans"/>
        <family val="2"/>
      </rPr>
      <t xml:space="preserve">3 </t>
    </r>
  </si>
  <si>
    <r>
      <t>Free cash flow</t>
    </r>
    <r>
      <rPr>
        <sz val="11"/>
        <rFont val="KPN Sans"/>
        <family val="2"/>
      </rPr>
      <t xml:space="preserve"> (incl. discontinued operations)</t>
    </r>
    <r>
      <rPr>
        <vertAlign val="superscript"/>
        <sz val="11"/>
        <rFont val="KPN Sans"/>
        <family val="2"/>
      </rPr>
      <t>4</t>
    </r>
  </si>
  <si>
    <r>
      <t xml:space="preserve">1 </t>
    </r>
    <r>
      <rPr>
        <sz val="11"/>
        <rFont val="KPN Sans"/>
        <family val="2"/>
      </rPr>
      <t>Unless stated otherwise</t>
    </r>
  </si>
  <si>
    <r>
      <t xml:space="preserve">2 </t>
    </r>
    <r>
      <rPr>
        <sz val="11"/>
        <rFont val="KPN Sans"/>
        <family val="2"/>
      </rPr>
      <t>Excluding changes in deferred taxes</t>
    </r>
  </si>
  <si>
    <r>
      <t xml:space="preserve">3 </t>
    </r>
    <r>
      <rPr>
        <sz val="11"/>
        <rFont val="KPN Sans"/>
        <family val="2"/>
      </rPr>
      <t>Including property, plant &amp; equipment and software</t>
    </r>
  </si>
  <si>
    <r>
      <rPr>
        <vertAlign val="superscript"/>
        <sz val="11"/>
        <rFont val="KPN Sans"/>
        <family val="2"/>
      </rPr>
      <t xml:space="preserve">4 </t>
    </r>
    <r>
      <rPr>
        <sz val="11"/>
        <rFont val="KPN Sans"/>
        <family val="2"/>
      </rPr>
      <t>Defined as cash flow from operating activities, plus proceeds from real estate, minus Capex and excluding E-Plus tax recapture</t>
    </r>
  </si>
  <si>
    <r>
      <t>Capex</t>
    </r>
    <r>
      <rPr>
        <b/>
        <vertAlign val="superscript"/>
        <sz val="11"/>
        <rFont val="KPN Sans"/>
        <family val="2"/>
      </rPr>
      <t>1</t>
    </r>
  </si>
  <si>
    <r>
      <t xml:space="preserve">Total Capex </t>
    </r>
    <r>
      <rPr>
        <sz val="11"/>
        <rFont val="KPN Sans"/>
        <family val="2"/>
      </rPr>
      <t>(incl. discontinued operations)</t>
    </r>
  </si>
  <si>
    <r>
      <t xml:space="preserve">1 </t>
    </r>
    <r>
      <rPr>
        <sz val="11"/>
        <rFont val="KPN Sans"/>
        <family val="2"/>
      </rPr>
      <t>Including property, plant &amp; equipment and software</t>
    </r>
  </si>
  <si>
    <r>
      <t>Capex¹ / Adjusted revenues</t>
    </r>
    <r>
      <rPr>
        <b/>
        <vertAlign val="superscript"/>
        <sz val="11"/>
        <rFont val="KPN Sans"/>
        <family val="2"/>
      </rPr>
      <t>2</t>
    </r>
  </si>
  <si>
    <r>
      <t xml:space="preserve">Total </t>
    </r>
    <r>
      <rPr>
        <sz val="11"/>
        <rFont val="KPN Sans"/>
        <family val="2"/>
      </rPr>
      <t>(incl. discontinued operations)</t>
    </r>
  </si>
  <si>
    <r>
      <t>Software</t>
    </r>
    <r>
      <rPr>
        <vertAlign val="superscript"/>
        <sz val="11"/>
        <color indexed="8"/>
        <rFont val="KPN Sans"/>
        <family val="2"/>
      </rPr>
      <t>1</t>
    </r>
  </si>
  <si>
    <r>
      <t>Group equity</t>
    </r>
    <r>
      <rPr>
        <vertAlign val="superscript"/>
        <sz val="11"/>
        <color indexed="8"/>
        <rFont val="KPN Sans"/>
        <family val="2"/>
      </rPr>
      <t>2</t>
    </r>
  </si>
  <si>
    <r>
      <t>Current liabilities</t>
    </r>
    <r>
      <rPr>
        <vertAlign val="superscript"/>
        <sz val="11"/>
        <color indexed="8"/>
        <rFont val="KPN Sans"/>
        <family val="2"/>
      </rPr>
      <t>3</t>
    </r>
  </si>
  <si>
    <r>
      <t xml:space="preserve">1 </t>
    </r>
    <r>
      <rPr>
        <sz val="11"/>
        <color indexed="8"/>
        <rFont val="KPN Sans"/>
        <family val="2"/>
      </rPr>
      <t>Including development costs software</t>
    </r>
  </si>
  <si>
    <r>
      <t xml:space="preserve">2 </t>
    </r>
    <r>
      <rPr>
        <sz val="11"/>
        <rFont val="KPN Sans"/>
        <family val="2"/>
      </rPr>
      <t>Including minority interest</t>
    </r>
  </si>
  <si>
    <r>
      <t xml:space="preserve">3 </t>
    </r>
    <r>
      <rPr>
        <sz val="11"/>
        <color indexed="8"/>
        <rFont val="KPN Sans"/>
        <family val="2"/>
      </rPr>
      <t>Current liabilities include bank overdrafts</t>
    </r>
  </si>
  <si>
    <r>
      <t>Preference shares B KPN</t>
    </r>
    <r>
      <rPr>
        <vertAlign val="superscript"/>
        <sz val="11"/>
        <color indexed="8"/>
        <rFont val="KPN Sans"/>
        <family val="2"/>
      </rPr>
      <t>1</t>
    </r>
  </si>
  <si>
    <r>
      <t>Gross debt</t>
    </r>
    <r>
      <rPr>
        <b/>
        <vertAlign val="superscript"/>
        <sz val="11"/>
        <color indexed="8"/>
        <rFont val="KPN Sans"/>
        <family val="2"/>
      </rPr>
      <t>2</t>
    </r>
  </si>
  <si>
    <r>
      <t>Net debt</t>
    </r>
    <r>
      <rPr>
        <b/>
        <vertAlign val="superscript"/>
        <sz val="11"/>
        <color indexed="8"/>
        <rFont val="KPN Sans"/>
        <family val="2"/>
      </rPr>
      <t>3</t>
    </r>
  </si>
  <si>
    <r>
      <t>Fair value financial instruments</t>
    </r>
    <r>
      <rPr>
        <b/>
        <vertAlign val="superscript"/>
        <sz val="11"/>
        <color indexed="8"/>
        <rFont val="KPN Sans"/>
        <family val="2"/>
      </rPr>
      <t>4</t>
    </r>
  </si>
  <si>
    <r>
      <rPr>
        <vertAlign val="superscript"/>
        <sz val="11"/>
        <rFont val="KPN Sans"/>
        <family val="2"/>
      </rPr>
      <t>1</t>
    </r>
    <r>
      <rPr>
        <sz val="11"/>
        <rFont val="KPN Sans"/>
        <family val="2"/>
      </rPr>
      <t xml:space="preserve"> Preference shares B KPN are treated as debt</t>
    </r>
  </si>
  <si>
    <r>
      <t xml:space="preserve">2 </t>
    </r>
    <r>
      <rPr>
        <sz val="11"/>
        <rFont val="KPN Sans"/>
        <family val="2"/>
      </rPr>
      <t>Gross debt defined as the nominal value of interest bearing financial liabilities, excluding derivatives and related collateral, representing the net repayment obligations in Euro, taking into account 50% of the nominal value of the hybrid capital instruments (restated for new definition per Q4 2013)</t>
    </r>
  </si>
  <si>
    <r>
      <t xml:space="preserve">3 </t>
    </r>
    <r>
      <rPr>
        <sz val="11"/>
        <rFont val="KPN Sans"/>
        <family val="2"/>
      </rPr>
      <t>Net debt defined as gross debt less net cash and short-term investments (restated for new definition per Q4 2013)</t>
    </r>
  </si>
  <si>
    <r>
      <t xml:space="preserve">KPN Group </t>
    </r>
    <r>
      <rPr>
        <sz val="11"/>
        <color indexed="8"/>
        <rFont val="KPN Sans"/>
        <family val="2"/>
      </rPr>
      <t>(incl. discontinued operations)</t>
    </r>
  </si>
  <si>
    <r>
      <t>Regulatory impact: Revenues</t>
    </r>
    <r>
      <rPr>
        <b/>
        <vertAlign val="superscript"/>
        <sz val="11"/>
        <rFont val="KPN Sans"/>
        <family val="2"/>
      </rPr>
      <t>1</t>
    </r>
  </si>
  <si>
    <r>
      <t xml:space="preserve">KPN Group </t>
    </r>
    <r>
      <rPr>
        <sz val="11"/>
        <rFont val="KPN Sans"/>
        <family val="2"/>
      </rPr>
      <t>(incl. discontinued operations)</t>
    </r>
  </si>
  <si>
    <r>
      <t>Regulatory impact: EBITDA</t>
    </r>
    <r>
      <rPr>
        <b/>
        <vertAlign val="superscript"/>
        <sz val="11"/>
        <rFont val="KPN Sans"/>
        <family val="2"/>
      </rPr>
      <t>1</t>
    </r>
  </si>
  <si>
    <r>
      <t>KPN Group</t>
    </r>
    <r>
      <rPr>
        <sz val="11"/>
        <rFont val="KPN Sans"/>
        <family val="2"/>
      </rPr>
      <t xml:space="preserve"> (incl. discontinued operations)</t>
    </r>
  </si>
  <si>
    <r>
      <t>MTA impact: Revenues</t>
    </r>
    <r>
      <rPr>
        <b/>
        <vertAlign val="superscript"/>
        <sz val="11"/>
        <rFont val="KPN Sans"/>
        <family val="2"/>
      </rPr>
      <t>1</t>
    </r>
  </si>
  <si>
    <r>
      <t>MTA impact: EBITDA</t>
    </r>
    <r>
      <rPr>
        <b/>
        <vertAlign val="superscript"/>
        <sz val="11"/>
        <rFont val="KPN Sans"/>
        <family val="2"/>
      </rPr>
      <t>1</t>
    </r>
  </si>
  <si>
    <r>
      <t>Roaming impact: Revenues</t>
    </r>
    <r>
      <rPr>
        <b/>
        <vertAlign val="superscript"/>
        <sz val="11"/>
        <rFont val="KPN Sans"/>
        <family val="2"/>
      </rPr>
      <t>1</t>
    </r>
  </si>
  <si>
    <r>
      <t>Roaming impact: EBITDA</t>
    </r>
    <r>
      <rPr>
        <b/>
        <vertAlign val="superscript"/>
        <sz val="11"/>
        <rFont val="KPN Sans"/>
        <family val="2"/>
      </rPr>
      <t>1</t>
    </r>
  </si>
  <si>
    <r>
      <t>Adjusted</t>
    </r>
    <r>
      <rPr>
        <b/>
        <vertAlign val="superscript"/>
        <sz val="11"/>
        <rFont val="Arial"/>
        <family val="2"/>
      </rPr>
      <t>1</t>
    </r>
  </si>
  <si>
    <r>
      <t xml:space="preserve">Total EBITDA </t>
    </r>
    <r>
      <rPr>
        <sz val="11"/>
        <color indexed="8"/>
        <rFont val="KPN Sans"/>
        <family val="2"/>
      </rPr>
      <t>(incl. discontinued operations)</t>
    </r>
  </si>
  <si>
    <r>
      <t xml:space="preserve">Total EBITDA margin </t>
    </r>
    <r>
      <rPr>
        <sz val="11"/>
        <rFont val="KPN Sans"/>
        <family val="2"/>
      </rPr>
      <t>(incl. discontinued operations)</t>
    </r>
  </si>
  <si>
    <r>
      <t>Total EBITDA margin</t>
    </r>
    <r>
      <rPr>
        <b/>
        <sz val="11"/>
        <rFont val="KPN Sans"/>
        <family val="2"/>
      </rPr>
      <t xml:space="preserve"> from continuing operations</t>
    </r>
  </si>
  <si>
    <r>
      <t>Mobile International</t>
    </r>
    <r>
      <rPr>
        <sz val="11"/>
        <rFont val="KPN Sans"/>
        <family val="2"/>
      </rPr>
      <t xml:space="preserve"> (incl. discontinued operations)</t>
    </r>
  </si>
  <si>
    <r>
      <t>Market share service revenues total KPN NL</t>
    </r>
    <r>
      <rPr>
        <b/>
        <vertAlign val="superscript"/>
        <sz val="11"/>
        <color indexed="8"/>
        <rFont val="KPN Sans"/>
        <family val="2"/>
      </rPr>
      <t>1</t>
    </r>
  </si>
  <si>
    <r>
      <t>Customers</t>
    </r>
    <r>
      <rPr>
        <b/>
        <vertAlign val="superscript"/>
        <sz val="11"/>
        <color indexed="8"/>
        <rFont val="KPN Sans"/>
        <family val="2"/>
      </rPr>
      <t>2,3</t>
    </r>
    <r>
      <rPr>
        <b/>
        <sz val="11"/>
        <color indexed="8"/>
        <rFont val="KPN Sans"/>
        <family val="2"/>
      </rPr>
      <t xml:space="preserve"> </t>
    </r>
    <r>
      <rPr>
        <sz val="11"/>
        <color indexed="8"/>
        <rFont val="KPN Sans"/>
        <family val="2"/>
      </rPr>
      <t>(* 1,000)</t>
    </r>
  </si>
  <si>
    <r>
      <t>- Postpaid</t>
    </r>
    <r>
      <rPr>
        <vertAlign val="superscript"/>
        <sz val="11"/>
        <color indexed="8"/>
        <rFont val="KPN Sans"/>
        <family val="2"/>
      </rPr>
      <t>3</t>
    </r>
  </si>
  <si>
    <r>
      <t>Net adds</t>
    </r>
    <r>
      <rPr>
        <b/>
        <vertAlign val="superscript"/>
        <sz val="11"/>
        <color indexed="8"/>
        <rFont val="KPN Sans"/>
        <family val="2"/>
      </rPr>
      <t>2,3</t>
    </r>
    <r>
      <rPr>
        <b/>
        <sz val="11"/>
        <color indexed="8"/>
        <rFont val="KPN Sans"/>
        <family val="2"/>
      </rPr>
      <t xml:space="preserve"> </t>
    </r>
    <r>
      <rPr>
        <sz val="11"/>
        <color indexed="8"/>
        <rFont val="KPN Sans"/>
        <family val="2"/>
      </rPr>
      <t>(* 1,000)</t>
    </r>
  </si>
  <si>
    <r>
      <t>Service revenues</t>
    </r>
    <r>
      <rPr>
        <b/>
        <vertAlign val="superscript"/>
        <sz val="11"/>
        <color indexed="8"/>
        <rFont val="KPN Sans"/>
        <family val="2"/>
      </rPr>
      <t>2</t>
    </r>
    <r>
      <rPr>
        <b/>
        <sz val="11"/>
        <color indexed="8"/>
        <rFont val="KPN Sans"/>
        <family val="2"/>
      </rPr>
      <t xml:space="preserve"> </t>
    </r>
    <r>
      <rPr>
        <sz val="11"/>
        <color indexed="8"/>
        <rFont val="KPN Sans"/>
        <family val="2"/>
      </rPr>
      <t>(in m)</t>
    </r>
  </si>
  <si>
    <r>
      <t>Retail ARPU</t>
    </r>
    <r>
      <rPr>
        <b/>
        <vertAlign val="superscript"/>
        <sz val="11"/>
        <color indexed="8"/>
        <rFont val="KPN Sans"/>
        <family val="2"/>
      </rPr>
      <t>4</t>
    </r>
  </si>
  <si>
    <r>
      <rPr>
        <b/>
        <sz val="11"/>
        <color indexed="8"/>
        <rFont val="KPN Sans"/>
        <family val="2"/>
      </rPr>
      <t xml:space="preserve">Blended ARPU </t>
    </r>
    <r>
      <rPr>
        <sz val="11"/>
        <color indexed="8"/>
        <rFont val="KPN Sans"/>
        <family val="2"/>
      </rPr>
      <t>(retail &amp; wholesale)</t>
    </r>
  </si>
  <si>
    <r>
      <t>Retail AMPU</t>
    </r>
    <r>
      <rPr>
        <b/>
        <vertAlign val="superscript"/>
        <sz val="11"/>
        <color indexed="8"/>
        <rFont val="KPN Sans"/>
        <family val="2"/>
      </rPr>
      <t>4</t>
    </r>
    <r>
      <rPr>
        <b/>
        <sz val="11"/>
        <color indexed="8"/>
        <rFont val="KPN Sans"/>
        <family val="2"/>
      </rPr>
      <t xml:space="preserve"> </t>
    </r>
    <r>
      <rPr>
        <sz val="11"/>
        <color indexed="8"/>
        <rFont val="KPN Sans"/>
        <family val="2"/>
      </rPr>
      <t>(originating, terminating)</t>
    </r>
  </si>
  <si>
    <r>
      <t>ASPU</t>
    </r>
    <r>
      <rPr>
        <b/>
        <vertAlign val="superscript"/>
        <sz val="11"/>
        <color indexed="8"/>
        <rFont val="KPN Sans"/>
        <family val="2"/>
      </rPr>
      <t>4</t>
    </r>
    <r>
      <rPr>
        <b/>
        <sz val="11"/>
        <color indexed="8"/>
        <rFont val="KPN Sans"/>
        <family val="2"/>
      </rPr>
      <t xml:space="preserve"> </t>
    </r>
    <r>
      <rPr>
        <sz val="11"/>
        <color indexed="8"/>
        <rFont val="KPN Sans"/>
        <family val="2"/>
      </rPr>
      <t>(originating, per subscriber)</t>
    </r>
  </si>
  <si>
    <r>
      <t>Retail SAC/SRC</t>
    </r>
    <r>
      <rPr>
        <b/>
        <vertAlign val="superscript"/>
        <sz val="11"/>
        <color indexed="8"/>
        <rFont val="KPN Sans"/>
        <family val="2"/>
      </rPr>
      <t>4,5</t>
    </r>
  </si>
  <si>
    <r>
      <t xml:space="preserve">1 </t>
    </r>
    <r>
      <rPr>
        <sz val="11"/>
        <rFont val="KPN Sans"/>
        <family val="2"/>
      </rPr>
      <t>Total Dutch (Consumer Mobile and Business) service revenue market share</t>
    </r>
  </si>
  <si>
    <r>
      <rPr>
        <vertAlign val="superscript"/>
        <sz val="11"/>
        <rFont val="KPN Sans"/>
        <family val="2"/>
      </rPr>
      <t xml:space="preserve">2 </t>
    </r>
    <r>
      <rPr>
        <sz val="11"/>
        <rFont val="KPN Sans"/>
        <family val="2"/>
      </rPr>
      <t>Consumer retail &amp; Mobile wholesale</t>
    </r>
  </si>
  <si>
    <r>
      <rPr>
        <vertAlign val="superscript"/>
        <sz val="11"/>
        <rFont val="KPN Sans"/>
        <family val="2"/>
      </rPr>
      <t xml:space="preserve">3 </t>
    </r>
    <r>
      <rPr>
        <sz val="11"/>
        <rFont val="KPN Sans"/>
        <family val="2"/>
      </rPr>
      <t>Including 13k positive one-off adjustment to postpaid retail customer base in Q2 2013</t>
    </r>
  </si>
  <si>
    <r>
      <rPr>
        <vertAlign val="superscript"/>
        <sz val="11"/>
        <rFont val="KPN Sans"/>
        <family val="2"/>
      </rPr>
      <t xml:space="preserve">4 </t>
    </r>
    <r>
      <rPr>
        <sz val="11"/>
        <rFont val="KPN Sans"/>
        <family val="2"/>
      </rPr>
      <t>Applies to Consumer Mobile retail subscribers only</t>
    </r>
  </si>
  <si>
    <r>
      <rPr>
        <vertAlign val="superscript"/>
        <sz val="11"/>
        <rFont val="KPN Sans"/>
        <family val="2"/>
      </rPr>
      <t xml:space="preserve">5 </t>
    </r>
    <r>
      <rPr>
        <sz val="11"/>
        <rFont val="KPN Sans"/>
        <family val="2"/>
      </rPr>
      <t>Including handset subsidies, commissions, SIM costs and capitalization of handsets corrected for residual value</t>
    </r>
  </si>
  <si>
    <r>
      <t>Market penetration</t>
    </r>
    <r>
      <rPr>
        <b/>
        <vertAlign val="superscript"/>
        <sz val="11"/>
        <color indexed="8"/>
        <rFont val="KPN Sans"/>
        <family val="2"/>
      </rPr>
      <t>1</t>
    </r>
  </si>
  <si>
    <r>
      <t>Market share</t>
    </r>
    <r>
      <rPr>
        <b/>
        <vertAlign val="superscript"/>
        <sz val="11"/>
        <color indexed="8"/>
        <rFont val="KPN Sans"/>
        <family val="2"/>
      </rPr>
      <t>1</t>
    </r>
  </si>
  <si>
    <r>
      <t>Access Lines</t>
    </r>
    <r>
      <rPr>
        <sz val="11"/>
        <color indexed="8"/>
        <rFont val="KPN Sans"/>
        <family val="2"/>
      </rPr>
      <t xml:space="preserve"> (*1,000)</t>
    </r>
  </si>
  <si>
    <r>
      <t>Net line loss</t>
    </r>
    <r>
      <rPr>
        <b/>
        <vertAlign val="superscript"/>
        <sz val="11"/>
        <color indexed="8"/>
        <rFont val="KPN Sans"/>
        <family val="2"/>
      </rPr>
      <t>2</t>
    </r>
    <r>
      <rPr>
        <b/>
        <sz val="11"/>
        <color indexed="8"/>
        <rFont val="KPN Sans"/>
        <family val="2"/>
      </rPr>
      <t xml:space="preserve"> </t>
    </r>
    <r>
      <rPr>
        <sz val="11"/>
        <color indexed="8"/>
        <rFont val="KPN Sans"/>
        <family val="2"/>
      </rPr>
      <t>(*1,000)</t>
    </r>
  </si>
  <si>
    <r>
      <t>Broadband ISP customers</t>
    </r>
    <r>
      <rPr>
        <sz val="11"/>
        <color indexed="8"/>
        <rFont val="KPN Sans"/>
        <family val="2"/>
      </rPr>
      <t xml:space="preserve"> (*1,000)</t>
    </r>
  </si>
  <si>
    <r>
      <t xml:space="preserve">Number of triple play (fixed) packages </t>
    </r>
    <r>
      <rPr>
        <sz val="11"/>
        <color indexed="8"/>
        <rFont val="KPN Sans"/>
        <family val="2"/>
      </rPr>
      <t>(*1,000)</t>
    </r>
  </si>
  <si>
    <r>
      <t xml:space="preserve">Number of fixed-mobile bundles </t>
    </r>
    <r>
      <rPr>
        <sz val="11"/>
        <color indexed="8"/>
        <rFont val="KPN Sans"/>
        <family val="2"/>
      </rPr>
      <t>(*1,000)</t>
    </r>
  </si>
  <si>
    <r>
      <t xml:space="preserve">Broadband ARPU </t>
    </r>
    <r>
      <rPr>
        <sz val="11"/>
        <color indexed="8"/>
        <rFont val="KPN Sans"/>
        <family val="2"/>
      </rPr>
      <t>(blended)</t>
    </r>
  </si>
  <si>
    <r>
      <t>TV subscribers</t>
    </r>
    <r>
      <rPr>
        <b/>
        <vertAlign val="superscript"/>
        <sz val="11"/>
        <color indexed="8"/>
        <rFont val="KPN Sans"/>
        <family val="2"/>
      </rPr>
      <t xml:space="preserve"> </t>
    </r>
    <r>
      <rPr>
        <sz val="11"/>
        <color indexed="8"/>
        <rFont val="KPN Sans"/>
        <family val="2"/>
      </rPr>
      <t>(*1,000)</t>
    </r>
  </si>
  <si>
    <r>
      <t>- Other</t>
    </r>
    <r>
      <rPr>
        <vertAlign val="superscript"/>
        <sz val="11"/>
        <color indexed="8"/>
        <rFont val="KPN Sans"/>
        <family val="2"/>
      </rPr>
      <t>3</t>
    </r>
  </si>
  <si>
    <r>
      <t xml:space="preserve">TV ARPU </t>
    </r>
    <r>
      <rPr>
        <sz val="11"/>
        <color indexed="8"/>
        <rFont val="KPN Sans"/>
        <family val="2"/>
      </rPr>
      <t>(blended)</t>
    </r>
  </si>
  <si>
    <r>
      <t>FttH</t>
    </r>
    <r>
      <rPr>
        <sz val="11"/>
        <color indexed="8"/>
        <rFont val="KPN Sans"/>
        <family val="2"/>
      </rPr>
      <t xml:space="preserve"> (activated) (*1,000)</t>
    </r>
  </si>
  <si>
    <r>
      <t>FttH penetration</t>
    </r>
    <r>
      <rPr>
        <b/>
        <vertAlign val="superscript"/>
        <sz val="11"/>
        <color indexed="8"/>
        <rFont val="KPN Sans"/>
        <family val="2"/>
      </rPr>
      <t xml:space="preserve">4 </t>
    </r>
  </si>
  <si>
    <r>
      <rPr>
        <vertAlign val="superscript"/>
        <sz val="11"/>
        <color indexed="8"/>
        <rFont val="KPN Sans"/>
        <family val="2"/>
      </rPr>
      <t>1</t>
    </r>
    <r>
      <rPr>
        <sz val="11"/>
        <rFont val="KPN Sans"/>
        <family val="2"/>
      </rPr>
      <t xml:space="preserve"> Based on management estimate</t>
    </r>
  </si>
  <si>
    <r>
      <rPr>
        <vertAlign val="superscript"/>
        <sz val="11"/>
        <color indexed="8"/>
        <rFont val="KPN Sans"/>
        <family val="2"/>
      </rPr>
      <t>2</t>
    </r>
    <r>
      <rPr>
        <vertAlign val="superscript"/>
        <sz val="11"/>
        <rFont val="KPN Sans"/>
        <family val="2"/>
      </rPr>
      <t xml:space="preserve"> </t>
    </r>
    <r>
      <rPr>
        <sz val="11"/>
        <rFont val="KPN Sans"/>
        <family val="2"/>
      </rPr>
      <t xml:space="preserve">Quarterly delta in PSTN / ISDN access lines + delta Consumer VoIP, ADSL Only and delta Consumer fiber </t>
    </r>
  </si>
  <si>
    <r>
      <rPr>
        <vertAlign val="superscript"/>
        <sz val="11"/>
        <color indexed="8"/>
        <rFont val="KPN Sans"/>
        <family val="2"/>
      </rPr>
      <t xml:space="preserve">3 </t>
    </r>
    <r>
      <rPr>
        <sz val="11"/>
        <color indexed="8"/>
        <rFont val="KPN Sans"/>
        <family val="2"/>
      </rPr>
      <t>Other includes Digitenne used as primary TV connection and analog TV customers</t>
    </r>
  </si>
  <si>
    <r>
      <rPr>
        <vertAlign val="superscript"/>
        <sz val="11"/>
        <rFont val="KPN Sans"/>
        <family val="2"/>
      </rPr>
      <t>4</t>
    </r>
    <r>
      <rPr>
        <sz val="11"/>
        <rFont val="KPN Sans"/>
        <family val="2"/>
      </rPr>
      <t xml:space="preserve"> FttH penetration is defined as KPN FttH HA divided by KPN FttH areas HP</t>
    </r>
  </si>
  <si>
    <r>
      <t xml:space="preserve">VPN connections </t>
    </r>
    <r>
      <rPr>
        <sz val="11"/>
        <color indexed="8"/>
        <rFont val="KPN Sans"/>
        <family val="2"/>
      </rPr>
      <t>(*1,000)</t>
    </r>
  </si>
  <si>
    <r>
      <t xml:space="preserve">Business DSL </t>
    </r>
    <r>
      <rPr>
        <sz val="11"/>
        <color indexed="8"/>
        <rFont val="KPN Sans"/>
        <family val="2"/>
      </rPr>
      <t>(*1,000)</t>
    </r>
  </si>
  <si>
    <r>
      <t xml:space="preserve">Traditional voice MoU </t>
    </r>
    <r>
      <rPr>
        <sz val="11"/>
        <color indexed="8"/>
        <rFont val="KPN Sans"/>
        <family val="2"/>
      </rPr>
      <t>(originating)</t>
    </r>
  </si>
  <si>
    <r>
      <t>Applications online</t>
    </r>
    <r>
      <rPr>
        <sz val="11"/>
        <color indexed="8"/>
        <rFont val="KPN Sans"/>
        <family val="2"/>
      </rPr>
      <t xml:space="preserve"> (*1,000)</t>
    </r>
  </si>
  <si>
    <r>
      <t>Customers excl. M2M</t>
    </r>
    <r>
      <rPr>
        <b/>
        <vertAlign val="superscript"/>
        <sz val="11"/>
        <color indexed="8"/>
        <rFont val="KPN Sans"/>
        <family val="2"/>
      </rPr>
      <t>1</t>
    </r>
    <r>
      <rPr>
        <sz val="11"/>
        <color indexed="8"/>
        <rFont val="KPN Sans"/>
        <family val="2"/>
      </rPr>
      <t xml:space="preserve"> (*1,000)</t>
    </r>
  </si>
  <si>
    <r>
      <t xml:space="preserve">Subscribers M2M </t>
    </r>
    <r>
      <rPr>
        <sz val="11"/>
        <color indexed="8"/>
        <rFont val="KPN Sans"/>
        <family val="2"/>
      </rPr>
      <t>(*1,000)</t>
    </r>
  </si>
  <si>
    <r>
      <t xml:space="preserve">Service revenues </t>
    </r>
    <r>
      <rPr>
        <sz val="11"/>
        <color indexed="8"/>
        <rFont val="KPN Sans"/>
        <family val="2"/>
      </rPr>
      <t>(in m)</t>
    </r>
    <r>
      <rPr>
        <vertAlign val="superscript"/>
        <sz val="11"/>
        <color indexed="8"/>
        <rFont val="KPN Sans"/>
        <family val="2"/>
      </rPr>
      <t>2</t>
    </r>
  </si>
  <si>
    <r>
      <t>ARPU single play</t>
    </r>
    <r>
      <rPr>
        <b/>
        <vertAlign val="superscript"/>
        <sz val="11"/>
        <color indexed="8"/>
        <rFont val="KPN Sans"/>
        <family val="2"/>
      </rPr>
      <t>3,4</t>
    </r>
  </si>
  <si>
    <r>
      <t xml:space="preserve">AMPU </t>
    </r>
    <r>
      <rPr>
        <sz val="11"/>
        <color indexed="8"/>
        <rFont val="KPN Sans"/>
        <family val="2"/>
      </rPr>
      <t>(originating, terminating)</t>
    </r>
    <r>
      <rPr>
        <vertAlign val="superscript"/>
        <sz val="11"/>
        <color indexed="8"/>
        <rFont val="KPN Sans"/>
        <family val="2"/>
      </rPr>
      <t>4</t>
    </r>
  </si>
  <si>
    <r>
      <t xml:space="preserve">1 </t>
    </r>
    <r>
      <rPr>
        <sz val="11"/>
        <rFont val="KPN Sans"/>
        <family val="2"/>
      </rPr>
      <t>Including mobile customers in multi play</t>
    </r>
  </si>
  <si>
    <r>
      <t>2</t>
    </r>
    <r>
      <rPr>
        <sz val="11"/>
        <rFont val="KPN Sans"/>
        <family val="2"/>
      </rPr>
      <t xml:space="preserve"> Includes partial allocation of multi play revenues to mobile service revenues</t>
    </r>
  </si>
  <si>
    <r>
      <t xml:space="preserve">3 </t>
    </r>
    <r>
      <rPr>
        <sz val="11"/>
        <rFont val="KPN Sans"/>
        <family val="2"/>
      </rPr>
      <t>Restated per 2013 to exclude multi play</t>
    </r>
  </si>
  <si>
    <r>
      <t xml:space="preserve">4 </t>
    </r>
    <r>
      <rPr>
        <sz val="11"/>
        <rFont val="KPN Sans"/>
        <family val="2"/>
      </rPr>
      <t>Excluding M2M</t>
    </r>
  </si>
  <si>
    <r>
      <t xml:space="preserve">Multi play seats </t>
    </r>
    <r>
      <rPr>
        <sz val="11"/>
        <color indexed="8"/>
        <rFont val="KPN Sans"/>
        <family val="2"/>
      </rPr>
      <t>(*1,000)</t>
    </r>
  </si>
  <si>
    <r>
      <t>Multi play revenues</t>
    </r>
    <r>
      <rPr>
        <sz val="11"/>
        <color indexed="8"/>
        <rFont val="KPN Sans"/>
        <family val="2"/>
      </rPr>
      <t xml:space="preserve"> (in m)</t>
    </r>
  </si>
  <si>
    <r>
      <t xml:space="preserve">Access services: Local Loop </t>
    </r>
    <r>
      <rPr>
        <sz val="11"/>
        <color indexed="8"/>
        <rFont val="KPN Sans"/>
        <family val="2"/>
      </rPr>
      <t>(*1,000)</t>
    </r>
  </si>
  <si>
    <r>
      <t>- of which line sharing</t>
    </r>
    <r>
      <rPr>
        <i/>
        <vertAlign val="superscript"/>
        <sz val="11"/>
        <color indexed="8"/>
        <rFont val="KPN Sans"/>
        <family val="2"/>
      </rPr>
      <t>1,2</t>
    </r>
  </si>
  <si>
    <r>
      <t xml:space="preserve">MDF/WBA Consumer lines </t>
    </r>
    <r>
      <rPr>
        <sz val="11"/>
        <color indexed="8"/>
        <rFont val="KPN Sans"/>
        <family val="2"/>
      </rPr>
      <t>(*1,000)</t>
    </r>
  </si>
  <si>
    <r>
      <t xml:space="preserve">MDF/WBA Business lines </t>
    </r>
    <r>
      <rPr>
        <sz val="11"/>
        <color indexed="8"/>
        <rFont val="KPN Sans"/>
        <family val="2"/>
      </rPr>
      <t>(*1,000)</t>
    </r>
  </si>
  <si>
    <r>
      <t xml:space="preserve">WLR </t>
    </r>
    <r>
      <rPr>
        <sz val="11"/>
        <color indexed="8"/>
        <rFont val="KPN Sans"/>
        <family val="2"/>
      </rPr>
      <t>(Consumer &amp; Business) (*1,000)</t>
    </r>
  </si>
  <si>
    <r>
      <t>Total wholesale lines</t>
    </r>
    <r>
      <rPr>
        <sz val="11"/>
        <color indexed="8"/>
        <rFont val="KPN Sans"/>
        <family val="2"/>
      </rPr>
      <t xml:space="preserve"> (*1,000)</t>
    </r>
    <r>
      <rPr>
        <b/>
        <vertAlign val="superscript"/>
        <sz val="11"/>
        <color indexed="8"/>
        <rFont val="KPN Sans"/>
        <family val="2"/>
      </rPr>
      <t>3</t>
    </r>
  </si>
  <si>
    <r>
      <t xml:space="preserve">1 </t>
    </r>
    <r>
      <rPr>
        <sz val="11"/>
        <rFont val="KPN Sans"/>
        <family val="2"/>
      </rPr>
      <t>Traditional telephony line combined with broadband line</t>
    </r>
  </si>
  <si>
    <r>
      <t xml:space="preserve">2 </t>
    </r>
    <r>
      <rPr>
        <sz val="11"/>
        <rFont val="KPN Sans"/>
        <family val="2"/>
      </rPr>
      <t>Retroactively adjusted due to better insights</t>
    </r>
  </si>
  <si>
    <r>
      <t>3</t>
    </r>
    <r>
      <rPr>
        <sz val="11"/>
        <rFont val="KPN Sans"/>
        <family val="2"/>
      </rPr>
      <t xml:space="preserve"> MDF + WBA + WLR - MDF / WBA shared lines (+ Interconnect leased lines on copper and fiber)</t>
    </r>
  </si>
  <si>
    <r>
      <t>Belgium</t>
    </r>
    <r>
      <rPr>
        <b/>
        <vertAlign val="superscript"/>
        <sz val="11"/>
        <color indexed="9"/>
        <rFont val="KPN Sans"/>
        <family val="2"/>
      </rPr>
      <t>1</t>
    </r>
  </si>
  <si>
    <r>
      <t>Market share</t>
    </r>
    <r>
      <rPr>
        <b/>
        <vertAlign val="superscript"/>
        <sz val="11"/>
        <color indexed="8"/>
        <rFont val="KPN Sans"/>
        <family val="2"/>
      </rPr>
      <t>2</t>
    </r>
  </si>
  <si>
    <r>
      <t xml:space="preserve">Customers </t>
    </r>
    <r>
      <rPr>
        <sz val="11"/>
        <color indexed="8"/>
        <rFont val="KPN Sans"/>
        <family val="2"/>
      </rPr>
      <t>(*1,000)</t>
    </r>
  </si>
  <si>
    <r>
      <t>- Prepaid</t>
    </r>
    <r>
      <rPr>
        <vertAlign val="superscript"/>
        <sz val="11"/>
        <color indexed="8"/>
        <rFont val="KPN Sans"/>
        <family val="2"/>
      </rPr>
      <t>3</t>
    </r>
  </si>
  <si>
    <r>
      <t>% active customers</t>
    </r>
    <r>
      <rPr>
        <vertAlign val="superscript"/>
        <sz val="11"/>
        <color indexed="8"/>
        <rFont val="KPN Sans"/>
        <family val="2"/>
      </rPr>
      <t>3</t>
    </r>
  </si>
  <si>
    <r>
      <t xml:space="preserve">Net adds </t>
    </r>
    <r>
      <rPr>
        <sz val="11"/>
        <color indexed="8"/>
        <rFont val="KPN Sans"/>
        <family val="2"/>
      </rPr>
      <t>(*1,000)</t>
    </r>
    <r>
      <rPr>
        <vertAlign val="superscript"/>
        <sz val="11"/>
        <color indexed="8"/>
        <rFont val="KPN Sans"/>
        <family val="2"/>
      </rPr>
      <t>3</t>
    </r>
  </si>
  <si>
    <r>
      <t xml:space="preserve">Service revenues </t>
    </r>
    <r>
      <rPr>
        <sz val="11"/>
        <color indexed="8"/>
        <rFont val="KPN Sans"/>
        <family val="2"/>
      </rPr>
      <t>(in m)</t>
    </r>
  </si>
  <si>
    <r>
      <t>ARPU blended</t>
    </r>
    <r>
      <rPr>
        <b/>
        <vertAlign val="superscript"/>
        <sz val="11"/>
        <color indexed="8"/>
        <rFont val="KPN Sans"/>
        <family val="2"/>
      </rPr>
      <t>3</t>
    </r>
  </si>
  <si>
    <r>
      <t xml:space="preserve">Total traffic </t>
    </r>
    <r>
      <rPr>
        <sz val="11"/>
        <color indexed="8"/>
        <rFont val="KPN Sans"/>
        <family val="2"/>
      </rPr>
      <t>(originating, terminating, in m)</t>
    </r>
  </si>
  <si>
    <r>
      <t xml:space="preserve">AMPU blended </t>
    </r>
    <r>
      <rPr>
        <sz val="11"/>
        <color indexed="8"/>
        <rFont val="KPN Sans"/>
        <family val="2"/>
      </rPr>
      <t>(originating, terminating)</t>
    </r>
    <r>
      <rPr>
        <vertAlign val="superscript"/>
        <sz val="11"/>
        <color indexed="8"/>
        <rFont val="KPN Sans"/>
        <family val="2"/>
      </rPr>
      <t>3</t>
    </r>
  </si>
  <si>
    <r>
      <t>Gross churn blended</t>
    </r>
    <r>
      <rPr>
        <b/>
        <vertAlign val="superscript"/>
        <sz val="11"/>
        <color indexed="8"/>
        <rFont val="KPN Sans"/>
        <family val="2"/>
      </rPr>
      <t>3</t>
    </r>
  </si>
  <si>
    <r>
      <t>1</t>
    </r>
    <r>
      <rPr>
        <sz val="11"/>
        <rFont val="KPN Sans"/>
        <family val="2"/>
      </rPr>
      <t xml:space="preserve"> Relating to Mobile business only</t>
    </r>
  </si>
  <si>
    <r>
      <t xml:space="preserve">3 </t>
    </r>
    <r>
      <rPr>
        <sz val="11"/>
        <rFont val="KPN Sans"/>
        <family val="2"/>
      </rPr>
      <t>Including prepaid Ortel wholesale clean-up of 108k inactive SIM cards in Q2 2013; prepaid net adds of -58k adjusted for technical correction in Q2 2014</t>
    </r>
  </si>
  <si>
    <t>BNP Paribas                  
Citigroup                
Rabobank                    
Deutsche Bank</t>
  </si>
  <si>
    <r>
      <t>Adjusted EBITDA</t>
    </r>
    <r>
      <rPr>
        <i/>
        <vertAlign val="superscript"/>
        <sz val="11"/>
        <rFont val="KPN Sans"/>
        <family val="2"/>
      </rPr>
      <t>1</t>
    </r>
    <r>
      <rPr>
        <i/>
        <sz val="11"/>
        <rFont val="KPN Sans"/>
        <family val="2"/>
      </rPr>
      <t xml:space="preserve"> margin from discontinued operations</t>
    </r>
  </si>
  <si>
    <t>Current liabilities (excl. short-term financing)</t>
  </si>
  <si>
    <t>Total EBITDA margin (reported) from continuing operations</t>
  </si>
  <si>
    <r>
      <t>Total adjusted EBITDA</t>
    </r>
    <r>
      <rPr>
        <b/>
        <vertAlign val="superscript"/>
        <sz val="11"/>
        <rFont val="KPN Sans"/>
        <family val="2"/>
      </rPr>
      <t>1</t>
    </r>
    <r>
      <rPr>
        <b/>
        <sz val="11"/>
        <rFont val="KPN Sans"/>
        <family val="2"/>
      </rPr>
      <t xml:space="preserve"> margin from continuing operations</t>
    </r>
  </si>
  <si>
    <t>Total operating profit margin from continuing operations</t>
  </si>
  <si>
    <r>
      <t>Free cash flow from continuing operations</t>
    </r>
    <r>
      <rPr>
        <b/>
        <vertAlign val="superscript"/>
        <sz val="11"/>
        <color indexed="8"/>
        <rFont val="KPN Sans"/>
        <family val="2"/>
      </rPr>
      <t>3</t>
    </r>
    <r>
      <rPr>
        <b/>
        <sz val="11"/>
        <color indexed="8"/>
        <rFont val="KPN Sans"/>
        <family val="2"/>
      </rPr>
      <t xml:space="preserve"> </t>
    </r>
  </si>
  <si>
    <r>
      <rPr>
        <vertAlign val="superscript"/>
        <sz val="11"/>
        <rFont val="KPN Sans"/>
        <family val="2"/>
      </rPr>
      <t>1</t>
    </r>
    <r>
      <rPr>
        <sz val="11"/>
        <rFont val="KPN Sans"/>
        <family val="2"/>
      </rPr>
      <t xml:space="preserve"> To calculate y-on-y regulatory impact for Q4 2014, the Q4 2013 volumes and the delta between Q4 2013 and Q4 2014 tariffs are applied</t>
    </r>
  </si>
  <si>
    <t>Facts and figures Q4 2014</t>
  </si>
  <si>
    <r>
      <t>Total adjusted EBITDA</t>
    </r>
    <r>
      <rPr>
        <b/>
        <vertAlign val="superscript"/>
        <sz val="11"/>
        <rFont val="KPN Sans"/>
        <family val="2"/>
      </rPr>
      <t>1</t>
    </r>
    <r>
      <rPr>
        <b/>
        <sz val="11"/>
        <rFont val="KPN Sans"/>
        <family val="2"/>
      </rPr>
      <t xml:space="preserve"> margin</t>
    </r>
    <r>
      <rPr>
        <sz val="11"/>
        <rFont val="KPN Sans"/>
        <family val="2"/>
      </rPr>
      <t xml:space="preserve"> (incl. discontinued operations)</t>
    </r>
  </si>
  <si>
    <r>
      <t>4</t>
    </r>
    <r>
      <rPr>
        <sz val="11"/>
        <rFont val="KPN Sans"/>
        <family val="2"/>
      </rPr>
      <t xml:space="preserve"> Excluding option agreements related to Reggefiber for periods prior to Q4 2014</t>
    </r>
  </si>
  <si>
    <r>
      <t>2</t>
    </r>
    <r>
      <rPr>
        <sz val="11"/>
        <rFont val="KPN Sans"/>
        <family val="2"/>
      </rPr>
      <t xml:space="preserve"> Management estimate, service revenue market share retroactively adjusted due to better insights</t>
    </r>
  </si>
  <si>
    <r>
      <t xml:space="preserve">9 </t>
    </r>
    <r>
      <rPr>
        <sz val="11"/>
        <rFont val="KPN Sans"/>
        <family val="2"/>
      </rPr>
      <t>Subject to approval Annual General Meeting of Shareholders 2014</t>
    </r>
  </si>
  <si>
    <t>Put event applicable in case of Change of Control as specified in GMTN prospectus 2007 (€ 850m) and in GMTN prospectus 2008 (tap € 75m)</t>
  </si>
  <si>
    <t>Put event applicable in case of Change of Control as specified in GMTN prospectus 2009
Swapped into Fixed rate of 3.97% until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</si>
</sst>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64" formatCode="_(* #,##0_);_(* \(#,##0\);_(* &quot;-&quot;_);_(@_)"/>
    <numFmt numFmtId="165" formatCode="_(* #,##0.00_);_(* \(#,##0.00\);_(* &quot;-&quot;??_);_(@_)"/>
    <numFmt numFmtId="166" formatCode="0.0%"/>
    <numFmt numFmtId="167" formatCode="[$-809]dd\ mmmm\ yyyy;@"/>
    <numFmt numFmtId="168" formatCode="_-* #,##0_-;_-* #,##0\-;_-* &quot;-&quot;??_-;_-@_-"/>
    <numFmt numFmtId="169" formatCode="[$€-2]\ #,##0"/>
    <numFmt numFmtId="170" formatCode="[$€-2]\ #,##0.00"/>
    <numFmt numFmtId="171" formatCode="#,##0.0"/>
    <numFmt numFmtId="172" formatCode="0.0"/>
    <numFmt numFmtId="173" formatCode="0.000%"/>
    <numFmt numFmtId="174" formatCode="#,##0_-;[Red]\(#,##0\)"/>
    <numFmt numFmtId="175" formatCode="&quot;€&quot;\ #,##0_-;[Red]\(&quot;€&quot;\ #,##0\)"/>
    <numFmt numFmtId="176" formatCode="_(* #,##0.0_);_(* \(#,##0.0\);_(* &quot;-&quot;??_);_(@_)"/>
    <numFmt numFmtId="177" formatCode="#,##0_-;[Red]\(#,##0\);\-"/>
    <numFmt numFmtId="178" formatCode="#,##0.0_-;[Red]\(#,##0.0\);\-"/>
    <numFmt numFmtId="179" formatCode="#,##0.00_-;[Red]\(#,##0.00\);\-"/>
    <numFmt numFmtId="180" formatCode="#,##0.000_-;[Red]\(#,##0.000\);\-"/>
    <numFmt numFmtId="181" formatCode="_(* #,##0_);_(* \(#,##0\);_(* &quot;-&quot;?_);_(@_)"/>
    <numFmt numFmtId="182" formatCode="[$-409]d/mmm/yy;@"/>
    <numFmt numFmtId="183" formatCode="[$-409]d/mmm;@"/>
    <numFmt numFmtId="184" formatCode="&quot;€&quot;\ #,##0;[Red]&quot;€&quot;\ #,##0"/>
    <numFmt numFmtId="185" formatCode="[&lt;-0.1]\-0%;[&gt;0.1]0%;0.0%"/>
    <numFmt numFmtId="186" formatCode="[&lt;-0.0995]\-0%;[&gt;0.0995]0%;0.0%"/>
    <numFmt numFmtId="187" formatCode="_(* #,##0_);_(* \(#,##0\);_(* &quot;-&quot;??_);_(@_)"/>
  </numFmts>
  <fonts count="66">
    <font>
      <sz val="10"/>
      <name val="Arial"/>
    </font>
    <font>
      <sz val="10"/>
      <name val="Arial"/>
      <family val="2"/>
    </font>
    <font>
      <sz val="10"/>
      <name val="KPN Arial"/>
    </font>
    <font>
      <sz val="8"/>
      <name val="Arial"/>
      <family val="2"/>
    </font>
    <font>
      <u/>
      <sz val="10"/>
      <color indexed="12"/>
      <name val="KPN Arial"/>
    </font>
    <font>
      <sz val="10"/>
      <name val="Arial"/>
      <family val="2"/>
    </font>
    <font>
      <sz val="10"/>
      <name val="Helv"/>
    </font>
    <font>
      <sz val="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KPN Sans"/>
      <family val="2"/>
    </font>
    <font>
      <b/>
      <sz val="11"/>
      <color indexed="8"/>
      <name val="KPN Sans"/>
      <family val="2"/>
    </font>
    <font>
      <b/>
      <sz val="11"/>
      <color indexed="9"/>
      <name val="KPN Sans"/>
      <family val="2"/>
    </font>
    <font>
      <b/>
      <sz val="11"/>
      <name val="KPN Sans"/>
      <family val="2"/>
    </font>
    <font>
      <b/>
      <vertAlign val="superscript"/>
      <sz val="11"/>
      <name val="KPN Sans"/>
      <family val="2"/>
    </font>
    <font>
      <b/>
      <sz val="11"/>
      <color indexed="10"/>
      <name val="KPN Sans"/>
      <family val="2"/>
    </font>
    <font>
      <b/>
      <i/>
      <sz val="11"/>
      <name val="KPN Sans"/>
      <family val="2"/>
    </font>
    <font>
      <b/>
      <i/>
      <vertAlign val="superscript"/>
      <sz val="11"/>
      <name val="KPN Sans"/>
      <family val="2"/>
    </font>
    <font>
      <b/>
      <i/>
      <sz val="11"/>
      <color indexed="8"/>
      <name val="KPN Sans"/>
      <family val="2"/>
    </font>
    <font>
      <sz val="11"/>
      <color indexed="8"/>
      <name val="KPN Sans"/>
      <family val="2"/>
    </font>
    <font>
      <vertAlign val="superscript"/>
      <sz val="11"/>
      <color indexed="8"/>
      <name val="KPN Sans"/>
      <family val="2"/>
    </font>
    <font>
      <b/>
      <i/>
      <vertAlign val="superscript"/>
      <sz val="11"/>
      <color indexed="8"/>
      <name val="KPN Sans"/>
      <family val="2"/>
    </font>
    <font>
      <i/>
      <sz val="11"/>
      <name val="KPN Sans"/>
      <family val="2"/>
    </font>
    <font>
      <i/>
      <vertAlign val="superscript"/>
      <sz val="11"/>
      <name val="KPN Sans"/>
      <family val="2"/>
    </font>
    <font>
      <i/>
      <sz val="11"/>
      <color indexed="8"/>
      <name val="KPN Sans"/>
      <family val="2"/>
    </font>
    <font>
      <vertAlign val="superscript"/>
      <sz val="11"/>
      <name val="KPN Sans"/>
      <family val="2"/>
    </font>
    <font>
      <sz val="11"/>
      <name val="Arial"/>
      <family val="2"/>
    </font>
    <font>
      <b/>
      <vertAlign val="superscript"/>
      <sz val="11"/>
      <color indexed="8"/>
      <name val="KPN Sans"/>
      <family val="2"/>
    </font>
    <font>
      <b/>
      <i/>
      <sz val="11"/>
      <color rgb="FFFF0000"/>
      <name val="KPN Sans"/>
      <family val="2"/>
    </font>
    <font>
      <b/>
      <i/>
      <sz val="11"/>
      <color rgb="FFFF0000"/>
      <name val="Arial"/>
      <family val="2"/>
    </font>
    <font>
      <b/>
      <sz val="11"/>
      <color indexed="13"/>
      <name val="KPN Sans"/>
      <family val="2"/>
    </font>
    <font>
      <sz val="11"/>
      <color indexed="13"/>
      <name val="KPN Sans"/>
      <family val="2"/>
    </font>
    <font>
      <sz val="11"/>
      <name val="Kalinga"/>
      <family val="2"/>
    </font>
    <font>
      <vertAlign val="superscript"/>
      <sz val="11"/>
      <color rgb="FF000000"/>
      <name val="KPN Sans"/>
      <family val="2"/>
    </font>
    <font>
      <sz val="11"/>
      <color rgb="FFFF0000"/>
      <name val="KPN Sans"/>
      <family val="2"/>
    </font>
    <font>
      <b/>
      <sz val="11"/>
      <color indexed="12"/>
      <name val="KPN Sans"/>
      <family val="2"/>
    </font>
    <font>
      <b/>
      <sz val="11"/>
      <name val="Kalinga"/>
      <family val="2"/>
    </font>
    <font>
      <b/>
      <sz val="11"/>
      <color indexed="8"/>
      <name val="Kalinga"/>
      <family val="2"/>
    </font>
    <font>
      <b/>
      <sz val="11"/>
      <name val="Arial"/>
      <family val="2"/>
    </font>
    <font>
      <b/>
      <vertAlign val="superscript"/>
      <sz val="11"/>
      <name val="Arial"/>
      <family val="2"/>
    </font>
    <font>
      <i/>
      <vertAlign val="superscript"/>
      <sz val="11"/>
      <color indexed="8"/>
      <name val="KPN Sans"/>
      <family val="2"/>
    </font>
    <font>
      <b/>
      <vertAlign val="superscript"/>
      <sz val="11"/>
      <color indexed="9"/>
      <name val="KPN Sans"/>
      <family val="2"/>
    </font>
    <font>
      <u/>
      <sz val="11"/>
      <color indexed="12"/>
      <name val="KPN Sans"/>
      <family val="2"/>
    </font>
    <font>
      <sz val="12"/>
      <name val="KPN Sans"/>
      <family val="2"/>
    </font>
    <font>
      <b/>
      <sz val="12"/>
      <color indexed="9"/>
      <name val="KPN Sans"/>
      <family val="2"/>
    </font>
    <font>
      <b/>
      <sz val="12"/>
      <name val="KPN Sans"/>
      <family val="2"/>
    </font>
    <font>
      <b/>
      <i/>
      <sz val="12"/>
      <name val="KPN Sans"/>
      <family val="2"/>
    </font>
    <font>
      <b/>
      <sz val="12"/>
      <color indexed="8"/>
      <name val="KPN Sans"/>
      <family val="2"/>
    </font>
    <font>
      <b/>
      <sz val="12"/>
      <color rgb="FF009900"/>
      <name val="KPN Sans"/>
      <family val="2"/>
    </font>
    <font>
      <b/>
      <u/>
      <sz val="12"/>
      <name val="KPN Sans"/>
      <family val="2"/>
    </font>
    <font>
      <vertAlign val="superscript"/>
      <sz val="12"/>
      <color indexed="8"/>
      <name val="KPN Sans"/>
      <family val="2"/>
    </font>
    <font>
      <sz val="12"/>
      <color indexed="8"/>
      <name val="KPN Sans"/>
      <family val="2"/>
    </font>
    <font>
      <b/>
      <sz val="18"/>
      <name val="KPN Sans"/>
      <family val="2"/>
    </font>
  </fonts>
  <fills count="27">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2"/>
        <bgColor indexed="24"/>
      </patternFill>
    </fill>
    <fill>
      <patternFill patternType="solid">
        <fgColor indexed="41"/>
        <bgColor indexed="24"/>
      </patternFill>
    </fill>
    <fill>
      <patternFill patternType="solid">
        <fgColor indexed="9"/>
        <bgColor indexed="24"/>
      </patternFill>
    </fill>
    <fill>
      <patternFill patternType="solid">
        <fgColor indexed="41"/>
        <bgColor indexed="64"/>
      </patternFill>
    </fill>
    <fill>
      <patternFill patternType="solid">
        <fgColor indexed="13"/>
        <bgColor indexed="64"/>
      </patternFill>
    </fill>
    <fill>
      <patternFill patternType="solid">
        <fgColor indexed="42"/>
        <bgColor indexed="24"/>
      </patternFill>
    </fill>
    <fill>
      <patternFill patternType="solid">
        <fgColor rgb="FFCCFFCC"/>
        <bgColor indexed="24"/>
      </patternFill>
    </fill>
    <fill>
      <patternFill patternType="solid">
        <fgColor theme="0"/>
        <bgColor indexed="24"/>
      </patternFill>
    </fill>
    <fill>
      <patternFill patternType="solid">
        <fgColor theme="0"/>
        <bgColor indexed="64"/>
      </patternFill>
    </fill>
    <fill>
      <patternFill patternType="solid">
        <fgColor rgb="FFFFFF00"/>
        <bgColor indexed="64"/>
      </patternFill>
    </fill>
    <fill>
      <patternFill patternType="solid">
        <fgColor rgb="FF009900"/>
        <bgColor indexed="64"/>
      </patternFill>
    </fill>
    <fill>
      <patternFill patternType="solid">
        <fgColor theme="0" tint="-0.14999847407452621"/>
        <bgColor indexed="64"/>
      </patternFill>
    </fill>
    <fill>
      <patternFill patternType="solid">
        <fgColor theme="0" tint="-0.14999847407452621"/>
        <bgColor indexed="24"/>
      </patternFill>
    </fill>
    <fill>
      <patternFill patternType="solid">
        <fgColor rgb="FFFF0000"/>
        <bgColor indexed="64"/>
      </patternFill>
    </fill>
    <fill>
      <patternFill patternType="solid">
        <fgColor theme="4" tint="0.79998168889431442"/>
        <bgColor indexed="64"/>
      </patternFill>
    </fill>
    <fill>
      <patternFill patternType="solid">
        <fgColor theme="4" tint="0.79998168889431442"/>
        <bgColor indexed="2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23"/>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23"/>
      </right>
      <top style="thin">
        <color indexed="23"/>
      </top>
      <bottom/>
      <diagonal/>
    </border>
    <border>
      <left style="thin">
        <color indexed="23"/>
      </left>
      <right/>
      <top style="thin">
        <color indexed="23"/>
      </top>
      <bottom/>
      <diagonal/>
    </border>
    <border>
      <left/>
      <right style="thin">
        <color indexed="23"/>
      </right>
      <top style="thin">
        <color indexed="23"/>
      </top>
      <bottom style="thin">
        <color indexed="23"/>
      </bottom>
      <diagonal/>
    </border>
    <border>
      <left style="thin">
        <color indexed="23"/>
      </left>
      <right/>
      <top/>
      <bottom style="thin">
        <color indexed="23"/>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rgb="FF009900"/>
      </left>
      <right style="thin">
        <color rgb="FF009900"/>
      </right>
      <top style="thin">
        <color rgb="FF009900"/>
      </top>
      <bottom style="thin">
        <color rgb="FF009900"/>
      </bottom>
      <diagonal/>
    </border>
    <border>
      <left style="thin">
        <color rgb="FF009900"/>
      </left>
      <right style="thin">
        <color rgb="FF009900"/>
      </right>
      <top/>
      <bottom style="thin">
        <color rgb="FF009900"/>
      </bottom>
      <diagonal/>
    </border>
    <border>
      <left/>
      <right/>
      <top style="thin">
        <color rgb="FF009900"/>
      </top>
      <bottom/>
      <diagonal/>
    </border>
    <border>
      <left/>
      <right/>
      <top style="thin">
        <color indexed="23"/>
      </top>
      <bottom style="thin">
        <color indexed="23"/>
      </bottom>
      <diagonal/>
    </border>
    <border>
      <left/>
      <right style="thin">
        <color indexed="23"/>
      </right>
      <top/>
      <bottom style="thin">
        <color indexed="23"/>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3"/>
      </left>
      <right/>
      <top style="thin">
        <color theme="0" tint="-0.499984740745262"/>
      </top>
      <bottom style="thin">
        <color theme="0" tint="-0.499984740745262"/>
      </bottom>
      <diagonal/>
    </border>
    <border>
      <left style="thin">
        <color indexed="23"/>
      </left>
      <right style="thin">
        <color indexed="23"/>
      </right>
      <top/>
      <bottom/>
      <diagonal/>
    </border>
    <border>
      <left style="thin">
        <color indexed="23"/>
      </left>
      <right/>
      <top style="thin">
        <color indexed="23"/>
      </top>
      <bottom style="thin">
        <color auto="1"/>
      </bottom>
      <diagonal/>
    </border>
    <border>
      <left/>
      <right/>
      <top style="thin">
        <color indexed="23"/>
      </top>
      <bottom style="thin">
        <color auto="1"/>
      </bottom>
      <diagonal/>
    </border>
    <border>
      <left style="thin">
        <color indexed="22"/>
      </left>
      <right/>
      <top style="thin">
        <color indexed="23"/>
      </top>
      <bottom style="thin">
        <color auto="1"/>
      </bottom>
      <diagonal/>
    </border>
    <border>
      <left/>
      <right style="thin">
        <color auto="1"/>
      </right>
      <top style="thin">
        <color indexed="23"/>
      </top>
      <bottom style="thin">
        <color auto="1"/>
      </bottom>
      <diagonal/>
    </border>
    <border>
      <left style="thin">
        <color indexed="23"/>
      </left>
      <right/>
      <top style="thin">
        <color indexed="23"/>
      </top>
      <bottom style="thin">
        <color theme="1"/>
      </bottom>
      <diagonal/>
    </border>
    <border>
      <left/>
      <right/>
      <top style="thin">
        <color indexed="23"/>
      </top>
      <bottom style="thin">
        <color theme="1"/>
      </bottom>
      <diagonal/>
    </border>
    <border>
      <left/>
      <right style="thin">
        <color theme="1"/>
      </right>
      <top style="thin">
        <color indexed="23"/>
      </top>
      <bottom style="thin">
        <color theme="1"/>
      </bottom>
      <diagonal/>
    </border>
    <border>
      <left/>
      <right/>
      <top style="thin">
        <color theme="0" tint="-0.34998626667073579"/>
      </top>
      <bottom/>
      <diagonal/>
    </border>
    <border>
      <left/>
      <right/>
      <top style="thin">
        <color theme="0" tint="-0.34998626667073579"/>
      </top>
      <bottom style="thin">
        <color theme="0" tint="-0.499984740745262"/>
      </bottom>
      <diagonal/>
    </border>
    <border>
      <left/>
      <right style="thin">
        <color theme="0" tint="-0.34998626667073579"/>
      </right>
      <top style="thin">
        <color theme="0" tint="-0.34998626667073579"/>
      </top>
      <bottom style="thin">
        <color theme="0" tint="-0.499984740745262"/>
      </bottom>
      <diagonal/>
    </border>
    <border>
      <left/>
      <right style="thin">
        <color theme="0" tint="-0.499984740745262"/>
      </right>
      <top/>
      <bottom style="thin">
        <color indexed="23"/>
      </bottom>
      <diagonal/>
    </border>
    <border>
      <left style="thin">
        <color indexed="23"/>
      </left>
      <right style="thin">
        <color indexed="23"/>
      </right>
      <top style="thin">
        <color indexed="23"/>
      </top>
      <bottom style="thin">
        <color theme="0" tint="-0.499984740745262"/>
      </bottom>
      <diagonal/>
    </border>
    <border>
      <left/>
      <right/>
      <top style="thin">
        <color theme="0" tint="-0.499984740745262"/>
      </top>
      <bottom style="thin">
        <color indexed="23"/>
      </bottom>
      <diagonal/>
    </border>
    <border>
      <left/>
      <right style="thin">
        <color theme="0" tint="-0.34998626667073579"/>
      </right>
      <top style="thin">
        <color theme="0" tint="-0.499984740745262"/>
      </top>
      <bottom style="thin">
        <color indexed="23"/>
      </bottom>
      <diagonal/>
    </border>
  </borders>
  <cellStyleXfs count="40">
    <xf numFmtId="0" fontId="0" fillId="0" borderId="0" applyNumberFormat="0" applyFont="0" applyFill="0" applyBorder="0" applyAlignment="0" applyProtection="0"/>
    <xf numFmtId="0" fontId="7" fillId="0" borderId="0"/>
    <xf numFmtId="0" fontId="7" fillId="0" borderId="0"/>
    <xf numFmtId="0" fontId="9" fillId="5" borderId="1" applyNumberFormat="0" applyAlignment="0" applyProtection="0"/>
    <xf numFmtId="165" fontId="1" fillId="0" borderId="0" applyFont="0" applyFill="0" applyBorder="0" applyAlignment="0" applyProtection="0"/>
    <xf numFmtId="165" fontId="5" fillId="0" borderId="0" applyFont="0" applyFill="0" applyBorder="0" applyAlignment="0" applyProtection="0"/>
    <xf numFmtId="0" fontId="10" fillId="6" borderId="2" applyNumberFormat="0" applyAlignment="0" applyProtection="0"/>
    <xf numFmtId="0" fontId="17" fillId="0" borderId="3" applyNumberFormat="0" applyFill="0" applyAlignment="0" applyProtection="0"/>
    <xf numFmtId="0" fontId="12" fillId="3" borderId="0" applyNumberFormat="0" applyBorder="0" applyAlignment="0" applyProtection="0"/>
    <xf numFmtId="0" fontId="4" fillId="0" borderId="0" applyNumberFormat="0" applyFill="0" applyBorder="0" applyAlignment="0" applyProtection="0">
      <alignment vertical="top"/>
      <protection locked="0"/>
    </xf>
    <xf numFmtId="0" fontId="16" fillId="4" borderId="1" applyNumberFormat="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8" fillId="7" borderId="0" applyNumberFormat="0" applyBorder="0" applyAlignment="0" applyProtection="0"/>
    <xf numFmtId="0" fontId="5" fillId="0" borderId="0" applyNumberFormat="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2" fillId="0" borderId="0"/>
    <xf numFmtId="0" fontId="1" fillId="8" borderId="7" applyNumberFormat="0" applyFont="0" applyAlignment="0" applyProtection="0"/>
    <xf numFmtId="0" fontId="8" fillId="2" borderId="0" applyNumberFormat="0" applyBorder="0" applyAlignment="0" applyProtection="0"/>
    <xf numFmtId="9" fontId="1" fillId="0" borderId="0" applyFont="0" applyFill="0" applyBorder="0" applyAlignment="0" applyProtection="0"/>
    <xf numFmtId="0" fontId="6" fillId="0" borderId="0" applyFill="0"/>
    <xf numFmtId="0" fontId="2" fillId="0" borderId="0"/>
    <xf numFmtId="0" fontId="2" fillId="0" borderId="0"/>
    <xf numFmtId="0" fontId="20" fillId="0" borderId="0" applyNumberFormat="0" applyFill="0" applyBorder="0" applyAlignment="0" applyProtection="0"/>
    <xf numFmtId="0" fontId="21" fillId="0" borderId="9" applyNumberFormat="0" applyFill="0" applyAlignment="0" applyProtection="0"/>
    <xf numFmtId="0" fontId="19" fillId="5" borderId="8" applyNumberFormat="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1" fillId="0" borderId="0" applyNumberFormat="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cellStyleXfs>
  <cellXfs count="1250">
    <xf numFmtId="0" fontId="0" fillId="0" borderId="0" xfId="0"/>
    <xf numFmtId="177" fontId="38" fillId="10" borderId="0" xfId="27" applyNumberFormat="1" applyFont="1" applyFill="1" applyProtection="1">
      <protection hidden="1"/>
    </xf>
    <xf numFmtId="177" fontId="38" fillId="19" borderId="0" xfId="27" applyNumberFormat="1" applyFont="1" applyFill="1" applyProtection="1">
      <protection hidden="1"/>
    </xf>
    <xf numFmtId="177" fontId="38" fillId="19" borderId="0" xfId="27" applyNumberFormat="1" applyFont="1" applyFill="1" applyAlignment="1" applyProtection="1">
      <protection hidden="1"/>
    </xf>
    <xf numFmtId="177" fontId="23" fillId="10" borderId="0" xfId="27" applyNumberFormat="1" applyFont="1" applyFill="1" applyProtection="1">
      <protection hidden="1"/>
    </xf>
    <xf numFmtId="0" fontId="38" fillId="19" borderId="0" xfId="27" applyFont="1" applyFill="1" applyProtection="1">
      <protection hidden="1"/>
    </xf>
    <xf numFmtId="177" fontId="23" fillId="19" borderId="0" xfId="27" applyNumberFormat="1" applyFont="1" applyFill="1" applyAlignment="1" applyProtection="1">
      <protection hidden="1"/>
    </xf>
    <xf numFmtId="177" fontId="38" fillId="10" borderId="0" xfId="27" applyNumberFormat="1" applyFont="1" applyFill="1" applyAlignment="1" applyProtection="1">
      <protection hidden="1"/>
    </xf>
    <xf numFmtId="0" fontId="38" fillId="10" borderId="0" xfId="27" applyFont="1" applyFill="1" applyProtection="1">
      <protection hidden="1"/>
    </xf>
    <xf numFmtId="166" fontId="38" fillId="10" borderId="0" xfId="25" applyNumberFormat="1" applyFont="1" applyFill="1" applyBorder="1" applyProtection="1">
      <protection hidden="1"/>
    </xf>
    <xf numFmtId="166" fontId="38" fillId="10" borderId="0" xfId="25" applyNumberFormat="1" applyFont="1" applyFill="1" applyProtection="1">
      <protection hidden="1"/>
    </xf>
    <xf numFmtId="166" fontId="38" fillId="10" borderId="0" xfId="25" applyNumberFormat="1" applyFont="1" applyFill="1" applyBorder="1" applyAlignment="1" applyProtection="1">
      <alignment horizontal="right"/>
      <protection hidden="1"/>
    </xf>
    <xf numFmtId="166" fontId="38" fillId="10" borderId="0" xfId="25" applyNumberFormat="1" applyFont="1" applyFill="1" applyAlignment="1" applyProtection="1">
      <alignment horizontal="right"/>
      <protection hidden="1"/>
    </xf>
    <xf numFmtId="0" fontId="38" fillId="0" borderId="0" xfId="27" applyFont="1" applyFill="1" applyAlignment="1" applyProtection="1">
      <alignment horizontal="left"/>
      <protection hidden="1"/>
    </xf>
    <xf numFmtId="0" fontId="38" fillId="18" borderId="0" xfId="27" applyFont="1" applyFill="1" applyAlignment="1" applyProtection="1">
      <alignment horizontal="left"/>
      <protection hidden="1"/>
    </xf>
    <xf numFmtId="0" fontId="38" fillId="19" borderId="0" xfId="27" applyFont="1" applyFill="1" applyAlignment="1" applyProtection="1">
      <alignment horizontal="left"/>
      <protection hidden="1"/>
    </xf>
    <xf numFmtId="0" fontId="38" fillId="10" borderId="0" xfId="27" applyFont="1" applyFill="1" applyAlignment="1" applyProtection="1">
      <alignment horizontal="left"/>
      <protection hidden="1"/>
    </xf>
    <xf numFmtId="166" fontId="38" fillId="10" borderId="0" xfId="25" applyNumberFormat="1" applyFont="1" applyFill="1" applyBorder="1" applyAlignment="1" applyProtection="1">
      <alignment horizontal="left"/>
      <protection hidden="1"/>
    </xf>
    <xf numFmtId="166" fontId="38" fillId="10" borderId="0" xfId="25" applyNumberFormat="1" applyFont="1" applyFill="1" applyAlignment="1" applyProtection="1">
      <alignment horizontal="left"/>
      <protection hidden="1"/>
    </xf>
    <xf numFmtId="177" fontId="38" fillId="10" borderId="0" xfId="27" applyNumberFormat="1" applyFont="1" applyFill="1" applyAlignment="1" applyProtection="1">
      <alignment horizontal="left" vertical="center" wrapText="1"/>
      <protection hidden="1"/>
    </xf>
    <xf numFmtId="0" fontId="23" fillId="21" borderId="0" xfId="0" applyFont="1" applyFill="1" applyProtection="1">
      <protection hidden="1"/>
    </xf>
    <xf numFmtId="0" fontId="23" fillId="0" borderId="0" xfId="34" applyFont="1" applyProtection="1">
      <protection hidden="1"/>
    </xf>
    <xf numFmtId="38" fontId="23" fillId="10" borderId="0" xfId="34" applyNumberFormat="1" applyFont="1" applyFill="1" applyProtection="1">
      <protection hidden="1"/>
    </xf>
    <xf numFmtId="167" fontId="23" fillId="10" borderId="0" xfId="34" quotePrefix="1" applyNumberFormat="1" applyFont="1" applyFill="1" applyProtection="1">
      <protection hidden="1"/>
    </xf>
    <xf numFmtId="38" fontId="23" fillId="19" borderId="0" xfId="34" applyNumberFormat="1" applyFont="1" applyFill="1" applyProtection="1">
      <protection hidden="1"/>
    </xf>
    <xf numFmtId="38" fontId="65" fillId="19" borderId="0" xfId="34" applyNumberFormat="1" applyFont="1" applyFill="1" applyAlignment="1" applyProtection="1">
      <alignment horizontal="left"/>
      <protection hidden="1"/>
    </xf>
    <xf numFmtId="38" fontId="26" fillId="19" borderId="0" xfId="34" applyNumberFormat="1" applyFont="1" applyFill="1" applyProtection="1">
      <protection hidden="1"/>
    </xf>
    <xf numFmtId="0" fontId="23" fillId="10" borderId="0" xfId="34" applyFont="1" applyFill="1" applyAlignment="1" applyProtection="1">
      <alignment horizontal="left"/>
      <protection hidden="1"/>
    </xf>
    <xf numFmtId="0" fontId="35" fillId="0" borderId="0" xfId="34" applyFont="1" applyProtection="1">
      <protection hidden="1"/>
    </xf>
    <xf numFmtId="38" fontId="26" fillId="10" borderId="0" xfId="34" applyNumberFormat="1" applyFont="1" applyFill="1" applyProtection="1">
      <protection hidden="1"/>
    </xf>
    <xf numFmtId="38" fontId="23" fillId="10" borderId="0" xfId="34" applyNumberFormat="1" applyFont="1" applyFill="1" applyAlignment="1" applyProtection="1">
      <alignment vertical="center"/>
      <protection hidden="1"/>
    </xf>
    <xf numFmtId="0" fontId="23" fillId="10" borderId="0" xfId="34" applyFont="1" applyFill="1" applyProtection="1">
      <protection hidden="1"/>
    </xf>
    <xf numFmtId="0" fontId="31" fillId="10" borderId="0" xfId="34" applyFont="1" applyFill="1" applyProtection="1">
      <protection hidden="1"/>
    </xf>
    <xf numFmtId="0" fontId="32" fillId="10" borderId="0" xfId="34" applyFont="1" applyFill="1" applyProtection="1">
      <protection hidden="1"/>
    </xf>
    <xf numFmtId="0" fontId="55" fillId="10" borderId="0" xfId="9" applyFont="1" applyFill="1" applyAlignment="1" applyProtection="1">
      <protection hidden="1"/>
    </xf>
    <xf numFmtId="0" fontId="23" fillId="0" borderId="0" xfId="34" applyNumberFormat="1" applyFont="1" applyProtection="1">
      <protection hidden="1"/>
    </xf>
    <xf numFmtId="0" fontId="23" fillId="21" borderId="0" xfId="0" applyFont="1" applyFill="1" applyBorder="1" applyProtection="1">
      <protection hidden="1"/>
    </xf>
    <xf numFmtId="177" fontId="23" fillId="0" borderId="0" xfId="0" applyNumberFormat="1" applyFont="1" applyProtection="1">
      <protection hidden="1"/>
    </xf>
    <xf numFmtId="177" fontId="24" fillId="18" borderId="0" xfId="0" applyNumberFormat="1" applyFont="1" applyFill="1" applyBorder="1" applyAlignment="1" applyProtection="1">
      <alignment horizontal="center"/>
      <protection hidden="1"/>
    </xf>
    <xf numFmtId="177" fontId="25" fillId="21" borderId="24" xfId="27" applyNumberFormat="1" applyFont="1" applyFill="1" applyBorder="1" applyAlignment="1" applyProtection="1">
      <alignment horizontal="center"/>
      <protection hidden="1"/>
    </xf>
    <xf numFmtId="0" fontId="24" fillId="18" borderId="0" xfId="0" applyNumberFormat="1" applyFont="1" applyFill="1" applyBorder="1" applyAlignment="1" applyProtection="1">
      <alignment horizontal="center"/>
      <protection hidden="1"/>
    </xf>
    <xf numFmtId="177" fontId="24" fillId="19" borderId="0" xfId="0" applyNumberFormat="1" applyFont="1" applyFill="1" applyBorder="1" applyAlignment="1" applyProtection="1">
      <alignment horizontal="center"/>
      <protection hidden="1"/>
    </xf>
    <xf numFmtId="166" fontId="24" fillId="18" borderId="0" xfId="25" applyNumberFormat="1" applyFont="1" applyFill="1" applyBorder="1" applyAlignment="1" applyProtection="1">
      <alignment horizontal="center"/>
      <protection hidden="1"/>
    </xf>
    <xf numFmtId="177" fontId="24" fillId="19" borderId="0" xfId="0" applyNumberFormat="1" applyFont="1" applyFill="1" applyProtection="1">
      <protection hidden="1"/>
    </xf>
    <xf numFmtId="177" fontId="23" fillId="19" borderId="0" xfId="0" applyNumberFormat="1" applyFont="1" applyFill="1" applyBorder="1" applyProtection="1">
      <protection hidden="1"/>
    </xf>
    <xf numFmtId="177" fontId="26" fillId="18" borderId="23" xfId="0" applyNumberFormat="1" applyFont="1" applyFill="1" applyBorder="1" applyProtection="1">
      <protection hidden="1"/>
    </xf>
    <xf numFmtId="177" fontId="26" fillId="19" borderId="0" xfId="0" applyNumberFormat="1" applyFont="1" applyFill="1" applyBorder="1" applyProtection="1">
      <protection hidden="1"/>
    </xf>
    <xf numFmtId="166" fontId="26" fillId="19" borderId="0" xfId="25" applyNumberFormat="1" applyFont="1" applyFill="1" applyBorder="1" applyAlignment="1" applyProtection="1">
      <alignment horizontal="center"/>
      <protection hidden="1"/>
    </xf>
    <xf numFmtId="177" fontId="23" fillId="19" borderId="0" xfId="0" applyNumberFormat="1" applyFont="1" applyFill="1" applyProtection="1">
      <protection hidden="1"/>
    </xf>
    <xf numFmtId="177" fontId="23" fillId="18" borderId="0" xfId="0" applyNumberFormat="1" applyFont="1" applyFill="1" applyBorder="1" applyAlignment="1" applyProtection="1">
      <protection hidden="1"/>
    </xf>
    <xf numFmtId="177" fontId="28" fillId="18" borderId="0" xfId="0" applyNumberFormat="1" applyFont="1" applyFill="1" applyBorder="1" applyAlignment="1" applyProtection="1">
      <protection hidden="1"/>
    </xf>
    <xf numFmtId="177" fontId="28" fillId="19" borderId="0" xfId="0" applyNumberFormat="1" applyFont="1" applyFill="1" applyBorder="1" applyAlignment="1" applyProtection="1">
      <protection hidden="1"/>
    </xf>
    <xf numFmtId="166" fontId="23" fillId="19" borderId="0" xfId="25" applyNumberFormat="1" applyFont="1" applyFill="1" applyBorder="1" applyProtection="1">
      <protection hidden="1"/>
    </xf>
    <xf numFmtId="177" fontId="26" fillId="18" borderId="0" xfId="0" applyNumberFormat="1" applyFont="1" applyFill="1" applyBorder="1" applyProtection="1">
      <protection hidden="1"/>
    </xf>
    <xf numFmtId="177" fontId="24" fillId="25" borderId="12" xfId="0" applyNumberFormat="1" applyFont="1" applyFill="1" applyBorder="1" applyAlignment="1" applyProtection="1">
      <alignment horizontal="right"/>
      <protection hidden="1"/>
    </xf>
    <xf numFmtId="177" fontId="24" fillId="22" borderId="26" xfId="0" applyNumberFormat="1" applyFont="1" applyFill="1" applyBorder="1" applyAlignment="1" applyProtection="1">
      <alignment horizontal="right"/>
      <protection hidden="1"/>
    </xf>
    <xf numFmtId="177" fontId="24" fillId="19" borderId="26" xfId="0" applyNumberFormat="1" applyFont="1" applyFill="1" applyBorder="1" applyAlignment="1" applyProtection="1">
      <alignment horizontal="right"/>
      <protection hidden="1"/>
    </xf>
    <xf numFmtId="177" fontId="24" fillId="25" borderId="26" xfId="0" applyNumberFormat="1" applyFont="1" applyFill="1" applyBorder="1" applyAlignment="1" applyProtection="1">
      <alignment horizontal="right"/>
      <protection hidden="1"/>
    </xf>
    <xf numFmtId="177" fontId="24" fillId="18" borderId="26" xfId="0" applyNumberFormat="1" applyFont="1" applyFill="1" applyBorder="1" applyAlignment="1" applyProtection="1">
      <alignment horizontal="right"/>
      <protection hidden="1"/>
    </xf>
    <xf numFmtId="186" fontId="24" fillId="26" borderId="26" xfId="25" applyNumberFormat="1" applyFont="1" applyFill="1" applyBorder="1" applyAlignment="1" applyProtection="1">
      <alignment horizontal="right"/>
      <protection hidden="1"/>
    </xf>
    <xf numFmtId="186" fontId="24" fillId="23" borderId="19" xfId="25" applyNumberFormat="1" applyFont="1" applyFill="1" applyBorder="1" applyAlignment="1" applyProtection="1">
      <alignment horizontal="right"/>
      <protection hidden="1"/>
    </xf>
    <xf numFmtId="177" fontId="26" fillId="19" borderId="0" xfId="0" applyNumberFormat="1" applyFont="1" applyFill="1" applyAlignment="1" applyProtection="1">
      <alignment horizontal="right"/>
      <protection hidden="1"/>
    </xf>
    <xf numFmtId="177" fontId="26" fillId="0" borderId="0" xfId="0" applyNumberFormat="1" applyFont="1" applyProtection="1">
      <protection hidden="1"/>
    </xf>
    <xf numFmtId="0" fontId="29" fillId="21" borderId="0" xfId="0" applyFont="1" applyFill="1" applyProtection="1">
      <protection hidden="1"/>
    </xf>
    <xf numFmtId="177" fontId="29" fillId="18" borderId="0" xfId="0" applyNumberFormat="1" applyFont="1" applyFill="1" applyBorder="1" applyProtection="1">
      <protection hidden="1"/>
    </xf>
    <xf numFmtId="177" fontId="31" fillId="25" borderId="12" xfId="0" applyNumberFormat="1" applyFont="1" applyFill="1" applyBorder="1" applyAlignment="1" applyProtection="1">
      <alignment horizontal="right"/>
      <protection hidden="1"/>
    </xf>
    <xf numFmtId="177" fontId="31" fillId="22" borderId="26" xfId="0" applyNumberFormat="1" applyFont="1" applyFill="1" applyBorder="1" applyAlignment="1" applyProtection="1">
      <alignment horizontal="right"/>
      <protection hidden="1"/>
    </xf>
    <xf numFmtId="177" fontId="31" fillId="19" borderId="26" xfId="0" applyNumberFormat="1" applyFont="1" applyFill="1" applyBorder="1" applyAlignment="1" applyProtection="1">
      <alignment horizontal="right"/>
      <protection hidden="1"/>
    </xf>
    <xf numFmtId="177" fontId="31" fillId="25" borderId="26" xfId="0" applyNumberFormat="1" applyFont="1" applyFill="1" applyBorder="1" applyAlignment="1" applyProtection="1">
      <alignment horizontal="right"/>
      <protection hidden="1"/>
    </xf>
    <xf numFmtId="177" fontId="31" fillId="18" borderId="26" xfId="0" applyNumberFormat="1" applyFont="1" applyFill="1" applyBorder="1" applyAlignment="1" applyProtection="1">
      <alignment horizontal="right"/>
      <protection hidden="1"/>
    </xf>
    <xf numFmtId="186" fontId="31" fillId="26" borderId="26" xfId="25" applyNumberFormat="1" applyFont="1" applyFill="1" applyBorder="1" applyAlignment="1" applyProtection="1">
      <alignment horizontal="right"/>
      <protection hidden="1"/>
    </xf>
    <xf numFmtId="186" fontId="31" fillId="23" borderId="19" xfId="25" applyNumberFormat="1" applyFont="1" applyFill="1" applyBorder="1" applyAlignment="1" applyProtection="1">
      <alignment horizontal="right"/>
      <protection hidden="1"/>
    </xf>
    <xf numFmtId="177" fontId="29" fillId="19" borderId="0" xfId="0" applyNumberFormat="1" applyFont="1" applyFill="1" applyAlignment="1" applyProtection="1">
      <alignment horizontal="right"/>
      <protection hidden="1"/>
    </xf>
    <xf numFmtId="177" fontId="29" fillId="0" borderId="0" xfId="0" applyNumberFormat="1" applyFont="1" applyProtection="1">
      <protection hidden="1"/>
    </xf>
    <xf numFmtId="177" fontId="23" fillId="18" borderId="0" xfId="0" applyNumberFormat="1" applyFont="1" applyFill="1" applyBorder="1" applyProtection="1">
      <protection hidden="1"/>
    </xf>
    <xf numFmtId="177" fontId="23" fillId="25" borderId="12" xfId="25" applyNumberFormat="1" applyFont="1" applyFill="1" applyBorder="1" applyAlignment="1" applyProtection="1">
      <alignment horizontal="right"/>
      <protection hidden="1"/>
    </xf>
    <xf numFmtId="177" fontId="23" fillId="22" borderId="26" xfId="25" applyNumberFormat="1" applyFont="1" applyFill="1" applyBorder="1" applyAlignment="1" applyProtection="1">
      <alignment horizontal="right"/>
      <protection hidden="1"/>
    </xf>
    <xf numFmtId="177" fontId="23" fillId="19" borderId="26" xfId="25" applyNumberFormat="1" applyFont="1" applyFill="1" applyBorder="1" applyAlignment="1" applyProtection="1">
      <alignment horizontal="right"/>
      <protection hidden="1"/>
    </xf>
    <xf numFmtId="177" fontId="23" fillId="25" borderId="26" xfId="25" applyNumberFormat="1" applyFont="1" applyFill="1" applyBorder="1" applyAlignment="1" applyProtection="1">
      <alignment horizontal="right"/>
      <protection hidden="1"/>
    </xf>
    <xf numFmtId="177" fontId="32" fillId="18" borderId="26" xfId="0" applyNumberFormat="1" applyFont="1" applyFill="1" applyBorder="1" applyAlignment="1" applyProtection="1">
      <alignment horizontal="right"/>
      <protection hidden="1"/>
    </xf>
    <xf numFmtId="177" fontId="23" fillId="19" borderId="0" xfId="0" applyNumberFormat="1" applyFont="1" applyFill="1" applyAlignment="1" applyProtection="1">
      <alignment horizontal="right"/>
      <protection hidden="1"/>
    </xf>
    <xf numFmtId="177" fontId="32" fillId="18" borderId="0" xfId="0" applyNumberFormat="1" applyFont="1" applyFill="1" applyBorder="1" applyAlignment="1" applyProtection="1">
      <protection hidden="1"/>
    </xf>
    <xf numFmtId="177" fontId="32" fillId="18" borderId="0" xfId="0" applyNumberFormat="1" applyFont="1" applyFill="1" applyBorder="1" applyAlignment="1" applyProtection="1">
      <alignment horizontal="left"/>
      <protection hidden="1"/>
    </xf>
    <xf numFmtId="177" fontId="32" fillId="25" borderId="12" xfId="0" applyNumberFormat="1" applyFont="1" applyFill="1" applyBorder="1" applyAlignment="1" applyProtection="1">
      <alignment horizontal="right"/>
      <protection hidden="1"/>
    </xf>
    <xf numFmtId="177" fontId="32" fillId="22" borderId="26" xfId="0" applyNumberFormat="1" applyFont="1" applyFill="1" applyBorder="1" applyAlignment="1" applyProtection="1">
      <alignment horizontal="right"/>
      <protection hidden="1"/>
    </xf>
    <xf numFmtId="177" fontId="32" fillId="19" borderId="26" xfId="0" applyNumberFormat="1" applyFont="1" applyFill="1" applyBorder="1" applyAlignment="1" applyProtection="1">
      <alignment horizontal="right"/>
      <protection hidden="1"/>
    </xf>
    <xf numFmtId="177" fontId="32" fillId="25" borderId="26" xfId="0" applyNumberFormat="1" applyFont="1" applyFill="1" applyBorder="1" applyAlignment="1" applyProtection="1">
      <alignment horizontal="right"/>
      <protection hidden="1"/>
    </xf>
    <xf numFmtId="186" fontId="32" fillId="26" borderId="26" xfId="25" applyNumberFormat="1" applyFont="1" applyFill="1" applyBorder="1" applyAlignment="1" applyProtection="1">
      <alignment horizontal="right"/>
      <protection hidden="1"/>
    </xf>
    <xf numFmtId="186" fontId="32" fillId="23" borderId="19" xfId="25" applyNumberFormat="1" applyFont="1" applyFill="1" applyBorder="1" applyAlignment="1" applyProtection="1">
      <alignment horizontal="right"/>
      <protection hidden="1"/>
    </xf>
    <xf numFmtId="166" fontId="23" fillId="0" borderId="0" xfId="25" applyNumberFormat="1" applyFont="1" applyProtection="1">
      <protection hidden="1"/>
    </xf>
    <xf numFmtId="10" fontId="23" fillId="0" borderId="0" xfId="25" applyNumberFormat="1" applyFont="1" applyProtection="1">
      <protection hidden="1"/>
    </xf>
    <xf numFmtId="177" fontId="23" fillId="0" borderId="0" xfId="25" applyNumberFormat="1" applyFont="1" applyProtection="1">
      <protection hidden="1"/>
    </xf>
    <xf numFmtId="0" fontId="26" fillId="21" borderId="0" xfId="0" applyFont="1" applyFill="1" applyProtection="1">
      <protection hidden="1"/>
    </xf>
    <xf numFmtId="177" fontId="24" fillId="18" borderId="0" xfId="0" applyNumberFormat="1" applyFont="1" applyFill="1" applyBorder="1" applyAlignment="1" applyProtection="1">
      <protection hidden="1"/>
    </xf>
    <xf numFmtId="177" fontId="24" fillId="18" borderId="0" xfId="0" applyNumberFormat="1" applyFont="1" applyFill="1" applyBorder="1" applyAlignment="1" applyProtection="1">
      <alignment horizontal="left"/>
      <protection hidden="1"/>
    </xf>
    <xf numFmtId="177" fontId="26" fillId="26" borderId="12" xfId="0" applyNumberFormat="1" applyFont="1" applyFill="1" applyBorder="1" applyProtection="1">
      <protection hidden="1"/>
    </xf>
    <xf numFmtId="177" fontId="26" fillId="23" borderId="26" xfId="0" applyNumberFormat="1" applyFont="1" applyFill="1" applyBorder="1" applyProtection="1">
      <protection hidden="1"/>
    </xf>
    <xf numFmtId="177" fontId="26" fillId="18" borderId="26" xfId="0" applyNumberFormat="1" applyFont="1" applyFill="1" applyBorder="1" applyProtection="1">
      <protection hidden="1"/>
    </xf>
    <xf numFmtId="177" fontId="26" fillId="26" borderId="26" xfId="0" applyNumberFormat="1" applyFont="1" applyFill="1" applyBorder="1" applyProtection="1">
      <protection hidden="1"/>
    </xf>
    <xf numFmtId="177" fontId="26" fillId="19" borderId="26" xfId="0" applyNumberFormat="1" applyFont="1" applyFill="1" applyBorder="1" applyProtection="1">
      <protection hidden="1"/>
    </xf>
    <xf numFmtId="166" fontId="26" fillId="0" borderId="0" xfId="25" applyNumberFormat="1" applyFont="1" applyProtection="1">
      <protection hidden="1"/>
    </xf>
    <xf numFmtId="10" fontId="26" fillId="0" borderId="0" xfId="25" applyNumberFormat="1" applyFont="1" applyProtection="1">
      <protection hidden="1"/>
    </xf>
    <xf numFmtId="177" fontId="26" fillId="0" borderId="0" xfId="25" applyNumberFormat="1" applyFont="1" applyProtection="1">
      <protection hidden="1"/>
    </xf>
    <xf numFmtId="177" fontId="31" fillId="18" borderId="0" xfId="0" applyNumberFormat="1" applyFont="1" applyFill="1" applyBorder="1" applyAlignment="1" applyProtection="1">
      <protection hidden="1"/>
    </xf>
    <xf numFmtId="177" fontId="31" fillId="18" borderId="0" xfId="0" applyNumberFormat="1" applyFont="1" applyFill="1" applyBorder="1" applyAlignment="1" applyProtection="1">
      <alignment horizontal="left"/>
      <protection hidden="1"/>
    </xf>
    <xf numFmtId="177" fontId="29" fillId="26" borderId="12" xfId="0" applyNumberFormat="1" applyFont="1" applyFill="1" applyBorder="1" applyProtection="1">
      <protection hidden="1"/>
    </xf>
    <xf numFmtId="177" fontId="29" fillId="23" borderId="26" xfId="0" applyNumberFormat="1" applyFont="1" applyFill="1" applyBorder="1" applyProtection="1">
      <protection hidden="1"/>
    </xf>
    <xf numFmtId="177" fontId="29" fillId="18" borderId="26" xfId="0" applyNumberFormat="1" applyFont="1" applyFill="1" applyBorder="1" applyProtection="1">
      <protection hidden="1"/>
    </xf>
    <xf numFmtId="177" fontId="29" fillId="26" borderId="26" xfId="0" applyNumberFormat="1" applyFont="1" applyFill="1" applyBorder="1" applyProtection="1">
      <protection hidden="1"/>
    </xf>
    <xf numFmtId="177" fontId="29" fillId="19" borderId="26" xfId="0" applyNumberFormat="1" applyFont="1" applyFill="1" applyBorder="1" applyProtection="1">
      <protection hidden="1"/>
    </xf>
    <xf numFmtId="166" fontId="29" fillId="0" borderId="0" xfId="25" applyNumberFormat="1" applyFont="1" applyProtection="1">
      <protection hidden="1"/>
    </xf>
    <xf numFmtId="10" fontId="29" fillId="0" borderId="0" xfId="25" applyNumberFormat="1" applyFont="1" applyProtection="1">
      <protection hidden="1"/>
    </xf>
    <xf numFmtId="177" fontId="29" fillId="0" borderId="0" xfId="25" applyNumberFormat="1" applyFont="1" applyProtection="1">
      <protection hidden="1"/>
    </xf>
    <xf numFmtId="177" fontId="26" fillId="25" borderId="12" xfId="0" applyNumberFormat="1" applyFont="1" applyFill="1" applyBorder="1" applyAlignment="1" applyProtection="1">
      <alignment horizontal="right"/>
      <protection hidden="1"/>
    </xf>
    <xf numFmtId="177" fontId="26" fillId="22" borderId="26" xfId="0" applyNumberFormat="1" applyFont="1" applyFill="1" applyBorder="1" applyAlignment="1" applyProtection="1">
      <alignment horizontal="right"/>
      <protection hidden="1"/>
    </xf>
    <xf numFmtId="177" fontId="26" fillId="19" borderId="26" xfId="0" applyNumberFormat="1" applyFont="1" applyFill="1" applyBorder="1" applyAlignment="1" applyProtection="1">
      <alignment horizontal="right"/>
      <protection hidden="1"/>
    </xf>
    <xf numFmtId="177" fontId="26" fillId="25" borderId="26" xfId="0" applyNumberFormat="1" applyFont="1" applyFill="1" applyBorder="1" applyAlignment="1" applyProtection="1">
      <alignment horizontal="right"/>
      <protection hidden="1"/>
    </xf>
    <xf numFmtId="177" fontId="32" fillId="25" borderId="12" xfId="25" applyNumberFormat="1" applyFont="1" applyFill="1" applyBorder="1" applyAlignment="1" applyProtection="1">
      <alignment horizontal="right"/>
      <protection hidden="1"/>
    </xf>
    <xf numFmtId="177" fontId="32" fillId="22" borderId="26" xfId="25" applyNumberFormat="1" applyFont="1" applyFill="1" applyBorder="1" applyAlignment="1" applyProtection="1">
      <alignment horizontal="right"/>
      <protection hidden="1"/>
    </xf>
    <xf numFmtId="177" fontId="32" fillId="19" borderId="26" xfId="25" applyNumberFormat="1" applyFont="1" applyFill="1" applyBorder="1" applyAlignment="1" applyProtection="1">
      <alignment horizontal="right"/>
      <protection hidden="1"/>
    </xf>
    <xf numFmtId="177" fontId="32" fillId="25" borderId="26" xfId="25" applyNumberFormat="1" applyFont="1" applyFill="1" applyBorder="1" applyAlignment="1" applyProtection="1">
      <alignment horizontal="right"/>
      <protection hidden="1"/>
    </xf>
    <xf numFmtId="177" fontId="26" fillId="19" borderId="0" xfId="0" applyNumberFormat="1" applyFont="1" applyFill="1" applyBorder="1" applyAlignment="1" applyProtection="1">
      <alignment horizontal="right"/>
      <protection hidden="1"/>
    </xf>
    <xf numFmtId="177" fontId="23" fillId="18" borderId="0" xfId="0" applyNumberFormat="1" applyFont="1" applyFill="1" applyBorder="1" applyAlignment="1" applyProtection="1">
      <alignment horizontal="left"/>
      <protection hidden="1"/>
    </xf>
    <xf numFmtId="177" fontId="26" fillId="18" borderId="0" xfId="0" applyNumberFormat="1" applyFont="1" applyFill="1" applyBorder="1" applyAlignment="1" applyProtection="1">
      <alignment wrapText="1"/>
      <protection hidden="1"/>
    </xf>
    <xf numFmtId="177" fontId="35" fillId="18" borderId="0" xfId="0" applyNumberFormat="1" applyFont="1" applyFill="1" applyBorder="1" applyProtection="1">
      <protection hidden="1"/>
    </xf>
    <xf numFmtId="177" fontId="37" fillId="22" borderId="26" xfId="0" applyNumberFormat="1" applyFont="1" applyFill="1" applyBorder="1" applyAlignment="1" applyProtection="1">
      <alignment horizontal="right"/>
      <protection hidden="1"/>
    </xf>
    <xf numFmtId="177" fontId="37" fillId="19" borderId="26" xfId="0" applyNumberFormat="1" applyFont="1" applyFill="1" applyBorder="1" applyAlignment="1" applyProtection="1">
      <alignment horizontal="right"/>
      <protection hidden="1"/>
    </xf>
    <xf numFmtId="177" fontId="37" fillId="25" borderId="26" xfId="0" applyNumberFormat="1" applyFont="1" applyFill="1" applyBorder="1" applyAlignment="1" applyProtection="1">
      <alignment horizontal="right"/>
      <protection hidden="1"/>
    </xf>
    <xf numFmtId="177" fontId="37" fillId="18" borderId="26" xfId="0" applyNumberFormat="1" applyFont="1" applyFill="1" applyBorder="1" applyAlignment="1" applyProtection="1">
      <alignment horizontal="right"/>
      <protection hidden="1"/>
    </xf>
    <xf numFmtId="186" fontId="37" fillId="26" borderId="26" xfId="25" applyNumberFormat="1" applyFont="1" applyFill="1" applyBorder="1" applyAlignment="1" applyProtection="1">
      <alignment horizontal="right"/>
      <protection hidden="1"/>
    </xf>
    <xf numFmtId="186" fontId="37" fillId="23" borderId="19" xfId="25" applyNumberFormat="1" applyFont="1" applyFill="1" applyBorder="1" applyAlignment="1" applyProtection="1">
      <alignment horizontal="right"/>
      <protection hidden="1"/>
    </xf>
    <xf numFmtId="177" fontId="35" fillId="19" borderId="0" xfId="0" applyNumberFormat="1" applyFont="1" applyFill="1" applyBorder="1" applyAlignment="1" applyProtection="1">
      <alignment horizontal="right"/>
      <protection hidden="1"/>
    </xf>
    <xf numFmtId="177" fontId="35" fillId="0" borderId="0" xfId="0" applyNumberFormat="1" applyFont="1" applyProtection="1">
      <protection hidden="1"/>
    </xf>
    <xf numFmtId="177" fontId="24" fillId="26" borderId="12" xfId="0" applyNumberFormat="1" applyFont="1" applyFill="1" applyBorder="1" applyAlignment="1" applyProtection="1">
      <alignment horizontal="right"/>
      <protection hidden="1"/>
    </xf>
    <xf numFmtId="177" fontId="24" fillId="26" borderId="26" xfId="0" applyNumberFormat="1" applyFont="1" applyFill="1" applyBorder="1" applyAlignment="1" applyProtection="1">
      <alignment horizontal="right"/>
      <protection hidden="1"/>
    </xf>
    <xf numFmtId="177" fontId="23" fillId="19" borderId="0" xfId="0" applyNumberFormat="1" applyFont="1" applyFill="1" applyBorder="1" applyAlignment="1" applyProtection="1">
      <alignment horizontal="right"/>
      <protection hidden="1"/>
    </xf>
    <xf numFmtId="177" fontId="23" fillId="18" borderId="0" xfId="0" applyNumberFormat="1" applyFont="1" applyFill="1" applyBorder="1" applyAlignment="1" applyProtection="1">
      <alignment wrapText="1"/>
      <protection hidden="1"/>
    </xf>
    <xf numFmtId="177" fontId="32" fillId="25" borderId="12" xfId="4" applyNumberFormat="1" applyFont="1" applyFill="1" applyBorder="1" applyAlignment="1" applyProtection="1">
      <alignment horizontal="right"/>
      <protection hidden="1"/>
    </xf>
    <xf numFmtId="177" fontId="32" fillId="22" borderId="26" xfId="4" applyNumberFormat="1" applyFont="1" applyFill="1" applyBorder="1" applyAlignment="1" applyProtection="1">
      <alignment horizontal="right"/>
      <protection hidden="1"/>
    </xf>
    <xf numFmtId="177" fontId="32" fillId="19" borderId="26" xfId="4" applyNumberFormat="1" applyFont="1" applyFill="1" applyBorder="1" applyAlignment="1" applyProtection="1">
      <alignment horizontal="right"/>
      <protection hidden="1"/>
    </xf>
    <xf numFmtId="177" fontId="32" fillId="25" borderId="26" xfId="4" applyNumberFormat="1" applyFont="1" applyFill="1" applyBorder="1" applyAlignment="1" applyProtection="1">
      <alignment horizontal="right"/>
      <protection hidden="1"/>
    </xf>
    <xf numFmtId="180" fontId="23" fillId="0" borderId="0" xfId="0" applyNumberFormat="1" applyFont="1" applyProtection="1">
      <protection hidden="1"/>
    </xf>
    <xf numFmtId="179" fontId="23" fillId="25" borderId="12" xfId="0" applyNumberFormat="1" applyFont="1" applyFill="1" applyBorder="1" applyAlignment="1" applyProtection="1">
      <alignment horizontal="right"/>
      <protection hidden="1"/>
    </xf>
    <xf numFmtId="179" fontId="32" fillId="22" borderId="26" xfId="4" applyNumberFormat="1" applyFont="1" applyFill="1" applyBorder="1" applyAlignment="1" applyProtection="1">
      <alignment horizontal="right"/>
      <protection hidden="1"/>
    </xf>
    <xf numFmtId="179" fontId="23" fillId="18" borderId="26" xfId="0" applyNumberFormat="1" applyFont="1" applyFill="1" applyBorder="1" applyProtection="1">
      <protection hidden="1"/>
    </xf>
    <xf numFmtId="179" fontId="23" fillId="26" borderId="26" xfId="0" applyNumberFormat="1" applyFont="1" applyFill="1" applyBorder="1" applyProtection="1">
      <protection hidden="1"/>
    </xf>
    <xf numFmtId="179" fontId="32" fillId="19" borderId="26" xfId="4" applyNumberFormat="1" applyFont="1" applyFill="1" applyBorder="1" applyAlignment="1" applyProtection="1">
      <alignment horizontal="right"/>
      <protection hidden="1"/>
    </xf>
    <xf numFmtId="179" fontId="32" fillId="18" borderId="26" xfId="0" applyNumberFormat="1" applyFont="1" applyFill="1" applyBorder="1" applyAlignment="1" applyProtection="1">
      <alignment horizontal="right"/>
      <protection hidden="1"/>
    </xf>
    <xf numFmtId="177" fontId="38" fillId="20" borderId="0" xfId="0" applyNumberFormat="1" applyFont="1" applyFill="1" applyAlignment="1" applyProtection="1">
      <protection hidden="1"/>
    </xf>
    <xf numFmtId="179" fontId="26" fillId="25" borderId="12" xfId="0" applyNumberFormat="1" applyFont="1" applyFill="1" applyBorder="1" applyAlignment="1" applyProtection="1">
      <alignment horizontal="right"/>
      <protection hidden="1"/>
    </xf>
    <xf numFmtId="179" fontId="26" fillId="22" borderId="26" xfId="0" applyNumberFormat="1" applyFont="1" applyFill="1" applyBorder="1" applyAlignment="1" applyProtection="1">
      <alignment horizontal="right"/>
      <protection hidden="1"/>
    </xf>
    <xf numFmtId="179" fontId="26" fillId="19" borderId="26" xfId="0" applyNumberFormat="1" applyFont="1" applyFill="1" applyBorder="1" applyAlignment="1" applyProtection="1">
      <alignment horizontal="right"/>
      <protection hidden="1"/>
    </xf>
    <xf numFmtId="179" fontId="26" fillId="25" borderId="26" xfId="0" applyNumberFormat="1" applyFont="1" applyFill="1" applyBorder="1" applyAlignment="1" applyProtection="1">
      <alignment horizontal="right"/>
      <protection hidden="1"/>
    </xf>
    <xf numFmtId="179" fontId="24" fillId="25" borderId="12" xfId="4" applyNumberFormat="1" applyFont="1" applyFill="1" applyBorder="1" applyAlignment="1" applyProtection="1">
      <alignment horizontal="right"/>
      <protection hidden="1"/>
    </xf>
    <xf numFmtId="179" fontId="24" fillId="22" borderId="26" xfId="4" applyNumberFormat="1" applyFont="1" applyFill="1" applyBorder="1" applyAlignment="1" applyProtection="1">
      <alignment horizontal="right"/>
      <protection hidden="1"/>
    </xf>
    <xf numFmtId="179" fontId="24" fillId="19" borderId="26" xfId="4" applyNumberFormat="1" applyFont="1" applyFill="1" applyBorder="1" applyAlignment="1" applyProtection="1">
      <alignment horizontal="right"/>
      <protection hidden="1"/>
    </xf>
    <xf numFmtId="179" fontId="24" fillId="25" borderId="26" xfId="4" applyNumberFormat="1" applyFont="1" applyFill="1" applyBorder="1" applyAlignment="1" applyProtection="1">
      <alignment horizontal="right"/>
      <protection hidden="1"/>
    </xf>
    <xf numFmtId="179" fontId="24" fillId="18" borderId="26" xfId="0" applyNumberFormat="1" applyFont="1" applyFill="1" applyBorder="1" applyAlignment="1" applyProtection="1">
      <alignment horizontal="right"/>
      <protection hidden="1"/>
    </xf>
    <xf numFmtId="177" fontId="26" fillId="0" borderId="0" xfId="0" applyNumberFormat="1" applyFont="1" applyBorder="1" applyProtection="1">
      <protection hidden="1"/>
    </xf>
    <xf numFmtId="177" fontId="35" fillId="18" borderId="0" xfId="0" quotePrefix="1" applyNumberFormat="1" applyFont="1" applyFill="1" applyBorder="1" applyAlignment="1" applyProtection="1">
      <alignment horizontal="left" wrapText="1" indent="1"/>
      <protection hidden="1"/>
    </xf>
    <xf numFmtId="179" fontId="37" fillId="25" borderId="12" xfId="4" applyNumberFormat="1" applyFont="1" applyFill="1" applyBorder="1" applyAlignment="1" applyProtection="1">
      <alignment horizontal="right"/>
      <protection hidden="1"/>
    </xf>
    <xf numFmtId="179" fontId="37" fillId="22" borderId="26" xfId="4" applyNumberFormat="1" applyFont="1" applyFill="1" applyBorder="1" applyAlignment="1" applyProtection="1">
      <alignment horizontal="right"/>
      <protection hidden="1"/>
    </xf>
    <xf numFmtId="179" fontId="37" fillId="19" borderId="26" xfId="4" applyNumberFormat="1" applyFont="1" applyFill="1" applyBorder="1" applyAlignment="1" applyProtection="1">
      <alignment horizontal="right"/>
      <protection hidden="1"/>
    </xf>
    <xf numFmtId="179" fontId="37" fillId="25" borderId="26" xfId="4" applyNumberFormat="1" applyFont="1" applyFill="1" applyBorder="1" applyAlignment="1" applyProtection="1">
      <alignment horizontal="right"/>
      <protection hidden="1"/>
    </xf>
    <xf numFmtId="179" fontId="37" fillId="18" borderId="26" xfId="0" applyNumberFormat="1" applyFont="1" applyFill="1" applyBorder="1" applyAlignment="1" applyProtection="1">
      <alignment horizontal="right"/>
      <protection hidden="1"/>
    </xf>
    <xf numFmtId="177" fontId="35" fillId="19" borderId="0" xfId="0" applyNumberFormat="1" applyFont="1" applyFill="1" applyAlignment="1" applyProtection="1">
      <alignment horizontal="right"/>
      <protection hidden="1"/>
    </xf>
    <xf numFmtId="166" fontId="26" fillId="19" borderId="0" xfId="25" applyNumberFormat="1" applyFont="1" applyFill="1" applyBorder="1" applyProtection="1">
      <protection hidden="1"/>
    </xf>
    <xf numFmtId="177" fontId="23" fillId="10" borderId="0" xfId="0" applyNumberFormat="1" applyFont="1" applyFill="1" applyBorder="1" applyProtection="1">
      <protection hidden="1"/>
    </xf>
    <xf numFmtId="177" fontId="23" fillId="19" borderId="0" xfId="0" applyNumberFormat="1" applyFont="1" applyFill="1" applyAlignment="1" applyProtection="1">
      <protection hidden="1"/>
    </xf>
    <xf numFmtId="177" fontId="23" fillId="19" borderId="0" xfId="0" applyNumberFormat="1" applyFont="1" applyFill="1" applyBorder="1" applyAlignment="1" applyProtection="1">
      <protection hidden="1"/>
    </xf>
    <xf numFmtId="166" fontId="23" fillId="19" borderId="0" xfId="25" applyNumberFormat="1" applyFont="1" applyFill="1" applyBorder="1" applyAlignment="1" applyProtection="1">
      <protection hidden="1"/>
    </xf>
    <xf numFmtId="177" fontId="38" fillId="19" borderId="0" xfId="0" applyNumberFormat="1" applyFont="1" applyFill="1" applyAlignment="1" applyProtection="1">
      <protection hidden="1"/>
    </xf>
    <xf numFmtId="177" fontId="23" fillId="10" borderId="0" xfId="0" applyNumberFormat="1" applyFont="1" applyFill="1" applyBorder="1" applyAlignment="1" applyProtection="1">
      <alignment vertical="center"/>
      <protection hidden="1"/>
    </xf>
    <xf numFmtId="177" fontId="38" fillId="19" borderId="0" xfId="0" applyNumberFormat="1" applyFont="1" applyFill="1" applyAlignment="1" applyProtection="1">
      <alignment vertical="center" wrapText="1"/>
      <protection hidden="1"/>
    </xf>
    <xf numFmtId="0" fontId="39" fillId="0" borderId="0" xfId="0" applyFont="1" applyAlignment="1" applyProtection="1">
      <alignment vertical="center" wrapText="1"/>
      <protection hidden="1"/>
    </xf>
    <xf numFmtId="0" fontId="39" fillId="19" borderId="0" xfId="0" applyFont="1" applyFill="1" applyAlignment="1" applyProtection="1">
      <alignment vertical="center"/>
      <protection hidden="1"/>
    </xf>
    <xf numFmtId="177" fontId="23" fillId="0" borderId="0" xfId="0" applyNumberFormat="1" applyFont="1" applyAlignment="1" applyProtection="1">
      <alignment vertical="center"/>
      <protection hidden="1"/>
    </xf>
    <xf numFmtId="177" fontId="23" fillId="10" borderId="0" xfId="0" applyNumberFormat="1" applyFont="1" applyFill="1" applyBorder="1" applyAlignment="1" applyProtection="1">
      <protection hidden="1"/>
    </xf>
    <xf numFmtId="166" fontId="23" fillId="10" borderId="0" xfId="25" applyNumberFormat="1" applyFont="1" applyFill="1" applyBorder="1" applyAlignment="1" applyProtection="1">
      <protection hidden="1"/>
    </xf>
    <xf numFmtId="166" fontId="23" fillId="10" borderId="0" xfId="25" applyNumberFormat="1" applyFont="1" applyFill="1" applyBorder="1" applyProtection="1">
      <protection hidden="1"/>
    </xf>
    <xf numFmtId="177" fontId="24" fillId="18" borderId="0" xfId="0" applyNumberFormat="1" applyFont="1" applyFill="1" applyProtection="1">
      <protection hidden="1"/>
    </xf>
    <xf numFmtId="166" fontId="26" fillId="18" borderId="0" xfId="25" applyNumberFormat="1" applyFont="1" applyFill="1" applyBorder="1" applyAlignment="1" applyProtection="1">
      <alignment horizontal="center"/>
      <protection hidden="1"/>
    </xf>
    <xf numFmtId="177" fontId="23" fillId="0" borderId="0" xfId="0" applyNumberFormat="1" applyFont="1" applyBorder="1" applyProtection="1">
      <protection hidden="1"/>
    </xf>
    <xf numFmtId="177" fontId="23" fillId="18" borderId="0" xfId="0" applyNumberFormat="1" applyFont="1" applyFill="1" applyProtection="1">
      <protection hidden="1"/>
    </xf>
    <xf numFmtId="166" fontId="23" fillId="18" borderId="0" xfId="25" applyNumberFormat="1" applyFont="1" applyFill="1" applyBorder="1" applyProtection="1">
      <protection hidden="1"/>
    </xf>
    <xf numFmtId="0" fontId="24" fillId="12" borderId="0" xfId="0" applyNumberFormat="1" applyFont="1" applyFill="1" applyBorder="1" applyAlignment="1" applyProtection="1">
      <alignment horizontal="center"/>
      <protection hidden="1"/>
    </xf>
    <xf numFmtId="38" fontId="24" fillId="14" borderId="0" xfId="0" applyNumberFormat="1" applyFont="1" applyFill="1" applyBorder="1" applyAlignment="1" applyProtection="1">
      <alignment horizontal="center"/>
      <protection hidden="1"/>
    </xf>
    <xf numFmtId="40" fontId="24" fillId="12" borderId="0" xfId="0" applyNumberFormat="1" applyFont="1" applyFill="1" applyBorder="1" applyAlignment="1" applyProtection="1">
      <alignment horizontal="right"/>
      <protection hidden="1"/>
    </xf>
    <xf numFmtId="0" fontId="24" fillId="11" borderId="0" xfId="0" applyNumberFormat="1" applyFont="1" applyFill="1" applyBorder="1" applyAlignment="1" applyProtection="1">
      <alignment horizontal="right"/>
      <protection hidden="1"/>
    </xf>
    <xf numFmtId="0" fontId="24" fillId="13" borderId="0" xfId="0" applyNumberFormat="1" applyFont="1" applyFill="1" applyBorder="1" applyAlignment="1" applyProtection="1">
      <alignment horizontal="right"/>
      <protection hidden="1"/>
    </xf>
    <xf numFmtId="177" fontId="26" fillId="25" borderId="12" xfId="0" applyNumberFormat="1" applyFont="1" applyFill="1" applyBorder="1" applyProtection="1">
      <protection hidden="1"/>
    </xf>
    <xf numFmtId="177" fontId="26" fillId="22" borderId="26" xfId="0" applyNumberFormat="1" applyFont="1" applyFill="1" applyBorder="1" applyProtection="1">
      <protection hidden="1"/>
    </xf>
    <xf numFmtId="177" fontId="26" fillId="25" borderId="26" xfId="0" applyNumberFormat="1" applyFont="1" applyFill="1" applyBorder="1" applyProtection="1">
      <protection hidden="1"/>
    </xf>
    <xf numFmtId="177" fontId="23" fillId="25" borderId="12" xfId="0" applyNumberFormat="1" applyFont="1" applyFill="1" applyBorder="1" applyProtection="1">
      <protection hidden="1"/>
    </xf>
    <xf numFmtId="177" fontId="23" fillId="22" borderId="26" xfId="0" applyNumberFormat="1" applyFont="1" applyFill="1" applyBorder="1" applyProtection="1">
      <protection hidden="1"/>
    </xf>
    <xf numFmtId="177" fontId="23" fillId="19" borderId="26" xfId="0" applyNumberFormat="1" applyFont="1" applyFill="1" applyBorder="1" applyProtection="1">
      <protection hidden="1"/>
    </xf>
    <xf numFmtId="177" fontId="23" fillId="25" borderId="26" xfId="0" applyNumberFormat="1" applyFont="1" applyFill="1" applyBorder="1" applyProtection="1">
      <protection hidden="1"/>
    </xf>
    <xf numFmtId="177" fontId="23" fillId="18" borderId="0" xfId="37" applyNumberFormat="1" applyFont="1" applyFill="1" applyBorder="1" applyAlignment="1" applyProtection="1">
      <alignment horizontal="left"/>
      <protection hidden="1"/>
    </xf>
    <xf numFmtId="177" fontId="26" fillId="18" borderId="0" xfId="37" applyNumberFormat="1" applyFont="1" applyFill="1" applyBorder="1" applyProtection="1">
      <protection hidden="1"/>
    </xf>
    <xf numFmtId="177" fontId="26" fillId="18" borderId="0" xfId="0" applyNumberFormat="1" applyFont="1" applyFill="1" applyAlignment="1" applyProtection="1">
      <alignment horizontal="right"/>
      <protection hidden="1"/>
    </xf>
    <xf numFmtId="38" fontId="26" fillId="14" borderId="0" xfId="0" applyNumberFormat="1" applyFont="1" applyFill="1" applyBorder="1" applyProtection="1">
      <protection hidden="1"/>
    </xf>
    <xf numFmtId="38" fontId="26" fillId="14" borderId="0" xfId="4" applyNumberFormat="1" applyFont="1" applyFill="1" applyBorder="1" applyProtection="1">
      <protection hidden="1"/>
    </xf>
    <xf numFmtId="38" fontId="26" fillId="9" borderId="0" xfId="0" applyNumberFormat="1" applyFont="1" applyFill="1" applyBorder="1" applyProtection="1">
      <protection hidden="1"/>
    </xf>
    <xf numFmtId="38" fontId="26" fillId="10" borderId="0" xfId="0" applyNumberFormat="1" applyFont="1" applyFill="1" applyBorder="1" applyProtection="1">
      <protection hidden="1"/>
    </xf>
    <xf numFmtId="177" fontId="26" fillId="18" borderId="0" xfId="0" applyNumberFormat="1" applyFont="1" applyFill="1" applyBorder="1" applyAlignment="1" applyProtection="1">
      <alignment horizontal="right"/>
      <protection hidden="1"/>
    </xf>
    <xf numFmtId="177" fontId="23" fillId="18" borderId="0" xfId="0" applyNumberFormat="1" applyFont="1" applyFill="1" applyAlignment="1" applyProtection="1">
      <alignment horizontal="right"/>
      <protection hidden="1"/>
    </xf>
    <xf numFmtId="38" fontId="32" fillId="12" borderId="0" xfId="0" applyNumberFormat="1" applyFont="1" applyFill="1" applyBorder="1" applyAlignment="1" applyProtection="1">
      <protection hidden="1"/>
    </xf>
    <xf numFmtId="38" fontId="23" fillId="14" borderId="0" xfId="0" applyNumberFormat="1" applyFont="1" applyFill="1" applyBorder="1" applyProtection="1">
      <protection hidden="1"/>
    </xf>
    <xf numFmtId="38" fontId="32" fillId="12" borderId="0" xfId="4" applyNumberFormat="1" applyFont="1" applyFill="1" applyBorder="1" applyAlignment="1" applyProtection="1">
      <protection hidden="1"/>
    </xf>
    <xf numFmtId="38" fontId="32" fillId="11" borderId="0" xfId="0" applyNumberFormat="1" applyFont="1" applyFill="1" applyBorder="1" applyAlignment="1" applyProtection="1">
      <protection hidden="1"/>
    </xf>
    <xf numFmtId="38" fontId="32" fillId="13" borderId="0" xfId="0" applyNumberFormat="1" applyFont="1" applyFill="1" applyBorder="1" applyAlignment="1" applyProtection="1">
      <protection hidden="1"/>
    </xf>
    <xf numFmtId="38" fontId="23" fillId="14" borderId="0" xfId="4" applyNumberFormat="1" applyFont="1" applyFill="1" applyBorder="1" applyProtection="1">
      <protection hidden="1"/>
    </xf>
    <xf numFmtId="38" fontId="23" fillId="9" borderId="0" xfId="0" applyNumberFormat="1" applyFont="1" applyFill="1" applyBorder="1" applyProtection="1">
      <protection hidden="1"/>
    </xf>
    <xf numFmtId="38" fontId="23" fillId="10" borderId="0" xfId="0" applyNumberFormat="1" applyFont="1" applyFill="1" applyBorder="1" applyProtection="1">
      <protection hidden="1"/>
    </xf>
    <xf numFmtId="177" fontId="24" fillId="18" borderId="0" xfId="0" applyNumberFormat="1" applyFont="1" applyFill="1" applyBorder="1" applyAlignment="1" applyProtection="1">
      <alignment horizontal="right"/>
      <protection hidden="1"/>
    </xf>
    <xf numFmtId="38" fontId="23" fillId="19" borderId="0" xfId="0" applyNumberFormat="1" applyFont="1" applyFill="1" applyBorder="1" applyAlignment="1" applyProtection="1">
      <alignment horizontal="left"/>
      <protection hidden="1"/>
    </xf>
    <xf numFmtId="177" fontId="32" fillId="18" borderId="0" xfId="0" applyNumberFormat="1" applyFont="1" applyFill="1" applyBorder="1" applyAlignment="1" applyProtection="1">
      <alignment horizontal="right"/>
      <protection hidden="1"/>
    </xf>
    <xf numFmtId="166" fontId="32" fillId="26" borderId="26" xfId="25" applyNumberFormat="1" applyFont="1" applyFill="1" applyBorder="1" applyAlignment="1" applyProtection="1">
      <alignment horizontal="right"/>
      <protection hidden="1"/>
    </xf>
    <xf numFmtId="166" fontId="32" fillId="23" borderId="19" xfId="25" applyNumberFormat="1" applyFont="1" applyFill="1" applyBorder="1" applyAlignment="1" applyProtection="1">
      <alignment horizontal="right"/>
      <protection hidden="1"/>
    </xf>
    <xf numFmtId="166" fontId="24" fillId="26" borderId="26" xfId="25" applyNumberFormat="1" applyFont="1" applyFill="1" applyBorder="1" applyAlignment="1" applyProtection="1">
      <alignment horizontal="right"/>
      <protection hidden="1"/>
    </xf>
    <xf numFmtId="166" fontId="24" fillId="23" borderId="19" xfId="25" applyNumberFormat="1" applyFont="1" applyFill="1" applyBorder="1" applyAlignment="1" applyProtection="1">
      <alignment horizontal="right"/>
      <protection hidden="1"/>
    </xf>
    <xf numFmtId="176" fontId="32" fillId="25" borderId="12" xfId="4" applyNumberFormat="1" applyFont="1" applyFill="1" applyBorder="1" applyAlignment="1" applyProtection="1">
      <alignment horizontal="right"/>
      <protection hidden="1"/>
    </xf>
    <xf numFmtId="176" fontId="32" fillId="22" borderId="26" xfId="4" applyNumberFormat="1" applyFont="1" applyFill="1" applyBorder="1" applyAlignment="1" applyProtection="1">
      <alignment horizontal="right"/>
      <protection hidden="1"/>
    </xf>
    <xf numFmtId="176" fontId="32" fillId="19" borderId="26" xfId="4" applyNumberFormat="1" applyFont="1" applyFill="1" applyBorder="1" applyAlignment="1" applyProtection="1">
      <alignment horizontal="right"/>
      <protection hidden="1"/>
    </xf>
    <xf numFmtId="176" fontId="32" fillId="25" borderId="26" xfId="4" applyNumberFormat="1" applyFont="1" applyFill="1" applyBorder="1" applyAlignment="1" applyProtection="1">
      <alignment horizontal="right"/>
      <protection hidden="1"/>
    </xf>
    <xf numFmtId="176" fontId="32" fillId="18" borderId="26" xfId="4" applyNumberFormat="1" applyFont="1" applyFill="1" applyBorder="1" applyAlignment="1" applyProtection="1">
      <alignment horizontal="right"/>
      <protection hidden="1"/>
    </xf>
    <xf numFmtId="166" fontId="32" fillId="26" borderId="26" xfId="4" applyNumberFormat="1" applyFont="1" applyFill="1" applyBorder="1" applyAlignment="1" applyProtection="1">
      <alignment horizontal="right"/>
      <protection hidden="1"/>
    </xf>
    <xf numFmtId="166" fontId="32" fillId="23" borderId="19" xfId="4" applyNumberFormat="1" applyFont="1" applyFill="1" applyBorder="1" applyAlignment="1" applyProtection="1">
      <alignment horizontal="right"/>
      <protection hidden="1"/>
    </xf>
    <xf numFmtId="166" fontId="24" fillId="18" borderId="0" xfId="25" applyNumberFormat="1" applyFont="1" applyFill="1" applyBorder="1" applyAlignment="1" applyProtection="1">
      <alignment horizontal="right"/>
      <protection hidden="1"/>
    </xf>
    <xf numFmtId="177" fontId="23" fillId="10" borderId="0" xfId="0" applyNumberFormat="1" applyFont="1" applyFill="1" applyProtection="1">
      <protection hidden="1"/>
    </xf>
    <xf numFmtId="0" fontId="39" fillId="19" borderId="0" xfId="0" applyFont="1" applyFill="1" applyAlignment="1" applyProtection="1">
      <alignment wrapText="1"/>
      <protection hidden="1"/>
    </xf>
    <xf numFmtId="166" fontId="23" fillId="0" borderId="0" xfId="25" applyNumberFormat="1" applyFont="1" applyBorder="1" applyProtection="1">
      <protection hidden="1"/>
    </xf>
    <xf numFmtId="177" fontId="24" fillId="18" borderId="0" xfId="0" applyNumberFormat="1" applyFont="1" applyFill="1" applyBorder="1" applyProtection="1">
      <protection hidden="1"/>
    </xf>
    <xf numFmtId="177" fontId="26" fillId="18" borderId="0" xfId="0" applyNumberFormat="1" applyFont="1" applyFill="1" applyProtection="1">
      <protection hidden="1"/>
    </xf>
    <xf numFmtId="166" fontId="23" fillId="18" borderId="0" xfId="25" applyNumberFormat="1" applyFont="1" applyFill="1" applyBorder="1" applyAlignment="1" applyProtection="1">
      <alignment horizontal="right"/>
      <protection hidden="1"/>
    </xf>
    <xf numFmtId="177" fontId="23" fillId="18" borderId="0" xfId="4" applyNumberFormat="1" applyFont="1" applyFill="1" applyBorder="1" applyAlignment="1" applyProtection="1">
      <protection hidden="1"/>
    </xf>
    <xf numFmtId="177" fontId="32" fillId="26" borderId="12" xfId="0" applyNumberFormat="1" applyFont="1" applyFill="1" applyBorder="1" applyAlignment="1" applyProtection="1">
      <protection hidden="1"/>
    </xf>
    <xf numFmtId="177" fontId="32" fillId="22" borderId="26" xfId="0" applyNumberFormat="1" applyFont="1" applyFill="1" applyBorder="1" applyAlignment="1" applyProtection="1">
      <protection hidden="1"/>
    </xf>
    <xf numFmtId="177" fontId="32" fillId="19" borderId="26" xfId="0" applyNumberFormat="1" applyFont="1" applyFill="1" applyBorder="1" applyAlignment="1" applyProtection="1">
      <protection hidden="1"/>
    </xf>
    <xf numFmtId="177" fontId="32" fillId="25" borderId="26" xfId="0" applyNumberFormat="1" applyFont="1" applyFill="1" applyBorder="1" applyAlignment="1" applyProtection="1">
      <protection hidden="1"/>
    </xf>
    <xf numFmtId="177" fontId="23" fillId="26" borderId="12" xfId="0" applyNumberFormat="1" applyFont="1" applyFill="1" applyBorder="1" applyAlignment="1" applyProtection="1">
      <alignment horizontal="right"/>
      <protection hidden="1"/>
    </xf>
    <xf numFmtId="177" fontId="23" fillId="22" borderId="26" xfId="0" applyNumberFormat="1" applyFont="1" applyFill="1" applyBorder="1" applyAlignment="1" applyProtection="1">
      <alignment horizontal="right"/>
      <protection hidden="1"/>
    </xf>
    <xf numFmtId="177" fontId="23" fillId="19" borderId="26" xfId="0" applyNumberFormat="1" applyFont="1" applyFill="1" applyBorder="1" applyAlignment="1" applyProtection="1">
      <alignment horizontal="right"/>
      <protection hidden="1"/>
    </xf>
    <xf numFmtId="177" fontId="23" fillId="25" borderId="26" xfId="0" applyNumberFormat="1" applyFont="1" applyFill="1" applyBorder="1" applyAlignment="1" applyProtection="1">
      <alignment horizontal="right"/>
      <protection hidden="1"/>
    </xf>
    <xf numFmtId="177" fontId="32" fillId="18" borderId="26" xfId="0" applyNumberFormat="1" applyFont="1" applyFill="1" applyBorder="1" applyAlignment="1" applyProtection="1">
      <protection hidden="1"/>
    </xf>
    <xf numFmtId="177" fontId="26" fillId="18" borderId="0" xfId="0" applyNumberFormat="1" applyFont="1" applyFill="1" applyBorder="1" applyAlignment="1" applyProtection="1">
      <protection hidden="1"/>
    </xf>
    <xf numFmtId="177" fontId="26" fillId="26" borderId="12" xfId="25" applyNumberFormat="1" applyFont="1" applyFill="1" applyBorder="1" applyAlignment="1" applyProtection="1">
      <alignment horizontal="right"/>
      <protection hidden="1"/>
    </xf>
    <xf numFmtId="177" fontId="26" fillId="22" borderId="26" xfId="25" applyNumberFormat="1" applyFont="1" applyFill="1" applyBorder="1" applyAlignment="1" applyProtection="1">
      <alignment horizontal="right"/>
      <protection hidden="1"/>
    </xf>
    <xf numFmtId="177" fontId="26" fillId="19" borderId="26" xfId="25" applyNumberFormat="1" applyFont="1" applyFill="1" applyBorder="1" applyAlignment="1" applyProtection="1">
      <alignment horizontal="right"/>
      <protection hidden="1"/>
    </xf>
    <xf numFmtId="177" fontId="26" fillId="25" borderId="26" xfId="25" applyNumberFormat="1" applyFont="1" applyFill="1" applyBorder="1" applyAlignment="1" applyProtection="1">
      <alignment horizontal="right"/>
      <protection hidden="1"/>
    </xf>
    <xf numFmtId="177" fontId="32" fillId="26" borderId="12" xfId="0" applyNumberFormat="1" applyFont="1" applyFill="1" applyBorder="1" applyAlignment="1" applyProtection="1">
      <alignment horizontal="right"/>
      <protection hidden="1"/>
    </xf>
    <xf numFmtId="177" fontId="24" fillId="18" borderId="0" xfId="4" applyNumberFormat="1" applyFont="1" applyFill="1" applyBorder="1" applyAlignment="1" applyProtection="1">
      <protection hidden="1"/>
    </xf>
    <xf numFmtId="177" fontId="35" fillId="18" borderId="0" xfId="0" applyNumberFormat="1" applyFont="1" applyFill="1" applyBorder="1" applyAlignment="1" applyProtection="1">
      <protection hidden="1"/>
    </xf>
    <xf numFmtId="177" fontId="26" fillId="26" borderId="12" xfId="0" applyNumberFormat="1" applyFont="1" applyFill="1" applyBorder="1" applyAlignment="1" applyProtection="1">
      <alignment horizontal="right"/>
      <protection hidden="1"/>
    </xf>
    <xf numFmtId="177" fontId="26" fillId="18" borderId="26" xfId="0" applyNumberFormat="1" applyFont="1" applyFill="1" applyBorder="1" applyAlignment="1" applyProtection="1">
      <alignment horizontal="right"/>
      <protection hidden="1"/>
    </xf>
    <xf numFmtId="177" fontId="24" fillId="18" borderId="26" xfId="0" applyNumberFormat="1" applyFont="1" applyFill="1" applyBorder="1" applyAlignment="1" applyProtection="1">
      <alignment horizontal="center"/>
      <protection hidden="1"/>
    </xf>
    <xf numFmtId="177" fontId="35" fillId="18" borderId="0" xfId="0" applyNumberFormat="1" applyFont="1" applyFill="1" applyBorder="1" applyAlignment="1" applyProtection="1">
      <alignment wrapText="1"/>
      <protection hidden="1"/>
    </xf>
    <xf numFmtId="177" fontId="37" fillId="26" borderId="12" xfId="0" applyNumberFormat="1" applyFont="1" applyFill="1" applyBorder="1" applyAlignment="1" applyProtection="1">
      <alignment horizontal="right"/>
      <protection hidden="1"/>
    </xf>
    <xf numFmtId="177" fontId="26" fillId="18" borderId="0" xfId="4" applyNumberFormat="1" applyFont="1" applyFill="1" applyBorder="1" applyAlignment="1" applyProtection="1">
      <protection hidden="1"/>
    </xf>
    <xf numFmtId="177" fontId="38" fillId="10" borderId="0" xfId="0" applyNumberFormat="1" applyFont="1" applyFill="1" applyProtection="1">
      <protection hidden="1"/>
    </xf>
    <xf numFmtId="166" fontId="23" fillId="19" borderId="0" xfId="0" applyNumberFormat="1" applyFont="1" applyFill="1" applyBorder="1" applyProtection="1">
      <protection hidden="1"/>
    </xf>
    <xf numFmtId="166" fontId="23" fillId="19" borderId="0" xfId="0" applyNumberFormat="1" applyFont="1" applyFill="1" applyProtection="1">
      <protection hidden="1"/>
    </xf>
    <xf numFmtId="177" fontId="23" fillId="9" borderId="0" xfId="0" applyNumberFormat="1" applyFont="1" applyFill="1" applyProtection="1">
      <protection hidden="1"/>
    </xf>
    <xf numFmtId="177" fontId="23" fillId="18" borderId="26" xfId="0" applyNumberFormat="1" applyFont="1" applyFill="1" applyBorder="1" applyAlignment="1" applyProtection="1">
      <alignment horizontal="right"/>
      <protection hidden="1"/>
    </xf>
    <xf numFmtId="177" fontId="23" fillId="18" borderId="0" xfId="0" applyNumberFormat="1" applyFont="1" applyFill="1" applyBorder="1" applyAlignment="1" applyProtection="1">
      <alignment horizontal="right"/>
      <protection hidden="1"/>
    </xf>
    <xf numFmtId="177" fontId="32" fillId="18" borderId="26" xfId="0" applyNumberFormat="1" applyFont="1" applyFill="1" applyBorder="1" applyAlignment="1" applyProtection="1">
      <alignment horizontal="center"/>
      <protection hidden="1"/>
    </xf>
    <xf numFmtId="177" fontId="23" fillId="18" borderId="26" xfId="0" applyNumberFormat="1" applyFont="1" applyFill="1" applyBorder="1" applyProtection="1">
      <protection hidden="1"/>
    </xf>
    <xf numFmtId="177" fontId="26" fillId="18" borderId="0" xfId="0" applyNumberFormat="1" applyFont="1" applyFill="1" applyBorder="1" applyAlignment="1" applyProtection="1">
      <alignment horizontal="left"/>
      <protection hidden="1"/>
    </xf>
    <xf numFmtId="177" fontId="24" fillId="18" borderId="26" xfId="0" applyNumberFormat="1" applyFont="1" applyFill="1" applyBorder="1" applyAlignment="1" applyProtection="1">
      <protection hidden="1"/>
    </xf>
    <xf numFmtId="186" fontId="26" fillId="26" borderId="26" xfId="25" applyNumberFormat="1" applyFont="1" applyFill="1" applyBorder="1" applyAlignment="1" applyProtection="1">
      <alignment horizontal="center"/>
      <protection hidden="1"/>
    </xf>
    <xf numFmtId="186" fontId="26" fillId="23" borderId="19" xfId="25" applyNumberFormat="1" applyFont="1" applyFill="1" applyBorder="1" applyAlignment="1" applyProtection="1">
      <alignment horizontal="center"/>
      <protection hidden="1"/>
    </xf>
    <xf numFmtId="177" fontId="32" fillId="18" borderId="0" xfId="4" applyNumberFormat="1" applyFont="1" applyFill="1" applyBorder="1" applyAlignment="1" applyProtection="1">
      <alignment horizontal="right"/>
      <protection hidden="1"/>
    </xf>
    <xf numFmtId="186" fontId="23" fillId="26" borderId="26" xfId="25" applyNumberFormat="1" applyFont="1" applyFill="1" applyBorder="1" applyAlignment="1" applyProtection="1">
      <alignment horizontal="right"/>
      <protection hidden="1"/>
    </xf>
    <xf numFmtId="186" fontId="23" fillId="23" borderId="19" xfId="25" applyNumberFormat="1" applyFont="1" applyFill="1" applyBorder="1" applyAlignment="1" applyProtection="1">
      <alignment horizontal="right"/>
      <protection hidden="1"/>
    </xf>
    <xf numFmtId="177" fontId="32" fillId="0" borderId="26" xfId="0" applyNumberFormat="1" applyFont="1" applyFill="1" applyBorder="1" applyAlignment="1" applyProtection="1">
      <alignment horizontal="right"/>
      <protection hidden="1"/>
    </xf>
    <xf numFmtId="177" fontId="23" fillId="0" borderId="26" xfId="0" applyNumberFormat="1" applyFont="1" applyFill="1" applyBorder="1" applyAlignment="1" applyProtection="1">
      <alignment horizontal="right"/>
      <protection hidden="1"/>
    </xf>
    <xf numFmtId="177" fontId="41" fillId="19" borderId="0" xfId="0" applyNumberFormat="1" applyFont="1" applyFill="1" applyAlignment="1" applyProtection="1">
      <alignment horizontal="left" vertical="center"/>
      <protection hidden="1"/>
    </xf>
    <xf numFmtId="0" fontId="42" fillId="19" borderId="0" xfId="0" applyFont="1" applyFill="1" applyAlignment="1" applyProtection="1">
      <alignment horizontal="left" vertical="center"/>
      <protection hidden="1"/>
    </xf>
    <xf numFmtId="177" fontId="38" fillId="19" borderId="0" xfId="0" applyNumberFormat="1" applyFont="1" applyFill="1" applyBorder="1" applyProtection="1">
      <protection hidden="1"/>
    </xf>
    <xf numFmtId="177" fontId="26" fillId="18" borderId="26" xfId="25" applyNumberFormat="1" applyFont="1" applyFill="1" applyBorder="1" applyAlignment="1" applyProtection="1">
      <alignment horizontal="right"/>
      <protection hidden="1"/>
    </xf>
    <xf numFmtId="177" fontId="23" fillId="18" borderId="0" xfId="4" applyNumberFormat="1" applyFont="1" applyFill="1" applyBorder="1" applyAlignment="1" applyProtection="1">
      <alignment horizontal="right"/>
      <protection hidden="1"/>
    </xf>
    <xf numFmtId="177" fontId="43" fillId="18" borderId="26" xfId="4" applyNumberFormat="1" applyFont="1" applyFill="1" applyBorder="1" applyAlignment="1" applyProtection="1">
      <protection hidden="1"/>
    </xf>
    <xf numFmtId="177" fontId="24" fillId="18" borderId="0" xfId="4" applyNumberFormat="1" applyFont="1" applyFill="1" applyBorder="1" applyAlignment="1" applyProtection="1">
      <alignment horizontal="right"/>
      <protection hidden="1"/>
    </xf>
    <xf numFmtId="177" fontId="44" fillId="18" borderId="26" xfId="4" applyNumberFormat="1" applyFont="1" applyFill="1" applyBorder="1" applyAlignment="1" applyProtection="1">
      <protection hidden="1"/>
    </xf>
    <xf numFmtId="177" fontId="29" fillId="18" borderId="0" xfId="0" applyNumberFormat="1" applyFont="1" applyFill="1" applyBorder="1" applyAlignment="1" applyProtection="1">
      <protection hidden="1"/>
    </xf>
    <xf numFmtId="177" fontId="29" fillId="18" borderId="0" xfId="0" applyNumberFormat="1" applyFont="1" applyFill="1" applyBorder="1" applyAlignment="1" applyProtection="1">
      <alignment horizontal="right"/>
      <protection hidden="1"/>
    </xf>
    <xf numFmtId="177" fontId="24" fillId="18" borderId="26" xfId="4" applyNumberFormat="1" applyFont="1" applyFill="1" applyBorder="1" applyAlignment="1" applyProtection="1">
      <protection hidden="1"/>
    </xf>
    <xf numFmtId="9" fontId="24" fillId="18" borderId="26" xfId="0" applyNumberFormat="1" applyFont="1" applyFill="1" applyBorder="1" applyAlignment="1" applyProtection="1">
      <protection hidden="1"/>
    </xf>
    <xf numFmtId="177" fontId="26" fillId="18" borderId="0" xfId="4" applyNumberFormat="1" applyFont="1" applyFill="1" applyBorder="1" applyAlignment="1" applyProtection="1">
      <alignment horizontal="right"/>
      <protection hidden="1"/>
    </xf>
    <xf numFmtId="0" fontId="23" fillId="21" borderId="0" xfId="0" applyFont="1" applyFill="1" applyBorder="1" applyAlignment="1" applyProtection="1">
      <protection hidden="1"/>
    </xf>
    <xf numFmtId="0" fontId="23" fillId="21" borderId="0" xfId="0" applyFont="1" applyFill="1" applyAlignment="1" applyProtection="1">
      <protection hidden="1"/>
    </xf>
    <xf numFmtId="177" fontId="45" fillId="18" borderId="0" xfId="0" applyNumberFormat="1" applyFont="1" applyFill="1" applyProtection="1">
      <protection hidden="1"/>
    </xf>
    <xf numFmtId="166" fontId="45" fillId="18" borderId="0" xfId="25" applyNumberFormat="1" applyFont="1" applyFill="1" applyBorder="1" applyAlignment="1" applyProtection="1">
      <alignment horizontal="right"/>
      <protection hidden="1"/>
    </xf>
    <xf numFmtId="177" fontId="32" fillId="26" borderId="26" xfId="0" applyNumberFormat="1" applyFont="1" applyFill="1" applyBorder="1" applyAlignment="1" applyProtection="1">
      <protection hidden="1"/>
    </xf>
    <xf numFmtId="177" fontId="23" fillId="26" borderId="26" xfId="0" applyNumberFormat="1" applyFont="1" applyFill="1" applyBorder="1" applyAlignment="1" applyProtection="1">
      <alignment horizontal="right"/>
      <protection hidden="1"/>
    </xf>
    <xf numFmtId="177" fontId="26" fillId="26" borderId="26" xfId="25" applyNumberFormat="1" applyFont="1" applyFill="1" applyBorder="1" applyAlignment="1" applyProtection="1">
      <alignment horizontal="right"/>
      <protection hidden="1"/>
    </xf>
    <xf numFmtId="177" fontId="32" fillId="26" borderId="26" xfId="0" applyNumberFormat="1" applyFont="1" applyFill="1" applyBorder="1" applyAlignment="1" applyProtection="1">
      <alignment horizontal="right"/>
      <protection hidden="1"/>
    </xf>
    <xf numFmtId="177" fontId="26" fillId="24" borderId="0" xfId="0" applyNumberFormat="1" applyFont="1" applyFill="1" applyProtection="1">
      <protection hidden="1"/>
    </xf>
    <xf numFmtId="177" fontId="26" fillId="26" borderId="26" xfId="0" applyNumberFormat="1" applyFont="1" applyFill="1" applyBorder="1" applyAlignment="1" applyProtection="1">
      <alignment horizontal="right"/>
      <protection hidden="1"/>
    </xf>
    <xf numFmtId="177" fontId="37" fillId="26" borderId="26" xfId="0" applyNumberFormat="1" applyFont="1" applyFill="1" applyBorder="1" applyAlignment="1" applyProtection="1">
      <alignment horizontal="right"/>
      <protection hidden="1"/>
    </xf>
    <xf numFmtId="177" fontId="35" fillId="18" borderId="0" xfId="0" applyNumberFormat="1" applyFont="1" applyFill="1" applyBorder="1" applyAlignment="1" applyProtection="1">
      <alignment horizontal="right"/>
      <protection hidden="1"/>
    </xf>
    <xf numFmtId="177" fontId="24" fillId="19" borderId="26" xfId="0" applyNumberFormat="1" applyFont="1" applyFill="1" applyBorder="1" applyAlignment="1" applyProtection="1">
      <protection hidden="1"/>
    </xf>
    <xf numFmtId="177" fontId="24" fillId="19" borderId="0" xfId="0" applyNumberFormat="1" applyFont="1" applyFill="1" applyBorder="1" applyProtection="1">
      <protection hidden="1"/>
    </xf>
    <xf numFmtId="177" fontId="24" fillId="26" borderId="12" xfId="0" applyNumberFormat="1" applyFont="1" applyFill="1" applyBorder="1" applyAlignment="1" applyProtection="1">
      <protection hidden="1"/>
    </xf>
    <xf numFmtId="177" fontId="24" fillId="22" borderId="26" xfId="0" applyNumberFormat="1" applyFont="1" applyFill="1" applyBorder="1" applyAlignment="1" applyProtection="1">
      <protection hidden="1"/>
    </xf>
    <xf numFmtId="177" fontId="24" fillId="26" borderId="26" xfId="0" applyNumberFormat="1" applyFont="1" applyFill="1" applyBorder="1" applyAlignment="1" applyProtection="1">
      <protection hidden="1"/>
    </xf>
    <xf numFmtId="177" fontId="35" fillId="18" borderId="26" xfId="0" applyNumberFormat="1" applyFont="1" applyFill="1" applyBorder="1" applyProtection="1">
      <protection hidden="1"/>
    </xf>
    <xf numFmtId="177" fontId="47" fillId="19" borderId="0" xfId="0" applyNumberFormat="1" applyFont="1" applyFill="1" applyProtection="1">
      <protection hidden="1"/>
    </xf>
    <xf numFmtId="166" fontId="47" fillId="19" borderId="0" xfId="25" applyNumberFormat="1" applyFont="1" applyFill="1" applyBorder="1" applyAlignment="1" applyProtection="1">
      <protection hidden="1"/>
    </xf>
    <xf numFmtId="177" fontId="48" fillId="18" borderId="0" xfId="0" applyNumberFormat="1" applyFont="1" applyFill="1" applyBorder="1" applyProtection="1">
      <protection hidden="1"/>
    </xf>
    <xf numFmtId="166" fontId="23" fillId="0" borderId="0" xfId="25" applyNumberFormat="1" applyFont="1" applyBorder="1" applyAlignment="1" applyProtection="1">
      <protection hidden="1"/>
    </xf>
    <xf numFmtId="177" fontId="48" fillId="15" borderId="0" xfId="0" applyNumberFormat="1" applyFont="1" applyFill="1" applyProtection="1">
      <protection hidden="1"/>
    </xf>
    <xf numFmtId="166" fontId="23" fillId="19" borderId="0" xfId="25" applyNumberFormat="1" applyFont="1" applyFill="1" applyBorder="1" applyAlignment="1" applyProtection="1">
      <alignment horizontal="right"/>
      <protection hidden="1"/>
    </xf>
    <xf numFmtId="166" fontId="32" fillId="26" borderId="12" xfId="25" applyNumberFormat="1" applyFont="1" applyFill="1" applyBorder="1" applyAlignment="1" applyProtection="1">
      <alignment horizontal="right"/>
      <protection hidden="1"/>
    </xf>
    <xf numFmtId="166" fontId="32" fillId="22" borderId="26" xfId="25" applyNumberFormat="1" applyFont="1" applyFill="1" applyBorder="1" applyAlignment="1" applyProtection="1">
      <alignment horizontal="right"/>
      <protection hidden="1"/>
    </xf>
    <xf numFmtId="166" fontId="32" fillId="18" borderId="26" xfId="25" applyNumberFormat="1" applyFont="1" applyFill="1" applyBorder="1" applyAlignment="1" applyProtection="1">
      <alignment horizontal="right"/>
      <protection hidden="1"/>
    </xf>
    <xf numFmtId="166" fontId="32" fillId="19" borderId="26" xfId="25" applyNumberFormat="1" applyFont="1" applyFill="1" applyBorder="1" applyAlignment="1" applyProtection="1">
      <alignment horizontal="right"/>
      <protection hidden="1"/>
    </xf>
    <xf numFmtId="166" fontId="23" fillId="18" borderId="26" xfId="25" applyNumberFormat="1" applyFont="1" applyFill="1" applyBorder="1" applyAlignment="1" applyProtection="1">
      <alignment horizontal="right"/>
      <protection hidden="1"/>
    </xf>
    <xf numFmtId="166" fontId="32" fillId="18" borderId="19" xfId="25" applyNumberFormat="1" applyFont="1" applyFill="1" applyBorder="1" applyAlignment="1" applyProtection="1">
      <alignment horizontal="right"/>
      <protection hidden="1"/>
    </xf>
    <xf numFmtId="166" fontId="24" fillId="26" borderId="12" xfId="25" applyNumberFormat="1" applyFont="1" applyFill="1" applyBorder="1" applyAlignment="1" applyProtection="1">
      <alignment horizontal="right"/>
      <protection hidden="1"/>
    </xf>
    <xf numFmtId="166" fontId="24" fillId="22" borderId="26" xfId="25" applyNumberFormat="1" applyFont="1" applyFill="1" applyBorder="1" applyAlignment="1" applyProtection="1">
      <alignment horizontal="right"/>
      <protection hidden="1"/>
    </xf>
    <xf numFmtId="166" fontId="24" fillId="18" borderId="26" xfId="25" applyNumberFormat="1" applyFont="1" applyFill="1" applyBorder="1" applyAlignment="1" applyProtection="1">
      <alignment horizontal="right"/>
      <protection hidden="1"/>
    </xf>
    <xf numFmtId="166" fontId="24" fillId="19" borderId="26" xfId="25" applyNumberFormat="1" applyFont="1" applyFill="1" applyBorder="1" applyAlignment="1" applyProtection="1">
      <alignment horizontal="right"/>
      <protection hidden="1"/>
    </xf>
    <xf numFmtId="166" fontId="26" fillId="18" borderId="26" xfId="25" applyNumberFormat="1" applyFont="1" applyFill="1" applyBorder="1" applyAlignment="1" applyProtection="1">
      <alignment horizontal="right"/>
      <protection hidden="1"/>
    </xf>
    <xf numFmtId="166" fontId="24" fillId="18" borderId="19" xfId="25" applyNumberFormat="1" applyFont="1" applyFill="1" applyBorder="1" applyAlignment="1" applyProtection="1">
      <alignment horizontal="right"/>
      <protection hidden="1"/>
    </xf>
    <xf numFmtId="177" fontId="48" fillId="18" borderId="0" xfId="0" applyNumberFormat="1" applyFont="1" applyFill="1" applyBorder="1" applyAlignment="1" applyProtection="1">
      <alignment horizontal="right"/>
      <protection hidden="1"/>
    </xf>
    <xf numFmtId="166" fontId="37" fillId="26" borderId="12" xfId="25" applyNumberFormat="1" applyFont="1" applyFill="1" applyBorder="1" applyAlignment="1" applyProtection="1">
      <alignment horizontal="right"/>
      <protection hidden="1"/>
    </xf>
    <xf numFmtId="166" fontId="37" fillId="18" borderId="26" xfId="25" applyNumberFormat="1" applyFont="1" applyFill="1" applyBorder="1" applyAlignment="1" applyProtection="1">
      <alignment horizontal="right"/>
      <protection hidden="1"/>
    </xf>
    <xf numFmtId="166" fontId="37" fillId="26" borderId="26" xfId="25" applyNumberFormat="1" applyFont="1" applyFill="1" applyBorder="1" applyAlignment="1" applyProtection="1">
      <alignment horizontal="right"/>
      <protection hidden="1"/>
    </xf>
    <xf numFmtId="166" fontId="37" fillId="22" borderId="26" xfId="25" applyNumberFormat="1" applyFont="1" applyFill="1" applyBorder="1" applyAlignment="1" applyProtection="1">
      <alignment horizontal="right"/>
      <protection hidden="1"/>
    </xf>
    <xf numFmtId="166" fontId="37" fillId="19" borderId="26" xfId="25" applyNumberFormat="1" applyFont="1" applyFill="1" applyBorder="1" applyAlignment="1" applyProtection="1">
      <alignment horizontal="right"/>
      <protection hidden="1"/>
    </xf>
    <xf numFmtId="166" fontId="35" fillId="18" borderId="26" xfId="25" applyNumberFormat="1" applyFont="1" applyFill="1" applyBorder="1" applyAlignment="1" applyProtection="1">
      <alignment horizontal="right"/>
      <protection hidden="1"/>
    </xf>
    <xf numFmtId="166" fontId="37" fillId="18" borderId="19" xfId="25" applyNumberFormat="1" applyFont="1" applyFill="1" applyBorder="1" applyAlignment="1" applyProtection="1">
      <alignment horizontal="right"/>
      <protection hidden="1"/>
    </xf>
    <xf numFmtId="177" fontId="32" fillId="19" borderId="0" xfId="0" applyNumberFormat="1" applyFont="1" applyFill="1" applyBorder="1" applyAlignment="1" applyProtection="1">
      <protection hidden="1"/>
    </xf>
    <xf numFmtId="177" fontId="45" fillId="19" borderId="0" xfId="0" applyNumberFormat="1" applyFont="1" applyFill="1" applyProtection="1">
      <protection hidden="1"/>
    </xf>
    <xf numFmtId="177" fontId="49" fillId="18" borderId="0" xfId="0" applyNumberFormat="1" applyFont="1" applyFill="1" applyBorder="1" applyProtection="1">
      <protection hidden="1"/>
    </xf>
    <xf numFmtId="177" fontId="35" fillId="19" borderId="0" xfId="0" applyNumberFormat="1" applyFont="1" applyFill="1" applyBorder="1" applyProtection="1">
      <protection hidden="1"/>
    </xf>
    <xf numFmtId="177" fontId="23" fillId="10" borderId="0" xfId="0" applyNumberFormat="1" applyFont="1" applyFill="1" applyAlignment="1" applyProtection="1">
      <protection hidden="1"/>
    </xf>
    <xf numFmtId="177" fontId="24" fillId="19" borderId="0" xfId="37" applyNumberFormat="1" applyFont="1" applyFill="1" applyBorder="1" applyAlignment="1" applyProtection="1">
      <alignment horizontal="center"/>
      <protection hidden="1"/>
    </xf>
    <xf numFmtId="0" fontId="24" fillId="18" borderId="0" xfId="37" applyNumberFormat="1" applyFont="1" applyFill="1" applyBorder="1" applyAlignment="1" applyProtection="1">
      <alignment horizontal="center"/>
      <protection hidden="1"/>
    </xf>
    <xf numFmtId="177" fontId="24" fillId="18" borderId="0" xfId="37" applyNumberFormat="1" applyFont="1" applyFill="1" applyBorder="1" applyAlignment="1" applyProtection="1">
      <alignment horizontal="center"/>
      <protection hidden="1"/>
    </xf>
    <xf numFmtId="177" fontId="24" fillId="18" borderId="0" xfId="37" applyNumberFormat="1" applyFont="1" applyFill="1" applyBorder="1" applyAlignment="1" applyProtection="1">
      <alignment horizontal="right"/>
      <protection hidden="1"/>
    </xf>
    <xf numFmtId="177" fontId="23" fillId="0" borderId="0" xfId="37" applyNumberFormat="1" applyFont="1" applyProtection="1">
      <protection hidden="1"/>
    </xf>
    <xf numFmtId="177" fontId="23" fillId="19" borderId="0" xfId="37" applyNumberFormat="1" applyFont="1" applyFill="1" applyBorder="1" applyProtection="1">
      <protection hidden="1"/>
    </xf>
    <xf numFmtId="177" fontId="26" fillId="19" borderId="23" xfId="0" applyNumberFormat="1" applyFont="1" applyFill="1" applyBorder="1" applyProtection="1">
      <protection hidden="1"/>
    </xf>
    <xf numFmtId="177" fontId="50" fillId="18" borderId="0" xfId="37" applyNumberFormat="1" applyFont="1" applyFill="1" applyBorder="1" applyAlignment="1" applyProtection="1">
      <alignment horizontal="right"/>
      <protection hidden="1"/>
    </xf>
    <xf numFmtId="177" fontId="50" fillId="19" borderId="0" xfId="37" applyNumberFormat="1" applyFont="1" applyFill="1" applyBorder="1" applyAlignment="1" applyProtection="1">
      <alignment horizontal="right"/>
      <protection hidden="1"/>
    </xf>
    <xf numFmtId="166" fontId="45" fillId="18" borderId="0" xfId="25" applyNumberFormat="1" applyFont="1" applyFill="1" applyBorder="1" applyProtection="1">
      <protection hidden="1"/>
    </xf>
    <xf numFmtId="177" fontId="49" fillId="18" borderId="0" xfId="37" applyNumberFormat="1" applyFont="1" applyFill="1" applyBorder="1" applyProtection="1">
      <protection hidden="1"/>
    </xf>
    <xf numFmtId="177" fontId="23" fillId="18" borderId="0" xfId="37" applyNumberFormat="1" applyFont="1" applyFill="1" applyBorder="1" applyProtection="1">
      <protection hidden="1"/>
    </xf>
    <xf numFmtId="177" fontId="24" fillId="19" borderId="0" xfId="37" applyNumberFormat="1" applyFont="1" applyFill="1" applyBorder="1" applyAlignment="1" applyProtection="1">
      <protection hidden="1"/>
    </xf>
    <xf numFmtId="177" fontId="26" fillId="19" borderId="0" xfId="37" applyNumberFormat="1" applyFont="1" applyFill="1" applyBorder="1" applyProtection="1">
      <protection hidden="1"/>
    </xf>
    <xf numFmtId="177" fontId="24" fillId="26" borderId="12" xfId="27" applyNumberFormat="1" applyFont="1" applyFill="1" applyBorder="1" applyAlignment="1" applyProtection="1">
      <protection hidden="1"/>
    </xf>
    <xf numFmtId="177" fontId="24" fillId="22" borderId="26" xfId="27" applyNumberFormat="1" applyFont="1" applyFill="1" applyBorder="1" applyAlignment="1" applyProtection="1">
      <protection hidden="1"/>
    </xf>
    <xf numFmtId="177" fontId="24" fillId="19" borderId="26" xfId="27" applyNumberFormat="1" applyFont="1" applyFill="1" applyBorder="1" applyAlignment="1" applyProtection="1">
      <protection hidden="1"/>
    </xf>
    <xf numFmtId="177" fontId="24" fillId="18" borderId="26" xfId="27" applyNumberFormat="1" applyFont="1" applyFill="1" applyBorder="1" applyAlignment="1" applyProtection="1">
      <protection hidden="1"/>
    </xf>
    <xf numFmtId="177" fontId="24" fillId="26" borderId="26" xfId="27" applyNumberFormat="1" applyFont="1" applyFill="1" applyBorder="1" applyAlignment="1" applyProtection="1">
      <protection hidden="1"/>
    </xf>
    <xf numFmtId="177" fontId="26" fillId="18" borderId="26" xfId="4" applyNumberFormat="1" applyFont="1" applyFill="1" applyBorder="1" applyAlignment="1" applyProtection="1">
      <protection hidden="1"/>
    </xf>
    <xf numFmtId="177" fontId="26" fillId="18" borderId="0" xfId="4" applyNumberFormat="1" applyFont="1" applyFill="1" applyBorder="1" applyProtection="1">
      <protection hidden="1"/>
    </xf>
    <xf numFmtId="177" fontId="26" fillId="0" borderId="0" xfId="37" applyNumberFormat="1" applyFont="1" applyProtection="1">
      <protection hidden="1"/>
    </xf>
    <xf numFmtId="177" fontId="32" fillId="19" borderId="0" xfId="37" applyNumberFormat="1" applyFont="1" applyFill="1" applyBorder="1" applyAlignment="1" applyProtection="1">
      <protection hidden="1"/>
    </xf>
    <xf numFmtId="177" fontId="32" fillId="26" borderId="12" xfId="27" applyNumberFormat="1" applyFont="1" applyFill="1" applyBorder="1" applyAlignment="1" applyProtection="1">
      <protection hidden="1"/>
    </xf>
    <xf numFmtId="177" fontId="32" fillId="22" borderId="26" xfId="27" applyNumberFormat="1" applyFont="1" applyFill="1" applyBorder="1" applyAlignment="1" applyProtection="1">
      <protection hidden="1"/>
    </xf>
    <xf numFmtId="177" fontId="32" fillId="19" borderId="26" xfId="27" applyNumberFormat="1" applyFont="1" applyFill="1" applyBorder="1" applyAlignment="1" applyProtection="1">
      <protection hidden="1"/>
    </xf>
    <xf numFmtId="177" fontId="32" fillId="18" borderId="26" xfId="27" applyNumberFormat="1" applyFont="1" applyFill="1" applyBorder="1" applyAlignment="1" applyProtection="1">
      <protection hidden="1"/>
    </xf>
    <xf numFmtId="177" fontId="32" fillId="26" borderId="26" xfId="27" applyNumberFormat="1" applyFont="1" applyFill="1" applyBorder="1" applyAlignment="1" applyProtection="1">
      <protection hidden="1"/>
    </xf>
    <xf numFmtId="177" fontId="32" fillId="18" borderId="26" xfId="4" applyNumberFormat="1" applyFont="1" applyFill="1" applyBorder="1" applyAlignment="1" applyProtection="1">
      <protection hidden="1"/>
    </xf>
    <xf numFmtId="177" fontId="23" fillId="18" borderId="0" xfId="4" applyNumberFormat="1" applyFont="1" applyFill="1" applyBorder="1" applyProtection="1">
      <protection hidden="1"/>
    </xf>
    <xf numFmtId="177" fontId="23" fillId="18" borderId="26" xfId="4" applyNumberFormat="1" applyFont="1" applyFill="1" applyBorder="1" applyAlignment="1" applyProtection="1">
      <protection hidden="1"/>
    </xf>
    <xf numFmtId="177" fontId="23" fillId="19" borderId="0" xfId="37" applyNumberFormat="1" applyFont="1" applyFill="1" applyBorder="1" applyAlignment="1" applyProtection="1">
      <alignment horizontal="left"/>
      <protection hidden="1"/>
    </xf>
    <xf numFmtId="177" fontId="35" fillId="19" borderId="0" xfId="37" applyNumberFormat="1" applyFont="1" applyFill="1" applyBorder="1" applyProtection="1">
      <protection hidden="1"/>
    </xf>
    <xf numFmtId="177" fontId="37" fillId="26" borderId="12" xfId="27" applyNumberFormat="1" applyFont="1" applyFill="1" applyBorder="1" applyAlignment="1" applyProtection="1">
      <protection hidden="1"/>
    </xf>
    <xf numFmtId="177" fontId="37" fillId="22" borderId="26" xfId="27" applyNumberFormat="1" applyFont="1" applyFill="1" applyBorder="1" applyAlignment="1" applyProtection="1">
      <protection hidden="1"/>
    </xf>
    <xf numFmtId="177" fontId="37" fillId="19" borderId="26" xfId="27" applyNumberFormat="1" applyFont="1" applyFill="1" applyBorder="1" applyAlignment="1" applyProtection="1">
      <protection hidden="1"/>
    </xf>
    <xf numFmtId="177" fontId="37" fillId="18" borderId="26" xfId="27" applyNumberFormat="1" applyFont="1" applyFill="1" applyBorder="1" applyAlignment="1" applyProtection="1">
      <protection hidden="1"/>
    </xf>
    <xf numFmtId="177" fontId="37" fillId="26" borderId="26" xfId="27" applyNumberFormat="1" applyFont="1" applyFill="1" applyBorder="1" applyAlignment="1" applyProtection="1">
      <protection hidden="1"/>
    </xf>
    <xf numFmtId="177" fontId="37" fillId="18" borderId="26" xfId="4" applyNumberFormat="1" applyFont="1" applyFill="1" applyBorder="1" applyAlignment="1" applyProtection="1">
      <protection hidden="1"/>
    </xf>
    <xf numFmtId="177" fontId="35" fillId="18" borderId="0" xfId="4" applyNumberFormat="1" applyFont="1" applyFill="1" applyBorder="1" applyProtection="1">
      <protection hidden="1"/>
    </xf>
    <xf numFmtId="177" fontId="29" fillId="19" borderId="0" xfId="37" applyNumberFormat="1" applyFont="1" applyFill="1" applyBorder="1" applyProtection="1">
      <protection hidden="1"/>
    </xf>
    <xf numFmtId="177" fontId="24" fillId="26" borderId="12" xfId="25" applyNumberFormat="1" applyFont="1" applyFill="1" applyBorder="1" applyAlignment="1" applyProtection="1">
      <protection hidden="1"/>
    </xf>
    <xf numFmtId="177" fontId="24" fillId="22" borderId="26" xfId="25" applyNumberFormat="1" applyFont="1" applyFill="1" applyBorder="1" applyAlignment="1" applyProtection="1">
      <protection hidden="1"/>
    </xf>
    <xf numFmtId="177" fontId="24" fillId="19" borderId="26" xfId="25" applyNumberFormat="1" applyFont="1" applyFill="1" applyBorder="1" applyAlignment="1" applyProtection="1">
      <protection hidden="1"/>
    </xf>
    <xf numFmtId="177" fontId="24" fillId="18" borderId="26" xfId="25" applyNumberFormat="1" applyFont="1" applyFill="1" applyBorder="1" applyAlignment="1" applyProtection="1">
      <protection hidden="1"/>
    </xf>
    <xf numFmtId="177" fontId="24" fillId="26" borderId="26" xfId="25" applyNumberFormat="1" applyFont="1" applyFill="1" applyBorder="1" applyAlignment="1" applyProtection="1">
      <protection hidden="1"/>
    </xf>
    <xf numFmtId="177" fontId="37" fillId="19" borderId="0" xfId="37" applyNumberFormat="1" applyFont="1" applyFill="1" applyBorder="1" applyAlignment="1" applyProtection="1">
      <protection hidden="1"/>
    </xf>
    <xf numFmtId="177" fontId="37" fillId="26" borderId="12" xfId="25" applyNumberFormat="1" applyFont="1" applyFill="1" applyBorder="1" applyAlignment="1" applyProtection="1">
      <protection hidden="1"/>
    </xf>
    <xf numFmtId="177" fontId="37" fillId="22" borderId="26" xfId="25" applyNumberFormat="1" applyFont="1" applyFill="1" applyBorder="1" applyAlignment="1" applyProtection="1">
      <protection hidden="1"/>
    </xf>
    <xf numFmtId="177" fontId="37" fillId="19" borderId="26" xfId="25" applyNumberFormat="1" applyFont="1" applyFill="1" applyBorder="1" applyAlignment="1" applyProtection="1">
      <protection hidden="1"/>
    </xf>
    <xf numFmtId="177" fontId="37" fillId="18" borderId="26" xfId="25" applyNumberFormat="1" applyFont="1" applyFill="1" applyBorder="1" applyAlignment="1" applyProtection="1">
      <protection hidden="1"/>
    </xf>
    <xf numFmtId="177" fontId="37" fillId="26" borderId="26" xfId="25" applyNumberFormat="1" applyFont="1" applyFill="1" applyBorder="1" applyAlignment="1" applyProtection="1">
      <protection hidden="1"/>
    </xf>
    <xf numFmtId="177" fontId="35" fillId="18" borderId="26" xfId="4" applyNumberFormat="1" applyFont="1" applyFill="1" applyBorder="1" applyAlignment="1" applyProtection="1">
      <protection hidden="1"/>
    </xf>
    <xf numFmtId="177" fontId="35" fillId="0" borderId="0" xfId="37" applyNumberFormat="1" applyFont="1" applyProtection="1">
      <protection hidden="1"/>
    </xf>
    <xf numFmtId="177" fontId="32" fillId="26" borderId="12" xfId="25" applyNumberFormat="1" applyFont="1" applyFill="1" applyBorder="1" applyAlignment="1" applyProtection="1">
      <protection hidden="1"/>
    </xf>
    <xf numFmtId="177" fontId="32" fillId="22" borderId="26" xfId="25" applyNumberFormat="1" applyFont="1" applyFill="1" applyBorder="1" applyAlignment="1" applyProtection="1">
      <protection hidden="1"/>
    </xf>
    <xf numFmtId="177" fontId="32" fillId="19" borderId="26" xfId="25" applyNumberFormat="1" applyFont="1" applyFill="1" applyBorder="1" applyAlignment="1" applyProtection="1">
      <protection hidden="1"/>
    </xf>
    <xf numFmtId="177" fontId="32" fillId="18" borderId="26" xfId="25" applyNumberFormat="1" applyFont="1" applyFill="1" applyBorder="1" applyAlignment="1" applyProtection="1">
      <protection hidden="1"/>
    </xf>
    <xf numFmtId="177" fontId="32" fillId="26" borderId="26" xfId="25" applyNumberFormat="1" applyFont="1" applyFill="1" applyBorder="1" applyAlignment="1" applyProtection="1">
      <protection hidden="1"/>
    </xf>
    <xf numFmtId="177" fontId="32" fillId="19" borderId="0" xfId="37" applyNumberFormat="1" applyFont="1" applyFill="1" applyBorder="1" applyAlignment="1" applyProtection="1">
      <alignment horizontal="left"/>
      <protection hidden="1"/>
    </xf>
    <xf numFmtId="177" fontId="32" fillId="18" borderId="0" xfId="27" applyNumberFormat="1" applyFont="1" applyFill="1" applyBorder="1" applyAlignment="1" applyProtection="1">
      <alignment horizontal="right"/>
      <protection hidden="1"/>
    </xf>
    <xf numFmtId="166" fontId="32" fillId="18" borderId="0" xfId="25" applyNumberFormat="1" applyFont="1" applyFill="1" applyBorder="1" applyAlignment="1" applyProtection="1">
      <alignment horizontal="right"/>
      <protection hidden="1"/>
    </xf>
    <xf numFmtId="177" fontId="23" fillId="10" borderId="0" xfId="37" applyNumberFormat="1" applyFont="1" applyFill="1" applyProtection="1">
      <protection hidden="1"/>
    </xf>
    <xf numFmtId="177" fontId="38" fillId="10" borderId="0" xfId="37" applyNumberFormat="1" applyFont="1" applyFill="1" applyProtection="1">
      <protection hidden="1"/>
    </xf>
    <xf numFmtId="0" fontId="24" fillId="19" borderId="0" xfId="37" applyNumberFormat="1" applyFont="1" applyFill="1" applyBorder="1" applyAlignment="1" applyProtection="1">
      <alignment horizontal="center"/>
      <protection hidden="1"/>
    </xf>
    <xf numFmtId="166" fontId="24" fillId="19" borderId="0" xfId="25" applyNumberFormat="1" applyFont="1" applyFill="1" applyBorder="1" applyAlignment="1" applyProtection="1">
      <alignment horizontal="center"/>
      <protection hidden="1"/>
    </xf>
    <xf numFmtId="177" fontId="24" fillId="19" borderId="0" xfId="37" applyNumberFormat="1" applyFont="1" applyFill="1" applyBorder="1" applyAlignment="1" applyProtection="1">
      <alignment horizontal="right"/>
      <protection hidden="1"/>
    </xf>
    <xf numFmtId="177" fontId="32" fillId="26" borderId="12" xfId="37" applyNumberFormat="1" applyFont="1" applyFill="1" applyBorder="1" applyAlignment="1" applyProtection="1">
      <protection hidden="1"/>
    </xf>
    <xf numFmtId="177" fontId="32" fillId="22" borderId="26" xfId="37" applyNumberFormat="1" applyFont="1" applyFill="1" applyBorder="1" applyAlignment="1" applyProtection="1">
      <protection hidden="1"/>
    </xf>
    <xf numFmtId="177" fontId="32" fillId="19" borderId="26" xfId="37" applyNumberFormat="1" applyFont="1" applyFill="1" applyBorder="1" applyAlignment="1" applyProtection="1">
      <protection hidden="1"/>
    </xf>
    <xf numFmtId="177" fontId="32" fillId="18" borderId="26" xfId="37" applyNumberFormat="1" applyFont="1" applyFill="1" applyBorder="1" applyAlignment="1" applyProtection="1">
      <protection hidden="1"/>
    </xf>
    <xf numFmtId="177" fontId="32" fillId="26" borderId="26" xfId="37" applyNumberFormat="1" applyFont="1" applyFill="1" applyBorder="1" applyAlignment="1" applyProtection="1">
      <protection hidden="1"/>
    </xf>
    <xf numFmtId="177" fontId="32" fillId="19" borderId="26" xfId="4" applyNumberFormat="1" applyFont="1" applyFill="1" applyBorder="1" applyAlignment="1" applyProtection="1">
      <protection hidden="1"/>
    </xf>
    <xf numFmtId="177" fontId="32" fillId="19" borderId="0" xfId="4" applyNumberFormat="1" applyFont="1" applyFill="1" applyBorder="1" applyAlignment="1" applyProtection="1">
      <protection hidden="1"/>
    </xf>
    <xf numFmtId="177" fontId="26" fillId="19" borderId="0" xfId="37" applyNumberFormat="1" applyFont="1" applyFill="1" applyBorder="1" applyAlignment="1" applyProtection="1">
      <protection hidden="1"/>
    </xf>
    <xf numFmtId="177" fontId="26" fillId="19" borderId="0" xfId="4" applyNumberFormat="1" applyFont="1" applyFill="1" applyBorder="1" applyProtection="1">
      <protection hidden="1"/>
    </xf>
    <xf numFmtId="177" fontId="23" fillId="26" borderId="12" xfId="37" applyNumberFormat="1" applyFont="1" applyFill="1" applyBorder="1" applyProtection="1">
      <protection hidden="1"/>
    </xf>
    <xf numFmtId="177" fontId="23" fillId="22" borderId="26" xfId="37" applyNumberFormat="1" applyFont="1" applyFill="1" applyBorder="1" applyProtection="1">
      <protection hidden="1"/>
    </xf>
    <xf numFmtId="177" fontId="23" fillId="19" borderId="26" xfId="37" applyNumberFormat="1" applyFont="1" applyFill="1" applyBorder="1" applyProtection="1">
      <protection hidden="1"/>
    </xf>
    <xf numFmtId="177" fontId="23" fillId="18" borderId="26" xfId="37" applyNumberFormat="1" applyFont="1" applyFill="1" applyBorder="1" applyProtection="1">
      <protection hidden="1"/>
    </xf>
    <xf numFmtId="177" fontId="23" fillId="26" borderId="26" xfId="37" applyNumberFormat="1" applyFont="1" applyFill="1" applyBorder="1" applyProtection="1">
      <protection hidden="1"/>
    </xf>
    <xf numFmtId="177" fontId="26" fillId="19" borderId="26" xfId="4" applyNumberFormat="1" applyFont="1" applyFill="1" applyBorder="1" applyProtection="1">
      <protection hidden="1"/>
    </xf>
    <xf numFmtId="177" fontId="23" fillId="19" borderId="0" xfId="4" applyNumberFormat="1" applyFont="1" applyFill="1" applyBorder="1" applyProtection="1">
      <protection hidden="1"/>
    </xf>
    <xf numFmtId="186" fontId="32" fillId="26" borderId="26" xfId="38" applyNumberFormat="1" applyFont="1" applyFill="1" applyBorder="1" applyAlignment="1" applyProtection="1">
      <alignment horizontal="right"/>
      <protection hidden="1"/>
    </xf>
    <xf numFmtId="186" fontId="32" fillId="23" borderId="19" xfId="38" applyNumberFormat="1" applyFont="1" applyFill="1" applyBorder="1" applyAlignment="1" applyProtection="1">
      <alignment horizontal="right"/>
      <protection hidden="1"/>
    </xf>
    <xf numFmtId="177" fontId="24" fillId="19" borderId="0" xfId="37" applyNumberFormat="1" applyFont="1" applyFill="1" applyBorder="1" applyAlignment="1" applyProtection="1">
      <alignment horizontal="left"/>
      <protection hidden="1"/>
    </xf>
    <xf numFmtId="177" fontId="26" fillId="26" borderId="12" xfId="37" applyNumberFormat="1" applyFont="1" applyFill="1" applyBorder="1" applyAlignment="1" applyProtection="1">
      <alignment horizontal="right"/>
      <protection hidden="1"/>
    </xf>
    <xf numFmtId="177" fontId="26" fillId="22" borderId="26" xfId="37" applyNumberFormat="1" applyFont="1" applyFill="1" applyBorder="1" applyAlignment="1" applyProtection="1">
      <alignment horizontal="right"/>
      <protection hidden="1"/>
    </xf>
    <xf numFmtId="177" fontId="26" fillId="19" borderId="26" xfId="37" applyNumberFormat="1" applyFont="1" applyFill="1" applyBorder="1" applyAlignment="1" applyProtection="1">
      <alignment horizontal="right"/>
      <protection hidden="1"/>
    </xf>
    <xf numFmtId="177" fontId="26" fillId="18" borderId="26" xfId="37" applyNumberFormat="1" applyFont="1" applyFill="1" applyBorder="1" applyAlignment="1" applyProtection="1">
      <alignment horizontal="right"/>
      <protection hidden="1"/>
    </xf>
    <xf numFmtId="177" fontId="26" fillId="26" borderId="26" xfId="37" applyNumberFormat="1" applyFont="1" applyFill="1" applyBorder="1" applyAlignment="1" applyProtection="1">
      <alignment horizontal="right"/>
      <protection hidden="1"/>
    </xf>
    <xf numFmtId="177" fontId="24" fillId="26" borderId="12" xfId="37" applyNumberFormat="1" applyFont="1" applyFill="1" applyBorder="1" applyAlignment="1" applyProtection="1">
      <protection hidden="1"/>
    </xf>
    <xf numFmtId="177" fontId="24" fillId="22" borderId="26" xfId="37" applyNumberFormat="1" applyFont="1" applyFill="1" applyBorder="1" applyAlignment="1" applyProtection="1">
      <protection hidden="1"/>
    </xf>
    <xf numFmtId="177" fontId="24" fillId="19" borderId="26" xfId="37" applyNumberFormat="1" applyFont="1" applyFill="1" applyBorder="1" applyAlignment="1" applyProtection="1">
      <protection hidden="1"/>
    </xf>
    <xf numFmtId="177" fontId="24" fillId="18" borderId="26" xfId="37" applyNumberFormat="1" applyFont="1" applyFill="1" applyBorder="1" applyAlignment="1" applyProtection="1">
      <protection hidden="1"/>
    </xf>
    <xf numFmtId="177" fontId="24" fillId="26" borderId="26" xfId="37" applyNumberFormat="1" applyFont="1" applyFill="1" applyBorder="1" applyAlignment="1" applyProtection="1">
      <protection hidden="1"/>
    </xf>
    <xf numFmtId="177" fontId="24" fillId="19" borderId="26" xfId="4" applyNumberFormat="1" applyFont="1" applyFill="1" applyBorder="1" applyAlignment="1" applyProtection="1">
      <protection hidden="1"/>
    </xf>
    <xf numFmtId="177" fontId="24" fillId="19" borderId="0" xfId="4" applyNumberFormat="1" applyFont="1" applyFill="1" applyBorder="1" applyAlignment="1" applyProtection="1">
      <protection hidden="1"/>
    </xf>
    <xf numFmtId="177" fontId="24" fillId="26" borderId="12" xfId="27" applyNumberFormat="1" applyFont="1" applyFill="1" applyBorder="1" applyAlignment="1" applyProtection="1">
      <alignment horizontal="right"/>
      <protection hidden="1"/>
    </xf>
    <xf numFmtId="177" fontId="24" fillId="22" borderId="26" xfId="27" applyNumberFormat="1" applyFont="1" applyFill="1" applyBorder="1" applyAlignment="1" applyProtection="1">
      <alignment horizontal="right"/>
      <protection hidden="1"/>
    </xf>
    <xf numFmtId="177" fontId="24" fillId="19" borderId="26" xfId="27" applyNumberFormat="1" applyFont="1" applyFill="1" applyBorder="1" applyAlignment="1" applyProtection="1">
      <alignment horizontal="right"/>
      <protection hidden="1"/>
    </xf>
    <xf numFmtId="177" fontId="24" fillId="18" borderId="26" xfId="27" applyNumberFormat="1" applyFont="1" applyFill="1" applyBorder="1" applyAlignment="1" applyProtection="1">
      <alignment horizontal="right"/>
      <protection hidden="1"/>
    </xf>
    <xf numFmtId="177" fontId="24" fillId="26" borderId="26" xfId="27" applyNumberFormat="1" applyFont="1" applyFill="1" applyBorder="1" applyAlignment="1" applyProtection="1">
      <alignment horizontal="right"/>
      <protection hidden="1"/>
    </xf>
    <xf numFmtId="177" fontId="37" fillId="19" borderId="0" xfId="37" applyNumberFormat="1" applyFont="1" applyFill="1" applyBorder="1" applyAlignment="1" applyProtection="1">
      <alignment horizontal="left"/>
      <protection hidden="1"/>
    </xf>
    <xf numFmtId="177" fontId="35" fillId="26" borderId="12" xfId="37" applyNumberFormat="1" applyFont="1" applyFill="1" applyBorder="1" applyAlignment="1" applyProtection="1">
      <alignment horizontal="right"/>
      <protection hidden="1"/>
    </xf>
    <xf numFmtId="177" fontId="35" fillId="22" borderId="26" xfId="37" applyNumberFormat="1" applyFont="1" applyFill="1" applyBorder="1" applyAlignment="1" applyProtection="1">
      <alignment horizontal="right"/>
      <protection hidden="1"/>
    </xf>
    <xf numFmtId="177" fontId="35" fillId="19" borderId="26" xfId="37" applyNumberFormat="1" applyFont="1" applyFill="1" applyBorder="1" applyAlignment="1" applyProtection="1">
      <alignment horizontal="right"/>
      <protection hidden="1"/>
    </xf>
    <xf numFmtId="177" fontId="35" fillId="18" borderId="26" xfId="37" applyNumberFormat="1" applyFont="1" applyFill="1" applyBorder="1" applyAlignment="1" applyProtection="1">
      <alignment horizontal="right"/>
      <protection hidden="1"/>
    </xf>
    <xf numFmtId="177" fontId="35" fillId="26" borderId="26" xfId="37" applyNumberFormat="1" applyFont="1" applyFill="1" applyBorder="1" applyAlignment="1" applyProtection="1">
      <alignment horizontal="right"/>
      <protection hidden="1"/>
    </xf>
    <xf numFmtId="177" fontId="35" fillId="19" borderId="26" xfId="4" applyNumberFormat="1" applyFont="1" applyFill="1" applyBorder="1" applyProtection="1">
      <protection hidden="1"/>
    </xf>
    <xf numFmtId="177" fontId="35" fillId="19" borderId="0" xfId="4" applyNumberFormat="1" applyFont="1" applyFill="1" applyBorder="1" applyProtection="1">
      <protection hidden="1"/>
    </xf>
    <xf numFmtId="177" fontId="43" fillId="19" borderId="0" xfId="37" applyNumberFormat="1" applyFont="1" applyFill="1" applyBorder="1" applyProtection="1">
      <protection hidden="1"/>
    </xf>
    <xf numFmtId="177" fontId="26" fillId="19" borderId="0" xfId="37" applyNumberFormat="1" applyFont="1" applyFill="1" applyBorder="1" applyAlignment="1" applyProtection="1">
      <alignment horizontal="right"/>
      <protection hidden="1"/>
    </xf>
    <xf numFmtId="166" fontId="26" fillId="19" borderId="0" xfId="25" applyNumberFormat="1" applyFont="1" applyFill="1" applyBorder="1" applyAlignment="1" applyProtection="1">
      <alignment horizontal="right"/>
      <protection hidden="1"/>
    </xf>
    <xf numFmtId="177" fontId="23" fillId="10" borderId="0" xfId="37" applyNumberFormat="1" applyFont="1" applyFill="1" applyBorder="1" applyProtection="1">
      <protection hidden="1"/>
    </xf>
    <xf numFmtId="0" fontId="23" fillId="10" borderId="0" xfId="27" applyFont="1" applyFill="1" applyProtection="1">
      <protection hidden="1"/>
    </xf>
    <xf numFmtId="0" fontId="23" fillId="0" borderId="0" xfId="37" applyFont="1" applyProtection="1">
      <protection hidden="1"/>
    </xf>
    <xf numFmtId="166" fontId="32" fillId="19" borderId="19" xfId="25" applyNumberFormat="1" applyFont="1" applyFill="1" applyBorder="1" applyAlignment="1" applyProtection="1">
      <alignment horizontal="right"/>
      <protection hidden="1"/>
    </xf>
    <xf numFmtId="166" fontId="24" fillId="19" borderId="19" xfId="25" applyNumberFormat="1" applyFont="1" applyFill="1" applyBorder="1" applyAlignment="1" applyProtection="1">
      <alignment horizontal="right"/>
      <protection hidden="1"/>
    </xf>
    <xf numFmtId="177" fontId="37" fillId="19" borderId="0" xfId="4" applyNumberFormat="1" applyFont="1" applyFill="1" applyBorder="1" applyAlignment="1" applyProtection="1">
      <protection hidden="1"/>
    </xf>
    <xf numFmtId="166" fontId="37" fillId="19" borderId="19" xfId="25" applyNumberFormat="1" applyFont="1" applyFill="1" applyBorder="1" applyAlignment="1" applyProtection="1">
      <alignment horizontal="right"/>
      <protection hidden="1"/>
    </xf>
    <xf numFmtId="166" fontId="32" fillId="19" borderId="0" xfId="25" applyNumberFormat="1" applyFont="1" applyFill="1" applyBorder="1" applyAlignment="1" applyProtection="1">
      <alignment horizontal="right"/>
      <protection hidden="1"/>
    </xf>
    <xf numFmtId="0" fontId="23" fillId="19" borderId="0" xfId="27" applyFont="1" applyFill="1" applyProtection="1">
      <protection hidden="1"/>
    </xf>
    <xf numFmtId="0" fontId="24" fillId="19" borderId="0" xfId="0" applyNumberFormat="1" applyFont="1" applyFill="1" applyBorder="1" applyAlignment="1" applyProtection="1">
      <alignment horizontal="center"/>
      <protection hidden="1"/>
    </xf>
    <xf numFmtId="177" fontId="26" fillId="19" borderId="0" xfId="27" applyNumberFormat="1" applyFont="1" applyFill="1" applyBorder="1" applyAlignment="1" applyProtection="1">
      <alignment horizontal="center"/>
      <protection hidden="1"/>
    </xf>
    <xf numFmtId="177" fontId="25" fillId="19" borderId="0" xfId="27" applyNumberFormat="1" applyFont="1" applyFill="1" applyBorder="1" applyAlignment="1" applyProtection="1">
      <alignment horizontal="center"/>
      <protection hidden="1"/>
    </xf>
    <xf numFmtId="177" fontId="28" fillId="19" borderId="0" xfId="0" applyNumberFormat="1" applyFont="1" applyFill="1" applyBorder="1" applyProtection="1">
      <protection hidden="1"/>
    </xf>
    <xf numFmtId="177" fontId="32" fillId="19" borderId="0" xfId="0" applyNumberFormat="1" applyFont="1" applyFill="1" applyBorder="1" applyAlignment="1" applyProtection="1">
      <alignment horizontal="right"/>
      <protection hidden="1"/>
    </xf>
    <xf numFmtId="177" fontId="32" fillId="19" borderId="0" xfId="0" applyNumberFormat="1" applyFont="1" applyFill="1" applyBorder="1" applyAlignment="1" applyProtection="1">
      <alignment horizontal="left"/>
      <protection hidden="1"/>
    </xf>
    <xf numFmtId="177" fontId="37" fillId="19" borderId="0" xfId="0" applyNumberFormat="1" applyFont="1" applyFill="1" applyBorder="1" applyAlignment="1" applyProtection="1">
      <protection hidden="1"/>
    </xf>
    <xf numFmtId="177" fontId="37" fillId="19" borderId="0" xfId="0" quotePrefix="1" applyNumberFormat="1" applyFont="1" applyFill="1" applyBorder="1" applyAlignment="1" applyProtection="1">
      <alignment horizontal="left" indent="1"/>
      <protection hidden="1"/>
    </xf>
    <xf numFmtId="177" fontId="37" fillId="19" borderId="0" xfId="0" applyNumberFormat="1" applyFont="1" applyFill="1" applyBorder="1" applyAlignment="1" applyProtection="1">
      <alignment horizontal="right"/>
      <protection hidden="1"/>
    </xf>
    <xf numFmtId="177" fontId="24" fillId="19" borderId="0" xfId="0" applyNumberFormat="1" applyFont="1" applyFill="1" applyBorder="1" applyAlignment="1" applyProtection="1">
      <protection hidden="1"/>
    </xf>
    <xf numFmtId="177" fontId="24" fillId="19" borderId="0" xfId="0" applyNumberFormat="1" applyFont="1" applyFill="1" applyBorder="1" applyAlignment="1" applyProtection="1">
      <alignment horizontal="left"/>
      <protection hidden="1"/>
    </xf>
    <xf numFmtId="177" fontId="24" fillId="19" borderId="0" xfId="0" applyNumberFormat="1" applyFont="1" applyFill="1" applyBorder="1" applyAlignment="1" applyProtection="1">
      <alignment horizontal="right"/>
      <protection hidden="1"/>
    </xf>
    <xf numFmtId="177" fontId="37" fillId="19" borderId="26" xfId="25" applyNumberFormat="1" applyFont="1" applyFill="1" applyBorder="1" applyAlignment="1" applyProtection="1">
      <alignment horizontal="right"/>
      <protection hidden="1"/>
    </xf>
    <xf numFmtId="177" fontId="37" fillId="18" borderId="26" xfId="25" applyNumberFormat="1" applyFont="1" applyFill="1" applyBorder="1" applyAlignment="1" applyProtection="1">
      <alignment horizontal="right"/>
      <protection hidden="1"/>
    </xf>
    <xf numFmtId="177" fontId="32" fillId="19" borderId="0" xfId="0" quotePrefix="1" applyNumberFormat="1" applyFont="1" applyFill="1" applyBorder="1" applyAlignment="1" applyProtection="1">
      <alignment horizontal="left"/>
      <protection hidden="1"/>
    </xf>
    <xf numFmtId="177" fontId="31" fillId="19" borderId="0" xfId="0" applyNumberFormat="1" applyFont="1" applyFill="1" applyBorder="1" applyAlignment="1" applyProtection="1">
      <alignment horizontal="right"/>
      <protection hidden="1"/>
    </xf>
    <xf numFmtId="177" fontId="43" fillId="19" borderId="0" xfId="0" applyNumberFormat="1" applyFont="1" applyFill="1" applyBorder="1" applyProtection="1">
      <protection hidden="1"/>
    </xf>
    <xf numFmtId="166" fontId="43" fillId="19" borderId="0" xfId="25" applyNumberFormat="1" applyFont="1" applyFill="1" applyBorder="1" applyProtection="1">
      <protection hidden="1"/>
    </xf>
    <xf numFmtId="0" fontId="38" fillId="19" borderId="0" xfId="0" applyFont="1" applyFill="1" applyProtection="1">
      <protection hidden="1"/>
    </xf>
    <xf numFmtId="177" fontId="38" fillId="19" borderId="0" xfId="0" applyNumberFormat="1" applyFont="1" applyFill="1" applyProtection="1">
      <protection hidden="1"/>
    </xf>
    <xf numFmtId="166" fontId="24" fillId="19" borderId="0" xfId="25" applyNumberFormat="1" applyFont="1" applyFill="1" applyBorder="1" applyAlignment="1" applyProtection="1">
      <alignment horizontal="right"/>
      <protection hidden="1"/>
    </xf>
    <xf numFmtId="177" fontId="31" fillId="19" borderId="0" xfId="37" applyNumberFormat="1" applyFont="1" applyFill="1" applyBorder="1" applyAlignment="1" applyProtection="1">
      <protection hidden="1"/>
    </xf>
    <xf numFmtId="177" fontId="24" fillId="19" borderId="12" xfId="27" applyNumberFormat="1" applyFont="1" applyFill="1" applyBorder="1" applyAlignment="1" applyProtection="1">
      <protection hidden="1"/>
    </xf>
    <xf numFmtId="179" fontId="24" fillId="26" borderId="12" xfId="27" applyNumberFormat="1" applyFont="1" applyFill="1" applyBorder="1" applyAlignment="1" applyProtection="1">
      <alignment horizontal="right"/>
      <protection hidden="1"/>
    </xf>
    <xf numFmtId="179" fontId="24" fillId="22" borderId="26" xfId="27" applyNumberFormat="1" applyFont="1" applyFill="1" applyBorder="1" applyAlignment="1" applyProtection="1">
      <alignment horizontal="right"/>
      <protection hidden="1"/>
    </xf>
    <xf numFmtId="179" fontId="24" fillId="19" borderId="26" xfId="27" applyNumberFormat="1" applyFont="1" applyFill="1" applyBorder="1" applyAlignment="1" applyProtection="1">
      <alignment horizontal="right"/>
      <protection hidden="1"/>
    </xf>
    <xf numFmtId="179" fontId="24" fillId="18" borderId="26" xfId="27" applyNumberFormat="1" applyFont="1" applyFill="1" applyBorder="1" applyAlignment="1" applyProtection="1">
      <alignment horizontal="right"/>
      <protection hidden="1"/>
    </xf>
    <xf numFmtId="179" fontId="24" fillId="26" borderId="26" xfId="27" applyNumberFormat="1" applyFont="1" applyFill="1" applyBorder="1" applyAlignment="1" applyProtection="1">
      <alignment horizontal="right"/>
      <protection hidden="1"/>
    </xf>
    <xf numFmtId="178" fontId="26" fillId="19" borderId="26" xfId="35" applyNumberFormat="1" applyFont="1" applyFill="1" applyBorder="1" applyProtection="1">
      <protection hidden="1"/>
    </xf>
    <xf numFmtId="177" fontId="32" fillId="19" borderId="0" xfId="27" applyNumberFormat="1" applyFont="1" applyFill="1" applyBorder="1" applyAlignment="1" applyProtection="1">
      <protection hidden="1"/>
    </xf>
    <xf numFmtId="179" fontId="32" fillId="26" borderId="12" xfId="39" applyNumberFormat="1" applyFont="1" applyFill="1" applyBorder="1" applyAlignment="1" applyProtection="1">
      <alignment horizontal="right"/>
      <protection hidden="1"/>
    </xf>
    <xf numFmtId="179" fontId="32" fillId="22" borderId="26" xfId="39" applyNumberFormat="1" applyFont="1" applyFill="1" applyBorder="1" applyAlignment="1" applyProtection="1">
      <alignment horizontal="right"/>
      <protection hidden="1"/>
    </xf>
    <xf numFmtId="179" fontId="32" fillId="19" borderId="26" xfId="39" applyNumberFormat="1" applyFont="1" applyFill="1" applyBorder="1" applyAlignment="1" applyProtection="1">
      <alignment horizontal="right"/>
      <protection hidden="1"/>
    </xf>
    <xf numFmtId="179" fontId="32" fillId="18" borderId="26" xfId="39" applyNumberFormat="1" applyFont="1" applyFill="1" applyBorder="1" applyAlignment="1" applyProtection="1">
      <alignment horizontal="right"/>
      <protection hidden="1"/>
    </xf>
    <xf numFmtId="179" fontId="32" fillId="26" borderId="26" xfId="39" applyNumberFormat="1" applyFont="1" applyFill="1" applyBorder="1" applyAlignment="1" applyProtection="1">
      <alignment horizontal="right"/>
      <protection hidden="1"/>
    </xf>
    <xf numFmtId="178" fontId="32" fillId="19" borderId="26" xfId="35" applyNumberFormat="1" applyFont="1" applyFill="1" applyBorder="1" applyAlignment="1" applyProtection="1">
      <protection hidden="1"/>
    </xf>
    <xf numFmtId="179" fontId="32" fillId="26" borderId="12" xfId="27" applyNumberFormat="1" applyFont="1" applyFill="1" applyBorder="1" applyAlignment="1" applyProtection="1">
      <alignment horizontal="right"/>
      <protection hidden="1"/>
    </xf>
    <xf numFmtId="179" fontId="32" fillId="22" borderId="26" xfId="27" applyNumberFormat="1" applyFont="1" applyFill="1" applyBorder="1" applyAlignment="1" applyProtection="1">
      <alignment horizontal="right"/>
      <protection hidden="1"/>
    </xf>
    <xf numFmtId="179" fontId="32" fillId="19" borderId="26" xfId="27" applyNumberFormat="1" applyFont="1" applyFill="1" applyBorder="1" applyAlignment="1" applyProtection="1">
      <alignment horizontal="right"/>
      <protection hidden="1"/>
    </xf>
    <xf numFmtId="179" fontId="32" fillId="18" borderId="26" xfId="27" applyNumberFormat="1" applyFont="1" applyFill="1" applyBorder="1" applyAlignment="1" applyProtection="1">
      <alignment horizontal="right"/>
      <protection hidden="1"/>
    </xf>
    <xf numFmtId="179" fontId="32" fillId="26" borderId="26" xfId="27" applyNumberFormat="1" applyFont="1" applyFill="1" applyBorder="1" applyAlignment="1" applyProtection="1">
      <alignment horizontal="right"/>
      <protection hidden="1"/>
    </xf>
    <xf numFmtId="186" fontId="24" fillId="26" borderId="26" xfId="38" applyNumberFormat="1" applyFont="1" applyFill="1" applyBorder="1" applyAlignment="1" applyProtection="1">
      <alignment horizontal="right"/>
      <protection hidden="1"/>
    </xf>
    <xf numFmtId="186" fontId="24" fillId="23" borderId="19" xfId="38" applyNumberFormat="1" applyFont="1" applyFill="1" applyBorder="1" applyAlignment="1" applyProtection="1">
      <alignment horizontal="right"/>
      <protection hidden="1"/>
    </xf>
    <xf numFmtId="177" fontId="37" fillId="19" borderId="0" xfId="27" applyNumberFormat="1" applyFont="1" applyFill="1" applyBorder="1" applyAlignment="1" applyProtection="1">
      <protection hidden="1"/>
    </xf>
    <xf numFmtId="179" fontId="37" fillId="26" borderId="12" xfId="27" applyNumberFormat="1" applyFont="1" applyFill="1" applyBorder="1" applyAlignment="1" applyProtection="1">
      <alignment horizontal="right"/>
      <protection hidden="1"/>
    </xf>
    <xf numFmtId="179" fontId="37" fillId="22" borderId="26" xfId="27" applyNumberFormat="1" applyFont="1" applyFill="1" applyBorder="1" applyAlignment="1" applyProtection="1">
      <alignment horizontal="right"/>
      <protection hidden="1"/>
    </xf>
    <xf numFmtId="179" fontId="37" fillId="19" borderId="26" xfId="27" applyNumberFormat="1" applyFont="1" applyFill="1" applyBorder="1" applyAlignment="1" applyProtection="1">
      <alignment horizontal="right"/>
      <protection hidden="1"/>
    </xf>
    <xf numFmtId="179" fontId="37" fillId="18" borderId="26" xfId="27" applyNumberFormat="1" applyFont="1" applyFill="1" applyBorder="1" applyAlignment="1" applyProtection="1">
      <alignment horizontal="right"/>
      <protection hidden="1"/>
    </xf>
    <xf numFmtId="179" fontId="37" fillId="26" borderId="26" xfId="27" applyNumberFormat="1" applyFont="1" applyFill="1" applyBorder="1" applyAlignment="1" applyProtection="1">
      <alignment horizontal="right"/>
      <protection hidden="1"/>
    </xf>
    <xf numFmtId="186" fontId="37" fillId="26" borderId="26" xfId="38" applyNumberFormat="1" applyFont="1" applyFill="1" applyBorder="1" applyAlignment="1" applyProtection="1">
      <alignment horizontal="right"/>
      <protection hidden="1"/>
    </xf>
    <xf numFmtId="178" fontId="37" fillId="19" borderId="26" xfId="35" applyNumberFormat="1" applyFont="1" applyFill="1" applyBorder="1" applyAlignment="1" applyProtection="1">
      <protection hidden="1"/>
    </xf>
    <xf numFmtId="186" fontId="37" fillId="23" borderId="19" xfId="38" applyNumberFormat="1" applyFont="1" applyFill="1" applyBorder="1" applyAlignment="1" applyProtection="1">
      <alignment horizontal="right"/>
      <protection hidden="1"/>
    </xf>
    <xf numFmtId="177" fontId="23" fillId="19" borderId="0" xfId="37" applyNumberFormat="1" applyFont="1" applyFill="1" applyProtection="1">
      <protection hidden="1"/>
    </xf>
    <xf numFmtId="179" fontId="32" fillId="19" borderId="0" xfId="27" applyNumberFormat="1" applyFont="1" applyFill="1" applyBorder="1" applyAlignment="1" applyProtection="1">
      <alignment horizontal="right"/>
      <protection hidden="1"/>
    </xf>
    <xf numFmtId="179" fontId="24" fillId="19" borderId="0" xfId="27" applyNumberFormat="1" applyFont="1" applyFill="1" applyBorder="1" applyAlignment="1" applyProtection="1">
      <alignment horizontal="right"/>
      <protection hidden="1"/>
    </xf>
    <xf numFmtId="179" fontId="26" fillId="19" borderId="0" xfId="39" applyNumberFormat="1" applyFont="1" applyFill="1" applyBorder="1" applyAlignment="1" applyProtection="1">
      <alignment horizontal="right"/>
      <protection hidden="1"/>
    </xf>
    <xf numFmtId="185" fontId="32" fillId="19" borderId="0" xfId="38" applyNumberFormat="1" applyFont="1" applyFill="1" applyBorder="1" applyAlignment="1" applyProtection="1">
      <alignment horizontal="right"/>
      <protection hidden="1"/>
    </xf>
    <xf numFmtId="178" fontId="26" fillId="19" borderId="0" xfId="35" applyNumberFormat="1" applyFont="1" applyFill="1" applyBorder="1" applyProtection="1">
      <protection hidden="1"/>
    </xf>
    <xf numFmtId="177" fontId="23" fillId="19" borderId="0" xfId="37" applyNumberFormat="1" applyFont="1" applyFill="1" applyAlignment="1" applyProtection="1">
      <protection hidden="1"/>
    </xf>
    <xf numFmtId="177" fontId="38" fillId="19" borderId="0" xfId="37" applyNumberFormat="1" applyFont="1" applyFill="1" applyAlignment="1" applyProtection="1">
      <protection hidden="1"/>
    </xf>
    <xf numFmtId="166" fontId="38" fillId="19" borderId="0" xfId="25" applyNumberFormat="1" applyFont="1" applyFill="1" applyBorder="1" applyAlignment="1" applyProtection="1">
      <protection hidden="1"/>
    </xf>
    <xf numFmtId="166" fontId="38" fillId="19" borderId="0" xfId="25" applyNumberFormat="1" applyFont="1" applyFill="1" applyAlignment="1" applyProtection="1">
      <protection hidden="1"/>
    </xf>
    <xf numFmtId="177" fontId="23" fillId="19" borderId="0" xfId="37" applyNumberFormat="1" applyFont="1" applyFill="1" applyBorder="1" applyAlignment="1" applyProtection="1">
      <protection hidden="1"/>
    </xf>
    <xf numFmtId="177" fontId="23" fillId="10" borderId="0" xfId="37" applyNumberFormat="1" applyFont="1" applyFill="1" applyAlignment="1" applyProtection="1">
      <alignment vertical="center"/>
      <protection hidden="1"/>
    </xf>
    <xf numFmtId="177" fontId="23" fillId="0" borderId="0" xfId="37" applyNumberFormat="1" applyFont="1" applyAlignment="1" applyProtection="1">
      <alignment vertical="center"/>
      <protection hidden="1"/>
    </xf>
    <xf numFmtId="177" fontId="23" fillId="10" borderId="0" xfId="37" applyNumberFormat="1" applyFont="1" applyFill="1" applyAlignment="1" applyProtection="1">
      <protection hidden="1"/>
    </xf>
    <xf numFmtId="177" fontId="38" fillId="10" borderId="0" xfId="37" applyNumberFormat="1" applyFont="1" applyFill="1" applyAlignment="1" applyProtection="1">
      <protection hidden="1"/>
    </xf>
    <xf numFmtId="166" fontId="38" fillId="10" borderId="0" xfId="25" applyNumberFormat="1" applyFont="1" applyFill="1" applyBorder="1" applyAlignment="1" applyProtection="1">
      <protection hidden="1"/>
    </xf>
    <xf numFmtId="166" fontId="38" fillId="10" borderId="0" xfId="25" applyNumberFormat="1" applyFont="1" applyFill="1" applyAlignment="1" applyProtection="1">
      <protection hidden="1"/>
    </xf>
    <xf numFmtId="177" fontId="23" fillId="10" borderId="0" xfId="37" applyNumberFormat="1" applyFont="1" applyFill="1" applyBorder="1" applyAlignment="1" applyProtection="1">
      <protection hidden="1"/>
    </xf>
    <xf numFmtId="166" fontId="45" fillId="19" borderId="0" xfId="25" applyNumberFormat="1" applyFont="1" applyFill="1" applyBorder="1" applyAlignment="1" applyProtection="1">
      <alignment horizontal="right"/>
      <protection hidden="1"/>
    </xf>
    <xf numFmtId="177" fontId="45" fillId="19" borderId="0" xfId="0" applyNumberFormat="1" applyFont="1" applyFill="1" applyBorder="1" applyProtection="1">
      <protection hidden="1"/>
    </xf>
    <xf numFmtId="177" fontId="24" fillId="19" borderId="0" xfId="27" applyNumberFormat="1" applyFont="1" applyFill="1" applyBorder="1" applyAlignment="1" applyProtection="1">
      <protection hidden="1"/>
    </xf>
    <xf numFmtId="177" fontId="24" fillId="25" borderId="12" xfId="0" applyNumberFormat="1" applyFont="1" applyFill="1" applyBorder="1" applyAlignment="1" applyProtection="1">
      <protection hidden="1"/>
    </xf>
    <xf numFmtId="186" fontId="24" fillId="25" borderId="26" xfId="25" applyNumberFormat="1" applyFont="1" applyFill="1" applyBorder="1" applyAlignment="1" applyProtection="1">
      <alignment horizontal="right"/>
      <protection hidden="1"/>
    </xf>
    <xf numFmtId="186" fontId="24" fillId="22" borderId="19" xfId="25" applyNumberFormat="1" applyFont="1" applyFill="1" applyBorder="1" applyAlignment="1" applyProtection="1">
      <alignment horizontal="right"/>
      <protection hidden="1"/>
    </xf>
    <xf numFmtId="177" fontId="32" fillId="25" borderId="12" xfId="0" applyNumberFormat="1" applyFont="1" applyFill="1" applyBorder="1" applyAlignment="1" applyProtection="1">
      <protection hidden="1"/>
    </xf>
    <xf numFmtId="186" fontId="32" fillId="25" borderId="26" xfId="25" applyNumberFormat="1" applyFont="1" applyFill="1" applyBorder="1" applyAlignment="1" applyProtection="1">
      <alignment horizontal="right"/>
      <protection hidden="1"/>
    </xf>
    <xf numFmtId="186" fontId="32" fillId="22" borderId="19" xfId="25" applyNumberFormat="1" applyFont="1" applyFill="1" applyBorder="1" applyAlignment="1" applyProtection="1">
      <alignment horizontal="right"/>
      <protection hidden="1"/>
    </xf>
    <xf numFmtId="177" fontId="23" fillId="25" borderId="12" xfId="0" applyNumberFormat="1" applyFont="1" applyFill="1" applyBorder="1" applyAlignment="1" applyProtection="1">
      <alignment horizontal="right"/>
      <protection hidden="1"/>
    </xf>
    <xf numFmtId="177" fontId="37" fillId="19" borderId="0" xfId="0" quotePrefix="1" applyNumberFormat="1" applyFont="1" applyFill="1" applyBorder="1" applyAlignment="1" applyProtection="1">
      <alignment horizontal="left"/>
      <protection hidden="1"/>
    </xf>
    <xf numFmtId="177" fontId="35" fillId="25" borderId="12" xfId="0" applyNumberFormat="1" applyFont="1" applyFill="1" applyBorder="1" applyAlignment="1" applyProtection="1">
      <alignment horizontal="right"/>
      <protection hidden="1"/>
    </xf>
    <xf numFmtId="177" fontId="35" fillId="22" borderId="26" xfId="0" applyNumberFormat="1" applyFont="1" applyFill="1" applyBorder="1" applyAlignment="1" applyProtection="1">
      <alignment horizontal="right"/>
      <protection hidden="1"/>
    </xf>
    <xf numFmtId="177" fontId="35" fillId="19" borderId="26" xfId="0" applyNumberFormat="1" applyFont="1" applyFill="1" applyBorder="1" applyAlignment="1" applyProtection="1">
      <alignment horizontal="right"/>
      <protection hidden="1"/>
    </xf>
    <xf numFmtId="177" fontId="35" fillId="18" borderId="26" xfId="0" applyNumberFormat="1" applyFont="1" applyFill="1" applyBorder="1" applyAlignment="1" applyProtection="1">
      <alignment horizontal="right"/>
      <protection hidden="1"/>
    </xf>
    <xf numFmtId="177" fontId="35" fillId="26" borderId="26" xfId="0" applyNumberFormat="1" applyFont="1" applyFill="1" applyBorder="1" applyAlignment="1" applyProtection="1">
      <alignment horizontal="right"/>
      <protection hidden="1"/>
    </xf>
    <xf numFmtId="186" fontId="37" fillId="25" borderId="26" xfId="25" applyNumberFormat="1" applyFont="1" applyFill="1" applyBorder="1" applyAlignment="1" applyProtection="1">
      <alignment horizontal="right"/>
      <protection hidden="1"/>
    </xf>
    <xf numFmtId="177" fontId="37" fillId="19" borderId="26" xfId="0" applyNumberFormat="1" applyFont="1" applyFill="1" applyBorder="1" applyAlignment="1" applyProtection="1">
      <protection hidden="1"/>
    </xf>
    <xf numFmtId="186" fontId="37" fillId="22" borderId="19" xfId="25" applyNumberFormat="1" applyFont="1" applyFill="1" applyBorder="1" applyAlignment="1" applyProtection="1">
      <alignment horizontal="right"/>
      <protection hidden="1"/>
    </xf>
    <xf numFmtId="177" fontId="26" fillId="19" borderId="0" xfId="0" applyNumberFormat="1" applyFont="1" applyFill="1" applyBorder="1" applyAlignment="1" applyProtection="1">
      <protection hidden="1"/>
    </xf>
    <xf numFmtId="177" fontId="26" fillId="25" borderId="12" xfId="25" applyNumberFormat="1" applyFont="1" applyFill="1" applyBorder="1" applyAlignment="1" applyProtection="1">
      <alignment horizontal="right"/>
      <protection hidden="1"/>
    </xf>
    <xf numFmtId="177" fontId="23" fillId="19" borderId="0" xfId="4" applyNumberFormat="1" applyFont="1" applyFill="1" applyBorder="1" applyAlignment="1" applyProtection="1">
      <alignment horizontal="right"/>
      <protection hidden="1"/>
    </xf>
    <xf numFmtId="177" fontId="35" fillId="19" borderId="0" xfId="0" quotePrefix="1" applyNumberFormat="1" applyFont="1" applyFill="1" applyBorder="1" applyAlignment="1" applyProtection="1">
      <alignment horizontal="left" indent="1"/>
      <protection hidden="1"/>
    </xf>
    <xf numFmtId="177" fontId="37" fillId="25" borderId="12" xfId="0" applyNumberFormat="1" applyFont="1" applyFill="1" applyBorder="1" applyAlignment="1" applyProtection="1">
      <alignment horizontal="right"/>
      <protection hidden="1"/>
    </xf>
    <xf numFmtId="177" fontId="26" fillId="19" borderId="0" xfId="4" applyNumberFormat="1" applyFont="1" applyFill="1" applyBorder="1" applyAlignment="1" applyProtection="1">
      <alignment horizontal="right"/>
      <protection hidden="1"/>
    </xf>
    <xf numFmtId="177" fontId="26" fillId="19" borderId="0" xfId="0" applyNumberFormat="1" applyFont="1" applyFill="1" applyBorder="1" applyAlignment="1" applyProtection="1">
      <alignment wrapText="1"/>
      <protection hidden="1"/>
    </xf>
    <xf numFmtId="177" fontId="35" fillId="19" borderId="0" xfId="0" applyNumberFormat="1" applyFont="1" applyFill="1" applyBorder="1" applyAlignment="1" applyProtection="1">
      <alignment wrapText="1"/>
      <protection hidden="1"/>
    </xf>
    <xf numFmtId="177" fontId="35" fillId="19" borderId="0" xfId="4" applyNumberFormat="1" applyFont="1" applyFill="1" applyBorder="1" applyAlignment="1" applyProtection="1">
      <alignment horizontal="right"/>
      <protection hidden="1"/>
    </xf>
    <xf numFmtId="177" fontId="35" fillId="18" borderId="0" xfId="4" applyNumberFormat="1" applyFont="1" applyFill="1" applyBorder="1" applyAlignment="1" applyProtection="1">
      <alignment horizontal="right"/>
      <protection hidden="1"/>
    </xf>
    <xf numFmtId="0" fontId="35" fillId="21" borderId="0" xfId="0" applyFont="1" applyFill="1" applyProtection="1">
      <protection hidden="1"/>
    </xf>
    <xf numFmtId="177" fontId="32" fillId="18" borderId="14" xfId="0" applyNumberFormat="1" applyFont="1" applyFill="1" applyBorder="1" applyAlignment="1" applyProtection="1">
      <alignment horizontal="right"/>
      <protection hidden="1"/>
    </xf>
    <xf numFmtId="177" fontId="24" fillId="18" borderId="14" xfId="0" applyNumberFormat="1" applyFont="1" applyFill="1" applyBorder="1" applyAlignment="1" applyProtection="1">
      <protection hidden="1"/>
    </xf>
    <xf numFmtId="177" fontId="24" fillId="18" borderId="14" xfId="0" applyNumberFormat="1" applyFont="1" applyFill="1" applyBorder="1" applyAlignment="1" applyProtection="1">
      <alignment horizontal="right"/>
      <protection hidden="1"/>
    </xf>
    <xf numFmtId="177" fontId="35" fillId="18" borderId="0" xfId="0" quotePrefix="1" applyNumberFormat="1" applyFont="1" applyFill="1" applyBorder="1" applyAlignment="1" applyProtection="1">
      <alignment horizontal="left" indent="1"/>
      <protection hidden="1"/>
    </xf>
    <xf numFmtId="177" fontId="37" fillId="18" borderId="14" xfId="0" applyNumberFormat="1" applyFont="1" applyFill="1" applyBorder="1" applyAlignment="1" applyProtection="1">
      <alignment horizontal="right"/>
      <protection hidden="1"/>
    </xf>
    <xf numFmtId="0" fontId="35" fillId="21" borderId="0" xfId="0" applyFont="1" applyFill="1" applyBorder="1" applyProtection="1">
      <protection hidden="1"/>
    </xf>
    <xf numFmtId="177" fontId="26" fillId="18" borderId="14" xfId="0" applyNumberFormat="1" applyFont="1" applyFill="1" applyBorder="1" applyAlignment="1" applyProtection="1">
      <alignment horizontal="right"/>
      <protection hidden="1"/>
    </xf>
    <xf numFmtId="177" fontId="35" fillId="18" borderId="14" xfId="0" applyNumberFormat="1" applyFont="1" applyFill="1" applyBorder="1" applyAlignment="1" applyProtection="1">
      <alignment horizontal="right"/>
      <protection hidden="1"/>
    </xf>
    <xf numFmtId="0" fontId="51" fillId="10" borderId="0" xfId="0" applyFont="1" applyFill="1" applyBorder="1" applyAlignment="1" applyProtection="1">
      <alignment horizontal="centerContinuous"/>
      <protection hidden="1"/>
    </xf>
    <xf numFmtId="0" fontId="51" fillId="19" borderId="0" xfId="0" applyFont="1" applyFill="1" applyBorder="1" applyAlignment="1" applyProtection="1">
      <alignment horizontal="center"/>
      <protection hidden="1"/>
    </xf>
    <xf numFmtId="1" fontId="51" fillId="19" borderId="0" xfId="0" applyNumberFormat="1" applyFont="1" applyFill="1" applyBorder="1" applyAlignment="1" applyProtection="1">
      <alignment horizontal="centerContinuous"/>
      <protection hidden="1"/>
    </xf>
    <xf numFmtId="0" fontId="51" fillId="19" borderId="0" xfId="0" applyFont="1" applyFill="1" applyBorder="1" applyAlignment="1" applyProtection="1">
      <alignment horizontal="centerContinuous"/>
      <protection hidden="1"/>
    </xf>
    <xf numFmtId="0" fontId="39" fillId="10" borderId="0" xfId="0" applyFont="1" applyFill="1" applyBorder="1" applyProtection="1">
      <protection hidden="1"/>
    </xf>
    <xf numFmtId="0" fontId="39" fillId="19" borderId="0" xfId="0" applyFont="1" applyFill="1" applyBorder="1" applyProtection="1">
      <protection hidden="1"/>
    </xf>
    <xf numFmtId="166" fontId="51" fillId="19" borderId="0" xfId="25" applyNumberFormat="1" applyFont="1" applyFill="1" applyBorder="1" applyAlignment="1" applyProtection="1">
      <alignment horizontal="center"/>
      <protection hidden="1"/>
    </xf>
    <xf numFmtId="0" fontId="51" fillId="10" borderId="0" xfId="0" applyFont="1" applyFill="1" applyBorder="1" applyAlignment="1" applyProtection="1">
      <alignment horizontal="center"/>
      <protection hidden="1"/>
    </xf>
    <xf numFmtId="1" fontId="51" fillId="19" borderId="0" xfId="0" applyNumberFormat="1" applyFont="1" applyFill="1" applyBorder="1" applyAlignment="1" applyProtection="1">
      <alignment horizontal="center"/>
      <protection hidden="1"/>
    </xf>
    <xf numFmtId="38" fontId="32" fillId="13" borderId="10" xfId="0" applyNumberFormat="1" applyFont="1" applyFill="1" applyBorder="1" applyAlignment="1" applyProtection="1">
      <protection hidden="1"/>
    </xf>
    <xf numFmtId="38" fontId="32" fillId="18" borderId="10" xfId="0" applyNumberFormat="1" applyFont="1" applyFill="1" applyBorder="1" applyAlignment="1" applyProtection="1">
      <protection hidden="1"/>
    </xf>
    <xf numFmtId="38" fontId="32" fillId="19" borderId="10" xfId="0" applyNumberFormat="1" applyFont="1" applyFill="1" applyBorder="1" applyAlignment="1" applyProtection="1">
      <protection hidden="1"/>
    </xf>
    <xf numFmtId="38" fontId="32" fillId="19" borderId="0" xfId="0" applyNumberFormat="1" applyFont="1" applyFill="1" applyBorder="1" applyAlignment="1" applyProtection="1">
      <protection hidden="1"/>
    </xf>
    <xf numFmtId="166" fontId="32" fillId="19" borderId="10" xfId="25" applyNumberFormat="1" applyFont="1" applyFill="1" applyBorder="1" applyAlignment="1" applyProtection="1">
      <alignment horizontal="right"/>
      <protection hidden="1"/>
    </xf>
    <xf numFmtId="166" fontId="32" fillId="19" borderId="10" xfId="25" applyNumberFormat="1" applyFont="1" applyFill="1" applyBorder="1" applyAlignment="1" applyProtection="1">
      <protection hidden="1"/>
    </xf>
    <xf numFmtId="177" fontId="32" fillId="23" borderId="12" xfId="0" applyNumberFormat="1" applyFont="1" applyFill="1" applyBorder="1" applyAlignment="1" applyProtection="1">
      <alignment horizontal="right"/>
      <protection hidden="1"/>
    </xf>
    <xf numFmtId="177" fontId="32" fillId="17" borderId="19" xfId="0" applyNumberFormat="1" applyFont="1" applyFill="1" applyBorder="1" applyAlignment="1" applyProtection="1">
      <alignment horizontal="right"/>
      <protection hidden="1"/>
    </xf>
    <xf numFmtId="38" fontId="32" fillId="13" borderId="34" xfId="0" applyNumberFormat="1" applyFont="1" applyFill="1" applyBorder="1" applyAlignment="1" applyProtection="1">
      <protection hidden="1"/>
    </xf>
    <xf numFmtId="186" fontId="32" fillId="23" borderId="26" xfId="25" applyNumberFormat="1" applyFont="1" applyFill="1" applyBorder="1" applyAlignment="1" applyProtection="1">
      <alignment horizontal="right"/>
      <protection hidden="1"/>
    </xf>
    <xf numFmtId="186" fontId="32" fillId="17" borderId="19" xfId="0" applyNumberFormat="1" applyFont="1" applyFill="1" applyBorder="1" applyAlignment="1" applyProtection="1">
      <protection hidden="1"/>
    </xf>
    <xf numFmtId="166" fontId="32" fillId="19" borderId="14" xfId="25" applyNumberFormat="1" applyFont="1" applyFill="1" applyBorder="1" applyAlignment="1" applyProtection="1">
      <alignment horizontal="right"/>
      <protection hidden="1"/>
    </xf>
    <xf numFmtId="38" fontId="32" fillId="18" borderId="0" xfId="0" applyNumberFormat="1" applyFont="1" applyFill="1" applyBorder="1" applyAlignment="1" applyProtection="1">
      <protection hidden="1"/>
    </xf>
    <xf numFmtId="177" fontId="24" fillId="23" borderId="12" xfId="0" applyNumberFormat="1" applyFont="1" applyFill="1" applyBorder="1" applyAlignment="1" applyProtection="1">
      <alignment horizontal="right"/>
      <protection hidden="1"/>
    </xf>
    <xf numFmtId="177" fontId="24" fillId="17" borderId="19" xfId="0" applyNumberFormat="1" applyFont="1" applyFill="1" applyBorder="1" applyAlignment="1" applyProtection="1">
      <alignment horizontal="right"/>
      <protection hidden="1"/>
    </xf>
    <xf numFmtId="38" fontId="26" fillId="10" borderId="34" xfId="0" applyNumberFormat="1" applyFont="1" applyFill="1" applyBorder="1" applyAlignment="1" applyProtection="1">
      <protection hidden="1"/>
    </xf>
    <xf numFmtId="186" fontId="24" fillId="23" borderId="26" xfId="25" applyNumberFormat="1" applyFont="1" applyFill="1" applyBorder="1" applyAlignment="1" applyProtection="1">
      <alignment horizontal="right"/>
      <protection hidden="1"/>
    </xf>
    <xf numFmtId="186" fontId="24" fillId="17" borderId="19" xfId="0" applyNumberFormat="1" applyFont="1" applyFill="1" applyBorder="1" applyAlignment="1" applyProtection="1">
      <protection hidden="1"/>
    </xf>
    <xf numFmtId="166" fontId="26" fillId="19" borderId="14" xfId="25" applyNumberFormat="1" applyFont="1" applyFill="1" applyBorder="1" applyAlignment="1" applyProtection="1">
      <alignment horizontal="right"/>
      <protection hidden="1"/>
    </xf>
    <xf numFmtId="38" fontId="26" fillId="18" borderId="0" xfId="0" applyNumberFormat="1" applyFont="1" applyFill="1" applyBorder="1" applyAlignment="1" applyProtection="1">
      <protection hidden="1"/>
    </xf>
    <xf numFmtId="38" fontId="24" fillId="23" borderId="12" xfId="0" applyNumberFormat="1" applyFont="1" applyFill="1" applyBorder="1" applyAlignment="1" applyProtection="1">
      <protection hidden="1"/>
    </xf>
    <xf numFmtId="38" fontId="24" fillId="17" borderId="19" xfId="0" applyNumberFormat="1" applyFont="1" applyFill="1" applyBorder="1" applyAlignment="1" applyProtection="1">
      <protection hidden="1"/>
    </xf>
    <xf numFmtId="38" fontId="24" fillId="18" borderId="0" xfId="0" applyNumberFormat="1" applyFont="1" applyFill="1" applyBorder="1" applyAlignment="1" applyProtection="1">
      <protection hidden="1"/>
    </xf>
    <xf numFmtId="38" fontId="24" fillId="13" borderId="34" xfId="0" applyNumberFormat="1" applyFont="1" applyFill="1" applyBorder="1" applyAlignment="1" applyProtection="1">
      <protection hidden="1"/>
    </xf>
    <xf numFmtId="166" fontId="24" fillId="19" borderId="14" xfId="25" applyNumberFormat="1" applyFont="1" applyFill="1" applyBorder="1" applyAlignment="1" applyProtection="1">
      <alignment horizontal="right"/>
      <protection hidden="1"/>
    </xf>
    <xf numFmtId="177" fontId="37" fillId="23" borderId="12" xfId="0" applyNumberFormat="1" applyFont="1" applyFill="1" applyBorder="1" applyAlignment="1" applyProtection="1">
      <alignment horizontal="right"/>
      <protection hidden="1"/>
    </xf>
    <xf numFmtId="177" fontId="37" fillId="17" borderId="19" xfId="0" applyNumberFormat="1" applyFont="1" applyFill="1" applyBorder="1" applyAlignment="1" applyProtection="1">
      <alignment horizontal="right"/>
      <protection hidden="1"/>
    </xf>
    <xf numFmtId="38" fontId="37" fillId="13" borderId="34" xfId="0" applyNumberFormat="1" applyFont="1" applyFill="1" applyBorder="1" applyAlignment="1" applyProtection="1">
      <protection hidden="1"/>
    </xf>
    <xf numFmtId="186" fontId="37" fillId="23" borderId="26" xfId="25" applyNumberFormat="1" applyFont="1" applyFill="1" applyBorder="1" applyAlignment="1" applyProtection="1">
      <alignment horizontal="right"/>
      <protection hidden="1"/>
    </xf>
    <xf numFmtId="186" fontId="37" fillId="17" borderId="19" xfId="0" applyNumberFormat="1" applyFont="1" applyFill="1" applyBorder="1" applyAlignment="1" applyProtection="1">
      <protection hidden="1"/>
    </xf>
    <xf numFmtId="164" fontId="32" fillId="19" borderId="13" xfId="0" applyNumberFormat="1" applyFont="1" applyFill="1" applyBorder="1" applyAlignment="1" applyProtection="1">
      <protection hidden="1"/>
    </xf>
    <xf numFmtId="164" fontId="32" fillId="18" borderId="13" xfId="0" applyNumberFormat="1" applyFont="1" applyFill="1" applyBorder="1" applyAlignment="1" applyProtection="1">
      <protection hidden="1"/>
    </xf>
    <xf numFmtId="164" fontId="32" fillId="19" borderId="0" xfId="0" applyNumberFormat="1" applyFont="1" applyFill="1" applyBorder="1" applyAlignment="1" applyProtection="1">
      <protection hidden="1"/>
    </xf>
    <xf numFmtId="177" fontId="32" fillId="19" borderId="13" xfId="0" applyNumberFormat="1" applyFont="1" applyFill="1" applyBorder="1" applyAlignment="1" applyProtection="1">
      <protection hidden="1"/>
    </xf>
    <xf numFmtId="166" fontId="32" fillId="19" borderId="13" xfId="25" applyNumberFormat="1" applyFont="1" applyFill="1" applyBorder="1" applyAlignment="1" applyProtection="1">
      <alignment horizontal="right"/>
      <protection hidden="1"/>
    </xf>
    <xf numFmtId="166" fontId="23" fillId="10" borderId="0" xfId="25" applyNumberFormat="1" applyFont="1" applyFill="1" applyProtection="1">
      <protection hidden="1"/>
    </xf>
    <xf numFmtId="38" fontId="23" fillId="10" borderId="0" xfId="0" applyNumberFormat="1" applyFont="1" applyFill="1" applyProtection="1">
      <protection hidden="1"/>
    </xf>
    <xf numFmtId="38" fontId="23" fillId="10" borderId="0" xfId="25" applyNumberFormat="1" applyFont="1" applyFill="1" applyBorder="1" applyProtection="1">
      <protection hidden="1"/>
    </xf>
    <xf numFmtId="38" fontId="51" fillId="19" borderId="0" xfId="0" applyNumberFormat="1" applyFont="1" applyFill="1" applyBorder="1" applyAlignment="1" applyProtection="1">
      <alignment horizontal="center"/>
      <protection hidden="1"/>
    </xf>
    <xf numFmtId="38" fontId="51" fillId="19" borderId="0" xfId="0" applyNumberFormat="1" applyFont="1" applyFill="1" applyBorder="1" applyAlignment="1" applyProtection="1">
      <alignment horizontal="centerContinuous"/>
      <protection hidden="1"/>
    </xf>
    <xf numFmtId="166" fontId="32" fillId="18" borderId="10" xfId="25" applyNumberFormat="1" applyFont="1" applyFill="1" applyBorder="1" applyAlignment="1" applyProtection="1">
      <alignment horizontal="right"/>
      <protection hidden="1"/>
    </xf>
    <xf numFmtId="166" fontId="32" fillId="18" borderId="10" xfId="25" applyNumberFormat="1" applyFont="1" applyFill="1" applyBorder="1" applyAlignment="1" applyProtection="1">
      <protection hidden="1"/>
    </xf>
    <xf numFmtId="186" fontId="32" fillId="17" borderId="19" xfId="0" applyNumberFormat="1" applyFont="1" applyFill="1" applyBorder="1" applyAlignment="1" applyProtection="1">
      <alignment horizontal="right"/>
      <protection hidden="1"/>
    </xf>
    <xf numFmtId="186" fontId="32" fillId="23" borderId="12" xfId="25" applyNumberFormat="1" applyFont="1" applyFill="1" applyBorder="1" applyAlignment="1" applyProtection="1">
      <alignment horizontal="right"/>
      <protection hidden="1"/>
    </xf>
    <xf numFmtId="186" fontId="24" fillId="23" borderId="12" xfId="25" applyNumberFormat="1" applyFont="1" applyFill="1" applyBorder="1" applyAlignment="1" applyProtection="1">
      <alignment horizontal="right"/>
      <protection hidden="1"/>
    </xf>
    <xf numFmtId="186" fontId="24" fillId="17" borderId="19" xfId="0" applyNumberFormat="1" applyFont="1" applyFill="1" applyBorder="1" applyAlignment="1" applyProtection="1">
      <alignment horizontal="right"/>
      <protection hidden="1"/>
    </xf>
    <xf numFmtId="38" fontId="32" fillId="23" borderId="12" xfId="0" applyNumberFormat="1" applyFont="1" applyFill="1" applyBorder="1" applyAlignment="1" applyProtection="1">
      <protection hidden="1"/>
    </xf>
    <xf numFmtId="38" fontId="32" fillId="17" borderId="19" xfId="0" applyNumberFormat="1" applyFont="1" applyFill="1" applyBorder="1" applyAlignment="1" applyProtection="1">
      <protection hidden="1"/>
    </xf>
    <xf numFmtId="38" fontId="37" fillId="23" borderId="12" xfId="0" applyNumberFormat="1" applyFont="1" applyFill="1" applyBorder="1" applyAlignment="1" applyProtection="1">
      <protection hidden="1"/>
    </xf>
    <xf numFmtId="186" fontId="37" fillId="23" borderId="12" xfId="25" applyNumberFormat="1" applyFont="1" applyFill="1" applyBorder="1" applyAlignment="1" applyProtection="1">
      <alignment horizontal="right"/>
      <protection hidden="1"/>
    </xf>
    <xf numFmtId="186" fontId="37" fillId="17" borderId="19" xfId="0" applyNumberFormat="1" applyFont="1" applyFill="1" applyBorder="1" applyAlignment="1" applyProtection="1">
      <alignment horizontal="right"/>
      <protection hidden="1"/>
    </xf>
    <xf numFmtId="0" fontId="51" fillId="19" borderId="0" xfId="0" applyFont="1" applyFill="1" applyBorder="1" applyAlignment="1" applyProtection="1">
      <alignment horizontal="left"/>
      <protection hidden="1"/>
    </xf>
    <xf numFmtId="166" fontId="32" fillId="19" borderId="0" xfId="25" applyNumberFormat="1" applyFont="1" applyFill="1" applyBorder="1" applyAlignment="1" applyProtection="1">
      <protection hidden="1"/>
    </xf>
    <xf numFmtId="166" fontId="32" fillId="23" borderId="12" xfId="25" applyNumberFormat="1" applyFont="1" applyFill="1" applyBorder="1" applyAlignment="1" applyProtection="1">
      <alignment horizontal="right"/>
      <protection hidden="1"/>
    </xf>
    <xf numFmtId="166" fontId="32" fillId="16" borderId="19" xfId="25" applyNumberFormat="1" applyFont="1" applyFill="1" applyBorder="1" applyAlignment="1" applyProtection="1">
      <alignment horizontal="right"/>
      <protection hidden="1"/>
    </xf>
    <xf numFmtId="166" fontId="32" fillId="13" borderId="34" xfId="25" applyNumberFormat="1" applyFont="1" applyFill="1" applyBorder="1" applyAlignment="1" applyProtection="1">
      <alignment horizontal="right"/>
      <protection hidden="1"/>
    </xf>
    <xf numFmtId="38" fontId="32" fillId="13" borderId="14" xfId="0" applyNumberFormat="1" applyFont="1" applyFill="1" applyBorder="1" applyAlignment="1" applyProtection="1">
      <protection hidden="1"/>
    </xf>
    <xf numFmtId="186" fontId="24" fillId="18" borderId="0" xfId="0" applyNumberFormat="1" applyFont="1" applyFill="1" applyBorder="1" applyAlignment="1" applyProtection="1">
      <alignment horizontal="right"/>
      <protection hidden="1"/>
    </xf>
    <xf numFmtId="166" fontId="24" fillId="23" borderId="12" xfId="25" applyNumberFormat="1" applyFont="1" applyFill="1" applyBorder="1" applyAlignment="1" applyProtection="1">
      <alignment horizontal="right"/>
      <protection hidden="1"/>
    </xf>
    <xf numFmtId="166" fontId="24" fillId="16" borderId="19" xfId="25" applyNumberFormat="1" applyFont="1" applyFill="1" applyBorder="1" applyAlignment="1" applyProtection="1">
      <alignment horizontal="right"/>
      <protection hidden="1"/>
    </xf>
    <xf numFmtId="166" fontId="26" fillId="10" borderId="34" xfId="25" applyNumberFormat="1" applyFont="1" applyFill="1" applyBorder="1" applyAlignment="1" applyProtection="1">
      <alignment horizontal="right"/>
      <protection hidden="1"/>
    </xf>
    <xf numFmtId="38" fontId="26" fillId="10" borderId="14" xfId="0" applyNumberFormat="1" applyFont="1" applyFill="1" applyBorder="1" applyAlignment="1" applyProtection="1">
      <protection hidden="1"/>
    </xf>
    <xf numFmtId="166" fontId="24" fillId="13" borderId="34" xfId="25" applyNumberFormat="1" applyFont="1" applyFill="1" applyBorder="1" applyAlignment="1" applyProtection="1">
      <alignment horizontal="right"/>
      <protection hidden="1"/>
    </xf>
    <xf numFmtId="38" fontId="24" fillId="13" borderId="14" xfId="0" applyNumberFormat="1" applyFont="1" applyFill="1" applyBorder="1" applyAlignment="1" applyProtection="1">
      <protection hidden="1"/>
    </xf>
    <xf numFmtId="177" fontId="35" fillId="18" borderId="0" xfId="0" applyNumberFormat="1" applyFont="1" applyFill="1" applyProtection="1">
      <protection hidden="1"/>
    </xf>
    <xf numFmtId="38" fontId="37" fillId="18" borderId="0" xfId="0" applyNumberFormat="1" applyFont="1" applyFill="1" applyBorder="1" applyAlignment="1" applyProtection="1">
      <protection hidden="1"/>
    </xf>
    <xf numFmtId="166" fontId="37" fillId="23" borderId="12" xfId="25" applyNumberFormat="1" applyFont="1" applyFill="1" applyBorder="1" applyAlignment="1" applyProtection="1">
      <alignment horizontal="right"/>
      <protection hidden="1"/>
    </xf>
    <xf numFmtId="166" fontId="37" fillId="16" borderId="19" xfId="25" applyNumberFormat="1" applyFont="1" applyFill="1" applyBorder="1" applyAlignment="1" applyProtection="1">
      <alignment horizontal="right"/>
      <protection hidden="1"/>
    </xf>
    <xf numFmtId="166" fontId="37" fillId="13" borderId="34" xfId="25" applyNumberFormat="1" applyFont="1" applyFill="1" applyBorder="1" applyAlignment="1" applyProtection="1">
      <alignment horizontal="right"/>
      <protection hidden="1"/>
    </xf>
    <xf numFmtId="166" fontId="37" fillId="18" borderId="0" xfId="25" applyNumberFormat="1" applyFont="1" applyFill="1" applyBorder="1" applyAlignment="1" applyProtection="1">
      <alignment horizontal="right"/>
      <protection hidden="1"/>
    </xf>
    <xf numFmtId="166" fontId="37" fillId="19" borderId="0" xfId="25" applyNumberFormat="1" applyFont="1" applyFill="1" applyBorder="1" applyAlignment="1" applyProtection="1">
      <alignment horizontal="right"/>
      <protection hidden="1"/>
    </xf>
    <xf numFmtId="38" fontId="37" fillId="13" borderId="14" xfId="0" applyNumberFormat="1" applyFont="1" applyFill="1" applyBorder="1" applyAlignment="1" applyProtection="1">
      <protection hidden="1"/>
    </xf>
    <xf numFmtId="164" fontId="32" fillId="13" borderId="13" xfId="0" applyNumberFormat="1" applyFont="1" applyFill="1" applyBorder="1" applyAlignment="1" applyProtection="1">
      <protection hidden="1"/>
    </xf>
    <xf numFmtId="166" fontId="37" fillId="19" borderId="14" xfId="25" applyNumberFormat="1" applyFont="1" applyFill="1" applyBorder="1" applyAlignment="1" applyProtection="1">
      <alignment horizontal="right"/>
      <protection hidden="1"/>
    </xf>
    <xf numFmtId="38" fontId="24" fillId="18" borderId="0" xfId="22" applyNumberFormat="1" applyFont="1" applyFill="1" applyProtection="1">
      <protection hidden="1"/>
    </xf>
    <xf numFmtId="38" fontId="26" fillId="19" borderId="0" xfId="37" applyNumberFormat="1" applyFont="1" applyFill="1" applyBorder="1" applyProtection="1">
      <protection hidden="1"/>
    </xf>
    <xf numFmtId="38" fontId="26" fillId="19" borderId="0" xfId="20" applyNumberFormat="1" applyFont="1" applyFill="1" applyProtection="1">
      <protection hidden="1"/>
    </xf>
    <xf numFmtId="0" fontId="24" fillId="18" borderId="0" xfId="22" applyNumberFormat="1" applyFont="1" applyFill="1" applyBorder="1" applyAlignment="1" applyProtection="1">
      <alignment horizontal="center"/>
      <protection hidden="1"/>
    </xf>
    <xf numFmtId="177" fontId="26" fillId="18" borderId="25" xfId="0" applyNumberFormat="1" applyFont="1" applyFill="1" applyBorder="1" applyProtection="1">
      <protection hidden="1"/>
    </xf>
    <xf numFmtId="38" fontId="26" fillId="18" borderId="0" xfId="37" applyNumberFormat="1" applyFont="1" applyFill="1" applyBorder="1" applyProtection="1">
      <protection hidden="1"/>
    </xf>
    <xf numFmtId="38" fontId="23" fillId="18" borderId="0" xfId="20" applyNumberFormat="1" applyFont="1" applyFill="1" applyProtection="1">
      <protection hidden="1"/>
    </xf>
    <xf numFmtId="0" fontId="26" fillId="18" borderId="0" xfId="27" applyFont="1" applyFill="1" applyAlignment="1" applyProtection="1">
      <alignment horizontal="right"/>
      <protection hidden="1"/>
    </xf>
    <xf numFmtId="38" fontId="23" fillId="18" borderId="0" xfId="20" applyNumberFormat="1" applyFont="1" applyFill="1" applyBorder="1" applyProtection="1">
      <protection hidden="1"/>
    </xf>
    <xf numFmtId="38" fontId="24" fillId="18" borderId="0" xfId="22" applyNumberFormat="1" applyFont="1" applyFill="1" applyBorder="1" applyProtection="1">
      <protection hidden="1"/>
    </xf>
    <xf numFmtId="0" fontId="24" fillId="18" borderId="12" xfId="27" applyFont="1" applyFill="1" applyBorder="1" applyAlignment="1" applyProtection="1">
      <protection hidden="1"/>
    </xf>
    <xf numFmtId="9" fontId="24" fillId="26" borderId="12" xfId="25" applyNumberFormat="1" applyFont="1" applyFill="1" applyBorder="1" applyAlignment="1" applyProtection="1">
      <alignment horizontal="right"/>
      <protection hidden="1"/>
    </xf>
    <xf numFmtId="9" fontId="24" fillId="22" borderId="26" xfId="25" applyFont="1" applyFill="1" applyBorder="1" applyAlignment="1" applyProtection="1">
      <alignment horizontal="right"/>
      <protection hidden="1"/>
    </xf>
    <xf numFmtId="9" fontId="24" fillId="18" borderId="26" xfId="25" applyNumberFormat="1" applyFont="1" applyFill="1" applyBorder="1" applyAlignment="1" applyProtection="1">
      <alignment horizontal="right"/>
      <protection hidden="1"/>
    </xf>
    <xf numFmtId="9" fontId="24" fillId="26" borderId="26" xfId="25" applyNumberFormat="1" applyFont="1" applyFill="1" applyBorder="1" applyAlignment="1" applyProtection="1">
      <alignment horizontal="right"/>
      <protection hidden="1"/>
    </xf>
    <xf numFmtId="9" fontId="24" fillId="19" borderId="26" xfId="25" applyFont="1" applyFill="1" applyBorder="1" applyAlignment="1" applyProtection="1">
      <alignment horizontal="right"/>
      <protection hidden="1"/>
    </xf>
    <xf numFmtId="9" fontId="24" fillId="18" borderId="26" xfId="25" applyFont="1" applyFill="1" applyBorder="1" applyAlignment="1" applyProtection="1">
      <alignment horizontal="right"/>
      <protection hidden="1"/>
    </xf>
    <xf numFmtId="0" fontId="24" fillId="18" borderId="26" xfId="27" applyFont="1" applyFill="1" applyBorder="1" applyAlignment="1" applyProtection="1">
      <protection hidden="1"/>
    </xf>
    <xf numFmtId="0" fontId="24" fillId="18" borderId="0" xfId="20" applyNumberFormat="1" applyFont="1" applyFill="1" applyBorder="1" applyAlignment="1" applyProtection="1">
      <alignment horizontal="center"/>
      <protection hidden="1"/>
    </xf>
    <xf numFmtId="0" fontId="24" fillId="26" borderId="12" xfId="37" applyNumberFormat="1" applyFont="1" applyFill="1" applyBorder="1" applyAlignment="1" applyProtection="1">
      <alignment horizontal="right"/>
      <protection hidden="1"/>
    </xf>
    <xf numFmtId="0" fontId="24" fillId="22" borderId="26" xfId="37" applyFont="1" applyFill="1" applyBorder="1" applyAlignment="1" applyProtection="1">
      <alignment horizontal="right"/>
      <protection hidden="1"/>
    </xf>
    <xf numFmtId="0" fontId="24" fillId="18" borderId="26" xfId="37" applyNumberFormat="1" applyFont="1" applyFill="1" applyBorder="1" applyAlignment="1" applyProtection="1">
      <alignment horizontal="right"/>
      <protection hidden="1"/>
    </xf>
    <xf numFmtId="0" fontId="24" fillId="26" borderId="26" xfId="37" applyNumberFormat="1" applyFont="1" applyFill="1" applyBorder="1" applyAlignment="1" applyProtection="1">
      <alignment horizontal="right"/>
      <protection hidden="1"/>
    </xf>
    <xf numFmtId="0" fontId="26" fillId="19" borderId="26" xfId="37" applyFont="1" applyFill="1" applyBorder="1" applyAlignment="1" applyProtection="1">
      <alignment horizontal="right"/>
      <protection hidden="1"/>
    </xf>
    <xf numFmtId="0" fontId="24" fillId="18" borderId="26" xfId="37" applyFont="1" applyFill="1" applyBorder="1" applyAlignment="1" applyProtection="1">
      <alignment horizontal="right"/>
      <protection hidden="1"/>
    </xf>
    <xf numFmtId="0" fontId="26" fillId="18" borderId="0" xfId="27" applyFont="1" applyFill="1" applyBorder="1" applyAlignment="1" applyProtection="1">
      <alignment horizontal="right"/>
      <protection hidden="1"/>
    </xf>
    <xf numFmtId="174" fontId="24" fillId="26" borderId="12" xfId="27" applyNumberFormat="1" applyFont="1" applyFill="1" applyBorder="1" applyAlignment="1" applyProtection="1">
      <protection hidden="1"/>
    </xf>
    <xf numFmtId="174" fontId="24" fillId="22" borderId="26" xfId="27" applyNumberFormat="1" applyFont="1" applyFill="1" applyBorder="1" applyAlignment="1" applyProtection="1">
      <protection hidden="1"/>
    </xf>
    <xf numFmtId="174" fontId="24" fillId="18" borderId="26" xfId="27" applyNumberFormat="1" applyFont="1" applyFill="1" applyBorder="1" applyAlignment="1" applyProtection="1">
      <protection hidden="1"/>
    </xf>
    <xf numFmtId="174" fontId="24" fillId="26" borderId="26" xfId="27" applyNumberFormat="1" applyFont="1" applyFill="1" applyBorder="1" applyAlignment="1" applyProtection="1">
      <protection hidden="1"/>
    </xf>
    <xf numFmtId="174" fontId="24" fillId="19" borderId="26" xfId="27" applyNumberFormat="1" applyFont="1" applyFill="1" applyBorder="1" applyAlignment="1" applyProtection="1">
      <protection hidden="1"/>
    </xf>
    <xf numFmtId="38" fontId="32" fillId="18" borderId="0" xfId="22" applyNumberFormat="1" applyFont="1" applyFill="1" applyProtection="1">
      <protection hidden="1"/>
    </xf>
    <xf numFmtId="0" fontId="32" fillId="18" borderId="0" xfId="27" quotePrefix="1" applyFont="1" applyFill="1" applyBorder="1" applyAlignment="1" applyProtection="1">
      <protection hidden="1"/>
    </xf>
    <xf numFmtId="174" fontId="32" fillId="26" borderId="18" xfId="27" applyNumberFormat="1" applyFont="1" applyFill="1" applyBorder="1" applyAlignment="1" applyProtection="1">
      <alignment horizontal="right"/>
      <protection hidden="1"/>
    </xf>
    <xf numFmtId="174" fontId="32" fillId="22" borderId="13" xfId="27" applyNumberFormat="1" applyFont="1" applyFill="1" applyBorder="1" applyAlignment="1" applyProtection="1">
      <alignment horizontal="right"/>
      <protection hidden="1"/>
    </xf>
    <xf numFmtId="174" fontId="32" fillId="18" borderId="13" xfId="27" applyNumberFormat="1" applyFont="1" applyFill="1" applyBorder="1" applyAlignment="1" applyProtection="1">
      <alignment horizontal="right"/>
      <protection hidden="1"/>
    </xf>
    <xf numFmtId="174" fontId="32" fillId="18" borderId="26" xfId="27" applyNumberFormat="1" applyFont="1" applyFill="1" applyBorder="1" applyAlignment="1" applyProtection="1">
      <alignment horizontal="right"/>
      <protection hidden="1"/>
    </xf>
    <xf numFmtId="174" fontId="32" fillId="26" borderId="26" xfId="27" applyNumberFormat="1" applyFont="1" applyFill="1" applyBorder="1" applyAlignment="1" applyProtection="1">
      <protection hidden="1"/>
    </xf>
    <xf numFmtId="174" fontId="32" fillId="19" borderId="13" xfId="27" applyNumberFormat="1" applyFont="1" applyFill="1" applyBorder="1" applyAlignment="1" applyProtection="1">
      <protection hidden="1"/>
    </xf>
    <xf numFmtId="174" fontId="32" fillId="18" borderId="13" xfId="27" applyNumberFormat="1" applyFont="1" applyFill="1" applyBorder="1" applyAlignment="1" applyProtection="1">
      <protection hidden="1"/>
    </xf>
    <xf numFmtId="186" fontId="32" fillId="26" borderId="13" xfId="25" applyNumberFormat="1" applyFont="1" applyFill="1" applyBorder="1" applyAlignment="1" applyProtection="1">
      <alignment horizontal="right"/>
      <protection hidden="1"/>
    </xf>
    <xf numFmtId="186" fontId="32" fillId="23" borderId="17" xfId="25" applyNumberFormat="1" applyFont="1" applyFill="1" applyBorder="1" applyAlignment="1" applyProtection="1">
      <alignment horizontal="right"/>
      <protection hidden="1"/>
    </xf>
    <xf numFmtId="38" fontId="37" fillId="18" borderId="0" xfId="22" applyNumberFormat="1" applyFont="1" applyFill="1" applyProtection="1">
      <protection hidden="1"/>
    </xf>
    <xf numFmtId="0" fontId="37" fillId="18" borderId="0" xfId="27" quotePrefix="1" applyFont="1" applyFill="1" applyBorder="1" applyAlignment="1" applyProtection="1">
      <alignment horizontal="left" indent="1"/>
      <protection hidden="1"/>
    </xf>
    <xf numFmtId="174" fontId="37" fillId="26" borderId="18" xfId="27" applyNumberFormat="1" applyFont="1" applyFill="1" applyBorder="1" applyAlignment="1" applyProtection="1">
      <alignment horizontal="right"/>
      <protection hidden="1"/>
    </xf>
    <xf numFmtId="174" fontId="37" fillId="22" borderId="13" xfId="27" applyNumberFormat="1" applyFont="1" applyFill="1" applyBorder="1" applyAlignment="1" applyProtection="1">
      <alignment horizontal="right"/>
      <protection hidden="1"/>
    </xf>
    <xf numFmtId="174" fontId="37" fillId="18" borderId="13" xfId="27" applyNumberFormat="1" applyFont="1" applyFill="1" applyBorder="1" applyAlignment="1" applyProtection="1">
      <alignment horizontal="right"/>
      <protection hidden="1"/>
    </xf>
    <xf numFmtId="174" fontId="37" fillId="18" borderId="26" xfId="27" applyNumberFormat="1" applyFont="1" applyFill="1" applyBorder="1" applyAlignment="1" applyProtection="1">
      <alignment horizontal="right"/>
      <protection hidden="1"/>
    </xf>
    <xf numFmtId="174" fontId="37" fillId="26" borderId="26" xfId="27" applyNumberFormat="1" applyFont="1" applyFill="1" applyBorder="1" applyAlignment="1" applyProtection="1">
      <protection hidden="1"/>
    </xf>
    <xf numFmtId="174" fontId="37" fillId="19" borderId="13" xfId="27" applyNumberFormat="1" applyFont="1" applyFill="1" applyBorder="1" applyAlignment="1" applyProtection="1">
      <protection hidden="1"/>
    </xf>
    <xf numFmtId="174" fontId="37" fillId="18" borderId="13" xfId="27" applyNumberFormat="1" applyFont="1" applyFill="1" applyBorder="1" applyAlignment="1" applyProtection="1">
      <protection hidden="1"/>
    </xf>
    <xf numFmtId="186" fontId="37" fillId="26" borderId="13" xfId="25" applyNumberFormat="1" applyFont="1" applyFill="1" applyBorder="1" applyAlignment="1" applyProtection="1">
      <alignment horizontal="right"/>
      <protection hidden="1"/>
    </xf>
    <xf numFmtId="186" fontId="37" fillId="23" borderId="17" xfId="25" applyNumberFormat="1" applyFont="1" applyFill="1" applyBorder="1" applyAlignment="1" applyProtection="1">
      <alignment horizontal="right"/>
      <protection hidden="1"/>
    </xf>
    <xf numFmtId="38" fontId="35" fillId="18" borderId="0" xfId="20" applyNumberFormat="1" applyFont="1" applyFill="1" applyBorder="1" applyProtection="1">
      <protection hidden="1"/>
    </xf>
    <xf numFmtId="0" fontId="35" fillId="0" borderId="0" xfId="37" applyFont="1" applyProtection="1">
      <protection hidden="1"/>
    </xf>
    <xf numFmtId="181" fontId="37" fillId="18" borderId="26" xfId="27" applyNumberFormat="1" applyFont="1" applyFill="1" applyBorder="1" applyAlignment="1" applyProtection="1">
      <alignment horizontal="right"/>
      <protection hidden="1"/>
    </xf>
    <xf numFmtId="0" fontId="32" fillId="18" borderId="0" xfId="22" applyNumberFormat="1" applyFont="1" applyFill="1" applyBorder="1" applyAlignment="1" applyProtection="1">
      <alignment horizontal="center"/>
      <protection hidden="1"/>
    </xf>
    <xf numFmtId="174" fontId="32" fillId="26" borderId="12" xfId="27" applyNumberFormat="1" applyFont="1" applyFill="1" applyBorder="1" applyAlignment="1" applyProtection="1">
      <alignment horizontal="right"/>
      <protection hidden="1"/>
    </xf>
    <xf numFmtId="174" fontId="32" fillId="22" borderId="26" xfId="27" applyNumberFormat="1" applyFont="1" applyFill="1" applyBorder="1" applyAlignment="1" applyProtection="1">
      <alignment horizontal="right"/>
      <protection hidden="1"/>
    </xf>
    <xf numFmtId="174" fontId="32" fillId="19" borderId="26" xfId="27" applyNumberFormat="1" applyFont="1" applyFill="1" applyBorder="1" applyAlignment="1" applyProtection="1">
      <protection hidden="1"/>
    </xf>
    <xf numFmtId="174" fontId="32" fillId="18" borderId="26" xfId="27" applyNumberFormat="1" applyFont="1" applyFill="1" applyBorder="1" applyAlignment="1" applyProtection="1">
      <protection hidden="1"/>
    </xf>
    <xf numFmtId="186" fontId="32" fillId="26" borderId="10" xfId="25" applyNumberFormat="1" applyFont="1" applyFill="1" applyBorder="1" applyAlignment="1" applyProtection="1">
      <alignment horizontal="right"/>
      <protection hidden="1"/>
    </xf>
    <xf numFmtId="186" fontId="32" fillId="23" borderId="27" xfId="25" applyNumberFormat="1" applyFont="1" applyFill="1" applyBorder="1" applyAlignment="1" applyProtection="1">
      <alignment horizontal="right"/>
      <protection hidden="1"/>
    </xf>
    <xf numFmtId="174" fontId="24" fillId="26" borderId="20" xfId="37" applyNumberFormat="1" applyFont="1" applyFill="1" applyBorder="1" applyAlignment="1" applyProtection="1">
      <alignment horizontal="right"/>
      <protection hidden="1"/>
    </xf>
    <xf numFmtId="174" fontId="24" fillId="22" borderId="10" xfId="37" applyNumberFormat="1" applyFont="1" applyFill="1" applyBorder="1" applyAlignment="1" applyProtection="1">
      <alignment horizontal="right"/>
      <protection hidden="1"/>
    </xf>
    <xf numFmtId="174" fontId="24" fillId="18" borderId="10" xfId="37" applyNumberFormat="1" applyFont="1" applyFill="1" applyBorder="1" applyAlignment="1" applyProtection="1">
      <alignment horizontal="right"/>
      <protection hidden="1"/>
    </xf>
    <xf numFmtId="174" fontId="24" fillId="18" borderId="26" xfId="37" applyNumberFormat="1" applyFont="1" applyFill="1" applyBorder="1" applyAlignment="1" applyProtection="1">
      <alignment horizontal="right"/>
      <protection hidden="1"/>
    </xf>
    <xf numFmtId="174" fontId="24" fillId="26" borderId="10" xfId="37" applyNumberFormat="1" applyFont="1" applyFill="1" applyBorder="1" applyAlignment="1" applyProtection="1">
      <alignment horizontal="right"/>
      <protection hidden="1"/>
    </xf>
    <xf numFmtId="174" fontId="23" fillId="19" borderId="10" xfId="37" applyNumberFormat="1" applyFont="1" applyFill="1" applyBorder="1" applyAlignment="1" applyProtection="1">
      <alignment horizontal="right"/>
      <protection hidden="1"/>
    </xf>
    <xf numFmtId="174" fontId="23" fillId="18" borderId="10" xfId="37" applyNumberFormat="1" applyFont="1" applyFill="1" applyBorder="1" applyAlignment="1" applyProtection="1">
      <alignment horizontal="right"/>
      <protection hidden="1"/>
    </xf>
    <xf numFmtId="186" fontId="24" fillId="26" borderId="10" xfId="25" applyNumberFormat="1" applyFont="1" applyFill="1" applyBorder="1" applyAlignment="1" applyProtection="1">
      <alignment horizontal="right"/>
      <protection hidden="1"/>
    </xf>
    <xf numFmtId="186" fontId="24" fillId="23" borderId="27" xfId="25" applyNumberFormat="1" applyFont="1" applyFill="1" applyBorder="1" applyAlignment="1" applyProtection="1">
      <alignment horizontal="right"/>
      <protection hidden="1"/>
    </xf>
    <xf numFmtId="38" fontId="26" fillId="18" borderId="0" xfId="20" applyNumberFormat="1" applyFont="1" applyFill="1" applyBorder="1" applyProtection="1">
      <protection hidden="1"/>
    </xf>
    <xf numFmtId="0" fontId="26" fillId="0" borderId="0" xfId="37" applyFont="1" applyProtection="1">
      <protection hidden="1"/>
    </xf>
    <xf numFmtId="174" fontId="32" fillId="26" borderId="13" xfId="27" applyNumberFormat="1" applyFont="1" applyFill="1" applyBorder="1" applyAlignment="1" applyProtection="1">
      <alignment horizontal="right"/>
      <protection hidden="1"/>
    </xf>
    <xf numFmtId="174" fontId="24" fillId="18" borderId="13" xfId="27" applyNumberFormat="1" applyFont="1" applyFill="1" applyBorder="1" applyAlignment="1" applyProtection="1">
      <protection hidden="1"/>
    </xf>
    <xf numFmtId="0" fontId="32" fillId="18" borderId="0" xfId="27" quotePrefix="1" applyFont="1" applyFill="1" applyBorder="1" applyAlignment="1" applyProtection="1">
      <alignment horizontal="left" indent="2"/>
      <protection hidden="1"/>
    </xf>
    <xf numFmtId="174" fontId="24" fillId="26" borderId="22" xfId="37" applyNumberFormat="1" applyFont="1" applyFill="1" applyBorder="1" applyAlignment="1" applyProtection="1">
      <alignment horizontal="right"/>
      <protection hidden="1"/>
    </xf>
    <xf numFmtId="174" fontId="24" fillId="22" borderId="29" xfId="37" applyNumberFormat="1" applyFont="1" applyFill="1" applyBorder="1" applyAlignment="1" applyProtection="1">
      <alignment horizontal="right"/>
      <protection hidden="1"/>
    </xf>
    <xf numFmtId="174" fontId="24" fillId="18" borderId="0" xfId="37" applyNumberFormat="1" applyFont="1" applyFill="1" applyBorder="1" applyAlignment="1" applyProtection="1">
      <alignment horizontal="right"/>
      <protection hidden="1"/>
    </xf>
    <xf numFmtId="174" fontId="24" fillId="26" borderId="0" xfId="37" applyNumberFormat="1" applyFont="1" applyFill="1" applyBorder="1" applyAlignment="1" applyProtection="1">
      <alignment horizontal="right"/>
      <protection hidden="1"/>
    </xf>
    <xf numFmtId="174" fontId="23" fillId="19" borderId="29" xfId="37" applyNumberFormat="1" applyFont="1" applyFill="1" applyBorder="1" applyAlignment="1" applyProtection="1">
      <alignment horizontal="right"/>
      <protection hidden="1"/>
    </xf>
    <xf numFmtId="174" fontId="24" fillId="18" borderId="29" xfId="37" applyNumberFormat="1" applyFont="1" applyFill="1" applyBorder="1" applyAlignment="1" applyProtection="1">
      <alignment horizontal="right"/>
      <protection hidden="1"/>
    </xf>
    <xf numFmtId="174" fontId="32" fillId="18" borderId="29" xfId="27" applyNumberFormat="1" applyFont="1" applyFill="1" applyBorder="1" applyAlignment="1" applyProtection="1">
      <protection hidden="1"/>
    </xf>
    <xf numFmtId="186" fontId="24" fillId="26" borderId="29" xfId="25" applyNumberFormat="1" applyFont="1" applyFill="1" applyBorder="1" applyAlignment="1" applyProtection="1">
      <alignment horizontal="right"/>
      <protection hidden="1"/>
    </xf>
    <xf numFmtId="186" fontId="24" fillId="23" borderId="30" xfId="25" applyNumberFormat="1" applyFont="1" applyFill="1" applyBorder="1" applyAlignment="1" applyProtection="1">
      <alignment horizontal="right"/>
      <protection hidden="1"/>
    </xf>
    <xf numFmtId="175" fontId="24" fillId="25" borderId="12" xfId="27" applyNumberFormat="1" applyFont="1" applyFill="1" applyBorder="1" applyAlignment="1" applyProtection="1">
      <alignment horizontal="right"/>
      <protection hidden="1"/>
    </xf>
    <xf numFmtId="175" fontId="24" fillId="22" borderId="26" xfId="27" applyNumberFormat="1" applyFont="1" applyFill="1" applyBorder="1" applyAlignment="1" applyProtection="1">
      <alignment horizontal="right"/>
      <protection hidden="1"/>
    </xf>
    <xf numFmtId="175" fontId="24" fillId="18" borderId="26" xfId="27" applyNumberFormat="1" applyFont="1" applyFill="1" applyBorder="1" applyAlignment="1" applyProtection="1">
      <alignment horizontal="right"/>
      <protection hidden="1"/>
    </xf>
    <xf numFmtId="175" fontId="24" fillId="26" borderId="26" xfId="27" applyNumberFormat="1" applyFont="1" applyFill="1" applyBorder="1" applyAlignment="1" applyProtection="1">
      <alignment horizontal="right"/>
      <protection hidden="1"/>
    </xf>
    <xf numFmtId="175" fontId="24" fillId="19" borderId="26" xfId="27" applyNumberFormat="1" applyFont="1" applyFill="1" applyBorder="1" applyAlignment="1" applyProtection="1">
      <alignment horizontal="right"/>
      <protection hidden="1"/>
    </xf>
    <xf numFmtId="175" fontId="32" fillId="26" borderId="18" xfId="27" applyNumberFormat="1" applyFont="1" applyFill="1" applyBorder="1" applyAlignment="1" applyProtection="1">
      <alignment horizontal="right"/>
      <protection hidden="1"/>
    </xf>
    <xf numFmtId="175" fontId="32" fillId="22" borderId="13" xfId="27" applyNumberFormat="1" applyFont="1" applyFill="1" applyBorder="1" applyAlignment="1" applyProtection="1">
      <alignment horizontal="right"/>
      <protection hidden="1"/>
    </xf>
    <xf numFmtId="175" fontId="32" fillId="18" borderId="13" xfId="27" applyNumberFormat="1" applyFont="1" applyFill="1" applyBorder="1" applyAlignment="1" applyProtection="1">
      <alignment horizontal="right"/>
      <protection hidden="1"/>
    </xf>
    <xf numFmtId="175" fontId="32" fillId="18" borderId="26" xfId="27" applyNumberFormat="1" applyFont="1" applyFill="1" applyBorder="1" applyAlignment="1" applyProtection="1">
      <alignment horizontal="right"/>
      <protection hidden="1"/>
    </xf>
    <xf numFmtId="175" fontId="32" fillId="26" borderId="13" xfId="27" applyNumberFormat="1" applyFont="1" applyFill="1" applyBorder="1" applyAlignment="1" applyProtection="1">
      <alignment horizontal="right"/>
      <protection hidden="1"/>
    </xf>
    <xf numFmtId="175" fontId="32" fillId="19" borderId="42" xfId="27" applyNumberFormat="1" applyFont="1" applyFill="1" applyBorder="1" applyAlignment="1" applyProtection="1">
      <alignment horizontal="right"/>
      <protection hidden="1"/>
    </xf>
    <xf numFmtId="175" fontId="32" fillId="18" borderId="42" xfId="27" applyNumberFormat="1" applyFont="1" applyFill="1" applyBorder="1" applyAlignment="1" applyProtection="1">
      <alignment horizontal="right"/>
      <protection hidden="1"/>
    </xf>
    <xf numFmtId="0" fontId="32" fillId="18" borderId="43" xfId="27" applyFont="1" applyFill="1" applyBorder="1" applyAlignment="1" applyProtection="1">
      <protection hidden="1"/>
    </xf>
    <xf numFmtId="186" fontId="32" fillId="26" borderId="43" xfId="25" applyNumberFormat="1" applyFont="1" applyFill="1" applyBorder="1" applyAlignment="1" applyProtection="1">
      <alignment horizontal="right"/>
      <protection hidden="1"/>
    </xf>
    <xf numFmtId="186" fontId="32" fillId="23" borderId="44" xfId="25" applyNumberFormat="1" applyFont="1" applyFill="1" applyBorder="1" applyAlignment="1" applyProtection="1">
      <alignment horizontal="right"/>
      <protection hidden="1"/>
    </xf>
    <xf numFmtId="175" fontId="32" fillId="26" borderId="12" xfId="27" applyNumberFormat="1" applyFont="1" applyFill="1" applyBorder="1" applyAlignment="1" applyProtection="1">
      <alignment horizontal="right"/>
      <protection hidden="1"/>
    </xf>
    <xf numFmtId="175" fontId="32" fillId="22" borderId="26" xfId="27" applyNumberFormat="1" applyFont="1" applyFill="1" applyBorder="1" applyAlignment="1" applyProtection="1">
      <alignment horizontal="right"/>
      <protection hidden="1"/>
    </xf>
    <xf numFmtId="175" fontId="32" fillId="26" borderId="26" xfId="27" applyNumberFormat="1" applyFont="1" applyFill="1" applyBorder="1" applyAlignment="1" applyProtection="1">
      <alignment horizontal="right"/>
      <protection hidden="1"/>
    </xf>
    <xf numFmtId="175" fontId="32" fillId="19" borderId="26" xfId="27" applyNumberFormat="1" applyFont="1" applyFill="1" applyBorder="1" applyAlignment="1" applyProtection="1">
      <alignment horizontal="right"/>
      <protection hidden="1"/>
    </xf>
    <xf numFmtId="0" fontId="32" fillId="18" borderId="10" xfId="27" applyFont="1" applyFill="1" applyBorder="1" applyAlignment="1" applyProtection="1">
      <protection hidden="1"/>
    </xf>
    <xf numFmtId="186" fontId="32" fillId="26" borderId="47" xfId="25" applyNumberFormat="1" applyFont="1" applyFill="1" applyBorder="1" applyAlignment="1" applyProtection="1">
      <alignment horizontal="right"/>
      <protection hidden="1"/>
    </xf>
    <xf numFmtId="186" fontId="32" fillId="23" borderId="48" xfId="25" applyNumberFormat="1" applyFont="1" applyFill="1" applyBorder="1" applyAlignment="1" applyProtection="1">
      <alignment horizontal="right"/>
      <protection hidden="1"/>
    </xf>
    <xf numFmtId="0" fontId="32" fillId="18" borderId="0" xfId="27" applyFont="1" applyFill="1" applyBorder="1" applyAlignment="1" applyProtection="1">
      <protection hidden="1"/>
    </xf>
    <xf numFmtId="174" fontId="32" fillId="26" borderId="20" xfId="27" applyNumberFormat="1" applyFont="1" applyFill="1" applyBorder="1" applyAlignment="1" applyProtection="1">
      <alignment horizontal="right"/>
      <protection hidden="1"/>
    </xf>
    <xf numFmtId="174" fontId="32" fillId="22" borderId="10" xfId="27" applyNumberFormat="1" applyFont="1" applyFill="1" applyBorder="1" applyAlignment="1" applyProtection="1">
      <alignment horizontal="right"/>
      <protection hidden="1"/>
    </xf>
    <xf numFmtId="174" fontId="32" fillId="18" borderId="10" xfId="27" applyNumberFormat="1" applyFont="1" applyFill="1" applyBorder="1" applyAlignment="1" applyProtection="1">
      <alignment horizontal="right"/>
      <protection hidden="1"/>
    </xf>
    <xf numFmtId="174" fontId="32" fillId="26" borderId="10" xfId="27" applyNumberFormat="1" applyFont="1" applyFill="1" applyBorder="1" applyAlignment="1" applyProtection="1">
      <alignment horizontal="right"/>
      <protection hidden="1"/>
    </xf>
    <xf numFmtId="174" fontId="32" fillId="19" borderId="10" xfId="27" applyNumberFormat="1" applyFont="1" applyFill="1" applyBorder="1" applyAlignment="1" applyProtection="1">
      <alignment horizontal="right"/>
      <protection hidden="1"/>
    </xf>
    <xf numFmtId="175" fontId="24" fillId="26" borderId="12" xfId="27" applyNumberFormat="1" applyFont="1" applyFill="1" applyBorder="1" applyAlignment="1" applyProtection="1">
      <alignment horizontal="right"/>
      <protection hidden="1"/>
    </xf>
    <xf numFmtId="175" fontId="32" fillId="19" borderId="13" xfId="27" applyNumberFormat="1" applyFont="1" applyFill="1" applyBorder="1" applyAlignment="1" applyProtection="1">
      <alignment horizontal="right"/>
      <protection hidden="1"/>
    </xf>
    <xf numFmtId="0" fontId="32" fillId="18" borderId="31" xfId="27" applyFont="1" applyFill="1" applyBorder="1" applyAlignment="1" applyProtection="1">
      <protection hidden="1"/>
    </xf>
    <xf numFmtId="175" fontId="32" fillId="26" borderId="16" xfId="27" applyNumberFormat="1" applyFont="1" applyFill="1" applyBorder="1" applyAlignment="1" applyProtection="1">
      <alignment horizontal="right"/>
      <protection hidden="1"/>
    </xf>
    <xf numFmtId="175" fontId="32" fillId="22" borderId="31" xfId="27" applyNumberFormat="1" applyFont="1" applyFill="1" applyBorder="1" applyAlignment="1" applyProtection="1">
      <alignment horizontal="right"/>
      <protection hidden="1"/>
    </xf>
    <xf numFmtId="175" fontId="32" fillId="18" borderId="31" xfId="27" applyNumberFormat="1" applyFont="1" applyFill="1" applyBorder="1" applyAlignment="1" applyProtection="1">
      <alignment horizontal="right"/>
      <protection hidden="1"/>
    </xf>
    <xf numFmtId="175" fontId="32" fillId="26" borderId="31" xfId="27" applyNumberFormat="1" applyFont="1" applyFill="1" applyBorder="1" applyAlignment="1" applyProtection="1">
      <alignment horizontal="right"/>
      <protection hidden="1"/>
    </xf>
    <xf numFmtId="175" fontId="32" fillId="19" borderId="31" xfId="27" applyNumberFormat="1" applyFont="1" applyFill="1" applyBorder="1" applyAlignment="1" applyProtection="1">
      <alignment horizontal="right"/>
      <protection hidden="1"/>
    </xf>
    <xf numFmtId="9" fontId="32" fillId="18" borderId="31" xfId="27" applyNumberFormat="1" applyFont="1" applyFill="1" applyBorder="1" applyAlignment="1" applyProtection="1">
      <alignment horizontal="right"/>
      <protection hidden="1"/>
    </xf>
    <xf numFmtId="186" fontId="32" fillId="26" borderId="31" xfId="25" applyNumberFormat="1" applyFont="1" applyFill="1" applyBorder="1" applyAlignment="1" applyProtection="1">
      <alignment horizontal="right"/>
      <protection hidden="1"/>
    </xf>
    <xf numFmtId="186" fontId="32" fillId="23" borderId="32" xfId="25" applyNumberFormat="1" applyFont="1" applyFill="1" applyBorder="1" applyAlignment="1" applyProtection="1">
      <alignment horizontal="right"/>
      <protection hidden="1"/>
    </xf>
    <xf numFmtId="174" fontId="32" fillId="26" borderId="14" xfId="27" applyNumberFormat="1" applyFont="1" applyFill="1" applyBorder="1" applyAlignment="1" applyProtection="1">
      <alignment horizontal="right"/>
      <protection hidden="1"/>
    </xf>
    <xf numFmtId="174" fontId="32" fillId="22" borderId="0" xfId="27" applyNumberFormat="1" applyFont="1" applyFill="1" applyBorder="1" applyAlignment="1" applyProtection="1">
      <alignment horizontal="right"/>
      <protection hidden="1"/>
    </xf>
    <xf numFmtId="174" fontId="32" fillId="18" borderId="0" xfId="27" applyNumberFormat="1" applyFont="1" applyFill="1" applyBorder="1" applyAlignment="1" applyProtection="1">
      <alignment horizontal="right"/>
      <protection hidden="1"/>
    </xf>
    <xf numFmtId="174" fontId="32" fillId="26" borderId="0" xfId="27" applyNumberFormat="1" applyFont="1" applyFill="1" applyBorder="1" applyAlignment="1" applyProtection="1">
      <alignment horizontal="right"/>
      <protection hidden="1"/>
    </xf>
    <xf numFmtId="174" fontId="32" fillId="19" borderId="0" xfId="27" applyNumberFormat="1" applyFont="1" applyFill="1" applyBorder="1" applyAlignment="1" applyProtection="1">
      <alignment horizontal="right"/>
      <protection hidden="1"/>
    </xf>
    <xf numFmtId="186" fontId="32" fillId="26" borderId="0" xfId="25" applyNumberFormat="1" applyFont="1" applyFill="1" applyBorder="1" applyAlignment="1" applyProtection="1">
      <alignment horizontal="right"/>
      <protection hidden="1"/>
    </xf>
    <xf numFmtId="186" fontId="32" fillId="23" borderId="11" xfId="25" applyNumberFormat="1" applyFont="1" applyFill="1" applyBorder="1" applyAlignment="1" applyProtection="1">
      <alignment horizontal="right"/>
      <protection hidden="1"/>
    </xf>
    <xf numFmtId="0" fontId="32" fillId="18" borderId="16" xfId="27" applyFont="1" applyFill="1" applyBorder="1" applyAlignment="1" applyProtection="1">
      <protection hidden="1"/>
    </xf>
    <xf numFmtId="184" fontId="24" fillId="26" borderId="16" xfId="27" applyNumberFormat="1" applyFont="1" applyFill="1" applyBorder="1" applyAlignment="1" applyProtection="1">
      <alignment horizontal="right"/>
      <protection hidden="1"/>
    </xf>
    <xf numFmtId="184" fontId="24" fillId="22" borderId="31" xfId="27" applyNumberFormat="1" applyFont="1" applyFill="1" applyBorder="1" applyAlignment="1" applyProtection="1">
      <alignment horizontal="right"/>
      <protection hidden="1"/>
    </xf>
    <xf numFmtId="184" fontId="24" fillId="18" borderId="26" xfId="27" applyNumberFormat="1" applyFont="1" applyFill="1" applyBorder="1" applyAlignment="1" applyProtection="1">
      <alignment horizontal="right"/>
      <protection hidden="1"/>
    </xf>
    <xf numFmtId="184" fontId="24" fillId="26" borderId="26" xfId="27" applyNumberFormat="1" applyFont="1" applyFill="1" applyBorder="1" applyAlignment="1" applyProtection="1">
      <alignment horizontal="right"/>
      <protection hidden="1"/>
    </xf>
    <xf numFmtId="184" fontId="24" fillId="19" borderId="31" xfId="27" applyNumberFormat="1" applyFont="1" applyFill="1" applyBorder="1" applyAlignment="1" applyProtection="1">
      <alignment horizontal="right"/>
      <protection hidden="1"/>
    </xf>
    <xf numFmtId="184" fontId="24" fillId="18" borderId="31" xfId="27" applyNumberFormat="1" applyFont="1" applyFill="1" applyBorder="1" applyAlignment="1" applyProtection="1">
      <alignment horizontal="right"/>
      <protection hidden="1"/>
    </xf>
    <xf numFmtId="184" fontId="32" fillId="26" borderId="16" xfId="27" applyNumberFormat="1" applyFont="1" applyFill="1" applyBorder="1" applyAlignment="1" applyProtection="1">
      <alignment horizontal="right"/>
      <protection hidden="1"/>
    </xf>
    <xf numFmtId="184" fontId="32" fillId="22" borderId="31" xfId="27" applyNumberFormat="1" applyFont="1" applyFill="1" applyBorder="1" applyAlignment="1" applyProtection="1">
      <alignment horizontal="right"/>
      <protection hidden="1"/>
    </xf>
    <xf numFmtId="184" fontId="32" fillId="18" borderId="26" xfId="27" applyNumberFormat="1" applyFont="1" applyFill="1" applyBorder="1" applyAlignment="1" applyProtection="1">
      <alignment horizontal="right"/>
      <protection hidden="1"/>
    </xf>
    <xf numFmtId="184" fontId="32" fillId="26" borderId="26" xfId="27" applyNumberFormat="1" applyFont="1" applyFill="1" applyBorder="1" applyAlignment="1" applyProtection="1">
      <alignment horizontal="right"/>
      <protection hidden="1"/>
    </xf>
    <xf numFmtId="184" fontId="32" fillId="19" borderId="31" xfId="27" applyNumberFormat="1" applyFont="1" applyFill="1" applyBorder="1" applyAlignment="1" applyProtection="1">
      <alignment horizontal="right"/>
      <protection hidden="1"/>
    </xf>
    <xf numFmtId="184" fontId="32" fillId="18" borderId="31" xfId="27" applyNumberFormat="1" applyFont="1" applyFill="1" applyBorder="1" applyAlignment="1" applyProtection="1">
      <alignment horizontal="right"/>
      <protection hidden="1"/>
    </xf>
    <xf numFmtId="174" fontId="32" fillId="26" borderId="26" xfId="27" applyNumberFormat="1" applyFont="1" applyFill="1" applyBorder="1" applyAlignment="1" applyProtection="1">
      <alignment horizontal="right"/>
      <protection hidden="1"/>
    </xf>
    <xf numFmtId="174" fontId="24" fillId="26" borderId="20" xfId="27" applyNumberFormat="1" applyFont="1" applyFill="1" applyBorder="1" applyAlignment="1" applyProtection="1">
      <alignment horizontal="right"/>
      <protection hidden="1"/>
    </xf>
    <xf numFmtId="174" fontId="24" fillId="22" borderId="10" xfId="27" applyNumberFormat="1" applyFont="1" applyFill="1" applyBorder="1" applyAlignment="1" applyProtection="1">
      <alignment horizontal="right"/>
      <protection hidden="1"/>
    </xf>
    <xf numFmtId="174" fontId="24" fillId="18" borderId="10" xfId="27" applyNumberFormat="1" applyFont="1" applyFill="1" applyBorder="1" applyAlignment="1" applyProtection="1">
      <alignment horizontal="right"/>
      <protection hidden="1"/>
    </xf>
    <xf numFmtId="174" fontId="24" fillId="26" borderId="10" xfId="27" applyNumberFormat="1" applyFont="1" applyFill="1" applyBorder="1" applyAlignment="1" applyProtection="1">
      <alignment horizontal="right"/>
      <protection hidden="1"/>
    </xf>
    <xf numFmtId="174" fontId="24" fillId="19" borderId="10" xfId="27" applyNumberFormat="1" applyFont="1" applyFill="1" applyBorder="1" applyAlignment="1" applyProtection="1">
      <alignment horizontal="right"/>
      <protection hidden="1"/>
    </xf>
    <xf numFmtId="0" fontId="24" fillId="18" borderId="0" xfId="27" applyNumberFormat="1" applyFont="1" applyFill="1" applyBorder="1" applyAlignment="1" applyProtection="1">
      <protection hidden="1"/>
    </xf>
    <xf numFmtId="177" fontId="32" fillId="18" borderId="0" xfId="37" applyNumberFormat="1" applyFont="1" applyFill="1" applyBorder="1" applyAlignment="1" applyProtection="1">
      <protection hidden="1"/>
    </xf>
    <xf numFmtId="0" fontId="23" fillId="19" borderId="0" xfId="20" applyFont="1" applyFill="1" applyProtection="1">
      <protection hidden="1"/>
    </xf>
    <xf numFmtId="0" fontId="23" fillId="19" borderId="0" xfId="37" applyFont="1" applyFill="1" applyProtection="1">
      <protection hidden="1"/>
    </xf>
    <xf numFmtId="0" fontId="23" fillId="10" borderId="0" xfId="37" applyFont="1" applyFill="1" applyProtection="1">
      <protection hidden="1"/>
    </xf>
    <xf numFmtId="0" fontId="23" fillId="10" borderId="0" xfId="20" applyFont="1" applyFill="1" applyProtection="1">
      <protection hidden="1"/>
    </xf>
    <xf numFmtId="38" fontId="26" fillId="19" borderId="0" xfId="20" applyNumberFormat="1" applyFont="1" applyFill="1" applyBorder="1" applyProtection="1">
      <protection hidden="1"/>
    </xf>
    <xf numFmtId="38" fontId="23" fillId="19" borderId="0" xfId="20" applyNumberFormat="1" applyFont="1" applyFill="1" applyBorder="1" applyProtection="1">
      <protection hidden="1"/>
    </xf>
    <xf numFmtId="166" fontId="23" fillId="25" borderId="12" xfId="37" applyNumberFormat="1" applyFont="1" applyFill="1" applyBorder="1" applyAlignment="1" applyProtection="1">
      <protection hidden="1"/>
    </xf>
    <xf numFmtId="166" fontId="23" fillId="22" borderId="26" xfId="37" applyNumberFormat="1" applyFont="1" applyFill="1" applyBorder="1" applyAlignment="1" applyProtection="1">
      <protection hidden="1"/>
    </xf>
    <xf numFmtId="166" fontId="23" fillId="18" borderId="26" xfId="37" applyNumberFormat="1" applyFont="1" applyFill="1" applyBorder="1" applyAlignment="1" applyProtection="1">
      <protection hidden="1"/>
    </xf>
    <xf numFmtId="166" fontId="23" fillId="26" borderId="26" xfId="37" applyNumberFormat="1" applyFont="1" applyFill="1" applyBorder="1" applyAlignment="1" applyProtection="1">
      <protection hidden="1"/>
    </xf>
    <xf numFmtId="166" fontId="23" fillId="19" borderId="26" xfId="37" applyNumberFormat="1" applyFont="1" applyFill="1" applyBorder="1" applyAlignment="1" applyProtection="1">
      <protection hidden="1"/>
    </xf>
    <xf numFmtId="166" fontId="23" fillId="25" borderId="26" xfId="25" applyNumberFormat="1" applyFont="1" applyFill="1" applyBorder="1" applyAlignment="1" applyProtection="1">
      <alignment horizontal="right"/>
      <protection hidden="1"/>
    </xf>
    <xf numFmtId="166" fontId="23" fillId="22" borderId="19" xfId="25" applyNumberFormat="1" applyFont="1" applyFill="1" applyBorder="1" applyAlignment="1" applyProtection="1">
      <alignment horizontal="right"/>
      <protection hidden="1"/>
    </xf>
    <xf numFmtId="3" fontId="24" fillId="18" borderId="0" xfId="20" applyNumberFormat="1" applyFont="1" applyFill="1" applyBorder="1" applyAlignment="1" applyProtection="1">
      <alignment horizontal="center"/>
      <protection hidden="1"/>
    </xf>
    <xf numFmtId="9" fontId="32" fillId="26" borderId="12" xfId="37" applyNumberFormat="1" applyFont="1" applyFill="1" applyBorder="1" applyAlignment="1" applyProtection="1">
      <alignment horizontal="right"/>
      <protection hidden="1"/>
    </xf>
    <xf numFmtId="9" fontId="32" fillId="22" borderId="26" xfId="27" applyNumberFormat="1" applyFont="1" applyFill="1" applyBorder="1" applyAlignment="1" applyProtection="1">
      <alignment horizontal="right"/>
      <protection hidden="1"/>
    </xf>
    <xf numFmtId="9" fontId="32" fillId="18" borderId="26" xfId="37" applyNumberFormat="1" applyFont="1" applyFill="1" applyBorder="1" applyAlignment="1" applyProtection="1">
      <alignment horizontal="right"/>
      <protection hidden="1"/>
    </xf>
    <xf numFmtId="9" fontId="32" fillId="26" borderId="26" xfId="37" applyNumberFormat="1" applyFont="1" applyFill="1" applyBorder="1" applyAlignment="1" applyProtection="1">
      <alignment horizontal="right"/>
      <protection hidden="1"/>
    </xf>
    <xf numFmtId="9" fontId="32" fillId="19" borderId="26" xfId="27" applyNumberFormat="1" applyFont="1" applyFill="1" applyBorder="1" applyAlignment="1" applyProtection="1">
      <alignment horizontal="right"/>
      <protection hidden="1"/>
    </xf>
    <xf numFmtId="9" fontId="32" fillId="18" borderId="26" xfId="27" applyNumberFormat="1" applyFont="1" applyFill="1" applyBorder="1" applyAlignment="1" applyProtection="1">
      <alignment horizontal="right"/>
      <protection hidden="1"/>
    </xf>
    <xf numFmtId="9" fontId="24" fillId="18" borderId="0" xfId="20" applyNumberFormat="1" applyFont="1" applyFill="1" applyBorder="1" applyAlignment="1" applyProtection="1">
      <alignment horizontal="center"/>
      <protection hidden="1"/>
    </xf>
    <xf numFmtId="9" fontId="23" fillId="25" borderId="12" xfId="37" applyNumberFormat="1" applyFont="1" applyFill="1" applyBorder="1" applyAlignment="1" applyProtection="1">
      <alignment horizontal="right"/>
      <protection hidden="1"/>
    </xf>
    <xf numFmtId="9" fontId="23" fillId="22" borderId="26" xfId="37" applyNumberFormat="1" applyFont="1" applyFill="1" applyBorder="1" applyAlignment="1" applyProtection="1">
      <alignment horizontal="right"/>
      <protection hidden="1"/>
    </xf>
    <xf numFmtId="9" fontId="23" fillId="18" borderId="26" xfId="37" applyNumberFormat="1" applyFont="1" applyFill="1" applyBorder="1" applyAlignment="1" applyProtection="1">
      <alignment horizontal="right"/>
      <protection hidden="1"/>
    </xf>
    <xf numFmtId="9" fontId="23" fillId="26" borderId="26" xfId="37" applyNumberFormat="1" applyFont="1" applyFill="1" applyBorder="1" applyAlignment="1" applyProtection="1">
      <alignment horizontal="right"/>
      <protection hidden="1"/>
    </xf>
    <xf numFmtId="9" fontId="23" fillId="19" borderId="26" xfId="37" applyNumberFormat="1" applyFont="1" applyFill="1" applyBorder="1" applyAlignment="1" applyProtection="1">
      <alignment horizontal="right"/>
      <protection hidden="1"/>
    </xf>
    <xf numFmtId="0" fontId="24" fillId="18" borderId="15" xfId="27" applyFont="1" applyFill="1" applyBorder="1" applyAlignment="1" applyProtection="1">
      <protection hidden="1"/>
    </xf>
    <xf numFmtId="9" fontId="23" fillId="25" borderId="13" xfId="37" applyNumberFormat="1" applyFont="1" applyFill="1" applyBorder="1" applyAlignment="1" applyProtection="1">
      <alignment horizontal="right"/>
      <protection hidden="1"/>
    </xf>
    <xf numFmtId="9" fontId="23" fillId="22" borderId="13" xfId="37" applyNumberFormat="1" applyFont="1" applyFill="1" applyBorder="1" applyAlignment="1" applyProtection="1">
      <alignment horizontal="right"/>
      <protection hidden="1"/>
    </xf>
    <xf numFmtId="9" fontId="23" fillId="18" borderId="13" xfId="37" applyNumberFormat="1" applyFont="1" applyFill="1" applyBorder="1" applyAlignment="1" applyProtection="1">
      <alignment horizontal="right"/>
      <protection hidden="1"/>
    </xf>
    <xf numFmtId="9" fontId="23" fillId="26" borderId="13" xfId="37" applyNumberFormat="1" applyFont="1" applyFill="1" applyBorder="1" applyAlignment="1" applyProtection="1">
      <alignment horizontal="right"/>
      <protection hidden="1"/>
    </xf>
    <xf numFmtId="9" fontId="23" fillId="19" borderId="13" xfId="37" applyNumberFormat="1" applyFont="1" applyFill="1" applyBorder="1" applyAlignment="1" applyProtection="1">
      <alignment horizontal="right"/>
      <protection hidden="1"/>
    </xf>
    <xf numFmtId="166" fontId="23" fillId="25" borderId="13" xfId="25" applyNumberFormat="1" applyFont="1" applyFill="1" applyBorder="1" applyAlignment="1" applyProtection="1">
      <alignment horizontal="right"/>
      <protection hidden="1"/>
    </xf>
    <xf numFmtId="166" fontId="23" fillId="22" borderId="17" xfId="25" applyNumberFormat="1" applyFont="1" applyFill="1" applyBorder="1" applyAlignment="1" applyProtection="1">
      <alignment horizontal="right"/>
      <protection hidden="1"/>
    </xf>
    <xf numFmtId="38" fontId="26" fillId="18" borderId="0" xfId="20" applyNumberFormat="1" applyFont="1" applyFill="1" applyProtection="1">
      <protection hidden="1"/>
    </xf>
    <xf numFmtId="9" fontId="32" fillId="26" borderId="18" xfId="37" applyNumberFormat="1" applyFont="1" applyFill="1" applyBorder="1" applyAlignment="1" applyProtection="1">
      <alignment horizontal="right"/>
      <protection hidden="1"/>
    </xf>
    <xf numFmtId="9" fontId="32" fillId="22" borderId="13" xfId="27" applyNumberFormat="1" applyFont="1" applyFill="1" applyBorder="1" applyAlignment="1" applyProtection="1">
      <alignment horizontal="right"/>
      <protection hidden="1"/>
    </xf>
    <xf numFmtId="9" fontId="32" fillId="18" borderId="13" xfId="37" applyNumberFormat="1" applyFont="1" applyFill="1" applyBorder="1" applyAlignment="1" applyProtection="1">
      <alignment horizontal="right"/>
      <protection hidden="1"/>
    </xf>
    <xf numFmtId="9" fontId="32" fillId="26" borderId="13" xfId="37" applyNumberFormat="1" applyFont="1" applyFill="1" applyBorder="1" applyAlignment="1" applyProtection="1">
      <alignment horizontal="right"/>
      <protection hidden="1"/>
    </xf>
    <xf numFmtId="9" fontId="32" fillId="19" borderId="13" xfId="27" applyNumberFormat="1" applyFont="1" applyFill="1" applyBorder="1" applyAlignment="1" applyProtection="1">
      <alignment horizontal="right"/>
      <protection hidden="1"/>
    </xf>
    <xf numFmtId="9" fontId="32" fillId="18" borderId="13" xfId="27" applyNumberFormat="1" applyFont="1" applyFill="1" applyBorder="1" applyAlignment="1" applyProtection="1">
      <alignment horizontal="right"/>
      <protection hidden="1"/>
    </xf>
    <xf numFmtId="166" fontId="32" fillId="26" borderId="13" xfId="25" applyNumberFormat="1" applyFont="1" applyFill="1" applyBorder="1" applyAlignment="1" applyProtection="1">
      <alignment horizontal="right"/>
      <protection hidden="1"/>
    </xf>
    <xf numFmtId="166" fontId="32" fillId="23" borderId="17" xfId="25" applyNumberFormat="1" applyFont="1" applyFill="1" applyBorder="1" applyAlignment="1" applyProtection="1">
      <alignment horizontal="right"/>
      <protection hidden="1"/>
    </xf>
    <xf numFmtId="166" fontId="23" fillId="25" borderId="12" xfId="37" applyNumberFormat="1" applyFont="1" applyFill="1" applyBorder="1" applyAlignment="1" applyProtection="1">
      <alignment horizontal="right"/>
      <protection hidden="1"/>
    </xf>
    <xf numFmtId="166" fontId="23" fillId="22" borderId="26" xfId="37" applyNumberFormat="1" applyFont="1" applyFill="1" applyBorder="1" applyAlignment="1" applyProtection="1">
      <alignment horizontal="right"/>
      <protection hidden="1"/>
    </xf>
    <xf numFmtId="166" fontId="23" fillId="18" borderId="26" xfId="37" applyNumberFormat="1" applyFont="1" applyFill="1" applyBorder="1" applyAlignment="1" applyProtection="1">
      <alignment horizontal="right"/>
      <protection hidden="1"/>
    </xf>
    <xf numFmtId="166" fontId="23" fillId="26" borderId="26" xfId="37" applyNumberFormat="1" applyFont="1" applyFill="1" applyBorder="1" applyAlignment="1" applyProtection="1">
      <alignment horizontal="right"/>
      <protection hidden="1"/>
    </xf>
    <xf numFmtId="166" fontId="23" fillId="19" borderId="26" xfId="37" applyNumberFormat="1" applyFont="1" applyFill="1" applyBorder="1" applyAlignment="1" applyProtection="1">
      <alignment horizontal="right"/>
      <protection hidden="1"/>
    </xf>
    <xf numFmtId="0" fontId="24" fillId="18" borderId="0" xfId="18" applyNumberFormat="1" applyFont="1" applyFill="1" applyBorder="1" applyAlignment="1" applyProtection="1">
      <alignment horizontal="center"/>
      <protection hidden="1"/>
    </xf>
    <xf numFmtId="186" fontId="24" fillId="18" borderId="26" xfId="27" applyNumberFormat="1" applyFont="1" applyFill="1" applyBorder="1" applyAlignment="1" applyProtection="1">
      <protection hidden="1"/>
    </xf>
    <xf numFmtId="174" fontId="32" fillId="26" borderId="18" xfId="37" applyNumberFormat="1" applyFont="1" applyFill="1" applyBorder="1" applyAlignment="1" applyProtection="1">
      <alignment horizontal="right"/>
      <protection hidden="1"/>
    </xf>
    <xf numFmtId="174" fontId="32" fillId="22" borderId="13" xfId="27" applyNumberFormat="1" applyFont="1" applyFill="1" applyBorder="1" applyAlignment="1" applyProtection="1">
      <protection hidden="1"/>
    </xf>
    <xf numFmtId="174" fontId="32" fillId="18" borderId="26" xfId="37" applyNumberFormat="1" applyFont="1" applyFill="1" applyBorder="1" applyAlignment="1" applyProtection="1">
      <alignment horizontal="right"/>
      <protection hidden="1"/>
    </xf>
    <xf numFmtId="174" fontId="32" fillId="18" borderId="13" xfId="37" applyNumberFormat="1" applyFont="1" applyFill="1" applyBorder="1" applyAlignment="1" applyProtection="1">
      <alignment horizontal="right"/>
      <protection hidden="1"/>
    </xf>
    <xf numFmtId="186" fontId="32" fillId="18" borderId="13" xfId="27" applyNumberFormat="1" applyFont="1" applyFill="1" applyBorder="1" applyAlignment="1" applyProtection="1">
      <protection hidden="1"/>
    </xf>
    <xf numFmtId="174" fontId="32" fillId="26" borderId="16" xfId="37" applyNumberFormat="1" applyFont="1" applyFill="1" applyBorder="1" applyAlignment="1" applyProtection="1">
      <alignment horizontal="right"/>
      <protection hidden="1"/>
    </xf>
    <xf numFmtId="174" fontId="32" fillId="22" borderId="31" xfId="27" applyNumberFormat="1" applyFont="1" applyFill="1" applyBorder="1" applyAlignment="1" applyProtection="1">
      <protection hidden="1"/>
    </xf>
    <xf numFmtId="174" fontId="32" fillId="19" borderId="31" xfId="27" applyNumberFormat="1" applyFont="1" applyFill="1" applyBorder="1" applyAlignment="1" applyProtection="1">
      <protection hidden="1"/>
    </xf>
    <xf numFmtId="174" fontId="32" fillId="18" borderId="31" xfId="37" applyNumberFormat="1" applyFont="1" applyFill="1" applyBorder="1" applyAlignment="1" applyProtection="1">
      <alignment horizontal="right"/>
      <protection hidden="1"/>
    </xf>
    <xf numFmtId="186" fontId="32" fillId="18" borderId="31" xfId="27" applyNumberFormat="1" applyFont="1" applyFill="1" applyBorder="1" applyAlignment="1" applyProtection="1">
      <protection hidden="1"/>
    </xf>
    <xf numFmtId="174" fontId="23" fillId="25" borderId="20" xfId="37" applyNumberFormat="1" applyFont="1" applyFill="1" applyBorder="1" applyAlignment="1" applyProtection="1">
      <alignment horizontal="right"/>
      <protection hidden="1"/>
    </xf>
    <xf numFmtId="174" fontId="23" fillId="22" borderId="10" xfId="37" applyNumberFormat="1" applyFont="1" applyFill="1" applyBorder="1" applyAlignment="1" applyProtection="1">
      <alignment horizontal="right"/>
      <protection hidden="1"/>
    </xf>
    <xf numFmtId="174" fontId="23" fillId="18" borderId="26" xfId="37" applyNumberFormat="1" applyFont="1" applyFill="1" applyBorder="1" applyAlignment="1" applyProtection="1">
      <alignment horizontal="right"/>
      <protection hidden="1"/>
    </xf>
    <xf numFmtId="174" fontId="23" fillId="26" borderId="26" xfId="37" applyNumberFormat="1" applyFont="1" applyFill="1" applyBorder="1" applyAlignment="1" applyProtection="1">
      <alignment horizontal="right"/>
      <protection hidden="1"/>
    </xf>
    <xf numFmtId="186" fontId="23" fillId="19" borderId="10" xfId="37" applyNumberFormat="1" applyFont="1" applyFill="1" applyBorder="1" applyAlignment="1" applyProtection="1">
      <alignment horizontal="right"/>
      <protection hidden="1"/>
    </xf>
    <xf numFmtId="174" fontId="24" fillId="25" borderId="12" xfId="37" applyNumberFormat="1" applyFont="1" applyFill="1" applyBorder="1" applyAlignment="1" applyProtection="1">
      <alignment horizontal="right"/>
      <protection hidden="1"/>
    </xf>
    <xf numFmtId="174" fontId="24" fillId="22" borderId="26" xfId="37" applyNumberFormat="1" applyFont="1" applyFill="1" applyBorder="1" applyAlignment="1" applyProtection="1">
      <alignment horizontal="right"/>
      <protection hidden="1"/>
    </xf>
    <xf numFmtId="174" fontId="24" fillId="26" borderId="26" xfId="37" applyNumberFormat="1" applyFont="1" applyFill="1" applyBorder="1" applyAlignment="1" applyProtection="1">
      <alignment horizontal="right"/>
      <protection hidden="1"/>
    </xf>
    <xf numFmtId="174" fontId="24" fillId="19" borderId="26" xfId="37" applyNumberFormat="1" applyFont="1" applyFill="1" applyBorder="1" applyAlignment="1" applyProtection="1">
      <alignment horizontal="right"/>
      <protection hidden="1"/>
    </xf>
    <xf numFmtId="186" fontId="24" fillId="19" borderId="26" xfId="37" applyNumberFormat="1" applyFont="1" applyFill="1" applyBorder="1" applyAlignment="1" applyProtection="1">
      <alignment horizontal="right"/>
      <protection hidden="1"/>
    </xf>
    <xf numFmtId="3" fontId="31" fillId="18" borderId="0" xfId="20" applyNumberFormat="1" applyFont="1" applyFill="1" applyBorder="1" applyAlignment="1" applyProtection="1">
      <alignment horizontal="center"/>
      <protection hidden="1"/>
    </xf>
    <xf numFmtId="0" fontId="31" fillId="18" borderId="0" xfId="27" applyFont="1" applyFill="1" applyBorder="1" applyAlignment="1" applyProtection="1">
      <protection hidden="1"/>
    </xf>
    <xf numFmtId="174" fontId="31" fillId="25" borderId="12" xfId="37" applyNumberFormat="1" applyFont="1" applyFill="1" applyBorder="1" applyAlignment="1" applyProtection="1">
      <alignment horizontal="right"/>
      <protection hidden="1"/>
    </xf>
    <xf numFmtId="174" fontId="31" fillId="22" borderId="26" xfId="37" applyNumberFormat="1" applyFont="1" applyFill="1" applyBorder="1" applyAlignment="1" applyProtection="1">
      <alignment horizontal="right"/>
      <protection hidden="1"/>
    </xf>
    <xf numFmtId="174" fontId="31" fillId="18" borderId="26" xfId="37" applyNumberFormat="1" applyFont="1" applyFill="1" applyBorder="1" applyAlignment="1" applyProtection="1">
      <alignment horizontal="right"/>
      <protection hidden="1"/>
    </xf>
    <xf numFmtId="174" fontId="31" fillId="26" borderId="26" xfId="37" applyNumberFormat="1" applyFont="1" applyFill="1" applyBorder="1" applyAlignment="1" applyProtection="1">
      <alignment horizontal="right"/>
      <protection hidden="1"/>
    </xf>
    <xf numFmtId="174" fontId="31" fillId="19" borderId="26" xfId="37" applyNumberFormat="1" applyFont="1" applyFill="1" applyBorder="1" applyAlignment="1" applyProtection="1">
      <alignment horizontal="right"/>
      <protection hidden="1"/>
    </xf>
    <xf numFmtId="186" fontId="31" fillId="18" borderId="26" xfId="37" applyNumberFormat="1" applyFont="1" applyFill="1" applyBorder="1" applyAlignment="1" applyProtection="1">
      <alignment horizontal="right"/>
      <protection hidden="1"/>
    </xf>
    <xf numFmtId="0" fontId="31" fillId="18" borderId="0" xfId="20" applyNumberFormat="1" applyFont="1" applyFill="1" applyBorder="1" applyAlignment="1" applyProtection="1">
      <alignment horizontal="center"/>
      <protection hidden="1"/>
    </xf>
    <xf numFmtId="0" fontId="29" fillId="0" borderId="0" xfId="37" applyFont="1" applyProtection="1">
      <protection hidden="1"/>
    </xf>
    <xf numFmtId="179" fontId="24" fillId="25" borderId="12" xfId="37" applyNumberFormat="1" applyFont="1" applyFill="1" applyBorder="1" applyAlignment="1" applyProtection="1">
      <alignment horizontal="right"/>
      <protection hidden="1"/>
    </xf>
    <xf numFmtId="179" fontId="24" fillId="22" borderId="26" xfId="37" applyNumberFormat="1" applyFont="1" applyFill="1" applyBorder="1" applyAlignment="1" applyProtection="1">
      <alignment horizontal="right"/>
      <protection hidden="1"/>
    </xf>
    <xf numFmtId="179" fontId="24" fillId="18" borderId="26" xfId="37" applyNumberFormat="1" applyFont="1" applyFill="1" applyBorder="1" applyAlignment="1" applyProtection="1">
      <alignment horizontal="right"/>
      <protection hidden="1"/>
    </xf>
    <xf numFmtId="179" fontId="24" fillId="26" borderId="26" xfId="37" applyNumberFormat="1" applyFont="1" applyFill="1" applyBorder="1" applyAlignment="1" applyProtection="1">
      <alignment horizontal="right"/>
      <protection hidden="1"/>
    </xf>
    <xf numFmtId="179" fontId="24" fillId="19" borderId="26" xfId="37" applyNumberFormat="1" applyFont="1" applyFill="1" applyBorder="1" applyAlignment="1" applyProtection="1">
      <alignment horizontal="right"/>
      <protection hidden="1"/>
    </xf>
    <xf numFmtId="186" fontId="24" fillId="18" borderId="26" xfId="37" applyNumberFormat="1" applyFont="1" applyFill="1" applyBorder="1" applyAlignment="1" applyProtection="1">
      <alignment horizontal="right"/>
      <protection hidden="1"/>
    </xf>
    <xf numFmtId="0" fontId="24" fillId="18" borderId="0" xfId="27" applyFont="1" applyFill="1" applyBorder="1" applyAlignment="1" applyProtection="1">
      <protection hidden="1"/>
    </xf>
    <xf numFmtId="174" fontId="23" fillId="25" borderId="12" xfId="37" applyNumberFormat="1" applyFont="1" applyFill="1" applyBorder="1" applyAlignment="1" applyProtection="1">
      <alignment horizontal="right"/>
      <protection hidden="1"/>
    </xf>
    <xf numFmtId="174" fontId="23" fillId="22" borderId="26" xfId="37" applyNumberFormat="1" applyFont="1" applyFill="1" applyBorder="1" applyAlignment="1" applyProtection="1">
      <alignment horizontal="right"/>
      <protection hidden="1"/>
    </xf>
    <xf numFmtId="174" fontId="23" fillId="19" borderId="26" xfId="37" applyNumberFormat="1" applyFont="1" applyFill="1" applyBorder="1" applyAlignment="1" applyProtection="1">
      <alignment horizontal="right"/>
      <protection hidden="1"/>
    </xf>
    <xf numFmtId="186" fontId="23" fillId="19" borderId="26" xfId="37" applyNumberFormat="1" applyFont="1" applyFill="1" applyBorder="1" applyAlignment="1" applyProtection="1">
      <alignment horizontal="right"/>
      <protection hidden="1"/>
    </xf>
    <xf numFmtId="186" fontId="24" fillId="19" borderId="26" xfId="27" applyNumberFormat="1" applyFont="1" applyFill="1" applyBorder="1" applyAlignment="1" applyProtection="1">
      <alignment horizontal="right"/>
      <protection hidden="1"/>
    </xf>
    <xf numFmtId="174" fontId="24" fillId="26" borderId="18" xfId="27" applyNumberFormat="1" applyFont="1" applyFill="1" applyBorder="1" applyAlignment="1" applyProtection="1">
      <alignment horizontal="right"/>
      <protection hidden="1"/>
    </xf>
    <xf numFmtId="174" fontId="24" fillId="22" borderId="13" xfId="27" applyNumberFormat="1" applyFont="1" applyFill="1" applyBorder="1" applyAlignment="1" applyProtection="1">
      <alignment horizontal="right"/>
      <protection hidden="1"/>
    </xf>
    <xf numFmtId="174" fontId="24" fillId="18" borderId="13" xfId="27" applyNumberFormat="1" applyFont="1" applyFill="1" applyBorder="1" applyAlignment="1" applyProtection="1">
      <alignment horizontal="right"/>
      <protection hidden="1"/>
    </xf>
    <xf numFmtId="174" fontId="24" fillId="18" borderId="26" xfId="27" applyNumberFormat="1" applyFont="1" applyFill="1" applyBorder="1" applyAlignment="1" applyProtection="1">
      <alignment horizontal="right"/>
      <protection hidden="1"/>
    </xf>
    <xf numFmtId="174" fontId="24" fillId="26" borderId="13" xfId="27" applyNumberFormat="1" applyFont="1" applyFill="1" applyBorder="1" applyAlignment="1" applyProtection="1">
      <alignment horizontal="right"/>
      <protection hidden="1"/>
    </xf>
    <xf numFmtId="174" fontId="24" fillId="19" borderId="13" xfId="27" applyNumberFormat="1" applyFont="1" applyFill="1" applyBorder="1" applyAlignment="1" applyProtection="1">
      <alignment horizontal="right"/>
      <protection hidden="1"/>
    </xf>
    <xf numFmtId="186" fontId="24" fillId="18" borderId="13" xfId="27" applyNumberFormat="1" applyFont="1" applyFill="1" applyBorder="1" applyAlignment="1" applyProtection="1">
      <alignment horizontal="right"/>
      <protection hidden="1"/>
    </xf>
    <xf numFmtId="186" fontId="24" fillId="26" borderId="13" xfId="25" applyNumberFormat="1" applyFont="1" applyFill="1" applyBorder="1" applyAlignment="1" applyProtection="1">
      <alignment horizontal="right"/>
      <protection hidden="1"/>
    </xf>
    <xf numFmtId="186" fontId="24" fillId="23" borderId="17" xfId="25" applyNumberFormat="1" applyFont="1" applyFill="1" applyBorder="1" applyAlignment="1" applyProtection="1">
      <alignment horizontal="right"/>
      <protection hidden="1"/>
    </xf>
    <xf numFmtId="9" fontId="24" fillId="26" borderId="12" xfId="37" applyNumberFormat="1" applyFont="1" applyFill="1" applyBorder="1" applyAlignment="1" applyProtection="1">
      <alignment horizontal="right"/>
      <protection hidden="1"/>
    </xf>
    <xf numFmtId="9" fontId="24" fillId="22" borderId="26" xfId="27" applyNumberFormat="1" applyFont="1" applyFill="1" applyBorder="1" applyAlignment="1" applyProtection="1">
      <alignment horizontal="right"/>
      <protection hidden="1"/>
    </xf>
    <xf numFmtId="9" fontId="24" fillId="18" borderId="26" xfId="37" applyNumberFormat="1" applyFont="1" applyFill="1" applyBorder="1" applyAlignment="1" applyProtection="1">
      <alignment horizontal="right"/>
      <protection hidden="1"/>
    </xf>
    <xf numFmtId="9" fontId="24" fillId="26" borderId="26" xfId="37" applyNumberFormat="1" applyFont="1" applyFill="1" applyBorder="1" applyAlignment="1" applyProtection="1">
      <alignment horizontal="right"/>
      <protection hidden="1"/>
    </xf>
    <xf numFmtId="9" fontId="24" fillId="19" borderId="26" xfId="27" applyNumberFormat="1" applyFont="1" applyFill="1" applyBorder="1" applyAlignment="1" applyProtection="1">
      <alignment horizontal="right"/>
      <protection hidden="1"/>
    </xf>
    <xf numFmtId="174" fontId="37" fillId="26" borderId="18" xfId="37" applyNumberFormat="1" applyFont="1" applyFill="1" applyBorder="1" applyAlignment="1" applyProtection="1">
      <alignment horizontal="right"/>
      <protection hidden="1"/>
    </xf>
    <xf numFmtId="174" fontId="37" fillId="22" borderId="13" xfId="27" applyNumberFormat="1" applyFont="1" applyFill="1" applyBorder="1" applyAlignment="1" applyProtection="1">
      <protection hidden="1"/>
    </xf>
    <xf numFmtId="174" fontId="37" fillId="18" borderId="13" xfId="37" applyNumberFormat="1" applyFont="1" applyFill="1" applyBorder="1" applyAlignment="1" applyProtection="1">
      <alignment horizontal="right"/>
      <protection hidden="1"/>
    </xf>
    <xf numFmtId="174" fontId="37" fillId="18" borderId="26" xfId="37" applyNumberFormat="1" applyFont="1" applyFill="1" applyBorder="1" applyAlignment="1" applyProtection="1">
      <alignment horizontal="right"/>
      <protection hidden="1"/>
    </xf>
    <xf numFmtId="174" fontId="37" fillId="26" borderId="13" xfId="37" applyNumberFormat="1" applyFont="1" applyFill="1" applyBorder="1" applyAlignment="1" applyProtection="1">
      <alignment horizontal="right"/>
      <protection hidden="1"/>
    </xf>
    <xf numFmtId="38" fontId="29" fillId="18" borderId="0" xfId="20" applyNumberFormat="1" applyFont="1" applyFill="1" applyProtection="1">
      <protection hidden="1"/>
    </xf>
    <xf numFmtId="9" fontId="37" fillId="26" borderId="12" xfId="37" applyNumberFormat="1" applyFont="1" applyFill="1" applyBorder="1" applyAlignment="1" applyProtection="1">
      <alignment horizontal="right"/>
      <protection hidden="1"/>
    </xf>
    <xf numFmtId="9" fontId="37" fillId="22" borderId="26" xfId="27" applyNumberFormat="1" applyFont="1" applyFill="1" applyBorder="1" applyAlignment="1" applyProtection="1">
      <alignment horizontal="right"/>
      <protection hidden="1"/>
    </xf>
    <xf numFmtId="9" fontId="37" fillId="18" borderId="26" xfId="37" applyNumberFormat="1" applyFont="1" applyFill="1" applyBorder="1" applyAlignment="1" applyProtection="1">
      <alignment horizontal="right"/>
      <protection hidden="1"/>
    </xf>
    <xf numFmtId="9" fontId="37" fillId="26" borderId="26" xfId="27" applyNumberFormat="1" applyFont="1" applyFill="1" applyBorder="1" applyAlignment="1" applyProtection="1">
      <alignment horizontal="right"/>
      <protection hidden="1"/>
    </xf>
    <xf numFmtId="9" fontId="37" fillId="19" borderId="26" xfId="27" applyNumberFormat="1" applyFont="1" applyFill="1" applyBorder="1" applyAlignment="1" applyProtection="1">
      <alignment horizontal="right"/>
      <protection hidden="1"/>
    </xf>
    <xf numFmtId="9" fontId="37" fillId="18" borderId="26" xfId="27" applyNumberFormat="1" applyFont="1" applyFill="1" applyBorder="1" applyAlignment="1" applyProtection="1">
      <alignment horizontal="right"/>
      <protection hidden="1"/>
    </xf>
    <xf numFmtId="186" fontId="37" fillId="18" borderId="31" xfId="27" applyNumberFormat="1" applyFont="1" applyFill="1" applyBorder="1" applyAlignment="1" applyProtection="1">
      <protection hidden="1"/>
    </xf>
    <xf numFmtId="9" fontId="24" fillId="26" borderId="18" xfId="37" applyNumberFormat="1" applyFont="1" applyFill="1" applyBorder="1" applyAlignment="1" applyProtection="1">
      <alignment horizontal="right"/>
      <protection hidden="1"/>
    </xf>
    <xf numFmtId="9" fontId="24" fillId="22" borderId="13" xfId="27" applyNumberFormat="1" applyFont="1" applyFill="1" applyBorder="1" applyAlignment="1" applyProtection="1">
      <alignment horizontal="right"/>
      <protection hidden="1"/>
    </xf>
    <xf numFmtId="9" fontId="24" fillId="18" borderId="13" xfId="37" applyNumberFormat="1" applyFont="1" applyFill="1" applyBorder="1" applyAlignment="1" applyProtection="1">
      <alignment horizontal="right"/>
      <protection hidden="1"/>
    </xf>
    <xf numFmtId="9" fontId="24" fillId="26" borderId="13" xfId="37" applyNumberFormat="1" applyFont="1" applyFill="1" applyBorder="1" applyAlignment="1" applyProtection="1">
      <alignment horizontal="right"/>
      <protection hidden="1"/>
    </xf>
    <xf numFmtId="9" fontId="24" fillId="19" borderId="13" xfId="27" applyNumberFormat="1" applyFont="1" applyFill="1" applyBorder="1" applyAlignment="1" applyProtection="1">
      <alignment horizontal="right"/>
      <protection hidden="1"/>
    </xf>
    <xf numFmtId="186" fontId="24" fillId="18" borderId="13" xfId="37" applyNumberFormat="1" applyFont="1" applyFill="1" applyBorder="1" applyAlignment="1" applyProtection="1">
      <alignment horizontal="right"/>
      <protection hidden="1"/>
    </xf>
    <xf numFmtId="174" fontId="24" fillId="26" borderId="12" xfId="37" applyNumberFormat="1" applyFont="1" applyFill="1" applyBorder="1" applyAlignment="1" applyProtection="1">
      <alignment horizontal="right"/>
      <protection hidden="1"/>
    </xf>
    <xf numFmtId="174" fontId="23" fillId="0" borderId="0" xfId="37" applyNumberFormat="1" applyFont="1" applyProtection="1">
      <protection hidden="1"/>
    </xf>
    <xf numFmtId="0" fontId="32" fillId="18" borderId="0" xfId="27" quotePrefix="1" applyFont="1" applyFill="1" applyBorder="1" applyAlignment="1" applyProtection="1">
      <alignment vertical="center"/>
      <protection hidden="1"/>
    </xf>
    <xf numFmtId="0" fontId="32" fillId="18" borderId="0" xfId="20" applyNumberFormat="1" applyFont="1" applyFill="1" applyBorder="1" applyAlignment="1" applyProtection="1">
      <alignment horizontal="center"/>
      <protection hidden="1"/>
    </xf>
    <xf numFmtId="186" fontId="32" fillId="18" borderId="0" xfId="27" applyNumberFormat="1" applyFont="1" applyFill="1" applyBorder="1" applyAlignment="1" applyProtection="1">
      <alignment horizontal="right"/>
      <protection hidden="1"/>
    </xf>
    <xf numFmtId="174" fontId="24" fillId="22" borderId="31" xfId="37" applyNumberFormat="1" applyFont="1" applyFill="1" applyBorder="1" applyAlignment="1" applyProtection="1">
      <alignment horizontal="right"/>
      <protection hidden="1"/>
    </xf>
    <xf numFmtId="174" fontId="24" fillId="19" borderId="31" xfId="37" applyNumberFormat="1" applyFont="1" applyFill="1" applyBorder="1" applyAlignment="1" applyProtection="1">
      <alignment horizontal="right"/>
      <protection hidden="1"/>
    </xf>
    <xf numFmtId="174" fontId="24" fillId="18" borderId="31" xfId="37" applyNumberFormat="1" applyFont="1" applyFill="1" applyBorder="1" applyAlignment="1" applyProtection="1">
      <alignment horizontal="right"/>
      <protection hidden="1"/>
    </xf>
    <xf numFmtId="186" fontId="24" fillId="18" borderId="31" xfId="37" applyNumberFormat="1" applyFont="1" applyFill="1" applyBorder="1" applyAlignment="1" applyProtection="1">
      <alignment horizontal="right"/>
      <protection hidden="1"/>
    </xf>
    <xf numFmtId="174" fontId="24" fillId="26" borderId="21" xfId="37" applyNumberFormat="1" applyFont="1" applyFill="1" applyBorder="1" applyAlignment="1" applyProtection="1">
      <alignment horizontal="right"/>
      <protection hidden="1"/>
    </xf>
    <xf numFmtId="174" fontId="24" fillId="22" borderId="0" xfId="27" applyNumberFormat="1" applyFont="1" applyFill="1" applyBorder="1" applyAlignment="1" applyProtection="1">
      <protection hidden="1"/>
    </xf>
    <xf numFmtId="174" fontId="24" fillId="19" borderId="0" xfId="27" applyNumberFormat="1" applyFont="1" applyFill="1" applyBorder="1" applyAlignment="1" applyProtection="1">
      <protection hidden="1"/>
    </xf>
    <xf numFmtId="186" fontId="24" fillId="18" borderId="0" xfId="27" applyNumberFormat="1" applyFont="1" applyFill="1" applyBorder="1" applyAlignment="1" applyProtection="1">
      <protection hidden="1"/>
    </xf>
    <xf numFmtId="186" fontId="24" fillId="26" borderId="0" xfId="25" applyNumberFormat="1" applyFont="1" applyFill="1" applyBorder="1" applyAlignment="1" applyProtection="1">
      <alignment horizontal="right"/>
      <protection hidden="1"/>
    </xf>
    <xf numFmtId="186" fontId="24" fillId="23" borderId="28" xfId="25" applyNumberFormat="1" applyFont="1" applyFill="1" applyBorder="1" applyAlignment="1" applyProtection="1">
      <alignment horizontal="right"/>
      <protection hidden="1"/>
    </xf>
    <xf numFmtId="0" fontId="24" fillId="18" borderId="16" xfId="27" applyFont="1" applyFill="1" applyBorder="1" applyAlignment="1" applyProtection="1">
      <protection hidden="1"/>
    </xf>
    <xf numFmtId="9" fontId="24" fillId="26" borderId="33" xfId="37" applyNumberFormat="1" applyFont="1" applyFill="1" applyBorder="1" applyAlignment="1" applyProtection="1">
      <alignment horizontal="right"/>
      <protection hidden="1"/>
    </xf>
    <xf numFmtId="9" fontId="24" fillId="22" borderId="31" xfId="27" applyNumberFormat="1" applyFont="1" applyFill="1" applyBorder="1" applyAlignment="1" applyProtection="1">
      <alignment horizontal="right"/>
      <protection hidden="1"/>
    </xf>
    <xf numFmtId="9" fontId="24" fillId="19" borderId="31" xfId="27" applyNumberFormat="1" applyFont="1" applyFill="1" applyBorder="1" applyAlignment="1" applyProtection="1">
      <alignment horizontal="right"/>
      <protection hidden="1"/>
    </xf>
    <xf numFmtId="9" fontId="24" fillId="18" borderId="31" xfId="37" applyNumberFormat="1" applyFont="1" applyFill="1" applyBorder="1" applyAlignment="1" applyProtection="1">
      <alignment horizontal="right"/>
      <protection hidden="1"/>
    </xf>
    <xf numFmtId="186" fontId="24" fillId="18" borderId="31" xfId="27" applyNumberFormat="1" applyFont="1" applyFill="1" applyBorder="1" applyAlignment="1" applyProtection="1">
      <alignment horizontal="right"/>
      <protection hidden="1"/>
    </xf>
    <xf numFmtId="0" fontId="23" fillId="10" borderId="0" xfId="21" applyFont="1" applyFill="1" applyProtection="1">
      <protection hidden="1"/>
    </xf>
    <xf numFmtId="38" fontId="26" fillId="10" borderId="0" xfId="21" applyNumberFormat="1" applyFont="1" applyFill="1" applyAlignment="1" applyProtection="1">
      <alignment horizontal="center"/>
      <protection hidden="1"/>
    </xf>
    <xf numFmtId="38" fontId="23" fillId="10" borderId="0" xfId="21" applyNumberFormat="1" applyFont="1" applyFill="1" applyProtection="1">
      <protection hidden="1"/>
    </xf>
    <xf numFmtId="166" fontId="23" fillId="19" borderId="0" xfId="25" applyNumberFormat="1" applyFont="1" applyFill="1" applyAlignment="1" applyProtection="1">
      <alignment horizontal="right"/>
      <protection hidden="1"/>
    </xf>
    <xf numFmtId="166" fontId="23" fillId="0" borderId="0" xfId="25" applyNumberFormat="1" applyFont="1" applyBorder="1" applyAlignment="1" applyProtection="1">
      <alignment horizontal="right"/>
      <protection hidden="1"/>
    </xf>
    <xf numFmtId="166" fontId="23" fillId="0" borderId="0" xfId="25" applyNumberFormat="1" applyFont="1" applyAlignment="1" applyProtection="1">
      <alignment horizontal="right"/>
      <protection hidden="1"/>
    </xf>
    <xf numFmtId="38" fontId="45" fillId="18" borderId="0" xfId="37" applyNumberFormat="1" applyFont="1" applyFill="1" applyBorder="1" applyProtection="1">
      <protection hidden="1"/>
    </xf>
    <xf numFmtId="0" fontId="50" fillId="18" borderId="0" xfId="37" applyFont="1" applyFill="1" applyBorder="1" applyAlignment="1" applyProtection="1">
      <alignment horizontal="center"/>
      <protection hidden="1"/>
    </xf>
    <xf numFmtId="0" fontId="50" fillId="18" borderId="0" xfId="37" applyNumberFormat="1" applyFont="1" applyFill="1" applyBorder="1" applyAlignment="1" applyProtection="1">
      <alignment horizontal="center"/>
      <protection hidden="1"/>
    </xf>
    <xf numFmtId="38" fontId="23" fillId="18" borderId="0" xfId="18" applyNumberFormat="1" applyFont="1" applyFill="1" applyBorder="1" applyProtection="1">
      <protection hidden="1"/>
    </xf>
    <xf numFmtId="3" fontId="32" fillId="18" borderId="0" xfId="18" applyNumberFormat="1" applyFont="1" applyFill="1" applyBorder="1" applyAlignment="1" applyProtection="1">
      <alignment horizontal="center"/>
      <protection hidden="1"/>
    </xf>
    <xf numFmtId="174" fontId="32" fillId="19" borderId="26" xfId="27" applyNumberFormat="1" applyFont="1" applyFill="1" applyBorder="1" applyAlignment="1" applyProtection="1">
      <alignment horizontal="right"/>
      <protection hidden="1"/>
    </xf>
    <xf numFmtId="3" fontId="24" fillId="18" borderId="0" xfId="18" applyNumberFormat="1" applyFont="1" applyFill="1" applyBorder="1" applyAlignment="1" applyProtection="1">
      <alignment horizontal="center"/>
      <protection hidden="1"/>
    </xf>
    <xf numFmtId="174" fontId="24" fillId="26" borderId="12" xfId="27" applyNumberFormat="1" applyFont="1" applyFill="1" applyBorder="1" applyAlignment="1" applyProtection="1">
      <alignment horizontal="right"/>
      <protection hidden="1"/>
    </xf>
    <xf numFmtId="174" fontId="24" fillId="22" borderId="26" xfId="27" applyNumberFormat="1" applyFont="1" applyFill="1" applyBorder="1" applyAlignment="1" applyProtection="1">
      <alignment horizontal="right"/>
      <protection hidden="1"/>
    </xf>
    <xf numFmtId="174" fontId="24" fillId="26" borderId="26" xfId="27" applyNumberFormat="1" applyFont="1" applyFill="1" applyBorder="1" applyAlignment="1" applyProtection="1">
      <alignment horizontal="right"/>
      <protection hidden="1"/>
    </xf>
    <xf numFmtId="174" fontId="24" fillId="19" borderId="26" xfId="27" applyNumberFormat="1" applyFont="1" applyFill="1" applyBorder="1" applyAlignment="1" applyProtection="1">
      <alignment horizontal="right"/>
      <protection hidden="1"/>
    </xf>
    <xf numFmtId="49" fontId="32" fillId="18" borderId="0" xfId="27" quotePrefix="1" applyNumberFormat="1" applyFont="1" applyFill="1" applyBorder="1" applyAlignment="1" applyProtection="1">
      <protection hidden="1"/>
    </xf>
    <xf numFmtId="38" fontId="23" fillId="18" borderId="0" xfId="37" applyNumberFormat="1" applyFont="1" applyFill="1" applyBorder="1" applyProtection="1">
      <protection hidden="1"/>
    </xf>
    <xf numFmtId="38" fontId="23" fillId="19" borderId="0" xfId="37" applyNumberFormat="1" applyFont="1" applyFill="1" applyBorder="1" applyProtection="1">
      <protection hidden="1"/>
    </xf>
    <xf numFmtId="0" fontId="24" fillId="18" borderId="0" xfId="37" applyFont="1" applyFill="1" applyBorder="1" applyAlignment="1" applyProtection="1">
      <alignment horizontal="center"/>
      <protection hidden="1"/>
    </xf>
    <xf numFmtId="0" fontId="24" fillId="18" borderId="0" xfId="22" applyNumberFormat="1" applyFont="1" applyFill="1" applyBorder="1" applyAlignment="1" applyProtection="1">
      <alignment horizontal="center" vertical="center"/>
      <protection hidden="1"/>
    </xf>
    <xf numFmtId="0" fontId="24" fillId="18" borderId="12" xfId="27" applyFont="1" applyFill="1" applyBorder="1" applyAlignment="1" applyProtection="1">
      <alignment vertical="center"/>
      <protection hidden="1"/>
    </xf>
    <xf numFmtId="174" fontId="24" fillId="26" borderId="18" xfId="27" applyNumberFormat="1" applyFont="1" applyFill="1" applyBorder="1" applyAlignment="1" applyProtection="1">
      <alignment vertical="center"/>
      <protection hidden="1"/>
    </xf>
    <xf numFmtId="174" fontId="24" fillId="22" borderId="13" xfId="27" applyNumberFormat="1" applyFont="1" applyFill="1" applyBorder="1" applyAlignment="1" applyProtection="1">
      <alignment vertical="center"/>
      <protection hidden="1"/>
    </xf>
    <xf numFmtId="174" fontId="24" fillId="18" borderId="13" xfId="27" applyNumberFormat="1" applyFont="1" applyFill="1" applyBorder="1" applyAlignment="1" applyProtection="1">
      <alignment vertical="center"/>
      <protection hidden="1"/>
    </xf>
    <xf numFmtId="174" fontId="24" fillId="26" borderId="13" xfId="27" applyNumberFormat="1" applyFont="1" applyFill="1" applyBorder="1" applyAlignment="1" applyProtection="1">
      <alignment vertical="center"/>
      <protection hidden="1"/>
    </xf>
    <xf numFmtId="174" fontId="24" fillId="19" borderId="13" xfId="27" applyNumberFormat="1" applyFont="1" applyFill="1" applyBorder="1" applyAlignment="1" applyProtection="1">
      <alignment vertical="center"/>
      <protection hidden="1"/>
    </xf>
    <xf numFmtId="186" fontId="24" fillId="26" borderId="13" xfId="25" applyNumberFormat="1" applyFont="1" applyFill="1" applyBorder="1" applyAlignment="1" applyProtection="1">
      <alignment horizontal="right" vertical="center"/>
      <protection hidden="1"/>
    </xf>
    <xf numFmtId="186" fontId="24" fillId="23" borderId="17" xfId="25" applyNumberFormat="1" applyFont="1" applyFill="1" applyBorder="1" applyAlignment="1" applyProtection="1">
      <alignment horizontal="right" vertical="center"/>
      <protection hidden="1"/>
    </xf>
    <xf numFmtId="0" fontId="24" fillId="18" borderId="0" xfId="18" applyNumberFormat="1" applyFont="1" applyFill="1" applyBorder="1" applyAlignment="1" applyProtection="1">
      <alignment horizontal="center" vertical="center"/>
      <protection hidden="1"/>
    </xf>
    <xf numFmtId="0" fontId="23" fillId="0" borderId="0" xfId="37" applyFont="1" applyAlignment="1" applyProtection="1">
      <alignment vertical="center"/>
      <protection hidden="1"/>
    </xf>
    <xf numFmtId="0" fontId="31" fillId="18" borderId="0" xfId="22" applyNumberFormat="1" applyFont="1" applyFill="1" applyBorder="1" applyAlignment="1" applyProtection="1">
      <alignment horizontal="center"/>
      <protection hidden="1"/>
    </xf>
    <xf numFmtId="0" fontId="37" fillId="18" borderId="0" xfId="27" quotePrefix="1" applyFont="1" applyFill="1" applyBorder="1" applyAlignment="1" applyProtection="1">
      <protection hidden="1"/>
    </xf>
    <xf numFmtId="174" fontId="37" fillId="26" borderId="12" xfId="27" applyNumberFormat="1" applyFont="1" applyFill="1" applyBorder="1" applyAlignment="1" applyProtection="1">
      <alignment horizontal="right"/>
      <protection hidden="1"/>
    </xf>
    <xf numFmtId="174" fontId="37" fillId="22" borderId="26" xfId="27" applyNumberFormat="1" applyFont="1" applyFill="1" applyBorder="1" applyAlignment="1" applyProtection="1">
      <alignment horizontal="right"/>
      <protection hidden="1"/>
    </xf>
    <xf numFmtId="174" fontId="37" fillId="26" borderId="26" xfId="27" applyNumberFormat="1" applyFont="1" applyFill="1" applyBorder="1" applyAlignment="1" applyProtection="1">
      <alignment horizontal="right"/>
      <protection hidden="1"/>
    </xf>
    <xf numFmtId="174" fontId="37" fillId="19" borderId="26" xfId="27" applyNumberFormat="1" applyFont="1" applyFill="1" applyBorder="1" applyAlignment="1" applyProtection="1">
      <alignment horizontal="right"/>
      <protection hidden="1"/>
    </xf>
    <xf numFmtId="0" fontId="31" fillId="18" borderId="0" xfId="18" applyNumberFormat="1" applyFont="1" applyFill="1" applyBorder="1" applyAlignment="1" applyProtection="1">
      <alignment horizontal="center"/>
      <protection hidden="1"/>
    </xf>
    <xf numFmtId="174" fontId="24" fillId="26" borderId="20" xfId="37" applyNumberFormat="1" applyFont="1" applyFill="1" applyBorder="1" applyAlignment="1" applyProtection="1">
      <protection hidden="1"/>
    </xf>
    <xf numFmtId="174" fontId="23" fillId="22" borderId="10" xfId="37" applyNumberFormat="1" applyFont="1" applyFill="1" applyBorder="1" applyAlignment="1" applyProtection="1">
      <protection hidden="1"/>
    </xf>
    <xf numFmtId="174" fontId="24" fillId="18" borderId="10" xfId="37" applyNumberFormat="1" applyFont="1" applyFill="1" applyBorder="1" applyAlignment="1" applyProtection="1">
      <protection hidden="1"/>
    </xf>
    <xf numFmtId="174" fontId="24" fillId="26" borderId="10" xfId="37" applyNumberFormat="1" applyFont="1" applyFill="1" applyBorder="1" applyAlignment="1" applyProtection="1">
      <protection hidden="1"/>
    </xf>
    <xf numFmtId="174" fontId="23" fillId="19" borderId="10" xfId="37" applyNumberFormat="1" applyFont="1" applyFill="1" applyBorder="1" applyAlignment="1" applyProtection="1">
      <protection hidden="1"/>
    </xf>
    <xf numFmtId="174" fontId="23" fillId="18" borderId="10" xfId="37" applyNumberFormat="1" applyFont="1" applyFill="1" applyBorder="1" applyAlignment="1" applyProtection="1">
      <protection hidden="1"/>
    </xf>
    <xf numFmtId="186" fontId="24" fillId="26" borderId="10" xfId="25" applyNumberFormat="1" applyFont="1" applyFill="1" applyBorder="1" applyAlignment="1" applyProtection="1">
      <protection hidden="1"/>
    </xf>
    <xf numFmtId="186" fontId="24" fillId="23" borderId="27" xfId="25" applyNumberFormat="1" applyFont="1" applyFill="1" applyBorder="1" applyAlignment="1" applyProtection="1">
      <protection hidden="1"/>
    </xf>
    <xf numFmtId="0" fontId="24" fillId="26" borderId="20" xfId="37" applyNumberFormat="1" applyFont="1" applyFill="1" applyBorder="1" applyAlignment="1" applyProtection="1">
      <protection hidden="1"/>
    </xf>
    <xf numFmtId="38" fontId="23" fillId="22" borderId="10" xfId="37" applyNumberFormat="1" applyFont="1" applyFill="1" applyBorder="1" applyAlignment="1" applyProtection="1">
      <protection hidden="1"/>
    </xf>
    <xf numFmtId="0" fontId="24" fillId="18" borderId="10" xfId="37" applyNumberFormat="1" applyFont="1" applyFill="1" applyBorder="1" applyAlignment="1" applyProtection="1">
      <protection hidden="1"/>
    </xf>
    <xf numFmtId="0" fontId="24" fillId="26" borderId="10" xfId="37" applyNumberFormat="1" applyFont="1" applyFill="1" applyBorder="1" applyAlignment="1" applyProtection="1">
      <protection hidden="1"/>
    </xf>
    <xf numFmtId="38" fontId="23" fillId="19" borderId="10" xfId="37" applyNumberFormat="1" applyFont="1" applyFill="1" applyBorder="1" applyAlignment="1" applyProtection="1">
      <protection hidden="1"/>
    </xf>
    <xf numFmtId="0" fontId="24" fillId="18" borderId="10" xfId="37" applyFont="1" applyFill="1" applyBorder="1" applyAlignment="1" applyProtection="1">
      <protection hidden="1"/>
    </xf>
    <xf numFmtId="38" fontId="23" fillId="18" borderId="10" xfId="37" applyNumberFormat="1" applyFont="1" applyFill="1" applyBorder="1" applyAlignment="1" applyProtection="1">
      <protection hidden="1"/>
    </xf>
    <xf numFmtId="175" fontId="24" fillId="26" borderId="12" xfId="27" applyNumberFormat="1" applyFont="1" applyFill="1" applyBorder="1" applyAlignment="1" applyProtection="1">
      <protection hidden="1"/>
    </xf>
    <xf numFmtId="175" fontId="24" fillId="22" borderId="26" xfId="27" applyNumberFormat="1" applyFont="1" applyFill="1" applyBorder="1" applyAlignment="1" applyProtection="1">
      <protection hidden="1"/>
    </xf>
    <xf numFmtId="175" fontId="24" fillId="18" borderId="26" xfId="27" applyNumberFormat="1" applyFont="1" applyFill="1" applyBorder="1" applyAlignment="1" applyProtection="1">
      <protection hidden="1"/>
    </xf>
    <xf numFmtId="175" fontId="24" fillId="26" borderId="26" xfId="27" applyNumberFormat="1" applyFont="1" applyFill="1" applyBorder="1" applyAlignment="1" applyProtection="1">
      <protection hidden="1"/>
    </xf>
    <xf numFmtId="175" fontId="24" fillId="19" borderId="26" xfId="27" applyNumberFormat="1" applyFont="1" applyFill="1" applyBorder="1" applyAlignment="1" applyProtection="1">
      <protection hidden="1"/>
    </xf>
    <xf numFmtId="174" fontId="23" fillId="26" borderId="20" xfId="37" applyNumberFormat="1" applyFont="1" applyFill="1" applyBorder="1" applyAlignment="1" applyProtection="1">
      <protection hidden="1"/>
    </xf>
    <xf numFmtId="174" fontId="24" fillId="22" borderId="10" xfId="37" applyNumberFormat="1" applyFont="1" applyFill="1" applyBorder="1" applyAlignment="1" applyProtection="1">
      <protection hidden="1"/>
    </xf>
    <xf numFmtId="174" fontId="23" fillId="26" borderId="10" xfId="37" applyNumberFormat="1" applyFont="1" applyFill="1" applyBorder="1" applyAlignment="1" applyProtection="1">
      <protection hidden="1"/>
    </xf>
    <xf numFmtId="174" fontId="24" fillId="19" borderId="10" xfId="37" applyNumberFormat="1" applyFont="1" applyFill="1" applyBorder="1" applyAlignment="1" applyProtection="1">
      <protection hidden="1"/>
    </xf>
    <xf numFmtId="186" fontId="23" fillId="26" borderId="10" xfId="25" applyNumberFormat="1" applyFont="1" applyFill="1" applyBorder="1" applyAlignment="1" applyProtection="1">
      <protection hidden="1"/>
    </xf>
    <xf numFmtId="186" fontId="23" fillId="23" borderId="27" xfId="25" applyNumberFormat="1" applyFont="1" applyFill="1" applyBorder="1" applyAlignment="1" applyProtection="1">
      <protection hidden="1"/>
    </xf>
    <xf numFmtId="174" fontId="24" fillId="26" borderId="12" xfId="37" applyNumberFormat="1" applyFont="1" applyFill="1" applyBorder="1" applyAlignment="1" applyProtection="1">
      <protection hidden="1"/>
    </xf>
    <xf numFmtId="174" fontId="23" fillId="22" borderId="26" xfId="37" applyNumberFormat="1" applyFont="1" applyFill="1" applyBorder="1" applyAlignment="1" applyProtection="1">
      <protection hidden="1"/>
    </xf>
    <xf numFmtId="174" fontId="23" fillId="19" borderId="26" xfId="37" applyNumberFormat="1" applyFont="1" applyFill="1" applyBorder="1" applyAlignment="1" applyProtection="1">
      <protection hidden="1"/>
    </xf>
    <xf numFmtId="174" fontId="24" fillId="18" borderId="26" xfId="37" applyNumberFormat="1" applyFont="1" applyFill="1" applyBorder="1" applyAlignment="1" applyProtection="1">
      <protection hidden="1"/>
    </xf>
    <xf numFmtId="174" fontId="23" fillId="18" borderId="26" xfId="37" applyNumberFormat="1" applyFont="1" applyFill="1" applyBorder="1" applyAlignment="1" applyProtection="1">
      <protection hidden="1"/>
    </xf>
    <xf numFmtId="38" fontId="23" fillId="18" borderId="0" xfId="18" applyNumberFormat="1" applyFont="1" applyFill="1" applyProtection="1">
      <protection hidden="1"/>
    </xf>
    <xf numFmtId="0" fontId="23" fillId="0" borderId="0" xfId="37" applyFont="1" applyBorder="1" applyProtection="1">
      <protection hidden="1"/>
    </xf>
    <xf numFmtId="0" fontId="23" fillId="19" borderId="0" xfId="37" applyFont="1" applyFill="1" applyBorder="1" applyProtection="1">
      <protection hidden="1"/>
    </xf>
    <xf numFmtId="0" fontId="23" fillId="19" borderId="0" xfId="37" applyFont="1" applyFill="1" applyAlignment="1" applyProtection="1">
      <alignment horizontal="left"/>
      <protection hidden="1"/>
    </xf>
    <xf numFmtId="0" fontId="50" fillId="19" borderId="0" xfId="37" applyFont="1" applyFill="1" applyBorder="1" applyAlignment="1" applyProtection="1">
      <alignment horizontal="center"/>
      <protection hidden="1"/>
    </xf>
    <xf numFmtId="38" fontId="26" fillId="18" borderId="0" xfId="18" applyNumberFormat="1" applyFont="1" applyFill="1" applyBorder="1" applyProtection="1">
      <protection hidden="1"/>
    </xf>
    <xf numFmtId="177" fontId="45" fillId="18" borderId="0" xfId="37" applyNumberFormat="1" applyFont="1" applyFill="1" applyBorder="1" applyProtection="1">
      <protection hidden="1"/>
    </xf>
    <xf numFmtId="177" fontId="50" fillId="18" borderId="0" xfId="37" applyNumberFormat="1" applyFont="1" applyFill="1" applyBorder="1" applyAlignment="1" applyProtection="1">
      <alignment horizontal="center"/>
      <protection hidden="1"/>
    </xf>
    <xf numFmtId="3" fontId="32" fillId="26" borderId="12" xfId="27" applyNumberFormat="1" applyFont="1" applyFill="1" applyBorder="1" applyAlignment="1" applyProtection="1">
      <alignment horizontal="right"/>
      <protection hidden="1"/>
    </xf>
    <xf numFmtId="3" fontId="32" fillId="22" borderId="26" xfId="27" applyNumberFormat="1" applyFont="1" applyFill="1" applyBorder="1" applyAlignment="1" applyProtection="1">
      <alignment horizontal="right"/>
      <protection hidden="1"/>
    </xf>
    <xf numFmtId="3" fontId="32" fillId="18" borderId="26" xfId="27" applyNumberFormat="1" applyFont="1" applyFill="1" applyBorder="1" applyAlignment="1" applyProtection="1">
      <alignment horizontal="right"/>
      <protection hidden="1"/>
    </xf>
    <xf numFmtId="3" fontId="32" fillId="26" borderId="26" xfId="27" applyNumberFormat="1" applyFont="1" applyFill="1" applyBorder="1" applyAlignment="1" applyProtection="1">
      <alignment horizontal="right"/>
      <protection hidden="1"/>
    </xf>
    <xf numFmtId="3" fontId="32" fillId="19" borderId="26" xfId="27" applyNumberFormat="1" applyFont="1" applyFill="1" applyBorder="1" applyAlignment="1" applyProtection="1">
      <alignment horizontal="right"/>
      <protection hidden="1"/>
    </xf>
    <xf numFmtId="3" fontId="37" fillId="26" borderId="12" xfId="27" applyNumberFormat="1" applyFont="1" applyFill="1" applyBorder="1" applyAlignment="1" applyProtection="1">
      <alignment horizontal="right"/>
      <protection hidden="1"/>
    </xf>
    <xf numFmtId="3" fontId="37" fillId="22" borderId="26" xfId="27" applyNumberFormat="1" applyFont="1" applyFill="1" applyBorder="1" applyAlignment="1" applyProtection="1">
      <alignment horizontal="right"/>
      <protection hidden="1"/>
    </xf>
    <xf numFmtId="3" fontId="37" fillId="19" borderId="26" xfId="27" applyNumberFormat="1" applyFont="1" applyFill="1" applyBorder="1" applyAlignment="1" applyProtection="1">
      <alignment horizontal="right"/>
      <protection hidden="1"/>
    </xf>
    <xf numFmtId="3" fontId="37" fillId="25" borderId="26" xfId="27" applyNumberFormat="1" applyFont="1" applyFill="1" applyBorder="1" applyAlignment="1" applyProtection="1">
      <alignment horizontal="right"/>
      <protection hidden="1"/>
    </xf>
    <xf numFmtId="3" fontId="37" fillId="18" borderId="26" xfId="27" applyNumberFormat="1" applyFont="1" applyFill="1" applyBorder="1" applyAlignment="1" applyProtection="1">
      <alignment horizontal="right"/>
      <protection hidden="1"/>
    </xf>
    <xf numFmtId="38" fontId="35" fillId="18" borderId="0" xfId="18" applyNumberFormat="1" applyFont="1" applyFill="1" applyBorder="1" applyProtection="1">
      <protection hidden="1"/>
    </xf>
    <xf numFmtId="172" fontId="32" fillId="26" borderId="12" xfId="27" applyNumberFormat="1" applyFont="1" applyFill="1" applyBorder="1" applyAlignment="1" applyProtection="1">
      <alignment horizontal="right"/>
      <protection hidden="1"/>
    </xf>
    <xf numFmtId="172" fontId="32" fillId="22" borderId="26" xfId="27" applyNumberFormat="1" applyFont="1" applyFill="1" applyBorder="1" applyAlignment="1" applyProtection="1">
      <alignment horizontal="right"/>
      <protection hidden="1"/>
    </xf>
    <xf numFmtId="172" fontId="32" fillId="18" borderId="26" xfId="27" applyNumberFormat="1" applyFont="1" applyFill="1" applyBorder="1" applyAlignment="1" applyProtection="1">
      <alignment horizontal="right"/>
      <protection hidden="1"/>
    </xf>
    <xf numFmtId="172" fontId="32" fillId="26" borderId="26" xfId="27" applyNumberFormat="1" applyFont="1" applyFill="1" applyBorder="1" applyAlignment="1" applyProtection="1">
      <alignment horizontal="right"/>
      <protection hidden="1"/>
    </xf>
    <xf numFmtId="172" fontId="32" fillId="19" borderId="26" xfId="27" applyNumberFormat="1" applyFont="1" applyFill="1" applyBorder="1" applyAlignment="1" applyProtection="1">
      <alignment horizontal="right"/>
      <protection hidden="1"/>
    </xf>
    <xf numFmtId="172" fontId="24" fillId="26" borderId="12" xfId="27" applyNumberFormat="1" applyFont="1" applyFill="1" applyBorder="1" applyAlignment="1" applyProtection="1">
      <alignment horizontal="right"/>
      <protection hidden="1"/>
    </xf>
    <xf numFmtId="172" fontId="24" fillId="22" borderId="26" xfId="27" applyNumberFormat="1" applyFont="1" applyFill="1" applyBorder="1" applyAlignment="1" applyProtection="1">
      <alignment horizontal="right"/>
      <protection hidden="1"/>
    </xf>
    <xf numFmtId="172" fontId="24" fillId="18" borderId="26" xfId="27" applyNumberFormat="1" applyFont="1" applyFill="1" applyBorder="1" applyAlignment="1" applyProtection="1">
      <alignment horizontal="right"/>
      <protection hidden="1"/>
    </xf>
    <xf numFmtId="172" fontId="24" fillId="26" borderId="26" xfId="27" applyNumberFormat="1" applyFont="1" applyFill="1" applyBorder="1" applyAlignment="1" applyProtection="1">
      <alignment horizontal="right"/>
      <protection hidden="1"/>
    </xf>
    <xf numFmtId="172" fontId="24" fillId="19" borderId="26" xfId="27" applyNumberFormat="1" applyFont="1" applyFill="1" applyBorder="1" applyAlignment="1" applyProtection="1">
      <alignment horizontal="right"/>
      <protection hidden="1"/>
    </xf>
    <xf numFmtId="38" fontId="26" fillId="18" borderId="0" xfId="18" applyNumberFormat="1" applyFont="1" applyFill="1" applyProtection="1">
      <protection hidden="1"/>
    </xf>
    <xf numFmtId="9" fontId="32" fillId="26" borderId="12" xfId="25" applyNumberFormat="1" applyFont="1" applyFill="1" applyBorder="1" applyAlignment="1" applyProtection="1">
      <alignment horizontal="right"/>
      <protection hidden="1"/>
    </xf>
    <xf numFmtId="9" fontId="32" fillId="22" borderId="26" xfId="25" applyFont="1" applyFill="1" applyBorder="1" applyAlignment="1" applyProtection="1">
      <alignment horizontal="right"/>
      <protection hidden="1"/>
    </xf>
    <xf numFmtId="9" fontId="32" fillId="18" borderId="26" xfId="25" applyNumberFormat="1" applyFont="1" applyFill="1" applyBorder="1" applyAlignment="1" applyProtection="1">
      <alignment horizontal="right"/>
      <protection hidden="1"/>
    </xf>
    <xf numFmtId="9" fontId="32" fillId="26" borderId="26" xfId="25" applyNumberFormat="1" applyFont="1" applyFill="1" applyBorder="1" applyAlignment="1" applyProtection="1">
      <alignment horizontal="right"/>
      <protection hidden="1"/>
    </xf>
    <xf numFmtId="9" fontId="32" fillId="19" borderId="26" xfId="25" applyFont="1" applyFill="1" applyBorder="1" applyAlignment="1" applyProtection="1">
      <alignment horizontal="right"/>
      <protection hidden="1"/>
    </xf>
    <xf numFmtId="9" fontId="32" fillId="18" borderId="26" xfId="25" applyFont="1" applyFill="1" applyBorder="1" applyAlignment="1" applyProtection="1">
      <alignment horizontal="right"/>
      <protection hidden="1"/>
    </xf>
    <xf numFmtId="181" fontId="32" fillId="26" borderId="12" xfId="27" applyNumberFormat="1" applyFont="1" applyFill="1" applyBorder="1" applyAlignment="1" applyProtection="1">
      <alignment horizontal="right"/>
      <protection hidden="1"/>
    </xf>
    <xf numFmtId="181" fontId="32" fillId="22" borderId="26" xfId="27" applyNumberFormat="1" applyFont="1" applyFill="1" applyBorder="1" applyAlignment="1" applyProtection="1">
      <alignment horizontal="right"/>
      <protection hidden="1"/>
    </xf>
    <xf numFmtId="181" fontId="32" fillId="18" borderId="26" xfId="27" applyNumberFormat="1" applyFont="1" applyFill="1" applyBorder="1" applyAlignment="1" applyProtection="1">
      <alignment horizontal="right"/>
      <protection hidden="1"/>
    </xf>
    <xf numFmtId="181" fontId="32" fillId="26" borderId="26" xfId="27" applyNumberFormat="1" applyFont="1" applyFill="1" applyBorder="1" applyAlignment="1" applyProtection="1">
      <alignment horizontal="right"/>
      <protection hidden="1"/>
    </xf>
    <xf numFmtId="181" fontId="32" fillId="19" borderId="26" xfId="27" applyNumberFormat="1" applyFont="1" applyFill="1" applyBorder="1" applyAlignment="1" applyProtection="1">
      <alignment horizontal="right"/>
      <protection hidden="1"/>
    </xf>
    <xf numFmtId="181" fontId="37" fillId="26" borderId="12" xfId="27" applyNumberFormat="1" applyFont="1" applyFill="1" applyBorder="1" applyAlignment="1" applyProtection="1">
      <alignment horizontal="right"/>
      <protection hidden="1"/>
    </xf>
    <xf numFmtId="181" fontId="37" fillId="22" borderId="26" xfId="27" applyNumberFormat="1" applyFont="1" applyFill="1" applyBorder="1" applyAlignment="1" applyProtection="1">
      <alignment horizontal="right"/>
      <protection hidden="1"/>
    </xf>
    <xf numFmtId="181" fontId="37" fillId="26" borderId="26" xfId="27" applyNumberFormat="1" applyFont="1" applyFill="1" applyBorder="1" applyAlignment="1" applyProtection="1">
      <alignment horizontal="right"/>
      <protection hidden="1"/>
    </xf>
    <xf numFmtId="181" fontId="37" fillId="19" borderId="26" xfId="27" applyNumberFormat="1" applyFont="1" applyFill="1" applyBorder="1" applyAlignment="1" applyProtection="1">
      <alignment horizontal="right"/>
      <protection hidden="1"/>
    </xf>
    <xf numFmtId="38" fontId="35" fillId="18" borderId="0" xfId="18" applyNumberFormat="1" applyFont="1" applyFill="1" applyProtection="1">
      <protection hidden="1"/>
    </xf>
    <xf numFmtId="0" fontId="37" fillId="18" borderId="0" xfId="27" applyFont="1" applyFill="1" applyBorder="1" applyAlignment="1" applyProtection="1">
      <alignment horizontal="left" indent="1"/>
      <protection hidden="1"/>
    </xf>
    <xf numFmtId="0" fontId="32" fillId="18" borderId="0" xfId="27" applyFont="1" applyFill="1" applyBorder="1" applyAlignment="1" applyProtection="1">
      <alignment horizontal="left"/>
      <protection hidden="1"/>
    </xf>
    <xf numFmtId="181" fontId="24" fillId="26" borderId="12" xfId="27" applyNumberFormat="1" applyFont="1" applyFill="1" applyBorder="1" applyAlignment="1" applyProtection="1">
      <alignment horizontal="right"/>
      <protection hidden="1"/>
    </xf>
    <xf numFmtId="181" fontId="24" fillId="22" borderId="26" xfId="27" applyNumberFormat="1" applyFont="1" applyFill="1" applyBorder="1" applyAlignment="1" applyProtection="1">
      <alignment horizontal="right"/>
      <protection hidden="1"/>
    </xf>
    <xf numFmtId="181" fontId="24" fillId="18" borderId="26" xfId="27" applyNumberFormat="1" applyFont="1" applyFill="1" applyBorder="1" applyAlignment="1" applyProtection="1">
      <alignment horizontal="right"/>
      <protection hidden="1"/>
    </xf>
    <xf numFmtId="181" fontId="24" fillId="26" borderId="26" xfId="27" applyNumberFormat="1" applyFont="1" applyFill="1" applyBorder="1" applyAlignment="1" applyProtection="1">
      <alignment horizontal="right"/>
      <protection hidden="1"/>
    </xf>
    <xf numFmtId="181" fontId="24" fillId="19" borderId="26" xfId="27" applyNumberFormat="1" applyFont="1" applyFill="1" applyBorder="1" applyAlignment="1" applyProtection="1">
      <alignment horizontal="right"/>
      <protection hidden="1"/>
    </xf>
    <xf numFmtId="0" fontId="24" fillId="18" borderId="0" xfId="27" quotePrefix="1" applyFont="1" applyFill="1" applyBorder="1" applyAlignment="1" applyProtection="1">
      <protection hidden="1"/>
    </xf>
    <xf numFmtId="3" fontId="24" fillId="26" borderId="18" xfId="27" applyNumberFormat="1" applyFont="1" applyFill="1" applyBorder="1" applyAlignment="1" applyProtection="1">
      <alignment horizontal="right"/>
      <protection hidden="1"/>
    </xf>
    <xf numFmtId="3" fontId="24" fillId="22" borderId="13" xfId="27" applyNumberFormat="1" applyFont="1" applyFill="1" applyBorder="1" applyAlignment="1" applyProtection="1">
      <alignment horizontal="right"/>
      <protection hidden="1"/>
    </xf>
    <xf numFmtId="3" fontId="24" fillId="18" borderId="13" xfId="27" applyNumberFormat="1" applyFont="1" applyFill="1" applyBorder="1" applyAlignment="1" applyProtection="1">
      <alignment horizontal="right"/>
      <protection hidden="1"/>
    </xf>
    <xf numFmtId="3" fontId="24" fillId="26" borderId="13" xfId="27" applyNumberFormat="1" applyFont="1" applyFill="1" applyBorder="1" applyAlignment="1" applyProtection="1">
      <alignment horizontal="right"/>
      <protection hidden="1"/>
    </xf>
    <xf numFmtId="3" fontId="24" fillId="19" borderId="13" xfId="27" applyNumberFormat="1" applyFont="1" applyFill="1" applyBorder="1" applyAlignment="1" applyProtection="1">
      <alignment horizontal="right"/>
      <protection hidden="1"/>
    </xf>
    <xf numFmtId="3" fontId="24" fillId="26" borderId="12" xfId="18" applyNumberFormat="1" applyFont="1" applyFill="1" applyBorder="1" applyAlignment="1" applyProtection="1">
      <alignment horizontal="right"/>
      <protection hidden="1"/>
    </xf>
    <xf numFmtId="164" fontId="24" fillId="22" borderId="26" xfId="18" applyNumberFormat="1" applyFont="1" applyFill="1" applyBorder="1" applyAlignment="1" applyProtection="1">
      <alignment horizontal="right"/>
      <protection hidden="1"/>
    </xf>
    <xf numFmtId="3" fontId="24" fillId="18" borderId="26" xfId="18" applyNumberFormat="1" applyFont="1" applyFill="1" applyBorder="1" applyAlignment="1" applyProtection="1">
      <alignment horizontal="right"/>
      <protection hidden="1"/>
    </xf>
    <xf numFmtId="3" fontId="24" fillId="26" borderId="26" xfId="18" applyNumberFormat="1" applyFont="1" applyFill="1" applyBorder="1" applyAlignment="1" applyProtection="1">
      <alignment horizontal="right"/>
      <protection hidden="1"/>
    </xf>
    <xf numFmtId="181" fontId="24" fillId="19" borderId="26" xfId="18" applyNumberFormat="1" applyFont="1" applyFill="1" applyBorder="1" applyAlignment="1" applyProtection="1">
      <alignment horizontal="right"/>
      <protection hidden="1"/>
    </xf>
    <xf numFmtId="171" fontId="24" fillId="18" borderId="26" xfId="18" applyNumberFormat="1" applyFont="1" applyFill="1" applyBorder="1" applyAlignment="1" applyProtection="1">
      <alignment horizontal="right"/>
      <protection hidden="1"/>
    </xf>
    <xf numFmtId="3" fontId="24" fillId="18" borderId="0" xfId="27" applyNumberFormat="1" applyFont="1" applyFill="1" applyBorder="1" applyAlignment="1" applyProtection="1">
      <protection hidden="1"/>
    </xf>
    <xf numFmtId="166" fontId="24" fillId="18" borderId="0" xfId="25" applyNumberFormat="1" applyFont="1" applyFill="1" applyBorder="1" applyAlignment="1" applyProtection="1">
      <protection hidden="1"/>
    </xf>
    <xf numFmtId="0" fontId="23" fillId="19" borderId="0" xfId="18" applyFont="1" applyFill="1" applyProtection="1">
      <protection hidden="1"/>
    </xf>
    <xf numFmtId="0" fontId="23" fillId="10" borderId="0" xfId="18" applyFont="1" applyFill="1" applyProtection="1">
      <protection hidden="1"/>
    </xf>
    <xf numFmtId="0" fontId="23" fillId="19" borderId="0" xfId="18" applyFont="1" applyFill="1" applyAlignment="1" applyProtection="1">
      <alignment horizontal="left"/>
      <protection hidden="1"/>
    </xf>
    <xf numFmtId="38" fontId="26" fillId="19" borderId="0" xfId="18" applyNumberFormat="1" applyFont="1" applyFill="1" applyBorder="1" applyProtection="1">
      <protection hidden="1"/>
    </xf>
    <xf numFmtId="3" fontId="24" fillId="18" borderId="0" xfId="37" applyNumberFormat="1" applyFont="1" applyFill="1" applyBorder="1" applyAlignment="1" applyProtection="1">
      <alignment horizontal="center"/>
      <protection hidden="1"/>
    </xf>
    <xf numFmtId="3" fontId="32" fillId="18" borderId="0" xfId="27" applyNumberFormat="1" applyFont="1" applyFill="1" applyBorder="1" applyAlignment="1" applyProtection="1">
      <alignment horizontal="right"/>
      <protection hidden="1"/>
    </xf>
    <xf numFmtId="0" fontId="24" fillId="18" borderId="0" xfId="37" applyNumberFormat="1" applyFont="1" applyFill="1" applyBorder="1" applyAlignment="1" applyProtection="1">
      <alignment horizontal="right"/>
      <protection hidden="1"/>
    </xf>
    <xf numFmtId="38" fontId="23" fillId="18" borderId="0" xfId="37" applyNumberFormat="1" applyFont="1" applyFill="1" applyBorder="1" applyAlignment="1" applyProtection="1">
      <alignment horizontal="right"/>
      <protection hidden="1"/>
    </xf>
    <xf numFmtId="38" fontId="38" fillId="10" borderId="0" xfId="37" applyNumberFormat="1" applyFont="1" applyFill="1" applyBorder="1" applyProtection="1">
      <protection hidden="1"/>
    </xf>
    <xf numFmtId="38" fontId="38" fillId="10" borderId="0" xfId="37" applyNumberFormat="1" applyFont="1" applyFill="1" applyProtection="1">
      <protection hidden="1"/>
    </xf>
    <xf numFmtId="38" fontId="24" fillId="19" borderId="0" xfId="22" applyNumberFormat="1" applyFont="1" applyFill="1" applyProtection="1">
      <protection hidden="1"/>
    </xf>
    <xf numFmtId="38" fontId="26" fillId="19" borderId="0" xfId="19" applyNumberFormat="1" applyFont="1" applyFill="1" applyProtection="1">
      <protection hidden="1"/>
    </xf>
    <xf numFmtId="0" fontId="24" fillId="19" borderId="0" xfId="22" applyNumberFormat="1" applyFont="1" applyFill="1" applyBorder="1" applyAlignment="1" applyProtection="1">
      <alignment horizontal="center"/>
      <protection hidden="1"/>
    </xf>
    <xf numFmtId="0" fontId="26" fillId="19" borderId="0" xfId="27" applyFont="1" applyFill="1" applyAlignment="1" applyProtection="1">
      <alignment horizontal="right"/>
      <protection hidden="1"/>
    </xf>
    <xf numFmtId="38" fontId="23" fillId="19" borderId="0" xfId="19" applyNumberFormat="1" applyFont="1" applyFill="1" applyProtection="1">
      <protection hidden="1"/>
    </xf>
    <xf numFmtId="0" fontId="24" fillId="19" borderId="46" xfId="27" applyFont="1" applyFill="1" applyBorder="1" applyAlignment="1" applyProtection="1">
      <alignment vertical="center"/>
      <protection hidden="1"/>
    </xf>
    <xf numFmtId="0" fontId="32" fillId="26" borderId="12" xfId="27" applyFont="1" applyFill="1" applyBorder="1" applyAlignment="1" applyProtection="1">
      <alignment horizontal="right"/>
      <protection hidden="1"/>
    </xf>
    <xf numFmtId="0" fontId="32" fillId="22" borderId="26" xfId="27" applyFont="1" applyFill="1" applyBorder="1" applyAlignment="1" applyProtection="1">
      <alignment horizontal="right"/>
      <protection hidden="1"/>
    </xf>
    <xf numFmtId="0" fontId="32" fillId="18" borderId="26" xfId="27" applyFont="1" applyFill="1" applyBorder="1" applyAlignment="1" applyProtection="1">
      <alignment horizontal="right"/>
      <protection hidden="1"/>
    </xf>
    <xf numFmtId="0" fontId="32" fillId="26" borderId="26" xfId="27" applyFont="1" applyFill="1" applyBorder="1" applyAlignment="1" applyProtection="1">
      <alignment horizontal="right"/>
      <protection hidden="1"/>
    </xf>
    <xf numFmtId="0" fontId="32" fillId="19" borderId="26" xfId="27" applyFont="1" applyFill="1" applyBorder="1" applyAlignment="1" applyProtection="1">
      <alignment horizontal="right"/>
      <protection hidden="1"/>
    </xf>
    <xf numFmtId="0" fontId="24" fillId="19" borderId="0" xfId="19" applyNumberFormat="1" applyFont="1" applyFill="1" applyBorder="1" applyAlignment="1" applyProtection="1">
      <alignment horizontal="center"/>
      <protection hidden="1"/>
    </xf>
    <xf numFmtId="3" fontId="32" fillId="19" borderId="0" xfId="19" applyNumberFormat="1" applyFont="1" applyFill="1" applyBorder="1" applyAlignment="1" applyProtection="1">
      <alignment horizontal="center"/>
      <protection hidden="1"/>
    </xf>
    <xf numFmtId="0" fontId="32" fillId="19" borderId="28" xfId="27" quotePrefix="1" applyFont="1" applyFill="1" applyBorder="1" applyAlignment="1" applyProtection="1">
      <protection hidden="1"/>
    </xf>
    <xf numFmtId="166" fontId="32" fillId="26" borderId="26" xfId="27" applyNumberFormat="1" applyFont="1" applyFill="1" applyBorder="1" applyAlignment="1" applyProtection="1">
      <alignment horizontal="right"/>
      <protection hidden="1"/>
    </xf>
    <xf numFmtId="166" fontId="32" fillId="23" borderId="26" xfId="27" applyNumberFormat="1" applyFont="1" applyFill="1" applyBorder="1" applyAlignment="1" applyProtection="1">
      <alignment horizontal="right"/>
      <protection hidden="1"/>
    </xf>
    <xf numFmtId="166" fontId="32" fillId="18" borderId="26" xfId="27" applyNumberFormat="1" applyFont="1" applyFill="1" applyBorder="1" applyAlignment="1" applyProtection="1">
      <alignment horizontal="right"/>
      <protection hidden="1"/>
    </xf>
    <xf numFmtId="166" fontId="32" fillId="19" borderId="26" xfId="27" applyNumberFormat="1" applyFont="1" applyFill="1" applyBorder="1" applyAlignment="1" applyProtection="1">
      <alignment horizontal="right"/>
      <protection hidden="1"/>
    </xf>
    <xf numFmtId="0" fontId="26" fillId="19" borderId="45" xfId="27" applyFont="1" applyFill="1" applyBorder="1" applyAlignment="1" applyProtection="1">
      <alignment horizontal="right"/>
      <protection hidden="1"/>
    </xf>
    <xf numFmtId="0" fontId="24" fillId="19" borderId="12" xfId="27" applyFont="1" applyFill="1" applyBorder="1" applyAlignment="1" applyProtection="1">
      <protection hidden="1"/>
    </xf>
    <xf numFmtId="0" fontId="32" fillId="19" borderId="0" xfId="27" quotePrefix="1" applyFont="1" applyFill="1" applyBorder="1" applyAlignment="1" applyProtection="1">
      <protection hidden="1"/>
    </xf>
    <xf numFmtId="0" fontId="32" fillId="19" borderId="0" xfId="27" applyFont="1" applyFill="1" applyBorder="1" applyAlignment="1" applyProtection="1">
      <protection hidden="1"/>
    </xf>
    <xf numFmtId="9" fontId="32" fillId="26" borderId="12" xfId="27" applyNumberFormat="1" applyFont="1" applyFill="1" applyBorder="1" applyAlignment="1" applyProtection="1">
      <alignment horizontal="right"/>
      <protection hidden="1"/>
    </xf>
    <xf numFmtId="9" fontId="32" fillId="26" borderId="26" xfId="27" applyNumberFormat="1" applyFont="1" applyFill="1" applyBorder="1" applyAlignment="1" applyProtection="1">
      <alignment horizontal="right"/>
      <protection hidden="1"/>
    </xf>
    <xf numFmtId="3" fontId="24" fillId="19" borderId="0" xfId="19" applyNumberFormat="1" applyFont="1" applyFill="1" applyBorder="1" applyAlignment="1" applyProtection="1">
      <alignment horizontal="center"/>
      <protection hidden="1"/>
    </xf>
    <xf numFmtId="0" fontId="24" fillId="19" borderId="12" xfId="27" applyFont="1" applyFill="1" applyBorder="1" applyAlignment="1" applyProtection="1">
      <alignment vertical="center"/>
      <protection hidden="1"/>
    </xf>
    <xf numFmtId="174" fontId="24" fillId="25" borderId="26" xfId="27" applyNumberFormat="1" applyFont="1" applyFill="1" applyBorder="1" applyAlignment="1" applyProtection="1">
      <alignment horizontal="right"/>
      <protection hidden="1"/>
    </xf>
    <xf numFmtId="174" fontId="23" fillId="10" borderId="0" xfId="37" applyNumberFormat="1" applyFont="1" applyFill="1" applyProtection="1">
      <protection hidden="1"/>
    </xf>
    <xf numFmtId="169" fontId="24" fillId="18" borderId="26" xfId="27" applyNumberFormat="1" applyFont="1" applyFill="1" applyBorder="1" applyAlignment="1" applyProtection="1">
      <alignment horizontal="right"/>
      <protection hidden="1"/>
    </xf>
    <xf numFmtId="169" fontId="24" fillId="26" borderId="26" xfId="27" applyNumberFormat="1" applyFont="1" applyFill="1" applyBorder="1" applyAlignment="1" applyProtection="1">
      <alignment horizontal="right"/>
      <protection hidden="1"/>
    </xf>
    <xf numFmtId="169" fontId="24" fillId="19" borderId="26" xfId="27" applyNumberFormat="1" applyFont="1" applyFill="1" applyBorder="1" applyAlignment="1" applyProtection="1">
      <alignment horizontal="right"/>
      <protection hidden="1"/>
    </xf>
    <xf numFmtId="0" fontId="32" fillId="26" borderId="20" xfId="27" applyFont="1" applyFill="1" applyBorder="1" applyAlignment="1" applyProtection="1">
      <alignment horizontal="right"/>
      <protection hidden="1"/>
    </xf>
    <xf numFmtId="0" fontId="32" fillId="22" borderId="10" xfId="27" applyFont="1" applyFill="1" applyBorder="1" applyAlignment="1" applyProtection="1">
      <alignment horizontal="right"/>
      <protection hidden="1"/>
    </xf>
    <xf numFmtId="49" fontId="32" fillId="19" borderId="0" xfId="27" applyNumberFormat="1" applyFont="1" applyFill="1" applyBorder="1" applyAlignment="1" applyProtection="1">
      <protection hidden="1"/>
    </xf>
    <xf numFmtId="169" fontId="32" fillId="18" borderId="26" xfId="27" applyNumberFormat="1" applyFont="1" applyFill="1" applyBorder="1" applyAlignment="1" applyProtection="1">
      <alignment horizontal="right"/>
      <protection hidden="1"/>
    </xf>
    <xf numFmtId="169" fontId="32" fillId="26" borderId="26" xfId="27" applyNumberFormat="1" applyFont="1" applyFill="1" applyBorder="1" applyAlignment="1" applyProtection="1">
      <alignment horizontal="right"/>
      <protection hidden="1"/>
    </xf>
    <xf numFmtId="169" fontId="32" fillId="19" borderId="26" xfId="27" applyNumberFormat="1" applyFont="1" applyFill="1" applyBorder="1" applyAlignment="1" applyProtection="1">
      <alignment horizontal="right"/>
      <protection hidden="1"/>
    </xf>
    <xf numFmtId="49" fontId="32" fillId="19" borderId="0" xfId="27" quotePrefix="1" applyNumberFormat="1" applyFont="1" applyFill="1" applyBorder="1" applyAlignment="1" applyProtection="1">
      <protection hidden="1"/>
    </xf>
    <xf numFmtId="0" fontId="32" fillId="19" borderId="0" xfId="22" applyNumberFormat="1" applyFont="1" applyFill="1" applyBorder="1" applyAlignment="1" applyProtection="1">
      <alignment horizontal="center"/>
      <protection hidden="1"/>
    </xf>
    <xf numFmtId="0" fontId="23" fillId="19" borderId="0" xfId="27" applyFont="1" applyFill="1" applyAlignment="1" applyProtection="1">
      <alignment horizontal="right"/>
      <protection hidden="1"/>
    </xf>
    <xf numFmtId="168" fontId="24" fillId="26" borderId="12" xfId="4" applyNumberFormat="1" applyFont="1" applyFill="1" applyBorder="1" applyAlignment="1" applyProtection="1">
      <alignment horizontal="right"/>
      <protection hidden="1"/>
    </xf>
    <xf numFmtId="168" fontId="24" fillId="22" borderId="26" xfId="4" applyNumberFormat="1" applyFont="1" applyFill="1" applyBorder="1" applyAlignment="1" applyProtection="1">
      <alignment horizontal="right"/>
      <protection hidden="1"/>
    </xf>
    <xf numFmtId="168" fontId="24" fillId="18" borderId="26" xfId="4" applyNumberFormat="1" applyFont="1" applyFill="1" applyBorder="1" applyAlignment="1" applyProtection="1">
      <alignment horizontal="right"/>
      <protection hidden="1"/>
    </xf>
    <xf numFmtId="168" fontId="24" fillId="26" borderId="26" xfId="4" applyNumberFormat="1" applyFont="1" applyFill="1" applyBorder="1" applyAlignment="1" applyProtection="1">
      <alignment horizontal="right"/>
      <protection hidden="1"/>
    </xf>
    <xf numFmtId="168" fontId="24" fillId="19" borderId="26" xfId="4" applyNumberFormat="1" applyFont="1" applyFill="1" applyBorder="1" applyAlignment="1" applyProtection="1">
      <alignment horizontal="right"/>
      <protection hidden="1"/>
    </xf>
    <xf numFmtId="0" fontId="24" fillId="19" borderId="0" xfId="27" applyFont="1" applyFill="1" applyBorder="1" applyAlignment="1" applyProtection="1">
      <protection hidden="1"/>
    </xf>
    <xf numFmtId="164" fontId="24" fillId="18" borderId="26" xfId="27" applyNumberFormat="1" applyFont="1" applyFill="1" applyBorder="1" applyAlignment="1" applyProtection="1">
      <alignment horizontal="right"/>
      <protection hidden="1"/>
    </xf>
    <xf numFmtId="164" fontId="24" fillId="26" borderId="26" xfId="27" applyNumberFormat="1" applyFont="1" applyFill="1" applyBorder="1" applyAlignment="1" applyProtection="1">
      <alignment horizontal="right"/>
      <protection hidden="1"/>
    </xf>
    <xf numFmtId="164" fontId="24" fillId="19" borderId="26" xfId="27" applyNumberFormat="1" applyFont="1" applyFill="1" applyBorder="1" applyAlignment="1" applyProtection="1">
      <alignment horizontal="right"/>
      <protection hidden="1"/>
    </xf>
    <xf numFmtId="164" fontId="32" fillId="18" borderId="26" xfId="27" applyNumberFormat="1" applyFont="1" applyFill="1" applyBorder="1" applyAlignment="1" applyProtection="1">
      <alignment horizontal="right"/>
      <protection hidden="1"/>
    </xf>
    <xf numFmtId="164" fontId="32" fillId="26" borderId="26" xfId="27" applyNumberFormat="1" applyFont="1" applyFill="1" applyBorder="1" applyAlignment="1" applyProtection="1">
      <alignment horizontal="right"/>
      <protection hidden="1"/>
    </xf>
    <xf numFmtId="164" fontId="32" fillId="19" borderId="26" xfId="27" applyNumberFormat="1" applyFont="1" applyFill="1" applyBorder="1" applyAlignment="1" applyProtection="1">
      <alignment horizontal="right"/>
      <protection hidden="1"/>
    </xf>
    <xf numFmtId="0" fontId="32" fillId="26" borderId="14" xfId="27" applyFont="1" applyFill="1" applyBorder="1" applyAlignment="1" applyProtection="1">
      <alignment horizontal="right"/>
      <protection hidden="1"/>
    </xf>
    <xf numFmtId="0" fontId="32" fillId="18" borderId="10" xfId="27" applyFont="1" applyFill="1" applyBorder="1" applyAlignment="1" applyProtection="1">
      <alignment horizontal="right"/>
      <protection hidden="1"/>
    </xf>
    <xf numFmtId="0" fontId="32" fillId="26" borderId="10" xfId="27" applyFont="1" applyFill="1" applyBorder="1" applyAlignment="1" applyProtection="1">
      <alignment horizontal="right"/>
      <protection hidden="1"/>
    </xf>
    <xf numFmtId="0" fontId="32" fillId="19" borderId="10" xfId="27" applyFont="1" applyFill="1" applyBorder="1" applyAlignment="1" applyProtection="1">
      <alignment horizontal="right"/>
      <protection hidden="1"/>
    </xf>
    <xf numFmtId="174" fontId="32" fillId="26" borderId="21" xfId="27" applyNumberFormat="1" applyFont="1" applyFill="1" applyBorder="1" applyAlignment="1" applyProtection="1">
      <alignment horizontal="right"/>
      <protection hidden="1"/>
    </xf>
    <xf numFmtId="186" fontId="32" fillId="23" borderId="28" xfId="25" applyNumberFormat="1" applyFont="1" applyFill="1" applyBorder="1" applyAlignment="1" applyProtection="1">
      <alignment horizontal="right"/>
      <protection hidden="1"/>
    </xf>
    <xf numFmtId="0" fontId="24" fillId="19" borderId="0" xfId="20" applyNumberFormat="1" applyFont="1" applyFill="1" applyBorder="1" applyAlignment="1" applyProtection="1">
      <alignment horizontal="center"/>
      <protection hidden="1"/>
    </xf>
    <xf numFmtId="9" fontId="24" fillId="26" borderId="12" xfId="27" applyNumberFormat="1" applyFont="1" applyFill="1" applyBorder="1" applyAlignment="1" applyProtection="1">
      <alignment horizontal="right"/>
      <protection hidden="1"/>
    </xf>
    <xf numFmtId="9" fontId="24" fillId="18" borderId="26" xfId="27" applyNumberFormat="1" applyFont="1" applyFill="1" applyBorder="1" applyAlignment="1" applyProtection="1">
      <alignment horizontal="right"/>
      <protection hidden="1"/>
    </xf>
    <xf numFmtId="9" fontId="24" fillId="26" borderId="26" xfId="27" applyNumberFormat="1" applyFont="1" applyFill="1" applyBorder="1" applyAlignment="1" applyProtection="1">
      <alignment horizontal="right"/>
      <protection hidden="1"/>
    </xf>
    <xf numFmtId="38" fontId="23" fillId="19" borderId="0" xfId="37" applyNumberFormat="1" applyFont="1" applyFill="1" applyBorder="1" applyAlignment="1" applyProtection="1">
      <alignment horizontal="right"/>
      <protection hidden="1"/>
    </xf>
    <xf numFmtId="9" fontId="32" fillId="19" borderId="0" xfId="27" applyNumberFormat="1" applyFont="1" applyFill="1" applyBorder="1" applyAlignment="1" applyProtection="1">
      <alignment horizontal="right"/>
      <protection hidden="1"/>
    </xf>
    <xf numFmtId="38" fontId="38" fillId="10" borderId="0" xfId="22" applyNumberFormat="1" applyFont="1" applyFill="1" applyProtection="1">
      <protection hidden="1"/>
    </xf>
    <xf numFmtId="38" fontId="23" fillId="10" borderId="0" xfId="19" applyNumberFormat="1" applyFont="1" applyFill="1" applyBorder="1" applyProtection="1">
      <protection hidden="1"/>
    </xf>
    <xf numFmtId="38" fontId="23" fillId="19" borderId="0" xfId="19" applyNumberFormat="1" applyFont="1" applyFill="1" applyBorder="1" applyProtection="1">
      <protection hidden="1"/>
    </xf>
    <xf numFmtId="38" fontId="23" fillId="10" borderId="0" xfId="19" applyNumberFormat="1" applyFont="1" applyFill="1" applyProtection="1">
      <protection hidden="1"/>
    </xf>
    <xf numFmtId="0" fontId="23" fillId="10" borderId="0" xfId="22" applyFont="1" applyFill="1" applyBorder="1" applyProtection="1">
      <protection hidden="1"/>
    </xf>
    <xf numFmtId="0" fontId="23" fillId="10" borderId="0" xfId="37" applyFont="1" applyFill="1" applyBorder="1" applyProtection="1">
      <protection hidden="1"/>
    </xf>
    <xf numFmtId="0" fontId="56" fillId="21" borderId="0" xfId="37" applyFont="1" applyFill="1" applyProtection="1">
      <protection hidden="1"/>
    </xf>
    <xf numFmtId="177" fontId="56" fillId="0" borderId="0" xfId="37" applyNumberFormat="1" applyFont="1" applyProtection="1">
      <protection hidden="1"/>
    </xf>
    <xf numFmtId="0" fontId="56" fillId="19" borderId="0" xfId="17" applyFont="1" applyFill="1" applyProtection="1">
      <protection hidden="1"/>
    </xf>
    <xf numFmtId="177" fontId="57" fillId="21" borderId="24" xfId="27" applyNumberFormat="1" applyFont="1" applyFill="1" applyBorder="1" applyAlignment="1" applyProtection="1">
      <alignment horizontal="left"/>
      <protection hidden="1"/>
    </xf>
    <xf numFmtId="177" fontId="57" fillId="21" borderId="24" xfId="27" applyNumberFormat="1" applyFont="1" applyFill="1" applyBorder="1" applyAlignment="1" applyProtection="1">
      <alignment horizontal="center"/>
      <protection hidden="1"/>
    </xf>
    <xf numFmtId="169" fontId="58" fillId="19" borderId="0" xfId="26" applyNumberFormat="1" applyFont="1" applyFill="1" applyBorder="1" applyProtection="1">
      <protection hidden="1"/>
    </xf>
    <xf numFmtId="0" fontId="58" fillId="19" borderId="0" xfId="26" applyFont="1" applyFill="1" applyBorder="1" applyAlignment="1" applyProtection="1">
      <alignment horizontal="right"/>
      <protection hidden="1"/>
    </xf>
    <xf numFmtId="15" fontId="58" fillId="19" borderId="0" xfId="26" applyNumberFormat="1" applyFont="1" applyFill="1" applyBorder="1" applyProtection="1">
      <protection hidden="1"/>
    </xf>
    <xf numFmtId="16" fontId="59" fillId="19" borderId="0" xfId="26" applyNumberFormat="1" applyFont="1" applyFill="1" applyBorder="1" applyAlignment="1" applyProtection="1">
      <alignment horizontal="right"/>
      <protection hidden="1"/>
    </xf>
    <xf numFmtId="0" fontId="58" fillId="19" borderId="0" xfId="26" applyFont="1" applyFill="1" applyBorder="1" applyAlignment="1" applyProtection="1">
      <alignment horizontal="center"/>
      <protection hidden="1"/>
    </xf>
    <xf numFmtId="0" fontId="58" fillId="19" borderId="0" xfId="26" applyFont="1" applyFill="1" applyBorder="1" applyAlignment="1" applyProtection="1">
      <alignment horizontal="right" wrapText="1"/>
      <protection hidden="1"/>
    </xf>
    <xf numFmtId="0" fontId="58" fillId="19" borderId="0" xfId="26" applyFont="1" applyFill="1" applyBorder="1" applyProtection="1">
      <protection hidden="1"/>
    </xf>
    <xf numFmtId="3" fontId="58" fillId="19" borderId="0" xfId="26" applyNumberFormat="1" applyFont="1" applyFill="1" applyBorder="1" applyAlignment="1" applyProtection="1">
      <alignment horizontal="center"/>
      <protection hidden="1"/>
    </xf>
    <xf numFmtId="0" fontId="56" fillId="0" borderId="0" xfId="28" applyFont="1" applyFill="1" applyProtection="1">
      <protection hidden="1"/>
    </xf>
    <xf numFmtId="0" fontId="56" fillId="9" borderId="0" xfId="17" applyFont="1" applyFill="1" applyProtection="1">
      <protection hidden="1"/>
    </xf>
    <xf numFmtId="15" fontId="58" fillId="19" borderId="0" xfId="26" applyNumberFormat="1" applyFont="1" applyFill="1" applyBorder="1" applyAlignment="1" applyProtection="1">
      <alignment horizontal="right"/>
      <protection hidden="1"/>
    </xf>
    <xf numFmtId="15" fontId="58" fillId="19" borderId="0" xfId="26" applyNumberFormat="1" applyFont="1" applyFill="1" applyBorder="1" applyAlignment="1" applyProtection="1">
      <alignment horizontal="center"/>
      <protection hidden="1"/>
    </xf>
    <xf numFmtId="15" fontId="58" fillId="19" borderId="0" xfId="26" applyNumberFormat="1" applyFont="1" applyFill="1" applyBorder="1" applyAlignment="1" applyProtection="1">
      <alignment wrapText="1"/>
      <protection hidden="1"/>
    </xf>
    <xf numFmtId="170" fontId="60" fillId="19" borderId="0" xfId="27" applyNumberFormat="1" applyFont="1" applyFill="1" applyBorder="1" applyAlignment="1" applyProtection="1">
      <protection hidden="1"/>
    </xf>
    <xf numFmtId="0" fontId="56" fillId="0" borderId="0" xfId="28" applyFont="1" applyFill="1" applyAlignment="1" applyProtection="1">
      <alignment vertical="top"/>
      <protection hidden="1"/>
    </xf>
    <xf numFmtId="0" fontId="56" fillId="19" borderId="0" xfId="17" applyFont="1" applyFill="1" applyAlignment="1" applyProtection="1">
      <alignment wrapText="1"/>
      <protection hidden="1"/>
    </xf>
    <xf numFmtId="0" fontId="58" fillId="19" borderId="0" xfId="26" applyFont="1" applyFill="1" applyBorder="1" applyAlignment="1" applyProtection="1">
      <alignment wrapText="1"/>
      <protection hidden="1"/>
    </xf>
    <xf numFmtId="0" fontId="61" fillId="19" borderId="0" xfId="26" applyFont="1" applyFill="1" applyBorder="1" applyAlignment="1" applyProtection="1">
      <alignment horizontal="right" wrapText="1"/>
      <protection hidden="1"/>
    </xf>
    <xf numFmtId="169" fontId="61" fillId="19" borderId="0" xfId="26" applyNumberFormat="1" applyFont="1" applyFill="1" applyBorder="1" applyAlignment="1" applyProtection="1">
      <alignment horizontal="right" wrapText="1"/>
      <protection hidden="1"/>
    </xf>
    <xf numFmtId="15" fontId="61" fillId="18" borderId="0" xfId="26" applyNumberFormat="1" applyFont="1" applyFill="1" applyBorder="1" applyAlignment="1" applyProtection="1">
      <alignment horizontal="right" wrapText="1"/>
      <protection hidden="1"/>
    </xf>
    <xf numFmtId="0" fontId="61" fillId="18" borderId="0" xfId="26" applyFont="1" applyFill="1" applyBorder="1" applyAlignment="1" applyProtection="1">
      <alignment horizontal="right" wrapText="1"/>
      <protection hidden="1"/>
    </xf>
    <xf numFmtId="15" fontId="61" fillId="19" borderId="0" xfId="26" applyNumberFormat="1" applyFont="1" applyFill="1" applyBorder="1" applyAlignment="1" applyProtection="1">
      <alignment horizontal="right" wrapText="1"/>
      <protection hidden="1"/>
    </xf>
    <xf numFmtId="0" fontId="61" fillId="19" borderId="0" xfId="26" applyFont="1" applyFill="1" applyBorder="1" applyAlignment="1" applyProtection="1">
      <alignment horizontal="center" wrapText="1"/>
      <protection hidden="1"/>
    </xf>
    <xf numFmtId="0" fontId="61" fillId="19" borderId="0" xfId="26" applyFont="1" applyFill="1" applyBorder="1" applyAlignment="1" applyProtection="1">
      <alignment horizontal="left" wrapText="1"/>
      <protection hidden="1"/>
    </xf>
    <xf numFmtId="15" fontId="58" fillId="19" borderId="0" xfId="26" applyNumberFormat="1" applyFont="1" applyFill="1" applyBorder="1" applyAlignment="1" applyProtection="1">
      <alignment horizontal="center" vertical="top" wrapText="1"/>
      <protection hidden="1"/>
    </xf>
    <xf numFmtId="0" fontId="56" fillId="0" borderId="0" xfId="28" applyFont="1" applyFill="1" applyAlignment="1" applyProtection="1">
      <alignment vertical="top" wrapText="1"/>
      <protection hidden="1"/>
    </xf>
    <xf numFmtId="0" fontId="56" fillId="9" borderId="0" xfId="17" applyFont="1" applyFill="1" applyAlignment="1" applyProtection="1">
      <alignment wrapText="1"/>
      <protection hidden="1"/>
    </xf>
    <xf numFmtId="0" fontId="62" fillId="19" borderId="0" xfId="26" applyFont="1" applyFill="1" applyBorder="1" applyAlignment="1" applyProtection="1">
      <alignment horizontal="center" vertical="top"/>
      <protection hidden="1"/>
    </xf>
    <xf numFmtId="0" fontId="60" fillId="18" borderId="35" xfId="27" applyFont="1" applyFill="1" applyBorder="1" applyAlignment="1" applyProtection="1">
      <alignment wrapText="1"/>
      <protection hidden="1"/>
    </xf>
    <xf numFmtId="0" fontId="60" fillId="18" borderId="36" xfId="27" applyFont="1" applyFill="1" applyBorder="1" applyAlignment="1" applyProtection="1">
      <alignment horizontal="center" wrapText="1"/>
      <protection hidden="1"/>
    </xf>
    <xf numFmtId="169" fontId="60" fillId="18" borderId="36" xfId="27" applyNumberFormat="1" applyFont="1" applyFill="1" applyBorder="1" applyAlignment="1" applyProtection="1">
      <alignment horizontal="center" wrapText="1"/>
      <protection hidden="1"/>
    </xf>
    <xf numFmtId="187" fontId="60" fillId="19" borderId="36" xfId="4" applyNumberFormat="1" applyFont="1" applyFill="1" applyBorder="1" applyAlignment="1" applyProtection="1">
      <alignment wrapText="1"/>
      <protection hidden="1"/>
    </xf>
    <xf numFmtId="169" fontId="60" fillId="19" borderId="36" xfId="27" applyNumberFormat="1" applyFont="1" applyFill="1" applyBorder="1" applyAlignment="1" applyProtection="1">
      <alignment wrapText="1"/>
      <protection hidden="1"/>
    </xf>
    <xf numFmtId="173" fontId="60" fillId="18" borderId="36" xfId="27" applyNumberFormat="1" applyFont="1" applyFill="1" applyBorder="1" applyAlignment="1" applyProtection="1">
      <alignment horizontal="right" wrapText="1"/>
      <protection hidden="1"/>
    </xf>
    <xf numFmtId="15" fontId="60" fillId="18" borderId="36" xfId="27" applyNumberFormat="1" applyFont="1" applyFill="1" applyBorder="1" applyAlignment="1" applyProtection="1">
      <alignment horizontal="right" wrapText="1"/>
      <protection hidden="1"/>
    </xf>
    <xf numFmtId="15" fontId="60" fillId="18" borderId="37" xfId="27" quotePrefix="1" applyNumberFormat="1" applyFont="1" applyFill="1" applyBorder="1" applyAlignment="1" applyProtection="1">
      <alignment horizontal="right" wrapText="1"/>
      <protection hidden="1"/>
    </xf>
    <xf numFmtId="169" fontId="60" fillId="18" borderId="36" xfId="27" applyNumberFormat="1" applyFont="1" applyFill="1" applyBorder="1" applyAlignment="1" applyProtection="1">
      <alignment wrapText="1"/>
      <protection hidden="1"/>
    </xf>
    <xf numFmtId="169" fontId="60" fillId="18" borderId="36" xfId="27" applyNumberFormat="1" applyFont="1" applyFill="1" applyBorder="1" applyAlignment="1" applyProtection="1">
      <alignment horizontal="left" wrapText="1"/>
      <protection hidden="1"/>
    </xf>
    <xf numFmtId="170" fontId="60" fillId="18" borderId="38" xfId="27" applyNumberFormat="1" applyFont="1" applyFill="1" applyBorder="1" applyAlignment="1" applyProtection="1">
      <alignment horizontal="center" wrapText="1"/>
      <protection hidden="1"/>
    </xf>
    <xf numFmtId="170" fontId="60" fillId="19" borderId="0" xfId="27" applyNumberFormat="1" applyFont="1" applyFill="1" applyBorder="1" applyAlignment="1" applyProtection="1">
      <alignment wrapText="1"/>
      <protection hidden="1"/>
    </xf>
    <xf numFmtId="187" fontId="58" fillId="19" borderId="0" xfId="4" applyNumberFormat="1" applyFont="1" applyFill="1" applyBorder="1" applyProtection="1">
      <protection hidden="1"/>
    </xf>
    <xf numFmtId="15" fontId="58" fillId="19" borderId="0" xfId="26" applyNumberFormat="1" applyFont="1" applyFill="1" applyBorder="1" applyAlignment="1" applyProtection="1">
      <alignment horizontal="left"/>
      <protection hidden="1"/>
    </xf>
    <xf numFmtId="169" fontId="60" fillId="0" borderId="36" xfId="27" applyNumberFormat="1" applyFont="1" applyFill="1" applyBorder="1" applyAlignment="1" applyProtection="1">
      <alignment wrapText="1"/>
      <protection hidden="1"/>
    </xf>
    <xf numFmtId="0" fontId="60" fillId="18" borderId="35" xfId="27" applyFont="1" applyFill="1" applyBorder="1" applyAlignment="1" applyProtection="1">
      <protection hidden="1"/>
    </xf>
    <xf numFmtId="187" fontId="60" fillId="18" borderId="36" xfId="4" applyNumberFormat="1" applyFont="1" applyFill="1" applyBorder="1" applyAlignment="1" applyProtection="1">
      <alignment wrapText="1"/>
      <protection hidden="1"/>
    </xf>
    <xf numFmtId="182" fontId="60" fillId="18" borderId="36" xfId="27" applyNumberFormat="1" applyFont="1" applyFill="1" applyBorder="1" applyAlignment="1" applyProtection="1">
      <alignment horizontal="right" wrapText="1"/>
      <protection hidden="1"/>
    </xf>
    <xf numFmtId="183" fontId="60" fillId="18" borderId="37" xfId="27" quotePrefix="1" applyNumberFormat="1" applyFont="1" applyFill="1" applyBorder="1" applyAlignment="1" applyProtection="1">
      <alignment horizontal="right" wrapText="1"/>
      <protection hidden="1"/>
    </xf>
    <xf numFmtId="0" fontId="61" fillId="18" borderId="39" xfId="27" applyFont="1" applyFill="1" applyBorder="1" applyAlignment="1" applyProtection="1">
      <protection hidden="1"/>
    </xf>
    <xf numFmtId="0" fontId="61" fillId="18" borderId="40" xfId="27" applyFont="1" applyFill="1" applyBorder="1" applyAlignment="1" applyProtection="1">
      <alignment horizontal="center"/>
      <protection hidden="1"/>
    </xf>
    <xf numFmtId="169" fontId="61" fillId="18" borderId="40" xfId="27" applyNumberFormat="1" applyFont="1" applyFill="1" applyBorder="1" applyAlignment="1" applyProtection="1">
      <alignment horizontal="center"/>
      <protection hidden="1"/>
    </xf>
    <xf numFmtId="187" fontId="61" fillId="18" borderId="40" xfId="4" applyNumberFormat="1" applyFont="1" applyFill="1" applyBorder="1" applyAlignment="1" applyProtection="1">
      <protection hidden="1"/>
    </xf>
    <xf numFmtId="169" fontId="61" fillId="18" borderId="41" xfId="27" applyNumberFormat="1" applyFont="1" applyFill="1" applyBorder="1" applyAlignment="1" applyProtection="1">
      <protection hidden="1"/>
    </xf>
    <xf numFmtId="10" fontId="56" fillId="19" borderId="0" xfId="26" applyNumberFormat="1" applyFont="1" applyFill="1" applyBorder="1" applyAlignment="1" applyProtection="1">
      <alignment horizontal="right"/>
      <protection hidden="1"/>
    </xf>
    <xf numFmtId="15" fontId="56" fillId="19" borderId="0" xfId="26" applyNumberFormat="1" applyFont="1" applyFill="1" applyBorder="1" applyProtection="1">
      <protection hidden="1"/>
    </xf>
    <xf numFmtId="16" fontId="56" fillId="19" borderId="0" xfId="26" applyNumberFormat="1" applyFont="1" applyFill="1" applyBorder="1" applyAlignment="1" applyProtection="1">
      <alignment horizontal="right"/>
      <protection hidden="1"/>
    </xf>
    <xf numFmtId="3" fontId="56" fillId="19" borderId="0" xfId="26" applyNumberFormat="1" applyFont="1" applyFill="1" applyBorder="1" applyAlignment="1" applyProtection="1">
      <alignment horizontal="center"/>
      <protection hidden="1"/>
    </xf>
    <xf numFmtId="3" fontId="56" fillId="19" borderId="0" xfId="26" applyNumberFormat="1" applyFont="1" applyFill="1" applyBorder="1" applyAlignment="1" applyProtection="1">
      <alignment horizontal="right" wrapText="1"/>
      <protection hidden="1"/>
    </xf>
    <xf numFmtId="0" fontId="56" fillId="19" borderId="0" xfId="26" applyFont="1" applyFill="1" applyBorder="1" applyProtection="1">
      <protection hidden="1"/>
    </xf>
    <xf numFmtId="0" fontId="56" fillId="19" borderId="0" xfId="26" applyFont="1" applyFill="1" applyBorder="1" applyAlignment="1" applyProtection="1">
      <alignment horizontal="center"/>
      <protection hidden="1"/>
    </xf>
    <xf numFmtId="0" fontId="60" fillId="18" borderId="0" xfId="27" applyFont="1" applyFill="1" applyBorder="1" applyAlignment="1" applyProtection="1">
      <protection hidden="1"/>
    </xf>
    <xf numFmtId="0" fontId="60" fillId="18" borderId="0" xfId="27" applyFont="1" applyFill="1" applyBorder="1" applyAlignment="1" applyProtection="1">
      <alignment horizontal="center"/>
      <protection hidden="1"/>
    </xf>
    <xf numFmtId="169" fontId="60" fillId="18" borderId="0" xfId="27" applyNumberFormat="1" applyFont="1" applyFill="1" applyBorder="1" applyAlignment="1" applyProtection="1">
      <alignment horizontal="center"/>
      <protection hidden="1"/>
    </xf>
    <xf numFmtId="187" fontId="60" fillId="18" borderId="0" xfId="4" applyNumberFormat="1" applyFont="1" applyFill="1" applyBorder="1" applyAlignment="1" applyProtection="1">
      <protection hidden="1"/>
    </xf>
    <xf numFmtId="169" fontId="60" fillId="18" borderId="0" xfId="27" applyNumberFormat="1" applyFont="1" applyFill="1" applyBorder="1" applyAlignment="1" applyProtection="1">
      <protection hidden="1"/>
    </xf>
    <xf numFmtId="169" fontId="61" fillId="18" borderId="40" xfId="27" applyNumberFormat="1" applyFont="1" applyFill="1" applyBorder="1" applyAlignment="1" applyProtection="1">
      <protection hidden="1"/>
    </xf>
    <xf numFmtId="0" fontId="63" fillId="18" borderId="0" xfId="27" applyFont="1" applyFill="1" applyBorder="1" applyAlignment="1" applyProtection="1">
      <alignment horizontal="left"/>
      <protection hidden="1"/>
    </xf>
    <xf numFmtId="0" fontId="64" fillId="18" borderId="0" xfId="27" applyFont="1" applyFill="1" applyBorder="1" applyAlignment="1" applyProtection="1">
      <alignment horizontal="center"/>
      <protection hidden="1"/>
    </xf>
    <xf numFmtId="169" fontId="64" fillId="18" borderId="0" xfId="27" applyNumberFormat="1" applyFont="1" applyFill="1" applyBorder="1" applyAlignment="1" applyProtection="1">
      <alignment horizontal="center"/>
      <protection hidden="1"/>
    </xf>
    <xf numFmtId="169" fontId="64" fillId="18" borderId="0" xfId="27" applyNumberFormat="1" applyFont="1" applyFill="1" applyBorder="1" applyAlignment="1" applyProtection="1">
      <protection hidden="1"/>
    </xf>
    <xf numFmtId="0" fontId="56" fillId="0" borderId="0" xfId="17" applyFont="1" applyFill="1" applyProtection="1">
      <protection hidden="1"/>
    </xf>
    <xf numFmtId="169" fontId="56" fillId="0" borderId="0" xfId="17" applyNumberFormat="1" applyFont="1" applyFill="1" applyProtection="1">
      <protection hidden="1"/>
    </xf>
    <xf numFmtId="0" fontId="56" fillId="0" borderId="0" xfId="17" applyFont="1" applyFill="1" applyAlignment="1" applyProtection="1">
      <alignment horizontal="right"/>
      <protection hidden="1"/>
    </xf>
    <xf numFmtId="0" fontId="56" fillId="0" borderId="0" xfId="17" applyFont="1" applyFill="1" applyAlignment="1" applyProtection="1">
      <alignment horizontal="center"/>
      <protection hidden="1"/>
    </xf>
    <xf numFmtId="0" fontId="56" fillId="0" borderId="0" xfId="17" applyFont="1" applyFill="1" applyAlignment="1" applyProtection="1">
      <alignment wrapText="1"/>
      <protection hidden="1"/>
    </xf>
    <xf numFmtId="169" fontId="56" fillId="9" borderId="0" xfId="17" applyNumberFormat="1" applyFont="1" applyFill="1" applyProtection="1">
      <protection hidden="1"/>
    </xf>
    <xf numFmtId="0" fontId="56" fillId="9" borderId="0" xfId="17" applyFont="1" applyFill="1" applyAlignment="1" applyProtection="1">
      <alignment horizontal="right"/>
      <protection hidden="1"/>
    </xf>
    <xf numFmtId="0" fontId="56" fillId="9" borderId="0" xfId="17" applyFont="1" applyFill="1" applyAlignment="1" applyProtection="1">
      <alignment horizontal="center"/>
      <protection hidden="1"/>
    </xf>
  </cellXfs>
  <cellStyles count="40">
    <cellStyle name="%" xfId="1"/>
    <cellStyle name="******************************************" xfId="2"/>
    <cellStyle name="Berekening" xfId="3"/>
    <cellStyle name="Comma" xfId="4" builtinId="3"/>
    <cellStyle name="Comma 2" xfId="5"/>
    <cellStyle name="Comma 2 2" xfId="35"/>
    <cellStyle name="Comma 3" xfId="36"/>
    <cellStyle name="Controlecel" xfId="6"/>
    <cellStyle name="Gekoppelde cel" xfId="7"/>
    <cellStyle name="Goed" xfId="8"/>
    <cellStyle name="Hyperlink" xfId="9" builtinId="8"/>
    <cellStyle name="Invoer" xfId="10"/>
    <cellStyle name="Kop 1" xfId="11"/>
    <cellStyle name="Kop 2" xfId="12"/>
    <cellStyle name="Kop 3" xfId="13"/>
    <cellStyle name="Kop 4" xfId="14"/>
    <cellStyle name="Neutraal" xfId="15"/>
    <cellStyle name="Normal" xfId="0" builtinId="0"/>
    <cellStyle name="Normal 2" xfId="16"/>
    <cellStyle name="Normal 2 2" xfId="37"/>
    <cellStyle name="Normal 3" xfId="34"/>
    <cellStyle name="Normal 4" xfId="39"/>
    <cellStyle name="Normal_09.01.26 KPN Q4 2008 Factsheets Internal final" xfId="17"/>
    <cellStyle name="Normal_Book1" xfId="18"/>
    <cellStyle name="Normal_Book2" xfId="19"/>
    <cellStyle name="Normal_Book3" xfId="20"/>
    <cellStyle name="Normal_Sheet1" xfId="21"/>
    <cellStyle name="Normal_W&amp;O KPI's" xfId="22"/>
    <cellStyle name="Notitie" xfId="23"/>
    <cellStyle name="Ongeldig" xfId="24"/>
    <cellStyle name="Percent" xfId="25" builtinId="5"/>
    <cellStyle name="Percent 2" xfId="38"/>
    <cellStyle name="Standaard_Bijlage1_1" xfId="26"/>
    <cellStyle name="Standaard_KPN (Qs 2000 and 2001) (2002-03-14)" xfId="27"/>
    <cellStyle name="Standaard_Schulden per 1 juli" xfId="28"/>
    <cellStyle name="Titel" xfId="29"/>
    <cellStyle name="Totaal" xfId="30"/>
    <cellStyle name="Uitvoer" xfId="31"/>
    <cellStyle name="Verklarende tekst" xfId="32"/>
    <cellStyle name="Waarschuwingstekst" xfId="33"/>
  </cellStyles>
  <dxfs count="1">
    <dxf>
      <font>
        <condense val="0"/>
        <extend val="0"/>
        <color indexed="10"/>
      </font>
    </dxf>
  </dxfs>
  <tableStyles count="0" defaultTableStyle="TableStyleMedium9" defaultPivotStyle="PivotStyleLight16"/>
  <colors>
    <mruColors>
      <color rgb="FFCCFFCC"/>
      <color rgb="FFBFF3C4"/>
      <color rgb="FF66FF99"/>
      <color rgb="FF66FF33"/>
      <color rgb="FF009900"/>
      <color rgb="FFCCFFFF"/>
      <color rgb="FF1802BE"/>
      <color rgb="FF130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38100</xdr:colOff>
      <xdr:row>3</xdr:row>
      <xdr:rowOff>95250</xdr:rowOff>
    </xdr:from>
    <xdr:to>
      <xdr:col>7</xdr:col>
      <xdr:colOff>493058</xdr:colOff>
      <xdr:row>9</xdr:row>
      <xdr:rowOff>11206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726" t="25105" r="17520" b="36960"/>
        <a:stretch>
          <a:fillRect/>
        </a:stretch>
      </xdr:blipFill>
      <xdr:spPr bwMode="auto">
        <a:xfrm>
          <a:off x="183776" y="577103"/>
          <a:ext cx="2438400" cy="105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9526</xdr:colOff>
      <xdr:row>32</xdr:row>
      <xdr:rowOff>131110</xdr:rowOff>
    </xdr:from>
    <xdr:to>
      <xdr:col>15</xdr:col>
      <xdr:colOff>549088</xdr:colOff>
      <xdr:row>49</xdr:row>
      <xdr:rowOff>134469</xdr:rowOff>
    </xdr:to>
    <xdr:sp macro="" textlink="">
      <xdr:nvSpPr>
        <xdr:cNvPr id="3" name="Rectangle 113"/>
        <xdr:cNvSpPr>
          <a:spLocks noChangeArrowheads="1"/>
        </xdr:cNvSpPr>
      </xdr:nvSpPr>
      <xdr:spPr bwMode="auto">
        <a:xfrm>
          <a:off x="155202" y="6182286"/>
          <a:ext cx="7363945" cy="3241859"/>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r>
            <a:rPr lang="en-US" sz="1000" b="1" i="0">
              <a:effectLst/>
              <a:latin typeface="KPN Sans" pitchFamily="34" charset="0"/>
              <a:ea typeface="+mn-ea"/>
              <a:cs typeface="+mn-cs"/>
            </a:rPr>
            <a:t>Safe harbor</a:t>
          </a:r>
        </a:p>
        <a:p>
          <a:r>
            <a:rPr lang="en-US" sz="1000" b="0" i="1">
              <a:effectLst/>
              <a:latin typeface="KPN Sans" pitchFamily="34" charset="0"/>
              <a:ea typeface="+mn-ea"/>
              <a:cs typeface="+mn-cs"/>
            </a:rPr>
            <a:t>Non-GAAP measures and management estimates</a:t>
          </a:r>
        </a:p>
        <a:p>
          <a:r>
            <a:rPr lang="en-US" sz="1000" b="0" i="0">
              <a:effectLst/>
              <a:latin typeface="KPN Sans" pitchFamily="34" charset="0"/>
              <a:ea typeface="+mn-ea"/>
              <a:cs typeface="+mn-cs"/>
            </a:rPr>
            <a:t>This financial report contains a number of non-GAAP figures, such as EBITDA and Free Cash Flow (‘FCF’). These non-GAAP figures should not be viewed as a substitute for KPN’s GAAP figures. </a:t>
          </a:r>
        </a:p>
        <a:p>
          <a:r>
            <a:rPr lang="en-US" sz="1000" b="0" i="0">
              <a:effectLst/>
              <a:latin typeface="KPN Sans" pitchFamily="34" charset="0"/>
              <a:ea typeface="+mn-ea"/>
              <a:cs typeface="+mn-cs"/>
            </a:rPr>
            <a:t>KPN defines EBITDA as operating result before depreciation and impairments of PP&amp;E and amortization and impairments of intangible assets. Note that KPN’s definition of EBITDA deviates from the literal definition of earnings before interest, taxes, depreciation and amortization and should not be considered in isolation or as a substitute for analyses of the results as reported under IFRS as adopted by the European Union. In the Net Debt / EBITDA ratio, KPN defines Net Debt as the nominal value of interest bearing financial liabilities excluding derivatives and related collateral, representing the net repayment obligations in Euro, taking into account 50% of the nominal value of the hybrid capital instruments, less net cash and short-term investments, and defines EBITDA as a 12 month rolling total excluding restructuring costs, incidentals and major changes in the composition of the Group (acquisitions and disposals). Free Cash Flow is defined as cash flow from operating activities plus proceeds from real estate, minus capital expenditures (Capex), being expenditures on PP&amp;E and software and excluding tax recapture regarding E-Plus. Revenues are defined as the total of revenues and other income unless indicated otherwise. Adjusted revenues and adjusted EBITDA are derived from revenues (including other income) and EBITDA, respectively, and are adjusted for the impact of restructuring costs and incidentals.</a:t>
          </a:r>
        </a:p>
        <a:p>
          <a:r>
            <a:rPr lang="en-US" sz="1000" b="0" i="0">
              <a:effectLst/>
              <a:latin typeface="KPN Sans" pitchFamily="34" charset="0"/>
              <a:ea typeface="+mn-ea"/>
              <a:cs typeface="+mn-cs"/>
            </a:rPr>
            <a:t>The term service revenues refers to wireless service revenues. Underlying service revenues are derived from service revenues adjusted for the impact of MTA and roaming (regulation) and incidentals. </a:t>
          </a:r>
        </a:p>
        <a:p>
          <a:r>
            <a:rPr lang="en-US" sz="1000" b="0" i="0">
              <a:effectLst/>
              <a:latin typeface="KPN Sans" pitchFamily="34" charset="0"/>
              <a:ea typeface="+mn-ea"/>
              <a:cs typeface="+mn-cs"/>
            </a:rPr>
            <a:t>All market share information in this financial report is based on management estimates based on externally available information, unless indicated otherwise. For a full overview on KPN’s non-financial information, reference is made to KPN’s quarterly factsheets available on www.kpn.com/ir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pn.com/ir" TargetMode="External"/><Relationship Id="rId1" Type="http://schemas.openxmlformats.org/officeDocument/2006/relationships/hyperlink" Target="mailto:ir@kp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51"/>
  <sheetViews>
    <sheetView showGridLines="0" tabSelected="1" view="pageBreakPreview" zoomScale="85" zoomScaleNormal="100" zoomScaleSheetLayoutView="85" workbookViewId="0"/>
  </sheetViews>
  <sheetFormatPr defaultRowHeight="15"/>
  <cols>
    <col min="1" max="1" width="1.28515625" style="21" customWidth="1"/>
    <col min="2" max="2" width="0.85546875" style="21" customWidth="1"/>
    <col min="3" max="3" width="1.7109375" style="21" customWidth="1"/>
    <col min="4" max="4" width="0.85546875" style="21" customWidth="1"/>
    <col min="5" max="16" width="9" style="21" customWidth="1"/>
    <col min="17" max="17" width="0.85546875" style="21" customWidth="1"/>
    <col min="18" max="18" width="1.28515625" style="21" customWidth="1"/>
    <col min="19" max="16384" width="9.140625" style="21"/>
  </cols>
  <sheetData>
    <row r="1" spans="1:18" ht="8.25" customHeight="1">
      <c r="A1" s="20"/>
      <c r="B1" s="20"/>
      <c r="C1" s="20"/>
      <c r="D1" s="20"/>
      <c r="E1" s="20"/>
      <c r="F1" s="20"/>
      <c r="G1" s="20"/>
      <c r="H1" s="20"/>
      <c r="I1" s="20"/>
      <c r="J1" s="20"/>
      <c r="K1" s="20"/>
      <c r="L1" s="20"/>
      <c r="M1" s="20"/>
      <c r="N1" s="20"/>
      <c r="O1" s="20"/>
      <c r="P1" s="20"/>
      <c r="Q1" s="20"/>
      <c r="R1" s="20"/>
    </row>
    <row r="2" spans="1:18" ht="15" customHeight="1">
      <c r="A2" s="20"/>
      <c r="B2" s="22"/>
      <c r="C2" s="22"/>
      <c r="D2" s="22"/>
      <c r="E2" s="22"/>
      <c r="F2" s="22"/>
      <c r="G2" s="22"/>
      <c r="H2" s="22"/>
      <c r="I2" s="22"/>
      <c r="J2" s="22"/>
      <c r="K2" s="22"/>
      <c r="L2" s="22"/>
      <c r="M2" s="22"/>
      <c r="N2" s="22"/>
      <c r="O2" s="22"/>
      <c r="P2" s="22"/>
      <c r="Q2" s="22"/>
      <c r="R2" s="20"/>
    </row>
    <row r="3" spans="1:18" ht="15" customHeight="1">
      <c r="A3" s="20"/>
      <c r="B3" s="22"/>
      <c r="C3" s="22"/>
      <c r="D3" s="22"/>
      <c r="E3" s="22"/>
      <c r="F3" s="22"/>
      <c r="G3" s="22"/>
      <c r="H3" s="22"/>
      <c r="I3" s="22"/>
      <c r="J3" s="23"/>
      <c r="K3" s="22"/>
      <c r="L3" s="22"/>
      <c r="M3" s="22"/>
      <c r="N3" s="22"/>
      <c r="O3" s="22"/>
      <c r="P3" s="22"/>
      <c r="Q3" s="22"/>
      <c r="R3" s="20"/>
    </row>
    <row r="4" spans="1:18" ht="15" customHeight="1">
      <c r="A4" s="20"/>
      <c r="B4" s="22"/>
      <c r="C4" s="22"/>
      <c r="D4" s="22"/>
      <c r="E4" s="22"/>
      <c r="F4" s="22"/>
      <c r="G4" s="22"/>
      <c r="H4" s="22"/>
      <c r="I4" s="22"/>
      <c r="J4" s="22"/>
      <c r="K4" s="22"/>
      <c r="L4" s="22"/>
      <c r="M4" s="22"/>
      <c r="N4" s="22"/>
      <c r="O4" s="22"/>
      <c r="P4" s="22"/>
      <c r="Q4" s="22"/>
      <c r="R4" s="20"/>
    </row>
    <row r="5" spans="1:18" ht="15" customHeight="1">
      <c r="A5" s="20"/>
      <c r="B5" s="22"/>
      <c r="C5" s="22"/>
      <c r="D5" s="22"/>
      <c r="E5" s="22"/>
      <c r="F5" s="22"/>
      <c r="G5" s="22"/>
      <c r="H5" s="22"/>
      <c r="I5" s="22"/>
      <c r="J5" s="22"/>
      <c r="K5" s="22"/>
      <c r="L5" s="22"/>
      <c r="M5" s="22"/>
      <c r="N5" s="22"/>
      <c r="O5" s="22"/>
      <c r="P5" s="22"/>
      <c r="Q5" s="22"/>
      <c r="R5" s="20"/>
    </row>
    <row r="6" spans="1:18" ht="15" customHeight="1">
      <c r="A6" s="20"/>
      <c r="B6" s="22"/>
      <c r="C6" s="22"/>
      <c r="D6" s="22"/>
      <c r="E6" s="22"/>
      <c r="F6" s="22"/>
      <c r="G6" s="22"/>
      <c r="H6" s="22"/>
      <c r="I6" s="22"/>
      <c r="J6" s="22"/>
      <c r="K6" s="22"/>
      <c r="L6" s="24"/>
      <c r="M6" s="24"/>
      <c r="N6" s="24"/>
      <c r="O6" s="22"/>
      <c r="P6" s="22"/>
      <c r="Q6" s="22"/>
      <c r="R6" s="20"/>
    </row>
    <row r="7" spans="1:18" ht="15" customHeight="1">
      <c r="A7" s="20"/>
      <c r="B7" s="22"/>
      <c r="C7" s="22"/>
      <c r="D7" s="22"/>
      <c r="E7" s="22"/>
      <c r="F7" s="22"/>
      <c r="G7" s="22"/>
      <c r="H7" s="22"/>
      <c r="I7" s="22"/>
      <c r="J7" s="22"/>
      <c r="K7" s="22"/>
      <c r="L7" s="22"/>
      <c r="M7" s="22"/>
      <c r="N7" s="22"/>
      <c r="O7" s="22"/>
      <c r="P7" s="22"/>
      <c r="Q7" s="22"/>
      <c r="R7" s="20"/>
    </row>
    <row r="8" spans="1:18" ht="15" customHeight="1">
      <c r="A8" s="20"/>
      <c r="B8" s="22"/>
      <c r="C8" s="22"/>
      <c r="D8" s="22"/>
      <c r="E8" s="22"/>
      <c r="F8" s="22"/>
      <c r="G8" s="22"/>
      <c r="H8" s="22"/>
      <c r="I8" s="22"/>
      <c r="J8" s="22"/>
      <c r="K8" s="22"/>
      <c r="L8" s="22"/>
      <c r="M8" s="22"/>
      <c r="N8" s="22"/>
      <c r="O8" s="22"/>
      <c r="P8" s="22"/>
      <c r="Q8" s="22"/>
      <c r="R8" s="20"/>
    </row>
    <row r="9" spans="1:18" ht="15" customHeight="1">
      <c r="A9" s="20"/>
      <c r="B9" s="22"/>
      <c r="C9" s="22"/>
      <c r="D9" s="22"/>
      <c r="E9" s="22"/>
      <c r="F9" s="22"/>
      <c r="G9" s="22"/>
      <c r="H9" s="22"/>
      <c r="I9" s="22"/>
      <c r="J9" s="22"/>
      <c r="K9" s="22"/>
      <c r="L9" s="22"/>
      <c r="M9" s="22"/>
      <c r="N9" s="22"/>
      <c r="O9" s="22"/>
      <c r="P9" s="22"/>
      <c r="Q9" s="22"/>
      <c r="R9" s="20"/>
    </row>
    <row r="10" spans="1:18" ht="23.25">
      <c r="A10" s="20"/>
      <c r="B10" s="22"/>
      <c r="C10" s="25" t="s">
        <v>577</v>
      </c>
      <c r="D10" s="24"/>
      <c r="E10" s="24"/>
      <c r="F10" s="24"/>
      <c r="G10" s="24"/>
      <c r="H10" s="24"/>
      <c r="I10" s="24"/>
      <c r="J10" s="24"/>
      <c r="K10" s="24"/>
      <c r="L10" s="24"/>
      <c r="M10" s="24"/>
      <c r="N10" s="26"/>
      <c r="O10" s="22"/>
      <c r="P10" s="22"/>
      <c r="Q10" s="22"/>
      <c r="R10" s="20"/>
    </row>
    <row r="11" spans="1:18" ht="15" customHeight="1">
      <c r="A11" s="20"/>
      <c r="B11" s="22"/>
      <c r="C11" s="27" t="s">
        <v>388</v>
      </c>
      <c r="D11" s="22"/>
      <c r="E11" s="22"/>
      <c r="F11" s="22"/>
      <c r="G11" s="22"/>
      <c r="H11" s="22"/>
      <c r="I11" s="22"/>
      <c r="J11" s="22"/>
      <c r="K11" s="22"/>
      <c r="L11" s="22"/>
      <c r="M11" s="22"/>
      <c r="N11" s="22"/>
      <c r="O11" s="22"/>
      <c r="P11" s="22"/>
      <c r="Q11" s="22"/>
      <c r="R11" s="20"/>
    </row>
    <row r="12" spans="1:18" ht="15" customHeight="1">
      <c r="A12" s="20"/>
      <c r="B12" s="22"/>
      <c r="C12" s="28" t="s">
        <v>377</v>
      </c>
      <c r="D12" s="22"/>
      <c r="E12" s="22"/>
      <c r="F12" s="22"/>
      <c r="G12" s="22"/>
      <c r="H12" s="22"/>
      <c r="I12" s="22"/>
      <c r="J12" s="22"/>
      <c r="K12" s="22"/>
      <c r="L12" s="22"/>
      <c r="M12" s="22"/>
      <c r="N12" s="22"/>
      <c r="O12" s="22"/>
      <c r="P12" s="22"/>
      <c r="Q12" s="22"/>
      <c r="R12" s="20"/>
    </row>
    <row r="13" spans="1:18" ht="15" customHeight="1">
      <c r="A13" s="20"/>
      <c r="B13" s="22"/>
      <c r="C13" s="22"/>
      <c r="D13" s="22"/>
      <c r="E13" s="22"/>
      <c r="F13" s="22"/>
      <c r="G13" s="22"/>
      <c r="H13" s="22"/>
      <c r="I13" s="22"/>
      <c r="J13" s="22"/>
      <c r="K13" s="22"/>
      <c r="L13" s="22"/>
      <c r="M13" s="22"/>
      <c r="N13" s="22"/>
      <c r="O13" s="22"/>
      <c r="P13" s="22"/>
      <c r="Q13" s="22"/>
      <c r="R13" s="20"/>
    </row>
    <row r="14" spans="1:18" ht="15" customHeight="1">
      <c r="A14" s="20"/>
      <c r="B14" s="22"/>
      <c r="C14" s="29" t="s">
        <v>14</v>
      </c>
      <c r="D14" s="22"/>
      <c r="E14" s="22"/>
      <c r="F14" s="22"/>
      <c r="G14" s="22"/>
      <c r="H14" s="22"/>
      <c r="I14" s="22"/>
      <c r="J14" s="22"/>
      <c r="K14" s="22"/>
      <c r="L14" s="22"/>
      <c r="M14" s="22"/>
      <c r="N14" s="22"/>
      <c r="O14" s="22"/>
      <c r="P14" s="22"/>
      <c r="Q14" s="22"/>
      <c r="R14" s="20"/>
    </row>
    <row r="15" spans="1:18" ht="15" customHeight="1">
      <c r="A15" s="20"/>
      <c r="B15" s="22"/>
      <c r="C15" s="30" t="s">
        <v>15</v>
      </c>
      <c r="D15" s="30"/>
      <c r="E15" s="30" t="s">
        <v>350</v>
      </c>
      <c r="F15" s="22"/>
      <c r="G15" s="22"/>
      <c r="H15" s="22"/>
      <c r="I15" s="22"/>
      <c r="J15" s="22"/>
      <c r="K15" s="22"/>
      <c r="L15" s="22"/>
      <c r="M15" s="22"/>
      <c r="N15" s="22"/>
      <c r="O15" s="22"/>
      <c r="P15" s="22"/>
      <c r="Q15" s="22"/>
      <c r="R15" s="20"/>
    </row>
    <row r="16" spans="1:18" ht="15" customHeight="1">
      <c r="A16" s="20"/>
      <c r="B16" s="22"/>
      <c r="C16" s="30" t="s">
        <v>15</v>
      </c>
      <c r="D16" s="30"/>
      <c r="E16" s="30" t="s">
        <v>333</v>
      </c>
      <c r="F16" s="22"/>
      <c r="G16" s="22"/>
      <c r="H16" s="22"/>
      <c r="I16" s="22"/>
      <c r="J16" s="22"/>
      <c r="K16" s="22"/>
      <c r="L16" s="22"/>
      <c r="M16" s="22"/>
      <c r="N16" s="22"/>
      <c r="O16" s="22"/>
      <c r="P16" s="22"/>
      <c r="Q16" s="22"/>
      <c r="R16" s="20"/>
    </row>
    <row r="17" spans="1:18" ht="15" customHeight="1">
      <c r="A17" s="20"/>
      <c r="B17" s="22"/>
      <c r="C17" s="30" t="s">
        <v>15</v>
      </c>
      <c r="D17" s="30"/>
      <c r="E17" s="30" t="s">
        <v>351</v>
      </c>
      <c r="F17" s="22"/>
      <c r="G17" s="22"/>
      <c r="H17" s="22"/>
      <c r="I17" s="22"/>
      <c r="J17" s="22"/>
      <c r="K17" s="22"/>
      <c r="L17" s="22"/>
      <c r="M17" s="22"/>
      <c r="N17" s="22"/>
      <c r="O17" s="22"/>
      <c r="P17" s="22"/>
      <c r="Q17" s="22"/>
      <c r="R17" s="20"/>
    </row>
    <row r="18" spans="1:18" ht="15" customHeight="1">
      <c r="A18" s="20"/>
      <c r="B18" s="22"/>
      <c r="C18" s="30" t="s">
        <v>15</v>
      </c>
      <c r="D18" s="30"/>
      <c r="E18" s="30" t="s">
        <v>367</v>
      </c>
      <c r="F18" s="30"/>
      <c r="G18" s="22"/>
      <c r="H18" s="22"/>
      <c r="I18" s="22"/>
      <c r="J18" s="22"/>
      <c r="K18" s="22"/>
      <c r="L18" s="22"/>
      <c r="M18" s="22"/>
      <c r="N18" s="22"/>
      <c r="O18" s="22"/>
      <c r="P18" s="22"/>
      <c r="Q18" s="22"/>
      <c r="R18" s="20"/>
    </row>
    <row r="19" spans="1:18" ht="15" customHeight="1">
      <c r="A19" s="20"/>
      <c r="B19" s="22"/>
      <c r="C19" s="30" t="s">
        <v>15</v>
      </c>
      <c r="D19" s="30"/>
      <c r="E19" s="30" t="s">
        <v>352</v>
      </c>
      <c r="F19" s="30"/>
      <c r="G19" s="22"/>
      <c r="H19" s="22"/>
      <c r="I19" s="22"/>
      <c r="J19" s="22"/>
      <c r="K19" s="22"/>
      <c r="L19" s="22"/>
      <c r="M19" s="22"/>
      <c r="N19" s="22"/>
      <c r="O19" s="22"/>
      <c r="P19" s="22"/>
      <c r="Q19" s="22"/>
      <c r="R19" s="20"/>
    </row>
    <row r="20" spans="1:18" ht="15" customHeight="1">
      <c r="A20" s="20"/>
      <c r="B20" s="22"/>
      <c r="C20" s="30" t="s">
        <v>15</v>
      </c>
      <c r="D20" s="31"/>
      <c r="E20" s="31" t="s">
        <v>398</v>
      </c>
      <c r="F20" s="31"/>
      <c r="G20" s="31"/>
      <c r="H20" s="22"/>
      <c r="I20" s="22"/>
      <c r="J20" s="22"/>
      <c r="K20" s="22"/>
      <c r="L20" s="22"/>
      <c r="M20" s="22"/>
      <c r="N20" s="22"/>
      <c r="O20" s="22"/>
      <c r="P20" s="22"/>
      <c r="Q20" s="22"/>
      <c r="R20" s="20"/>
    </row>
    <row r="21" spans="1:18" ht="15" customHeight="1">
      <c r="A21" s="20"/>
      <c r="B21" s="22"/>
      <c r="C21" s="30" t="s">
        <v>15</v>
      </c>
      <c r="D21" s="30"/>
      <c r="E21" s="30" t="s">
        <v>389</v>
      </c>
      <c r="F21" s="31"/>
      <c r="G21" s="31"/>
      <c r="H21" s="22"/>
      <c r="I21" s="22"/>
      <c r="J21" s="22"/>
      <c r="K21" s="22"/>
      <c r="L21" s="22"/>
      <c r="M21" s="22"/>
      <c r="N21" s="22"/>
      <c r="O21" s="22"/>
      <c r="P21" s="22"/>
      <c r="Q21" s="22"/>
      <c r="R21" s="20"/>
    </row>
    <row r="22" spans="1:18" ht="15" customHeight="1">
      <c r="A22" s="20"/>
      <c r="B22" s="22"/>
      <c r="C22" s="30" t="s">
        <v>15</v>
      </c>
      <c r="D22" s="30"/>
      <c r="E22" s="30" t="s">
        <v>189</v>
      </c>
      <c r="F22" s="30"/>
      <c r="G22" s="22"/>
      <c r="H22" s="22"/>
      <c r="I22" s="22"/>
      <c r="J22" s="22"/>
      <c r="K22" s="22"/>
      <c r="L22" s="22"/>
      <c r="M22" s="22"/>
      <c r="N22" s="22"/>
      <c r="O22" s="22"/>
      <c r="P22" s="22"/>
      <c r="Q22" s="22"/>
      <c r="R22" s="20"/>
    </row>
    <row r="23" spans="1:18" ht="15" customHeight="1">
      <c r="A23" s="20"/>
      <c r="B23" s="22"/>
      <c r="C23" s="30" t="s">
        <v>15</v>
      </c>
      <c r="D23" s="30"/>
      <c r="E23" s="30" t="s">
        <v>188</v>
      </c>
      <c r="F23" s="30"/>
      <c r="G23" s="22"/>
      <c r="H23" s="22"/>
      <c r="I23" s="22"/>
      <c r="J23" s="22"/>
      <c r="K23" s="22"/>
      <c r="L23" s="22"/>
      <c r="M23" s="22"/>
      <c r="N23" s="22"/>
      <c r="O23" s="22"/>
      <c r="P23" s="22"/>
      <c r="Q23" s="22"/>
      <c r="R23" s="20"/>
    </row>
    <row r="24" spans="1:18" ht="15" customHeight="1">
      <c r="A24" s="20"/>
      <c r="B24" s="22"/>
      <c r="C24" s="30" t="s">
        <v>15</v>
      </c>
      <c r="D24" s="30"/>
      <c r="E24" s="30" t="s">
        <v>219</v>
      </c>
      <c r="F24" s="30"/>
      <c r="G24" s="22"/>
      <c r="H24" s="22"/>
      <c r="I24" s="22"/>
      <c r="J24" s="22"/>
      <c r="K24" s="22"/>
      <c r="L24" s="22"/>
      <c r="M24" s="22"/>
      <c r="N24" s="22"/>
      <c r="O24" s="22"/>
      <c r="P24" s="22"/>
      <c r="Q24" s="22"/>
      <c r="R24" s="20"/>
    </row>
    <row r="25" spans="1:18" ht="15" customHeight="1">
      <c r="A25" s="20"/>
      <c r="B25" s="22"/>
      <c r="C25" s="30" t="s">
        <v>15</v>
      </c>
      <c r="D25" s="30"/>
      <c r="E25" s="30" t="s">
        <v>195</v>
      </c>
      <c r="F25" s="30"/>
      <c r="G25" s="22"/>
      <c r="H25" s="22"/>
      <c r="I25" s="22"/>
      <c r="J25" s="22"/>
      <c r="K25" s="22"/>
      <c r="L25" s="22"/>
      <c r="M25" s="22"/>
      <c r="N25" s="22"/>
      <c r="O25" s="22"/>
      <c r="P25" s="22"/>
      <c r="Q25" s="22"/>
      <c r="R25" s="20"/>
    </row>
    <row r="26" spans="1:18" ht="15" customHeight="1">
      <c r="A26" s="20"/>
      <c r="B26" s="22"/>
      <c r="C26" s="30" t="s">
        <v>15</v>
      </c>
      <c r="D26" s="30"/>
      <c r="E26" s="30" t="s">
        <v>196</v>
      </c>
      <c r="F26" s="30"/>
      <c r="G26" s="22"/>
      <c r="H26" s="22"/>
      <c r="I26" s="22"/>
      <c r="J26" s="22"/>
      <c r="K26" s="22"/>
      <c r="L26" s="22"/>
      <c r="M26" s="22"/>
      <c r="N26" s="22"/>
      <c r="O26" s="22"/>
      <c r="P26" s="22"/>
      <c r="Q26" s="22"/>
      <c r="R26" s="20"/>
    </row>
    <row r="27" spans="1:18" ht="15" customHeight="1">
      <c r="A27" s="20"/>
      <c r="B27" s="22"/>
      <c r="C27" s="30" t="s">
        <v>15</v>
      </c>
      <c r="D27" s="30"/>
      <c r="E27" s="30" t="s">
        <v>392</v>
      </c>
      <c r="F27" s="30"/>
      <c r="G27" s="22"/>
      <c r="H27" s="22"/>
      <c r="I27" s="22"/>
      <c r="J27" s="22"/>
      <c r="K27" s="22"/>
      <c r="L27" s="22"/>
      <c r="M27" s="22"/>
      <c r="N27" s="22"/>
      <c r="O27" s="22"/>
      <c r="P27" s="22"/>
      <c r="Q27" s="22"/>
      <c r="R27" s="20"/>
    </row>
    <row r="28" spans="1:18" ht="15" customHeight="1">
      <c r="A28" s="20"/>
      <c r="B28" s="22"/>
      <c r="C28" s="30" t="s">
        <v>15</v>
      </c>
      <c r="D28" s="30"/>
      <c r="E28" s="30" t="s">
        <v>98</v>
      </c>
      <c r="F28" s="30"/>
      <c r="G28" s="22"/>
      <c r="H28" s="22"/>
      <c r="I28" s="22"/>
      <c r="J28" s="22"/>
      <c r="K28" s="22"/>
      <c r="L28" s="22"/>
      <c r="M28" s="22"/>
      <c r="N28" s="22"/>
      <c r="O28" s="22"/>
      <c r="P28" s="22"/>
      <c r="Q28" s="22"/>
      <c r="R28" s="20"/>
    </row>
    <row r="29" spans="1:18" ht="10.5" customHeight="1">
      <c r="A29" s="20"/>
      <c r="B29" s="22"/>
      <c r="C29" s="30"/>
      <c r="D29" s="30"/>
      <c r="E29" s="30"/>
      <c r="F29" s="30"/>
      <c r="G29" s="22"/>
      <c r="H29" s="22"/>
      <c r="I29" s="22"/>
      <c r="J29" s="22"/>
      <c r="K29" s="22"/>
      <c r="L29" s="22"/>
      <c r="M29" s="22"/>
      <c r="N29" s="22"/>
      <c r="O29" s="22"/>
      <c r="P29" s="22"/>
      <c r="Q29" s="22"/>
      <c r="R29" s="20"/>
    </row>
    <row r="30" spans="1:18" ht="15" customHeight="1">
      <c r="A30" s="20"/>
      <c r="B30" s="22"/>
      <c r="C30" s="32" t="s">
        <v>16</v>
      </c>
      <c r="D30" s="22"/>
      <c r="E30" s="22"/>
      <c r="F30" s="22"/>
      <c r="G30" s="22"/>
      <c r="H30" s="22"/>
      <c r="I30" s="22"/>
      <c r="J30" s="22"/>
      <c r="K30" s="22"/>
      <c r="L30" s="22"/>
      <c r="M30" s="22"/>
      <c r="N30" s="22"/>
      <c r="O30" s="22"/>
      <c r="P30" s="22"/>
      <c r="Q30" s="22"/>
      <c r="R30" s="20"/>
    </row>
    <row r="31" spans="1:18" ht="15" customHeight="1">
      <c r="A31" s="20"/>
      <c r="B31" s="22"/>
      <c r="C31" s="33" t="s">
        <v>17</v>
      </c>
      <c r="D31" s="31"/>
      <c r="E31" s="22"/>
      <c r="F31" s="22"/>
      <c r="G31" s="22"/>
      <c r="H31" s="22"/>
      <c r="I31" s="22"/>
      <c r="J31" s="22"/>
      <c r="K31" s="22"/>
      <c r="L31" s="22"/>
      <c r="M31" s="22"/>
      <c r="N31" s="22"/>
      <c r="O31" s="22"/>
      <c r="P31" s="22"/>
      <c r="Q31" s="22"/>
      <c r="R31" s="20"/>
    </row>
    <row r="32" spans="1:18" ht="15" customHeight="1">
      <c r="A32" s="20"/>
      <c r="B32" s="22"/>
      <c r="C32" s="33" t="s">
        <v>18</v>
      </c>
      <c r="D32" s="31"/>
      <c r="E32" s="22"/>
      <c r="F32" s="33" t="s">
        <v>19</v>
      </c>
      <c r="G32" s="22"/>
      <c r="H32" s="22"/>
      <c r="I32" s="22"/>
      <c r="J32" s="22"/>
      <c r="K32" s="22"/>
      <c r="L32" s="22"/>
      <c r="M32" s="22"/>
      <c r="N32" s="22"/>
      <c r="O32" s="22"/>
      <c r="P32" s="22"/>
      <c r="Q32" s="22"/>
      <c r="R32" s="20"/>
    </row>
    <row r="33" spans="1:18" ht="15" customHeight="1">
      <c r="A33" s="20"/>
      <c r="B33" s="22"/>
      <c r="D33" s="33"/>
      <c r="E33" s="22"/>
      <c r="G33" s="33"/>
      <c r="H33" s="22"/>
      <c r="I33" s="22"/>
      <c r="J33" s="22"/>
      <c r="K33" s="22"/>
      <c r="L33" s="22"/>
      <c r="M33" s="22"/>
      <c r="N33" s="22"/>
      <c r="O33" s="22"/>
      <c r="P33" s="22"/>
      <c r="Q33" s="22"/>
      <c r="R33" s="20"/>
    </row>
    <row r="34" spans="1:18" ht="15" customHeight="1">
      <c r="A34" s="20"/>
      <c r="B34" s="22"/>
      <c r="C34" s="33"/>
      <c r="D34" s="33"/>
      <c r="E34" s="22"/>
      <c r="F34" s="33"/>
      <c r="G34" s="33"/>
      <c r="H34" s="22"/>
      <c r="I34" s="22"/>
      <c r="J34" s="22"/>
      <c r="K34" s="22"/>
      <c r="L34" s="22"/>
      <c r="M34" s="22"/>
      <c r="N34" s="22"/>
      <c r="O34" s="22"/>
      <c r="P34" s="22"/>
      <c r="Q34" s="22"/>
      <c r="R34" s="20"/>
    </row>
    <row r="35" spans="1:18" ht="15" customHeight="1">
      <c r="A35" s="20"/>
      <c r="B35" s="22"/>
      <c r="C35" s="34" t="s">
        <v>104</v>
      </c>
      <c r="D35" s="31"/>
      <c r="E35" s="22"/>
      <c r="F35" s="22"/>
      <c r="G35" s="22"/>
      <c r="H35" s="22"/>
      <c r="I35" s="22"/>
      <c r="J35" s="22"/>
      <c r="K35" s="22"/>
      <c r="L35" s="22"/>
      <c r="M35" s="22"/>
      <c r="N35" s="22"/>
      <c r="O35" s="22"/>
      <c r="P35" s="22"/>
      <c r="Q35" s="22"/>
      <c r="R35" s="20"/>
    </row>
    <row r="36" spans="1:18" ht="15" customHeight="1">
      <c r="A36" s="20"/>
      <c r="B36" s="22"/>
      <c r="C36" s="34" t="s">
        <v>20</v>
      </c>
      <c r="D36" s="31"/>
      <c r="E36" s="22"/>
      <c r="F36" s="22"/>
      <c r="G36" s="22"/>
      <c r="H36" s="22"/>
      <c r="I36" s="22"/>
      <c r="J36" s="22"/>
      <c r="K36" s="22"/>
      <c r="L36" s="22"/>
      <c r="M36" s="22"/>
      <c r="N36" s="22"/>
      <c r="O36" s="22"/>
      <c r="P36" s="22"/>
      <c r="Q36" s="22"/>
      <c r="R36" s="20"/>
    </row>
    <row r="37" spans="1:18" ht="15" customHeight="1">
      <c r="A37" s="20"/>
      <c r="B37" s="22"/>
      <c r="C37" s="22"/>
      <c r="D37" s="22"/>
      <c r="E37" s="22"/>
      <c r="F37" s="22"/>
      <c r="G37" s="22"/>
      <c r="H37" s="22"/>
      <c r="I37" s="22"/>
      <c r="J37" s="22"/>
      <c r="K37" s="22"/>
      <c r="L37" s="22"/>
      <c r="M37" s="22"/>
      <c r="N37" s="22"/>
      <c r="O37" s="22"/>
      <c r="P37" s="22"/>
      <c r="Q37" s="22"/>
      <c r="R37" s="20"/>
    </row>
    <row r="38" spans="1:18" ht="15" customHeight="1">
      <c r="A38" s="20"/>
      <c r="B38" s="22"/>
      <c r="C38" s="22"/>
      <c r="D38" s="22"/>
      <c r="E38" s="22"/>
      <c r="F38" s="22"/>
      <c r="G38" s="22"/>
      <c r="H38" s="22"/>
      <c r="I38" s="22"/>
      <c r="J38" s="22"/>
      <c r="K38" s="22"/>
      <c r="L38" s="22"/>
      <c r="M38" s="22"/>
      <c r="N38" s="22"/>
      <c r="O38" s="22"/>
      <c r="P38" s="22"/>
      <c r="Q38" s="22"/>
      <c r="R38" s="20"/>
    </row>
    <row r="39" spans="1:18" ht="15" customHeight="1">
      <c r="A39" s="20"/>
      <c r="B39" s="22"/>
      <c r="D39" s="22"/>
      <c r="E39" s="22"/>
      <c r="F39" s="22"/>
      <c r="G39" s="22"/>
      <c r="H39" s="22"/>
      <c r="I39" s="22"/>
      <c r="J39" s="22"/>
      <c r="K39" s="22"/>
      <c r="L39" s="22"/>
      <c r="M39" s="22"/>
      <c r="N39" s="22"/>
      <c r="O39" s="22"/>
      <c r="P39" s="22"/>
      <c r="Q39" s="22"/>
      <c r="R39" s="20"/>
    </row>
    <row r="40" spans="1:18" ht="15" customHeight="1">
      <c r="A40" s="20"/>
      <c r="B40" s="31"/>
      <c r="C40" s="35"/>
      <c r="D40" s="31"/>
      <c r="E40" s="31"/>
      <c r="F40" s="31"/>
      <c r="G40" s="31"/>
      <c r="H40" s="31"/>
      <c r="I40" s="31"/>
      <c r="J40" s="31"/>
      <c r="K40" s="31"/>
      <c r="L40" s="31"/>
      <c r="M40" s="31"/>
      <c r="N40" s="31"/>
      <c r="O40" s="31"/>
      <c r="P40" s="31"/>
      <c r="Q40" s="31"/>
      <c r="R40" s="20"/>
    </row>
    <row r="41" spans="1:18" ht="15" customHeight="1">
      <c r="A41" s="20"/>
      <c r="B41" s="31"/>
      <c r="D41" s="31"/>
      <c r="E41" s="31"/>
      <c r="F41" s="31"/>
      <c r="G41" s="31"/>
      <c r="H41" s="31"/>
      <c r="I41" s="31"/>
      <c r="J41" s="31"/>
      <c r="K41" s="31"/>
      <c r="L41" s="31"/>
      <c r="M41" s="31"/>
      <c r="N41" s="31"/>
      <c r="O41" s="31"/>
      <c r="P41" s="31"/>
      <c r="Q41" s="31"/>
      <c r="R41" s="20"/>
    </row>
    <row r="42" spans="1:18" ht="15" customHeight="1">
      <c r="A42" s="20"/>
      <c r="B42" s="31"/>
      <c r="D42" s="31"/>
      <c r="E42" s="31"/>
      <c r="F42" s="31"/>
      <c r="G42" s="31"/>
      <c r="H42" s="31"/>
      <c r="I42" s="31"/>
      <c r="J42" s="31"/>
      <c r="K42" s="31"/>
      <c r="L42" s="31"/>
      <c r="M42" s="31"/>
      <c r="N42" s="31"/>
      <c r="O42" s="31"/>
      <c r="P42" s="31"/>
      <c r="Q42" s="31"/>
      <c r="R42" s="20"/>
    </row>
    <row r="43" spans="1:18" ht="15" customHeight="1">
      <c r="A43" s="20"/>
      <c r="B43" s="31"/>
      <c r="C43" s="31"/>
      <c r="D43" s="31"/>
      <c r="E43" s="31"/>
      <c r="F43" s="31"/>
      <c r="G43" s="31"/>
      <c r="H43" s="31"/>
      <c r="I43" s="31"/>
      <c r="J43" s="31"/>
      <c r="K43" s="31"/>
      <c r="L43" s="31"/>
      <c r="M43" s="31"/>
      <c r="N43" s="31"/>
      <c r="O43" s="31"/>
      <c r="P43" s="31"/>
      <c r="Q43" s="31"/>
      <c r="R43" s="20"/>
    </row>
    <row r="44" spans="1:18" ht="15" customHeight="1">
      <c r="A44" s="20"/>
      <c r="B44" s="31"/>
      <c r="C44" s="31"/>
      <c r="D44" s="31"/>
      <c r="E44" s="31"/>
      <c r="F44" s="31"/>
      <c r="G44" s="31"/>
      <c r="H44" s="31"/>
      <c r="I44" s="31"/>
      <c r="J44" s="31"/>
      <c r="K44" s="31"/>
      <c r="L44" s="31"/>
      <c r="M44" s="31"/>
      <c r="N44" s="31"/>
      <c r="O44" s="31"/>
      <c r="P44" s="31"/>
      <c r="Q44" s="31"/>
      <c r="R44" s="20"/>
    </row>
    <row r="45" spans="1:18" ht="15" customHeight="1">
      <c r="A45" s="20"/>
      <c r="B45" s="31"/>
      <c r="C45" s="31"/>
      <c r="D45" s="31"/>
      <c r="E45" s="31"/>
      <c r="F45" s="31"/>
      <c r="G45" s="31"/>
      <c r="H45" s="31"/>
      <c r="I45" s="31"/>
      <c r="J45" s="31"/>
      <c r="K45" s="31"/>
      <c r="L45" s="31"/>
      <c r="M45" s="31"/>
      <c r="N45" s="31"/>
      <c r="O45" s="31"/>
      <c r="P45" s="31"/>
      <c r="Q45" s="31"/>
      <c r="R45" s="20"/>
    </row>
    <row r="46" spans="1:18" ht="15" customHeight="1">
      <c r="A46" s="20"/>
      <c r="B46" s="31"/>
      <c r="C46" s="31"/>
      <c r="D46" s="31"/>
      <c r="E46" s="31"/>
      <c r="F46" s="31"/>
      <c r="G46" s="31"/>
      <c r="H46" s="31"/>
      <c r="I46" s="31"/>
      <c r="J46" s="31"/>
      <c r="K46" s="31"/>
      <c r="L46" s="31"/>
      <c r="M46" s="31"/>
      <c r="N46" s="31"/>
      <c r="O46" s="31"/>
      <c r="P46" s="31"/>
      <c r="Q46" s="31"/>
      <c r="R46" s="20"/>
    </row>
    <row r="47" spans="1:18" ht="15" customHeight="1">
      <c r="A47" s="20"/>
      <c r="B47" s="31"/>
      <c r="C47" s="31"/>
      <c r="D47" s="31"/>
      <c r="E47" s="31"/>
      <c r="F47" s="31"/>
      <c r="G47" s="31"/>
      <c r="H47" s="31"/>
      <c r="I47" s="31"/>
      <c r="J47" s="31"/>
      <c r="K47" s="31"/>
      <c r="L47" s="31"/>
      <c r="M47" s="31"/>
      <c r="N47" s="31"/>
      <c r="O47" s="31"/>
      <c r="P47" s="31"/>
      <c r="Q47" s="31"/>
      <c r="R47" s="20"/>
    </row>
    <row r="48" spans="1:18" ht="15" customHeight="1">
      <c r="A48" s="20"/>
      <c r="B48" s="31"/>
      <c r="C48" s="31"/>
      <c r="D48" s="31"/>
      <c r="E48" s="31"/>
      <c r="F48" s="31"/>
      <c r="G48" s="31"/>
      <c r="H48" s="31"/>
      <c r="I48" s="31"/>
      <c r="J48" s="31"/>
      <c r="K48" s="31"/>
      <c r="L48" s="31"/>
      <c r="M48" s="31"/>
      <c r="N48" s="31"/>
      <c r="O48" s="31"/>
      <c r="P48" s="31"/>
      <c r="Q48" s="31"/>
      <c r="R48" s="20"/>
    </row>
    <row r="49" spans="1:18" ht="15" customHeight="1">
      <c r="A49" s="20"/>
      <c r="B49" s="31"/>
      <c r="C49" s="31"/>
      <c r="D49" s="31"/>
      <c r="E49" s="31"/>
      <c r="F49" s="31"/>
      <c r="G49" s="31"/>
      <c r="H49" s="31"/>
      <c r="I49" s="31"/>
      <c r="J49" s="31"/>
      <c r="K49" s="31"/>
      <c r="L49" s="31"/>
      <c r="M49" s="31"/>
      <c r="N49" s="31"/>
      <c r="O49" s="31"/>
      <c r="P49" s="31"/>
      <c r="Q49" s="31"/>
      <c r="R49" s="20"/>
    </row>
    <row r="50" spans="1:18" ht="15" customHeight="1">
      <c r="A50" s="20"/>
      <c r="B50" s="31"/>
      <c r="C50" s="31"/>
      <c r="D50" s="31"/>
      <c r="E50" s="31"/>
      <c r="F50" s="31"/>
      <c r="G50" s="31"/>
      <c r="H50" s="31"/>
      <c r="I50" s="31"/>
      <c r="J50" s="31"/>
      <c r="K50" s="31"/>
      <c r="L50" s="31"/>
      <c r="M50" s="31"/>
      <c r="N50" s="31"/>
      <c r="O50" s="31"/>
      <c r="P50" s="31"/>
      <c r="Q50" s="31"/>
      <c r="R50" s="20"/>
    </row>
    <row r="51" spans="1:18" ht="8.25" customHeight="1">
      <c r="A51" s="20"/>
      <c r="B51" s="20"/>
      <c r="C51" s="20"/>
      <c r="D51" s="20"/>
      <c r="E51" s="20"/>
      <c r="F51" s="20"/>
      <c r="G51" s="20"/>
      <c r="H51" s="20"/>
      <c r="I51" s="20"/>
      <c r="J51" s="20"/>
      <c r="K51" s="20"/>
      <c r="L51" s="20"/>
      <c r="M51" s="20"/>
      <c r="N51" s="20"/>
      <c r="O51" s="20"/>
      <c r="P51" s="20"/>
      <c r="Q51" s="20"/>
      <c r="R51" s="20"/>
    </row>
  </sheetData>
  <sheetProtection password="8355" sheet="1" objects="1" scenarios="1"/>
  <hyperlinks>
    <hyperlink ref="C35" r:id="rId1"/>
    <hyperlink ref="C36" r:id="rId2"/>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3"/>
  <headerFooter alignWithMargins="0">
    <oddHeader>&amp;CKPN Investor Relations</oddHeader>
    <oddFooter>&amp;L&amp;8
Q4 2014 &amp;C&amp;8&amp;A&amp;R&amp;8  &amp;P/&amp;N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4.140625" style="37" bestFit="1" customWidth="1"/>
    <col min="4" max="4" width="10.5703125" style="37" customWidth="1"/>
    <col min="5" max="5" width="12" style="231" bestFit="1" customWidth="1"/>
    <col min="6" max="6" width="15.140625" style="37" bestFit="1" customWidth="1"/>
    <col min="7" max="7" width="10.5703125" style="37" customWidth="1"/>
    <col min="8" max="8" width="1.7109375" style="37" customWidth="1"/>
    <col min="9" max="9" width="10.5703125" style="37" customWidth="1"/>
    <col min="10" max="10" width="12" style="231" bestFit="1" customWidth="1"/>
    <col min="11" max="11" width="15.140625" style="37" bestFit="1" customWidth="1"/>
    <col min="12" max="12" width="10.5703125" style="37" customWidth="1"/>
    <col min="13" max="13" width="1.7109375" style="37" customWidth="1"/>
    <col min="14" max="15" width="10.5703125" style="89" customWidth="1"/>
    <col min="16" max="16" width="1.7109375" style="37" customWidth="1"/>
    <col min="17" max="17" width="1.28515625" style="37" customWidth="1"/>
    <col min="18" max="16384" width="9.140625" style="37"/>
  </cols>
  <sheetData>
    <row r="1" spans="1:16384" ht="9"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15" customHeight="1">
      <c r="A2" s="20"/>
      <c r="B2" s="38"/>
      <c r="C2" s="39" t="s">
        <v>29</v>
      </c>
      <c r="D2" s="569" t="s">
        <v>331</v>
      </c>
      <c r="E2" s="570" t="str">
        <f>+J2</f>
        <v>Incidentals</v>
      </c>
      <c r="F2" s="571"/>
      <c r="G2" s="572" t="str">
        <f>+D2</f>
        <v>Q1 2014</v>
      </c>
      <c r="H2" s="573"/>
      <c r="I2" s="569" t="s">
        <v>304</v>
      </c>
      <c r="J2" s="570" t="str">
        <f>+'Growth analysis Q3'!E2</f>
        <v>Incidentals</v>
      </c>
      <c r="K2" s="571"/>
      <c r="L2" s="572" t="str">
        <f>+I2</f>
        <v>Q1 2013</v>
      </c>
      <c r="M2" s="574"/>
      <c r="N2" s="575" t="s">
        <v>215</v>
      </c>
      <c r="O2" s="575" t="s">
        <v>215</v>
      </c>
      <c r="P2" s="574"/>
      <c r="Q2" s="20"/>
    </row>
    <row r="3" spans="1:16384" ht="15" customHeight="1">
      <c r="A3" s="20"/>
      <c r="B3" s="38"/>
      <c r="C3" s="45" t="s">
        <v>341</v>
      </c>
      <c r="D3" s="576" t="s">
        <v>145</v>
      </c>
      <c r="F3" s="577"/>
      <c r="G3" s="570" t="s">
        <v>495</v>
      </c>
      <c r="H3" s="573"/>
      <c r="I3" s="576" t="s">
        <v>145</v>
      </c>
      <c r="J3" s="570"/>
      <c r="K3" s="577"/>
      <c r="L3" s="570" t="s">
        <v>495</v>
      </c>
      <c r="M3" s="574"/>
      <c r="N3" s="575" t="s">
        <v>145</v>
      </c>
      <c r="O3" s="575" t="s">
        <v>338</v>
      </c>
      <c r="P3" s="574"/>
      <c r="Q3" s="20"/>
    </row>
    <row r="4" spans="1:16384" ht="15" customHeight="1">
      <c r="A4" s="20"/>
      <c r="B4" s="74"/>
      <c r="C4" s="74"/>
      <c r="D4" s="578"/>
      <c r="E4" s="579"/>
      <c r="F4" s="579"/>
      <c r="G4" s="579"/>
      <c r="H4" s="210"/>
      <c r="I4" s="578"/>
      <c r="J4" s="580"/>
      <c r="K4" s="580"/>
      <c r="L4" s="580"/>
      <c r="M4" s="581"/>
      <c r="N4" s="582"/>
      <c r="O4" s="583"/>
      <c r="P4" s="581"/>
      <c r="Q4" s="20"/>
    </row>
    <row r="5" spans="1:16384" ht="15" customHeight="1">
      <c r="A5" s="20"/>
      <c r="B5" s="74"/>
      <c r="C5" s="82" t="s">
        <v>285</v>
      </c>
      <c r="D5" s="584">
        <f>+Revenues!H5</f>
        <v>779</v>
      </c>
      <c r="E5" s="79">
        <v>0</v>
      </c>
      <c r="F5" s="79"/>
      <c r="G5" s="585">
        <f>+D5-E5</f>
        <v>779</v>
      </c>
      <c r="H5" s="586"/>
      <c r="I5" s="584">
        <v>760</v>
      </c>
      <c r="J5" s="79">
        <v>0</v>
      </c>
      <c r="K5" s="79"/>
      <c r="L5" s="585">
        <f>+I5-J5</f>
        <v>760</v>
      </c>
      <c r="M5" s="586"/>
      <c r="N5" s="587">
        <f>+IFERROR(IF(D5*I5&lt;0,"n.m.",IF(D5/I5-1&gt;100%,"&gt;100%",D5/I5-1)),"n.m.")</f>
        <v>2.4999999999999911E-2</v>
      </c>
      <c r="O5" s="588">
        <f>+IFERROR(IF(G5*L5&lt;0,"n.m.",IF(G5/L5-1&gt;100%,"&gt;100%",G5/L5-1)),"n.m.")</f>
        <v>2.4999999999999911E-2</v>
      </c>
      <c r="P5" s="589"/>
      <c r="Q5" s="20"/>
    </row>
    <row r="6" spans="1:16384" ht="15" customHeight="1">
      <c r="A6" s="20"/>
      <c r="B6" s="74"/>
      <c r="C6" s="590" t="s">
        <v>21</v>
      </c>
      <c r="D6" s="584">
        <f>+Revenues!H6</f>
        <v>177</v>
      </c>
      <c r="E6" s="79">
        <v>0</v>
      </c>
      <c r="F6" s="79"/>
      <c r="G6" s="585">
        <f t="shared" ref="G6:G27" si="0">+D6-E6</f>
        <v>177</v>
      </c>
      <c r="H6" s="586"/>
      <c r="I6" s="584">
        <v>183</v>
      </c>
      <c r="J6" s="79">
        <v>0</v>
      </c>
      <c r="K6" s="79"/>
      <c r="L6" s="585">
        <f t="shared" ref="L6:L27" si="1">+I6-J6</f>
        <v>183</v>
      </c>
      <c r="M6" s="586"/>
      <c r="N6" s="587">
        <f>+IFERROR(IF(D6*I6&lt;0,"n.m.",IF(D6/I6-1&gt;100%,"&gt;100%",D6/I6-1)),"n.m.")</f>
        <v>-3.2786885245901676E-2</v>
      </c>
      <c r="O6" s="588">
        <f>+IFERROR(IF(G6*L6&lt;0,"n.m.",IF(G6/L6-1&gt;100%,"&gt;100%",G6/L6-1)),"n.m.")</f>
        <v>-3.2786885245901676E-2</v>
      </c>
      <c r="P6" s="589"/>
      <c r="Q6" s="20"/>
    </row>
    <row r="7" spans="1:16384" s="62" customFormat="1" ht="15" customHeight="1">
      <c r="A7" s="20"/>
      <c r="B7" s="53"/>
      <c r="C7" s="590" t="s">
        <v>207</v>
      </c>
      <c r="D7" s="584">
        <f>+Revenues!H7</f>
        <v>10</v>
      </c>
      <c r="E7" s="79">
        <v>0</v>
      </c>
      <c r="F7" s="79"/>
      <c r="G7" s="585">
        <f t="shared" si="0"/>
        <v>10</v>
      </c>
      <c r="H7" s="586"/>
      <c r="I7" s="584">
        <v>10</v>
      </c>
      <c r="J7" s="79">
        <v>0</v>
      </c>
      <c r="K7" s="79"/>
      <c r="L7" s="585">
        <f t="shared" si="1"/>
        <v>10</v>
      </c>
      <c r="M7" s="586"/>
      <c r="N7" s="587">
        <f>+IFERROR(IF(D7*I7&lt;0,"n.m.",IF(D7/I7-1&gt;100%,"&gt;100%",D7/I7-1)),"n.m.")</f>
        <v>0</v>
      </c>
      <c r="O7" s="588">
        <f>+IFERROR(IF(G7*L7&lt;0,"n.m.",IF(G7/L7-1&gt;100%,"&gt;100%",G7/L7-1)),"n.m.")</f>
        <v>0</v>
      </c>
      <c r="P7" s="589"/>
      <c r="Q7" s="20"/>
    </row>
    <row r="8" spans="1:16384" s="62" customFormat="1" ht="15" customHeight="1">
      <c r="A8" s="20"/>
      <c r="B8" s="53"/>
      <c r="C8" s="245" t="s">
        <v>429</v>
      </c>
      <c r="D8" s="591">
        <f>+D5+D6+D7</f>
        <v>966</v>
      </c>
      <c r="E8" s="58">
        <f>E5+E6+E7</f>
        <v>0</v>
      </c>
      <c r="F8" s="58"/>
      <c r="G8" s="592">
        <f t="shared" si="0"/>
        <v>966</v>
      </c>
      <c r="H8" s="593"/>
      <c r="I8" s="591">
        <f>+I5+I6+I7</f>
        <v>953</v>
      </c>
      <c r="J8" s="58">
        <f>J5+J6+J7</f>
        <v>0</v>
      </c>
      <c r="K8" s="58"/>
      <c r="L8" s="592">
        <f t="shared" si="1"/>
        <v>953</v>
      </c>
      <c r="M8" s="593"/>
      <c r="N8" s="594">
        <f>+IFERROR(IF(D8*I8&lt;0,"n.m.",IF(D8/I8-1&gt;100%,"&gt;100%",D8/I8-1)),"n.m.")</f>
        <v>1.3641133263378791E-2</v>
      </c>
      <c r="O8" s="595">
        <f>+IFERROR(IF(G8*L8&lt;0,"n.m.",IF(G8/L8-1&gt;100%,"&gt;100%",G8/L8-1)),"n.m.")</f>
        <v>1.3641133263378791E-2</v>
      </c>
      <c r="P8" s="596"/>
      <c r="Q8" s="20"/>
    </row>
    <row r="9" spans="1:16384" s="62" customFormat="1" ht="15" customHeight="1">
      <c r="A9" s="20"/>
      <c r="B9" s="53"/>
      <c r="C9" s="597"/>
      <c r="D9" s="598"/>
      <c r="E9" s="58"/>
      <c r="F9" s="58"/>
      <c r="G9" s="599"/>
      <c r="H9" s="593"/>
      <c r="I9" s="598"/>
      <c r="J9" s="58"/>
      <c r="K9" s="58"/>
      <c r="L9" s="599"/>
      <c r="M9" s="593"/>
      <c r="N9" s="594"/>
      <c r="O9" s="595"/>
      <c r="P9" s="596"/>
      <c r="Q9" s="20"/>
    </row>
    <row r="10" spans="1:16384" ht="15" customHeight="1">
      <c r="A10" s="20"/>
      <c r="B10" s="74"/>
      <c r="C10" s="590" t="s">
        <v>186</v>
      </c>
      <c r="D10" s="584">
        <f>+Revenues!H10</f>
        <v>347</v>
      </c>
      <c r="E10" s="79">
        <v>0</v>
      </c>
      <c r="F10" s="79"/>
      <c r="G10" s="585">
        <f t="shared" si="0"/>
        <v>347</v>
      </c>
      <c r="H10" s="586"/>
      <c r="I10" s="584">
        <v>393</v>
      </c>
      <c r="J10" s="79">
        <v>7</v>
      </c>
      <c r="K10" s="79"/>
      <c r="L10" s="585">
        <f t="shared" si="1"/>
        <v>386</v>
      </c>
      <c r="M10" s="586"/>
      <c r="N10" s="587">
        <f t="shared" ref="N10:N15" si="2">+IFERROR(IF(D10*I10&lt;0,"n.m.",IF(D10/I10-1&gt;100%,"&gt;100%",D10/I10-1)),"n.m.")</f>
        <v>-0.11704834605597969</v>
      </c>
      <c r="O10" s="588">
        <f t="shared" ref="O10:O15" si="3">+IFERROR(IF(G10*L10&lt;0,"n.m.",IF(G10/L10-1&gt;100%,"&gt;100%",G10/L10-1)),"n.m.")</f>
        <v>-0.10103626943005184</v>
      </c>
      <c r="P10" s="589"/>
      <c r="Q10" s="20"/>
    </row>
    <row r="11" spans="1:16384" s="132" customFormat="1" ht="15" customHeight="1">
      <c r="A11" s="20"/>
      <c r="B11" s="124"/>
      <c r="C11" s="590" t="s">
        <v>187</v>
      </c>
      <c r="D11" s="584">
        <f>+Revenues!H11</f>
        <v>483</v>
      </c>
      <c r="E11" s="79">
        <v>0</v>
      </c>
      <c r="F11" s="79"/>
      <c r="G11" s="585">
        <f t="shared" si="0"/>
        <v>483</v>
      </c>
      <c r="H11" s="586"/>
      <c r="I11" s="584">
        <v>501</v>
      </c>
      <c r="J11" s="79">
        <v>13</v>
      </c>
      <c r="K11" s="79"/>
      <c r="L11" s="585">
        <f t="shared" si="1"/>
        <v>488</v>
      </c>
      <c r="M11" s="586"/>
      <c r="N11" s="587">
        <f t="shared" si="2"/>
        <v>-3.59281437125748E-2</v>
      </c>
      <c r="O11" s="588">
        <f t="shared" si="3"/>
        <v>-1.0245901639344246E-2</v>
      </c>
      <c r="P11" s="589"/>
      <c r="Q11" s="20"/>
    </row>
    <row r="12" spans="1:16384" ht="15" customHeight="1">
      <c r="A12" s="20"/>
      <c r="B12" s="74"/>
      <c r="C12" s="590" t="s">
        <v>22</v>
      </c>
      <c r="D12" s="584">
        <f>+Revenues!H12</f>
        <v>730</v>
      </c>
      <c r="E12" s="79">
        <v>0</v>
      </c>
      <c r="F12" s="79"/>
      <c r="G12" s="585">
        <f t="shared" si="0"/>
        <v>730</v>
      </c>
      <c r="H12" s="586"/>
      <c r="I12" s="584">
        <v>824</v>
      </c>
      <c r="J12" s="79">
        <v>0</v>
      </c>
      <c r="K12" s="79"/>
      <c r="L12" s="585">
        <f t="shared" si="1"/>
        <v>824</v>
      </c>
      <c r="M12" s="586"/>
      <c r="N12" s="587">
        <f t="shared" si="2"/>
        <v>-0.11407766990291257</v>
      </c>
      <c r="O12" s="588">
        <f t="shared" si="3"/>
        <v>-0.11407766990291257</v>
      </c>
      <c r="P12" s="589"/>
      <c r="Q12" s="20"/>
    </row>
    <row r="13" spans="1:16384" ht="15" customHeight="1">
      <c r="A13" s="20"/>
      <c r="B13" s="74"/>
      <c r="C13" s="82" t="s">
        <v>193</v>
      </c>
      <c r="D13" s="584">
        <f>+Revenues!H13</f>
        <v>569</v>
      </c>
      <c r="E13" s="79">
        <v>7</v>
      </c>
      <c r="F13" s="79"/>
      <c r="G13" s="585">
        <f t="shared" si="0"/>
        <v>562</v>
      </c>
      <c r="H13" s="586"/>
      <c r="I13" s="584">
        <v>603</v>
      </c>
      <c r="J13" s="79">
        <v>0</v>
      </c>
      <c r="K13" s="79"/>
      <c r="L13" s="585">
        <f t="shared" si="1"/>
        <v>603</v>
      </c>
      <c r="M13" s="586"/>
      <c r="N13" s="587">
        <f t="shared" si="2"/>
        <v>-5.6384742951907096E-2</v>
      </c>
      <c r="O13" s="588">
        <f t="shared" si="3"/>
        <v>-6.7993366500829211E-2</v>
      </c>
      <c r="P13" s="589"/>
      <c r="Q13" s="20"/>
    </row>
    <row r="14" spans="1:16384" ht="15" customHeight="1">
      <c r="A14" s="20"/>
      <c r="B14" s="74"/>
      <c r="C14" s="590" t="s">
        <v>207</v>
      </c>
      <c r="D14" s="584">
        <f>+Revenues!H14</f>
        <v>-531</v>
      </c>
      <c r="E14" s="79">
        <v>0</v>
      </c>
      <c r="F14" s="79"/>
      <c r="G14" s="585">
        <f t="shared" si="0"/>
        <v>-531</v>
      </c>
      <c r="H14" s="586"/>
      <c r="I14" s="584">
        <v>-562</v>
      </c>
      <c r="J14" s="79">
        <v>0</v>
      </c>
      <c r="K14" s="79"/>
      <c r="L14" s="585">
        <f t="shared" si="1"/>
        <v>-562</v>
      </c>
      <c r="M14" s="586"/>
      <c r="N14" s="587">
        <f t="shared" si="2"/>
        <v>-5.5160142348754437E-2</v>
      </c>
      <c r="O14" s="588">
        <f t="shared" si="3"/>
        <v>-5.5160142348754437E-2</v>
      </c>
      <c r="P14" s="589"/>
      <c r="Q14" s="20"/>
    </row>
    <row r="15" spans="1:16384" s="62" customFormat="1" ht="15" customHeight="1">
      <c r="A15" s="20"/>
      <c r="B15" s="233"/>
      <c r="C15" s="597" t="s">
        <v>105</v>
      </c>
      <c r="D15" s="591">
        <f t="shared" ref="D15:E15" si="4">D10+D11+D12+D13+D14</f>
        <v>1598</v>
      </c>
      <c r="E15" s="58">
        <f t="shared" si="4"/>
        <v>7</v>
      </c>
      <c r="F15" s="58"/>
      <c r="G15" s="592">
        <f t="shared" si="0"/>
        <v>1591</v>
      </c>
      <c r="H15" s="593"/>
      <c r="I15" s="591">
        <f t="shared" ref="I15:J15" si="5">I10+I11+I12+I13+I14</f>
        <v>1759</v>
      </c>
      <c r="J15" s="58">
        <f t="shared" si="5"/>
        <v>20</v>
      </c>
      <c r="K15" s="58"/>
      <c r="L15" s="592">
        <f t="shared" si="1"/>
        <v>1739</v>
      </c>
      <c r="M15" s="593"/>
      <c r="N15" s="594">
        <f t="shared" si="2"/>
        <v>-9.1529277998863012E-2</v>
      </c>
      <c r="O15" s="595">
        <f t="shared" si="3"/>
        <v>-8.5106382978723416E-2</v>
      </c>
      <c r="P15" s="596"/>
      <c r="Q15" s="20"/>
    </row>
    <row r="16" spans="1:16384" s="62" customFormat="1" ht="15" customHeight="1">
      <c r="A16" s="20"/>
      <c r="B16" s="233"/>
      <c r="C16" s="597"/>
      <c r="D16" s="591"/>
      <c r="E16" s="58"/>
      <c r="F16" s="58"/>
      <c r="G16" s="592"/>
      <c r="H16" s="593"/>
      <c r="I16" s="591"/>
      <c r="J16" s="58"/>
      <c r="K16" s="58"/>
      <c r="L16" s="592"/>
      <c r="M16" s="593"/>
      <c r="N16" s="594"/>
      <c r="O16" s="595"/>
      <c r="P16" s="596"/>
      <c r="Q16" s="20"/>
    </row>
    <row r="17" spans="1:16384" s="62" customFormat="1" ht="15" customHeight="1">
      <c r="A17" s="20"/>
      <c r="B17" s="53"/>
      <c r="C17" s="600" t="s">
        <v>114</v>
      </c>
      <c r="D17" s="591">
        <f>+Revenues!H17</f>
        <v>226</v>
      </c>
      <c r="E17" s="58">
        <v>0</v>
      </c>
      <c r="F17" s="58"/>
      <c r="G17" s="592">
        <f t="shared" si="0"/>
        <v>226</v>
      </c>
      <c r="H17" s="601"/>
      <c r="I17" s="591">
        <v>242</v>
      </c>
      <c r="J17" s="58">
        <v>0</v>
      </c>
      <c r="K17" s="58"/>
      <c r="L17" s="592">
        <f t="shared" si="1"/>
        <v>242</v>
      </c>
      <c r="M17" s="601"/>
      <c r="N17" s="594">
        <f>+IFERROR(IF(D17*I17&lt;0,"n.m.",IF(D17/I17-1&gt;100%,"&gt;100%",D17/I17-1)),"n.m.")</f>
        <v>-6.6115702479338845E-2</v>
      </c>
      <c r="O17" s="595">
        <f>+IFERROR(IF(G17*L17&lt;0,"n.m.",IF(G17/L17-1&gt;100%,"&gt;100%",G17/L17-1)),"n.m.")</f>
        <v>-6.6115702479338845E-2</v>
      </c>
      <c r="P17" s="602"/>
      <c r="Q17" s="20"/>
      <c r="T17" s="158"/>
    </row>
    <row r="18" spans="1:16384" ht="15" customHeight="1">
      <c r="A18" s="20"/>
      <c r="B18" s="183"/>
      <c r="C18" s="590"/>
      <c r="D18" s="591"/>
      <c r="E18" s="79"/>
      <c r="F18" s="79"/>
      <c r="G18" s="592"/>
      <c r="H18" s="586"/>
      <c r="I18" s="591"/>
      <c r="J18" s="79"/>
      <c r="K18" s="79"/>
      <c r="L18" s="592"/>
      <c r="M18" s="586"/>
      <c r="N18" s="587"/>
      <c r="O18" s="595"/>
      <c r="P18" s="589"/>
      <c r="Q18" s="20"/>
    </row>
    <row r="19" spans="1:16384" s="62" customFormat="1" ht="15" customHeight="1">
      <c r="A19" s="20"/>
      <c r="B19" s="233"/>
      <c r="C19" s="600" t="s">
        <v>23</v>
      </c>
      <c r="D19" s="591">
        <f>+Revenues!H19</f>
        <v>21</v>
      </c>
      <c r="E19" s="58">
        <v>0</v>
      </c>
      <c r="F19" s="58"/>
      <c r="G19" s="592">
        <f t="shared" si="0"/>
        <v>21</v>
      </c>
      <c r="H19" s="601"/>
      <c r="I19" s="591">
        <v>21</v>
      </c>
      <c r="J19" s="58">
        <v>0</v>
      </c>
      <c r="K19" s="58"/>
      <c r="L19" s="592">
        <f t="shared" si="1"/>
        <v>21</v>
      </c>
      <c r="M19" s="601"/>
      <c r="N19" s="594">
        <f>+IFERROR(IF(D19*I19&lt;0,"n.m.",IF(D19/I19-1&gt;100%,"&gt;100%",D19/I19-1)),"n.m.")</f>
        <v>0</v>
      </c>
      <c r="O19" s="595">
        <f>+IFERROR(IF(G19*L19&lt;0,"n.m.",IF(G19/L19-1&gt;100%,"&gt;100%",G19/L19-1)),"n.m.")</f>
        <v>0</v>
      </c>
      <c r="P19" s="602"/>
      <c r="Q19" s="20"/>
    </row>
    <row r="20" spans="1:16384" s="62" customFormat="1" ht="15" customHeight="1">
      <c r="A20" s="20"/>
      <c r="B20" s="233"/>
      <c r="C20" s="600"/>
      <c r="D20" s="598"/>
      <c r="E20" s="58"/>
      <c r="F20" s="58"/>
      <c r="G20" s="599"/>
      <c r="H20" s="601"/>
      <c r="I20" s="598"/>
      <c r="J20" s="58"/>
      <c r="K20" s="58"/>
      <c r="L20" s="599"/>
      <c r="M20" s="601"/>
      <c r="N20" s="594"/>
      <c r="O20" s="595"/>
      <c r="P20" s="602"/>
      <c r="Q20" s="20"/>
    </row>
    <row r="21" spans="1:16384" s="62" customFormat="1" ht="15" customHeight="1">
      <c r="A21" s="20"/>
      <c r="B21" s="233"/>
      <c r="C21" s="600" t="s">
        <v>24</v>
      </c>
      <c r="D21" s="591">
        <f>+Revenues!H21</f>
        <v>-57</v>
      </c>
      <c r="E21" s="58">
        <v>0</v>
      </c>
      <c r="F21" s="58"/>
      <c r="G21" s="592">
        <f t="shared" si="0"/>
        <v>-57</v>
      </c>
      <c r="H21" s="601"/>
      <c r="I21" s="591">
        <v>-64</v>
      </c>
      <c r="J21" s="58">
        <v>0</v>
      </c>
      <c r="K21" s="58"/>
      <c r="L21" s="592">
        <f t="shared" si="1"/>
        <v>-64</v>
      </c>
      <c r="M21" s="601"/>
      <c r="N21" s="594">
        <f>+IFERROR(IF(D21*I21&lt;0,"n.m.",IF(D21/I21-1&gt;100%,"&gt;100%",D21/I21-1)),"n.m.")</f>
        <v>-0.109375</v>
      </c>
      <c r="O21" s="595">
        <f>+IFERROR(IF(G21*L21&lt;0,"n.m.",IF(G21/L21-1&gt;100%,"&gt;100%",G21/L21-1)),"n.m.")</f>
        <v>-0.109375</v>
      </c>
      <c r="P21" s="602"/>
      <c r="Q21" s="20"/>
    </row>
    <row r="22" spans="1:16384" ht="15" customHeight="1">
      <c r="A22" s="20"/>
      <c r="B22" s="183"/>
      <c r="C22" s="590"/>
      <c r="D22" s="598"/>
      <c r="E22" s="79"/>
      <c r="F22" s="79"/>
      <c r="G22" s="599"/>
      <c r="H22" s="586"/>
      <c r="I22" s="598"/>
      <c r="J22" s="79"/>
      <c r="K22" s="79"/>
      <c r="L22" s="599"/>
      <c r="M22" s="586"/>
      <c r="N22" s="587"/>
      <c r="O22" s="595"/>
      <c r="P22" s="589"/>
      <c r="Q22" s="20"/>
    </row>
    <row r="23" spans="1:16384" s="62" customFormat="1" ht="15" customHeight="1">
      <c r="A23" s="20"/>
      <c r="B23" s="53"/>
      <c r="C23" s="123" t="s">
        <v>430</v>
      </c>
      <c r="D23" s="591">
        <f>+D8+D15+D17+D19+D21</f>
        <v>2754</v>
      </c>
      <c r="E23" s="58">
        <f>E8+E17+E15+E19+E21</f>
        <v>7</v>
      </c>
      <c r="F23" s="58"/>
      <c r="G23" s="592">
        <f t="shared" si="0"/>
        <v>2747</v>
      </c>
      <c r="H23" s="601"/>
      <c r="I23" s="591">
        <f>+I8+I15+I17+I19+I21</f>
        <v>2911</v>
      </c>
      <c r="J23" s="58">
        <f>J8+J17+J15+J19+J21</f>
        <v>20</v>
      </c>
      <c r="K23" s="58"/>
      <c r="L23" s="592">
        <f t="shared" si="1"/>
        <v>2891</v>
      </c>
      <c r="M23" s="601"/>
      <c r="N23" s="594">
        <f>+IFERROR(IF(D23*I23&lt;0,"n.m.",IF(D23/I23-1&gt;100%,"&gt;100%",D23/I23-1)),"n.m.")</f>
        <v>-5.3933356234970753E-2</v>
      </c>
      <c r="O23" s="595">
        <f>+IFERROR(IF(G23*L23&lt;0,"n.m.",IF(G23/L23-1&gt;100%,"&gt;100%",G23/L23-1)),"n.m.")</f>
        <v>-4.9809754410238716E-2</v>
      </c>
      <c r="P23" s="602"/>
      <c r="Q23" s="20"/>
    </row>
    <row r="24" spans="1:16384" s="62" customFormat="1" ht="15" customHeight="1">
      <c r="A24" s="20"/>
      <c r="B24" s="53"/>
      <c r="C24" s="123"/>
      <c r="D24" s="591"/>
      <c r="E24" s="58"/>
      <c r="F24" s="58"/>
      <c r="G24" s="592"/>
      <c r="H24" s="601"/>
      <c r="I24" s="591"/>
      <c r="J24" s="58"/>
      <c r="K24" s="58"/>
      <c r="L24" s="592"/>
      <c r="M24" s="601"/>
      <c r="N24" s="594"/>
      <c r="O24" s="595"/>
      <c r="P24" s="602"/>
      <c r="Q24" s="20"/>
    </row>
    <row r="25" spans="1:16384" s="62" customFormat="1" ht="15" customHeight="1">
      <c r="A25" s="20"/>
      <c r="B25" s="53"/>
      <c r="C25" s="256" t="s">
        <v>283</v>
      </c>
      <c r="D25" s="603">
        <f>+Revenues!H25</f>
        <v>758</v>
      </c>
      <c r="E25" s="128">
        <v>0</v>
      </c>
      <c r="F25" s="128"/>
      <c r="G25" s="604">
        <f t="shared" si="0"/>
        <v>758</v>
      </c>
      <c r="H25" s="605"/>
      <c r="I25" s="603">
        <v>736</v>
      </c>
      <c r="J25" s="128">
        <v>0</v>
      </c>
      <c r="K25" s="128"/>
      <c r="L25" s="604">
        <f t="shared" si="1"/>
        <v>736</v>
      </c>
      <c r="M25" s="605"/>
      <c r="N25" s="606">
        <f>+IFERROR(IF(D25*I25&lt;0,"n.m.",IF(D25/I25-1&gt;100%,"&gt;100%",D25/I25-1)),"n.m.")</f>
        <v>2.9891304347826164E-2</v>
      </c>
      <c r="O25" s="607">
        <f>+IFERROR(IF(G25*L25&lt;0,"n.m.",IF(G25/L25-1&gt;100%,"&gt;100%",G25/L25-1)),"n.m.")</f>
        <v>2.9891304347826164E-2</v>
      </c>
      <c r="P25" s="602"/>
      <c r="Q25" s="20"/>
    </row>
    <row r="26" spans="1:16384" s="62" customFormat="1" ht="15" customHeight="1">
      <c r="A26" s="20"/>
      <c r="B26" s="53"/>
      <c r="C26" s="123"/>
      <c r="D26" s="591"/>
      <c r="E26" s="58"/>
      <c r="F26" s="58"/>
      <c r="G26" s="592"/>
      <c r="H26" s="601"/>
      <c r="I26" s="591"/>
      <c r="J26" s="58"/>
      <c r="K26" s="58"/>
      <c r="L26" s="592"/>
      <c r="M26" s="601"/>
      <c r="N26" s="594"/>
      <c r="O26" s="595"/>
      <c r="P26" s="602"/>
      <c r="Q26" s="20"/>
    </row>
    <row r="27" spans="1:16384" s="62" customFormat="1" ht="15" customHeight="1">
      <c r="A27" s="20"/>
      <c r="B27" s="53"/>
      <c r="C27" s="123" t="s">
        <v>353</v>
      </c>
      <c r="D27" s="591">
        <f>+D23-D25</f>
        <v>1996</v>
      </c>
      <c r="E27" s="58">
        <f>E23-E25</f>
        <v>7</v>
      </c>
      <c r="F27" s="58"/>
      <c r="G27" s="592">
        <f t="shared" si="0"/>
        <v>1989</v>
      </c>
      <c r="H27" s="601"/>
      <c r="I27" s="591">
        <f>+I23-I25</f>
        <v>2175</v>
      </c>
      <c r="J27" s="58">
        <f>J23-J25</f>
        <v>20</v>
      </c>
      <c r="K27" s="58"/>
      <c r="L27" s="592">
        <f t="shared" si="1"/>
        <v>2155</v>
      </c>
      <c r="M27" s="601"/>
      <c r="N27" s="594">
        <f>+IFERROR(IF(D27*I27&lt;0,"n.m.",IF(D27/I27-1&gt;100%,"&gt;100%",D27/I27-1)),"n.m.")</f>
        <v>-8.2298850574712645E-2</v>
      </c>
      <c r="O27" s="595">
        <f>+IFERROR(IF(G27*L27&lt;0,"n.m.",IF(G27/L27-1&gt;100%,"&gt;100%",G27/L27-1)),"n.m.")</f>
        <v>-7.7030162412992986E-2</v>
      </c>
      <c r="P27" s="602"/>
      <c r="Q27" s="20"/>
    </row>
    <row r="28" spans="1:16384" ht="15" customHeight="1">
      <c r="A28" s="20"/>
      <c r="B28" s="74"/>
      <c r="C28" s="590"/>
      <c r="D28" s="608"/>
      <c r="E28" s="609"/>
      <c r="F28" s="609"/>
      <c r="G28" s="608"/>
      <c r="H28" s="610"/>
      <c r="I28" s="608"/>
      <c r="J28" s="611"/>
      <c r="K28" s="608"/>
      <c r="L28" s="608"/>
      <c r="M28" s="459"/>
      <c r="N28" s="612"/>
      <c r="O28" s="612"/>
      <c r="P28" s="459"/>
      <c r="Q28" s="20"/>
    </row>
    <row r="29" spans="1:16384" ht="9"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7.25">
      <c r="A30" s="229"/>
      <c r="B30" s="259" t="s">
        <v>431</v>
      </c>
      <c r="C30" s="48"/>
      <c r="D30" s="48"/>
      <c r="E30" s="52"/>
      <c r="F30" s="52"/>
      <c r="G30" s="167"/>
      <c r="H30" s="44"/>
      <c r="I30" s="48"/>
      <c r="J30" s="48"/>
      <c r="K30" s="48"/>
      <c r="L30" s="167"/>
      <c r="M30" s="229"/>
      <c r="N30" s="613"/>
      <c r="O30" s="613"/>
      <c r="P30" s="229"/>
      <c r="Q30" s="229"/>
    </row>
    <row r="31" spans="1:16384" s="229" customFormat="1">
      <c r="D31" s="614"/>
      <c r="E31" s="615"/>
      <c r="F31" s="614"/>
      <c r="G31" s="614"/>
      <c r="H31" s="614"/>
      <c r="I31" s="614"/>
      <c r="J31" s="615"/>
      <c r="K31" s="614"/>
      <c r="L31" s="614"/>
      <c r="N31" s="613"/>
      <c r="O31" s="613"/>
    </row>
    <row r="32" spans="1:16384" ht="9"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20" ht="15" customHeight="1">
      <c r="A33" s="20"/>
      <c r="B33" s="38"/>
      <c r="C33" s="39" t="s">
        <v>29</v>
      </c>
      <c r="D33" s="572" t="str">
        <f>+D2</f>
        <v>Q1 2014</v>
      </c>
      <c r="E33" s="616" t="str">
        <f>+'Growth analysis Q3'!E2</f>
        <v>Incidentals</v>
      </c>
      <c r="F33" s="617" t="s">
        <v>146</v>
      </c>
      <c r="G33" s="572" t="str">
        <f>+G2</f>
        <v>Q1 2014</v>
      </c>
      <c r="H33" s="574"/>
      <c r="I33" s="572" t="str">
        <f>+I2</f>
        <v>Q1 2013</v>
      </c>
      <c r="J33" s="616" t="str">
        <f>+J2</f>
        <v>Incidentals</v>
      </c>
      <c r="K33" s="617" t="s">
        <v>146</v>
      </c>
      <c r="L33" s="572" t="str">
        <f>+L2</f>
        <v>Q1 2013</v>
      </c>
      <c r="M33" s="574"/>
      <c r="N33" s="575" t="s">
        <v>215</v>
      </c>
      <c r="O33" s="575" t="s">
        <v>215</v>
      </c>
      <c r="P33" s="574"/>
      <c r="Q33" s="20"/>
    </row>
    <row r="34" spans="1:20" ht="15" customHeight="1">
      <c r="A34" s="20"/>
      <c r="B34" s="38"/>
      <c r="C34" s="45" t="s">
        <v>153</v>
      </c>
      <c r="D34" s="616" t="s">
        <v>145</v>
      </c>
      <c r="E34" s="616"/>
      <c r="F34" s="616"/>
      <c r="G34" s="570" t="s">
        <v>495</v>
      </c>
      <c r="H34" s="574"/>
      <c r="I34" s="616" t="s">
        <v>145</v>
      </c>
      <c r="J34" s="616"/>
      <c r="K34" s="616"/>
      <c r="L34" s="570" t="s">
        <v>495</v>
      </c>
      <c r="M34" s="574"/>
      <c r="N34" s="575" t="s">
        <v>145</v>
      </c>
      <c r="O34" s="575" t="s">
        <v>338</v>
      </c>
      <c r="P34" s="574"/>
      <c r="Q34" s="20"/>
    </row>
    <row r="35" spans="1:20" ht="15" customHeight="1">
      <c r="A35" s="20"/>
      <c r="B35" s="74"/>
      <c r="C35" s="74"/>
      <c r="D35" s="579"/>
      <c r="E35" s="579"/>
      <c r="F35" s="579"/>
      <c r="G35" s="579"/>
      <c r="H35" s="590"/>
      <c r="I35" s="579"/>
      <c r="J35" s="579"/>
      <c r="K35" s="579"/>
      <c r="L35" s="579"/>
      <c r="M35" s="590"/>
      <c r="N35" s="618"/>
      <c r="O35" s="619"/>
      <c r="P35" s="590"/>
      <c r="Q35" s="20"/>
    </row>
    <row r="36" spans="1:20" ht="15" customHeight="1">
      <c r="A36" s="20"/>
      <c r="B36" s="74"/>
      <c r="C36" s="82" t="s">
        <v>285</v>
      </c>
      <c r="D36" s="584">
        <f>+'Profit &amp; Margin'!H5</f>
        <v>223</v>
      </c>
      <c r="E36" s="79">
        <v>0</v>
      </c>
      <c r="F36" s="79">
        <v>0</v>
      </c>
      <c r="G36" s="585">
        <f>+D36-E36-F36</f>
        <v>223</v>
      </c>
      <c r="H36" s="586"/>
      <c r="I36" s="584">
        <v>195</v>
      </c>
      <c r="J36" s="79">
        <v>0</v>
      </c>
      <c r="K36" s="79">
        <v>5</v>
      </c>
      <c r="L36" s="585">
        <f>+I36-J36-K36</f>
        <v>190</v>
      </c>
      <c r="M36" s="586"/>
      <c r="N36" s="621">
        <f>+IFERROR(IF(D36*I36&lt;0,"n.m.",IF(D36/I36-1&gt;100%,"&gt;100%",D36/I36-1)),"n.m.")</f>
        <v>0.14358974358974352</v>
      </c>
      <c r="O36" s="620">
        <f>+IFERROR(IF(G36*L36&lt;0,"n.m.",IF(G36/L36-1&gt;100%,"&gt;100%",G36/L36-1)),"n.m.")</f>
        <v>0.17368421052631589</v>
      </c>
      <c r="P36" s="589"/>
      <c r="Q36" s="20"/>
    </row>
    <row r="37" spans="1:20" ht="15" customHeight="1">
      <c r="A37" s="20"/>
      <c r="B37" s="74"/>
      <c r="C37" s="590" t="s">
        <v>21</v>
      </c>
      <c r="D37" s="584">
        <f>+'Profit &amp; Margin'!H6</f>
        <v>41</v>
      </c>
      <c r="E37" s="79">
        <v>0</v>
      </c>
      <c r="F37" s="79">
        <v>0</v>
      </c>
      <c r="G37" s="585">
        <f t="shared" ref="G37:G39" si="6">+D37-E37-F37</f>
        <v>41</v>
      </c>
      <c r="H37" s="586"/>
      <c r="I37" s="584">
        <v>46</v>
      </c>
      <c r="J37" s="79">
        <v>0</v>
      </c>
      <c r="K37" s="79">
        <v>0</v>
      </c>
      <c r="L37" s="585">
        <f t="shared" ref="L37:L39" si="7">+I37-J37-K37</f>
        <v>46</v>
      </c>
      <c r="M37" s="586"/>
      <c r="N37" s="621">
        <f>+IFERROR(IF(D37*I37&lt;0,"n.m.",IF(D37/I37-1&gt;100%,"&gt;100%",D37/I37-1)),"n.m.")</f>
        <v>-0.10869565217391308</v>
      </c>
      <c r="O37" s="620">
        <f>+IFERROR(IF(G37*L37&lt;0,"n.m.",IF(G37/L37-1&gt;100%,"&gt;100%",G37/L37-1)),"n.m.")</f>
        <v>-0.10869565217391308</v>
      </c>
      <c r="P37" s="589"/>
      <c r="Q37" s="20"/>
    </row>
    <row r="38" spans="1:20" s="62" customFormat="1" ht="15" customHeight="1">
      <c r="A38" s="20"/>
      <c r="B38" s="53"/>
      <c r="C38" s="590" t="s">
        <v>207</v>
      </c>
      <c r="D38" s="584">
        <f>+'Profit &amp; Margin'!H7</f>
        <v>-3</v>
      </c>
      <c r="E38" s="79">
        <v>0</v>
      </c>
      <c r="F38" s="79">
        <v>0</v>
      </c>
      <c r="G38" s="585">
        <f t="shared" si="6"/>
        <v>-3</v>
      </c>
      <c r="H38" s="586"/>
      <c r="I38" s="584">
        <v>-3</v>
      </c>
      <c r="J38" s="79">
        <v>0</v>
      </c>
      <c r="K38" s="79">
        <v>0</v>
      </c>
      <c r="L38" s="585">
        <f t="shared" si="7"/>
        <v>-3</v>
      </c>
      <c r="M38" s="586"/>
      <c r="N38" s="621">
        <f>+IFERROR(IF(D38*I38&lt;0,"n.m.",IF(D38/I38-1&gt;100%,"&gt;100%",D38/I38-1)),"n.m.")</f>
        <v>0</v>
      </c>
      <c r="O38" s="620">
        <f>+IFERROR(IF(G38*L38&lt;0,"n.m.",IF(G38/L38-1&gt;100%,"&gt;100%",G38/L38-1)),"n.m.")</f>
        <v>0</v>
      </c>
      <c r="P38" s="589"/>
      <c r="Q38" s="20"/>
    </row>
    <row r="39" spans="1:20" s="62" customFormat="1" ht="15" customHeight="1">
      <c r="A39" s="20"/>
      <c r="B39" s="53"/>
      <c r="C39" s="245" t="s">
        <v>429</v>
      </c>
      <c r="D39" s="591">
        <f>+D36+D37+D38</f>
        <v>261</v>
      </c>
      <c r="E39" s="58">
        <f>E36+E37+E38</f>
        <v>0</v>
      </c>
      <c r="F39" s="58">
        <f>F36+F37+F38</f>
        <v>0</v>
      </c>
      <c r="G39" s="592">
        <f t="shared" si="6"/>
        <v>261</v>
      </c>
      <c r="H39" s="593"/>
      <c r="I39" s="591">
        <f>+I36+I37+I38</f>
        <v>238</v>
      </c>
      <c r="J39" s="58">
        <f>J36+J37+J38</f>
        <v>0</v>
      </c>
      <c r="K39" s="58">
        <f>K36+K37+K38</f>
        <v>5</v>
      </c>
      <c r="L39" s="592">
        <f t="shared" si="7"/>
        <v>233</v>
      </c>
      <c r="M39" s="593"/>
      <c r="N39" s="622">
        <f>+IFERROR(IF(D39*I39&lt;0,"n.m.",IF(D39/I39-1&gt;100%,"&gt;100%",D39/I39-1)),"n.m.")</f>
        <v>9.6638655462184975E-2</v>
      </c>
      <c r="O39" s="623">
        <f>+IFERROR(IF(G39*L39&lt;0,"n.m.",IF(G39/L39-1&gt;100%,"&gt;100%",G39/L39-1)),"n.m.")</f>
        <v>0.12017167381974247</v>
      </c>
      <c r="P39" s="596"/>
      <c r="Q39" s="20"/>
    </row>
    <row r="40" spans="1:20" s="62" customFormat="1" ht="15" customHeight="1">
      <c r="A40" s="20"/>
      <c r="B40" s="53"/>
      <c r="C40" s="597"/>
      <c r="D40" s="598"/>
      <c r="E40" s="58"/>
      <c r="F40" s="58"/>
      <c r="G40" s="599"/>
      <c r="H40" s="593"/>
      <c r="I40" s="598"/>
      <c r="J40" s="58"/>
      <c r="K40" s="58"/>
      <c r="L40" s="599"/>
      <c r="M40" s="593"/>
      <c r="N40" s="622"/>
      <c r="O40" s="623"/>
      <c r="P40" s="596"/>
      <c r="Q40" s="20"/>
    </row>
    <row r="41" spans="1:20" ht="15" customHeight="1">
      <c r="A41" s="20"/>
      <c r="B41" s="74"/>
      <c r="C41" s="590" t="s">
        <v>186</v>
      </c>
      <c r="D41" s="584">
        <f>+'Profit &amp; Margin'!H10</f>
        <v>55</v>
      </c>
      <c r="E41" s="79">
        <v>0</v>
      </c>
      <c r="F41" s="79">
        <v>0</v>
      </c>
      <c r="G41" s="585">
        <f>+D41-E41-F41</f>
        <v>55</v>
      </c>
      <c r="H41" s="586"/>
      <c r="I41" s="584">
        <v>141</v>
      </c>
      <c r="J41" s="79">
        <v>7</v>
      </c>
      <c r="K41" s="79">
        <v>-3</v>
      </c>
      <c r="L41" s="585">
        <f>+I41-J41-K41</f>
        <v>137</v>
      </c>
      <c r="M41" s="586"/>
      <c r="N41" s="621">
        <f t="shared" ref="N41:N46" si="8">+IFERROR(IF(D41*I41&lt;0,"n.m.",IF(D41/I41-1&gt;100%,"&gt;100%",D41/I41-1)),"n.m.")</f>
        <v>-0.60992907801418439</v>
      </c>
      <c r="O41" s="620">
        <f t="shared" ref="O41:O46" si="9">+IFERROR(IF(G41*L41&lt;0,"n.m.",IF(G41/L41-1&gt;100%,"&gt;100%",G41/L41-1)),"n.m.")</f>
        <v>-0.5985401459854014</v>
      </c>
      <c r="P41" s="589"/>
      <c r="Q41" s="20"/>
    </row>
    <row r="42" spans="1:20" s="132" customFormat="1" ht="15" customHeight="1">
      <c r="A42" s="20"/>
      <c r="B42" s="124"/>
      <c r="C42" s="590" t="s">
        <v>187</v>
      </c>
      <c r="D42" s="584">
        <f>+'Profit &amp; Margin'!H11</f>
        <v>97</v>
      </c>
      <c r="E42" s="79">
        <v>0</v>
      </c>
      <c r="F42" s="79">
        <v>-3</v>
      </c>
      <c r="G42" s="585">
        <f t="shared" ref="G42:G56" si="10">+D42-E42-F42</f>
        <v>100</v>
      </c>
      <c r="H42" s="586"/>
      <c r="I42" s="584">
        <v>93</v>
      </c>
      <c r="J42" s="79">
        <v>13</v>
      </c>
      <c r="K42" s="79">
        <v>-2</v>
      </c>
      <c r="L42" s="585">
        <f t="shared" ref="L42:L46" si="11">+I42-J42-K42</f>
        <v>82</v>
      </c>
      <c r="M42" s="586"/>
      <c r="N42" s="621">
        <f t="shared" si="8"/>
        <v>4.3010752688172005E-2</v>
      </c>
      <c r="O42" s="620">
        <f t="shared" si="9"/>
        <v>0.21951219512195119</v>
      </c>
      <c r="P42" s="589"/>
      <c r="Q42" s="20"/>
    </row>
    <row r="43" spans="1:20" ht="15" customHeight="1">
      <c r="A43" s="20"/>
      <c r="B43" s="74"/>
      <c r="C43" s="590" t="s">
        <v>22</v>
      </c>
      <c r="D43" s="584">
        <f>+'Profit &amp; Margin'!H12</f>
        <v>149</v>
      </c>
      <c r="E43" s="79">
        <v>0</v>
      </c>
      <c r="F43" s="79">
        <v>3</v>
      </c>
      <c r="G43" s="585">
        <f t="shared" si="10"/>
        <v>146</v>
      </c>
      <c r="H43" s="586"/>
      <c r="I43" s="584">
        <v>190</v>
      </c>
      <c r="J43" s="79">
        <v>0</v>
      </c>
      <c r="K43" s="79">
        <v>-5</v>
      </c>
      <c r="L43" s="585">
        <f t="shared" si="11"/>
        <v>195</v>
      </c>
      <c r="M43" s="586"/>
      <c r="N43" s="621">
        <f t="shared" si="8"/>
        <v>-0.21578947368421053</v>
      </c>
      <c r="O43" s="620">
        <f t="shared" si="9"/>
        <v>-0.25128205128205128</v>
      </c>
      <c r="P43" s="589"/>
      <c r="Q43" s="20"/>
    </row>
    <row r="44" spans="1:20" ht="15" customHeight="1">
      <c r="A44" s="20"/>
      <c r="B44" s="74"/>
      <c r="C44" s="82" t="s">
        <v>193</v>
      </c>
      <c r="D44" s="584">
        <f>+'Profit &amp; Margin'!H13</f>
        <v>304</v>
      </c>
      <c r="E44" s="79">
        <v>7</v>
      </c>
      <c r="F44" s="79">
        <v>0</v>
      </c>
      <c r="G44" s="585">
        <f t="shared" si="10"/>
        <v>297</v>
      </c>
      <c r="H44" s="586"/>
      <c r="I44" s="584">
        <v>342</v>
      </c>
      <c r="J44" s="79">
        <v>17</v>
      </c>
      <c r="K44" s="79">
        <v>-3</v>
      </c>
      <c r="L44" s="585">
        <f t="shared" si="11"/>
        <v>328</v>
      </c>
      <c r="M44" s="586"/>
      <c r="N44" s="621">
        <f t="shared" si="8"/>
        <v>-0.11111111111111116</v>
      </c>
      <c r="O44" s="620">
        <f t="shared" si="9"/>
        <v>-9.4512195121951192E-2</v>
      </c>
      <c r="P44" s="589"/>
      <c r="Q44" s="20"/>
    </row>
    <row r="45" spans="1:20" ht="15" customHeight="1">
      <c r="A45" s="20"/>
      <c r="B45" s="74"/>
      <c r="C45" s="590" t="s">
        <v>207</v>
      </c>
      <c r="D45" s="584">
        <f>+'Profit &amp; Margin'!H14</f>
        <v>-8</v>
      </c>
      <c r="E45" s="79">
        <v>0</v>
      </c>
      <c r="F45" s="79">
        <v>1</v>
      </c>
      <c r="G45" s="585">
        <f t="shared" si="10"/>
        <v>-9</v>
      </c>
      <c r="H45" s="586"/>
      <c r="I45" s="584">
        <v>-4</v>
      </c>
      <c r="J45" s="79">
        <v>0</v>
      </c>
      <c r="K45" s="79">
        <v>-6</v>
      </c>
      <c r="L45" s="585">
        <f t="shared" si="11"/>
        <v>2</v>
      </c>
      <c r="M45" s="586"/>
      <c r="N45" s="621">
        <f t="shared" si="8"/>
        <v>1</v>
      </c>
      <c r="O45" s="620" t="str">
        <f t="shared" si="9"/>
        <v>n.m.</v>
      </c>
      <c r="P45" s="589"/>
      <c r="Q45" s="20"/>
    </row>
    <row r="46" spans="1:20" s="62" customFormat="1" ht="15" customHeight="1">
      <c r="A46" s="20"/>
      <c r="B46" s="233"/>
      <c r="C46" s="597" t="s">
        <v>105</v>
      </c>
      <c r="D46" s="591">
        <f t="shared" ref="D46" si="12">D41+D42+D43+D44+D45</f>
        <v>597</v>
      </c>
      <c r="E46" s="58">
        <f t="shared" ref="E46" si="13">E41+E42+E43+E44+E45</f>
        <v>7</v>
      </c>
      <c r="F46" s="58">
        <f t="shared" ref="F46" si="14">F41+F42+F43+F44+F45</f>
        <v>1</v>
      </c>
      <c r="G46" s="592">
        <f t="shared" si="10"/>
        <v>589</v>
      </c>
      <c r="H46" s="593"/>
      <c r="I46" s="591">
        <f t="shared" ref="I46:K46" si="15">I41+I42+I43+I44+I45</f>
        <v>762</v>
      </c>
      <c r="J46" s="58">
        <f t="shared" si="15"/>
        <v>37</v>
      </c>
      <c r="K46" s="58">
        <f t="shared" si="15"/>
        <v>-19</v>
      </c>
      <c r="L46" s="592">
        <f t="shared" si="11"/>
        <v>744</v>
      </c>
      <c r="M46" s="593"/>
      <c r="N46" s="622">
        <f t="shared" si="8"/>
        <v>-0.21653543307086609</v>
      </c>
      <c r="O46" s="623">
        <f t="shared" si="9"/>
        <v>-0.20833333333333337</v>
      </c>
      <c r="P46" s="596"/>
      <c r="Q46" s="20"/>
    </row>
    <row r="47" spans="1:20" ht="15" customHeight="1">
      <c r="A47" s="20"/>
      <c r="B47" s="183"/>
      <c r="C47" s="590"/>
      <c r="D47" s="624"/>
      <c r="E47" s="79"/>
      <c r="F47" s="79"/>
      <c r="G47" s="592"/>
      <c r="H47" s="586"/>
      <c r="I47" s="624"/>
      <c r="J47" s="79"/>
      <c r="K47" s="79"/>
      <c r="L47" s="592"/>
      <c r="M47" s="593"/>
      <c r="N47" s="621"/>
      <c r="O47" s="623"/>
      <c r="P47" s="589"/>
      <c r="Q47" s="20"/>
    </row>
    <row r="48" spans="1:20" s="62" customFormat="1" ht="15" customHeight="1">
      <c r="A48" s="20"/>
      <c r="B48" s="53"/>
      <c r="C48" s="600" t="s">
        <v>114</v>
      </c>
      <c r="D48" s="591">
        <f>+'Profit &amp; Margin'!H17</f>
        <v>5</v>
      </c>
      <c r="E48" s="58">
        <v>0</v>
      </c>
      <c r="F48" s="58">
        <v>0</v>
      </c>
      <c r="G48" s="592">
        <f t="shared" si="10"/>
        <v>5</v>
      </c>
      <c r="H48" s="601"/>
      <c r="I48" s="591">
        <v>7</v>
      </c>
      <c r="J48" s="58">
        <v>0</v>
      </c>
      <c r="K48" s="58">
        <v>0</v>
      </c>
      <c r="L48" s="592">
        <f t="shared" ref="L48" si="16">+I48-J48-K48</f>
        <v>7</v>
      </c>
      <c r="M48" s="601"/>
      <c r="N48" s="622">
        <f>+IFERROR(IF(D48*I48&lt;0,"n.m.",IF(D48/I48-1&gt;100%,"&gt;100%",D48/I48-1)),"n.m.")</f>
        <v>-0.2857142857142857</v>
      </c>
      <c r="O48" s="623">
        <f>+IFERROR(IF(G48*L48&lt;0,"n.m.",IF(G48/L48-1&gt;100%,"&gt;100%",G48/L48-1)),"n.m.")</f>
        <v>-0.2857142857142857</v>
      </c>
      <c r="P48" s="602"/>
      <c r="Q48" s="20"/>
      <c r="T48" s="158"/>
    </row>
    <row r="49" spans="1:16384" ht="15" customHeight="1">
      <c r="A49" s="20"/>
      <c r="B49" s="183"/>
      <c r="C49" s="590"/>
      <c r="D49" s="624"/>
      <c r="E49" s="79"/>
      <c r="F49" s="79"/>
      <c r="G49" s="592"/>
      <c r="H49" s="586"/>
      <c r="I49" s="624"/>
      <c r="J49" s="79"/>
      <c r="K49" s="79"/>
      <c r="L49" s="592"/>
      <c r="M49" s="586"/>
      <c r="N49" s="621"/>
      <c r="O49" s="623"/>
      <c r="P49" s="589"/>
      <c r="Q49" s="20"/>
    </row>
    <row r="50" spans="1:16384" s="62" customFormat="1" ht="15" customHeight="1">
      <c r="A50" s="20"/>
      <c r="B50" s="233"/>
      <c r="C50" s="600" t="s">
        <v>23</v>
      </c>
      <c r="D50" s="591">
        <f>+'Profit &amp; Margin'!H19</f>
        <v>-17</v>
      </c>
      <c r="E50" s="58">
        <v>0</v>
      </c>
      <c r="F50" s="58">
        <v>-5</v>
      </c>
      <c r="G50" s="592">
        <f t="shared" si="10"/>
        <v>-12</v>
      </c>
      <c r="H50" s="601"/>
      <c r="I50" s="591">
        <v>-13</v>
      </c>
      <c r="J50" s="58">
        <v>0</v>
      </c>
      <c r="K50" s="58">
        <v>-3</v>
      </c>
      <c r="L50" s="592">
        <f t="shared" ref="L50" si="17">+I50-J50-K50</f>
        <v>-10</v>
      </c>
      <c r="M50" s="601"/>
      <c r="N50" s="622">
        <f>+IFERROR(IF(D50*I50&lt;0,"n.m.",IF(D50/I50-1&gt;100%,"&gt;100%",D50/I50-1)),"n.m.")</f>
        <v>0.30769230769230771</v>
      </c>
      <c r="O50" s="623">
        <f>+IFERROR(IF(G50*L50&lt;0,"n.m.",IF(G50/L50-1&gt;100%,"&gt;100%",G50/L50-1)),"n.m.")</f>
        <v>0.19999999999999996</v>
      </c>
      <c r="P50" s="602"/>
      <c r="Q50" s="20"/>
    </row>
    <row r="51" spans="1:16384" s="62" customFormat="1" ht="15" customHeight="1">
      <c r="A51" s="20"/>
      <c r="B51" s="233"/>
      <c r="C51" s="600"/>
      <c r="D51" s="624"/>
      <c r="E51" s="58"/>
      <c r="F51" s="58"/>
      <c r="G51" s="625"/>
      <c r="H51" s="601"/>
      <c r="I51" s="624"/>
      <c r="J51" s="58"/>
      <c r="K51" s="58"/>
      <c r="L51" s="625"/>
      <c r="M51" s="601"/>
      <c r="N51" s="622"/>
      <c r="O51" s="623"/>
      <c r="P51" s="602"/>
      <c r="Q51" s="20"/>
    </row>
    <row r="52" spans="1:16384" s="62" customFormat="1" ht="15" customHeight="1">
      <c r="A52" s="20"/>
      <c r="B52" s="53"/>
      <c r="C52" s="123" t="s">
        <v>496</v>
      </c>
      <c r="D52" s="591">
        <f>+D39+D46+D48+D50</f>
        <v>846</v>
      </c>
      <c r="E52" s="58">
        <f>E39+E48+E46+E50</f>
        <v>7</v>
      </c>
      <c r="F52" s="58">
        <f>F39+F48+F46+F50</f>
        <v>-4</v>
      </c>
      <c r="G52" s="592">
        <f t="shared" si="10"/>
        <v>843</v>
      </c>
      <c r="H52" s="601"/>
      <c r="I52" s="591">
        <f>+I39+I46+I48+I50</f>
        <v>994</v>
      </c>
      <c r="J52" s="58">
        <f>J39+J48+J46+J50</f>
        <v>37</v>
      </c>
      <c r="K52" s="58">
        <f>K39+K48+K46+K50</f>
        <v>-17</v>
      </c>
      <c r="L52" s="592">
        <f t="shared" ref="L52" si="18">+I52-J52-K52</f>
        <v>974</v>
      </c>
      <c r="M52" s="601"/>
      <c r="N52" s="622">
        <f>+IFERROR(IF(D52*I52&lt;0,"n.m.",IF(D52/I52-1&gt;100%,"&gt;100%",D52/I52-1)),"n.m.")</f>
        <v>-0.14889336016096577</v>
      </c>
      <c r="O52" s="623">
        <f>+IFERROR(IF(G52*L52&lt;0,"n.m.",IF(G52/L52-1&gt;100%,"&gt;100%",G52/L52-1)),"n.m.")</f>
        <v>-0.1344969199178645</v>
      </c>
      <c r="P52" s="602"/>
      <c r="Q52" s="20"/>
    </row>
    <row r="53" spans="1:16384" s="62" customFormat="1" ht="15" customHeight="1">
      <c r="A53" s="20"/>
      <c r="B53" s="53"/>
      <c r="C53" s="123"/>
      <c r="D53" s="598"/>
      <c r="E53" s="58"/>
      <c r="F53" s="58"/>
      <c r="G53" s="599"/>
      <c r="H53" s="601"/>
      <c r="I53" s="598"/>
      <c r="J53" s="58"/>
      <c r="K53" s="58"/>
      <c r="L53" s="599"/>
      <c r="M53" s="586"/>
      <c r="N53" s="622"/>
      <c r="O53" s="623"/>
      <c r="P53" s="602"/>
      <c r="Q53" s="20"/>
    </row>
    <row r="54" spans="1:16384" s="132" customFormat="1" ht="15" customHeight="1">
      <c r="A54" s="560"/>
      <c r="B54" s="124"/>
      <c r="C54" s="256" t="s">
        <v>283</v>
      </c>
      <c r="D54" s="626">
        <f>+'Profit &amp; Margin'!H23</f>
        <v>222</v>
      </c>
      <c r="E54" s="128">
        <v>0</v>
      </c>
      <c r="F54" s="128">
        <v>0</v>
      </c>
      <c r="G54" s="604">
        <f t="shared" si="10"/>
        <v>222</v>
      </c>
      <c r="H54" s="605"/>
      <c r="I54" s="626">
        <v>194</v>
      </c>
      <c r="J54" s="128">
        <v>0</v>
      </c>
      <c r="K54" s="128">
        <v>5</v>
      </c>
      <c r="L54" s="604">
        <f t="shared" ref="L54" si="19">+I54-J54-K54</f>
        <v>189</v>
      </c>
      <c r="M54" s="605"/>
      <c r="N54" s="627">
        <f>+IFERROR(IF(D54*I54&lt;0,"n.m.",IF(D54/I54-1&gt;100%,"&gt;100%",D54/I54-1)),"n.m.")</f>
        <v>0.14432989690721643</v>
      </c>
      <c r="O54" s="628">
        <f>+IFERROR(IF(G54*L54&lt;0,"n.m.",IF(G54/L54-1&gt;100%,"&gt;100%",G54/L54-1)),"n.m.")</f>
        <v>0.17460317460317465</v>
      </c>
      <c r="P54" s="651"/>
      <c r="Q54" s="560"/>
    </row>
    <row r="55" spans="1:16384" s="62" customFormat="1" ht="15" customHeight="1">
      <c r="A55" s="20"/>
      <c r="B55" s="53"/>
      <c r="C55" s="123"/>
      <c r="D55" s="598"/>
      <c r="E55" s="58"/>
      <c r="F55" s="58"/>
      <c r="G55" s="599"/>
      <c r="H55" s="601"/>
      <c r="I55" s="598"/>
      <c r="J55" s="58"/>
      <c r="K55" s="58"/>
      <c r="L55" s="599"/>
      <c r="M55" s="601"/>
      <c r="N55" s="622"/>
      <c r="O55" s="623"/>
      <c r="P55" s="602"/>
      <c r="Q55" s="20"/>
    </row>
    <row r="56" spans="1:16384" s="62" customFormat="1" ht="15" customHeight="1">
      <c r="A56" s="20"/>
      <c r="B56" s="53"/>
      <c r="C56" s="123" t="s">
        <v>291</v>
      </c>
      <c r="D56" s="591">
        <f>+D52-D54</f>
        <v>624</v>
      </c>
      <c r="E56" s="58">
        <f t="shared" ref="E56:F56" si="20">E52-E54</f>
        <v>7</v>
      </c>
      <c r="F56" s="58">
        <f t="shared" si="20"/>
        <v>-4</v>
      </c>
      <c r="G56" s="592">
        <f t="shared" si="10"/>
        <v>621</v>
      </c>
      <c r="H56" s="601"/>
      <c r="I56" s="591">
        <f>+I52-I54</f>
        <v>800</v>
      </c>
      <c r="J56" s="58">
        <f t="shared" ref="J56:K56" si="21">J52-J54</f>
        <v>37</v>
      </c>
      <c r="K56" s="58">
        <f t="shared" si="21"/>
        <v>-22</v>
      </c>
      <c r="L56" s="592">
        <f t="shared" ref="L56" si="22">+I56-J56-K56</f>
        <v>785</v>
      </c>
      <c r="M56" s="605"/>
      <c r="N56" s="622">
        <f>+IFERROR(IF(D56*I56&lt;0,"n.m.",IF(D56/I56-1&gt;100%,"&gt;100%",D56/I56-1)),"n.m.")</f>
        <v>-0.21999999999999997</v>
      </c>
      <c r="O56" s="623">
        <f>+IFERROR(IF(G56*L56&lt;0,"n.m.",IF(G56/L56-1&gt;100%,"&gt;100%",G56/L56-1)),"n.m.")</f>
        <v>-0.20891719745222925</v>
      </c>
      <c r="P56" s="602"/>
      <c r="Q56" s="20"/>
    </row>
    <row r="57" spans="1:16384" ht="15" customHeight="1">
      <c r="A57" s="20"/>
      <c r="B57" s="183"/>
      <c r="C57" s="590"/>
      <c r="D57" s="608"/>
      <c r="E57" s="608"/>
      <c r="F57" s="608"/>
      <c r="G57" s="608"/>
      <c r="H57" s="610"/>
      <c r="I57" s="608"/>
      <c r="J57" s="611"/>
      <c r="K57" s="611"/>
      <c r="L57" s="608"/>
      <c r="M57" s="459"/>
      <c r="N57" s="612"/>
      <c r="O57" s="612"/>
      <c r="P57" s="459"/>
      <c r="Q57" s="20"/>
    </row>
    <row r="58" spans="1:16384" ht="9"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spans="1:16384" ht="17.25">
      <c r="A59" s="48"/>
      <c r="B59" s="259" t="s">
        <v>431</v>
      </c>
      <c r="C59" s="48"/>
      <c r="D59" s="48"/>
      <c r="E59" s="52"/>
      <c r="F59" s="52"/>
      <c r="G59" s="48"/>
      <c r="H59" s="44"/>
      <c r="I59" s="48"/>
      <c r="J59" s="48"/>
      <c r="K59" s="229"/>
      <c r="L59" s="167"/>
      <c r="M59" s="229"/>
      <c r="N59" s="613"/>
      <c r="O59" s="613"/>
      <c r="P59" s="229"/>
      <c r="Q59" s="48"/>
    </row>
    <row r="60" spans="1:16384" s="229" customFormat="1">
      <c r="E60" s="179"/>
      <c r="J60" s="179"/>
      <c r="N60" s="613"/>
      <c r="O60" s="613"/>
    </row>
    <row r="61" spans="1:16384" ht="9"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spans="1:16384" ht="15" customHeight="1">
      <c r="A62" s="20"/>
      <c r="B62" s="38"/>
      <c r="C62" s="39" t="s">
        <v>29</v>
      </c>
      <c r="D62" s="569" t="str">
        <f>+D33</f>
        <v>Q1 2014</v>
      </c>
      <c r="E62" s="616"/>
      <c r="F62" s="617"/>
      <c r="G62" s="572" t="str">
        <f>+G33</f>
        <v>Q1 2014</v>
      </c>
      <c r="H62" s="574"/>
      <c r="I62" s="572" t="str">
        <f>+I33</f>
        <v>Q1 2013</v>
      </c>
      <c r="J62" s="616"/>
      <c r="K62" s="617"/>
      <c r="L62" s="572" t="str">
        <f>+L33</f>
        <v>Q1 2013</v>
      </c>
      <c r="M62" s="574"/>
      <c r="N62" s="575"/>
      <c r="O62" s="575"/>
      <c r="P62" s="574"/>
      <c r="Q62" s="20"/>
    </row>
    <row r="63" spans="1:16384" ht="15" customHeight="1">
      <c r="A63" s="20"/>
      <c r="B63" s="38"/>
      <c r="C63" s="45" t="s">
        <v>158</v>
      </c>
      <c r="D63" s="576" t="s">
        <v>145</v>
      </c>
      <c r="E63" s="629"/>
      <c r="F63" s="577"/>
      <c r="G63" s="570" t="s">
        <v>495</v>
      </c>
      <c r="H63" s="574"/>
      <c r="I63" s="570" t="s">
        <v>145</v>
      </c>
      <c r="J63" s="629"/>
      <c r="K63" s="577"/>
      <c r="L63" s="570" t="s">
        <v>495</v>
      </c>
      <c r="M63" s="574"/>
      <c r="N63" s="575"/>
      <c r="O63" s="575"/>
      <c r="P63" s="574"/>
      <c r="Q63" s="20"/>
    </row>
    <row r="64" spans="1:16384" ht="15" customHeight="1">
      <c r="A64" s="20"/>
      <c r="B64" s="74"/>
      <c r="C64" s="74"/>
      <c r="D64" s="578"/>
      <c r="E64" s="580"/>
      <c r="F64" s="580"/>
      <c r="G64" s="580"/>
      <c r="H64" s="581"/>
      <c r="I64" s="580"/>
      <c r="J64" s="580"/>
      <c r="K64" s="580"/>
      <c r="L64" s="580"/>
      <c r="M64" s="581"/>
      <c r="N64" s="459"/>
      <c r="O64" s="630"/>
      <c r="P64" s="581"/>
      <c r="Q64" s="20"/>
    </row>
    <row r="65" spans="1:17" ht="15" customHeight="1">
      <c r="A65" s="20"/>
      <c r="B65" s="74"/>
      <c r="C65" s="590" t="s">
        <v>285</v>
      </c>
      <c r="D65" s="631">
        <f>D36/D5</f>
        <v>0.28626444159178432</v>
      </c>
      <c r="E65" s="315"/>
      <c r="F65" s="315"/>
      <c r="G65" s="632">
        <f>G36/G5</f>
        <v>0.28626444159178432</v>
      </c>
      <c r="H65" s="633"/>
      <c r="I65" s="631">
        <f>I36/I5</f>
        <v>0.25657894736842107</v>
      </c>
      <c r="J65" s="315"/>
      <c r="K65" s="315"/>
      <c r="L65" s="632">
        <f>L36/L5</f>
        <v>0.25</v>
      </c>
      <c r="M65" s="634"/>
      <c r="N65" s="399"/>
      <c r="O65" s="635"/>
      <c r="P65" s="459"/>
      <c r="Q65" s="20"/>
    </row>
    <row r="66" spans="1:17" ht="15" customHeight="1">
      <c r="A66" s="20"/>
      <c r="B66" s="74"/>
      <c r="C66" s="590" t="s">
        <v>21</v>
      </c>
      <c r="D66" s="631">
        <f>D37/D6</f>
        <v>0.23163841807909605</v>
      </c>
      <c r="E66" s="315"/>
      <c r="F66" s="315"/>
      <c r="G66" s="632">
        <f>G37/G6</f>
        <v>0.23163841807909605</v>
      </c>
      <c r="H66" s="633"/>
      <c r="I66" s="631">
        <f>I37/I6</f>
        <v>0.25136612021857924</v>
      </c>
      <c r="J66" s="315"/>
      <c r="K66" s="315"/>
      <c r="L66" s="632">
        <f>L37/L6</f>
        <v>0.25136612021857924</v>
      </c>
      <c r="M66" s="634"/>
      <c r="N66" s="399"/>
      <c r="O66" s="635"/>
      <c r="P66" s="459"/>
      <c r="Q66" s="20"/>
    </row>
    <row r="67" spans="1:17" ht="15" customHeight="1">
      <c r="A67" s="20"/>
      <c r="B67" s="53"/>
      <c r="C67" s="590" t="s">
        <v>207</v>
      </c>
      <c r="D67" s="631">
        <f>D38/D7</f>
        <v>-0.3</v>
      </c>
      <c r="E67" s="315"/>
      <c r="F67" s="315"/>
      <c r="G67" s="632">
        <f>G38/G7</f>
        <v>-0.3</v>
      </c>
      <c r="H67" s="633"/>
      <c r="I67" s="631">
        <f>I38/I7</f>
        <v>-0.3</v>
      </c>
      <c r="J67" s="315"/>
      <c r="K67" s="315"/>
      <c r="L67" s="632">
        <f>L38/L7</f>
        <v>-0.3</v>
      </c>
      <c r="M67" s="634"/>
      <c r="N67" s="399"/>
      <c r="O67" s="635"/>
      <c r="P67" s="459"/>
      <c r="Q67" s="20"/>
    </row>
    <row r="68" spans="1:17" ht="15" customHeight="1">
      <c r="A68" s="20"/>
      <c r="B68" s="74"/>
      <c r="C68" s="597" t="s">
        <v>429</v>
      </c>
      <c r="D68" s="636">
        <f>D39/D8</f>
        <v>0.27018633540372672</v>
      </c>
      <c r="E68" s="323"/>
      <c r="F68" s="323"/>
      <c r="G68" s="637">
        <f>G39/G8</f>
        <v>0.27018633540372672</v>
      </c>
      <c r="H68" s="638"/>
      <c r="I68" s="636">
        <f>I39/I8</f>
        <v>0.24973767051416579</v>
      </c>
      <c r="J68" s="323"/>
      <c r="K68" s="323"/>
      <c r="L68" s="637">
        <f>L39/L8</f>
        <v>0.24449108079748164</v>
      </c>
      <c r="M68" s="639"/>
      <c r="N68" s="228"/>
      <c r="O68" s="635"/>
      <c r="P68" s="451"/>
      <c r="Q68" s="20"/>
    </row>
    <row r="69" spans="1:17" ht="15" customHeight="1">
      <c r="A69" s="20"/>
      <c r="B69" s="74"/>
      <c r="C69" s="597"/>
      <c r="D69" s="636"/>
      <c r="E69" s="323"/>
      <c r="F69" s="323"/>
      <c r="G69" s="637"/>
      <c r="H69" s="638"/>
      <c r="I69" s="636"/>
      <c r="J69" s="323"/>
      <c r="K69" s="323"/>
      <c r="L69" s="637"/>
      <c r="M69" s="639"/>
      <c r="N69" s="228"/>
      <c r="O69" s="635"/>
      <c r="P69" s="451"/>
      <c r="Q69" s="20"/>
    </row>
    <row r="70" spans="1:17" ht="15" customHeight="1">
      <c r="A70" s="20"/>
      <c r="B70" s="74"/>
      <c r="C70" s="590" t="s">
        <v>186</v>
      </c>
      <c r="D70" s="631">
        <f t="shared" ref="D70:D75" si="23">D41/D10</f>
        <v>0.15850144092219021</v>
      </c>
      <c r="E70" s="315"/>
      <c r="F70" s="315"/>
      <c r="G70" s="632">
        <f t="shared" ref="G70:G75" si="24">G41/G10</f>
        <v>0.15850144092219021</v>
      </c>
      <c r="H70" s="633"/>
      <c r="I70" s="631">
        <f t="shared" ref="I70:I75" si="25">I41/I10</f>
        <v>0.35877862595419846</v>
      </c>
      <c r="J70" s="315"/>
      <c r="K70" s="315"/>
      <c r="L70" s="632">
        <f t="shared" ref="L70:L75" si="26">L41/L10</f>
        <v>0.3549222797927461</v>
      </c>
      <c r="M70" s="634"/>
      <c r="N70" s="399"/>
      <c r="O70" s="635"/>
      <c r="P70" s="459"/>
      <c r="Q70" s="20"/>
    </row>
    <row r="71" spans="1:17" ht="15" customHeight="1">
      <c r="A71" s="20"/>
      <c r="B71" s="124"/>
      <c r="C71" s="590" t="s">
        <v>187</v>
      </c>
      <c r="D71" s="631">
        <f t="shared" si="23"/>
        <v>0.20082815734989648</v>
      </c>
      <c r="E71" s="315"/>
      <c r="F71" s="315"/>
      <c r="G71" s="632">
        <f t="shared" si="24"/>
        <v>0.20703933747412009</v>
      </c>
      <c r="H71" s="633"/>
      <c r="I71" s="631">
        <f t="shared" si="25"/>
        <v>0.18562874251497005</v>
      </c>
      <c r="J71" s="315"/>
      <c r="K71" s="315"/>
      <c r="L71" s="632">
        <f t="shared" si="26"/>
        <v>0.16803278688524589</v>
      </c>
      <c r="M71" s="634"/>
      <c r="N71" s="399"/>
      <c r="O71" s="635"/>
      <c r="P71" s="459"/>
      <c r="Q71" s="20"/>
    </row>
    <row r="72" spans="1:17" ht="15" customHeight="1">
      <c r="A72" s="20"/>
      <c r="B72" s="74"/>
      <c r="C72" s="590" t="s">
        <v>22</v>
      </c>
      <c r="D72" s="631">
        <f t="shared" si="23"/>
        <v>0.20410958904109588</v>
      </c>
      <c r="E72" s="315"/>
      <c r="F72" s="315"/>
      <c r="G72" s="632">
        <f t="shared" si="24"/>
        <v>0.2</v>
      </c>
      <c r="H72" s="633"/>
      <c r="I72" s="631">
        <f t="shared" si="25"/>
        <v>0.23058252427184467</v>
      </c>
      <c r="J72" s="315"/>
      <c r="K72" s="315"/>
      <c r="L72" s="632">
        <f t="shared" si="26"/>
        <v>0.23665048543689321</v>
      </c>
      <c r="M72" s="634"/>
      <c r="N72" s="399"/>
      <c r="O72" s="635"/>
      <c r="P72" s="459"/>
      <c r="Q72" s="20"/>
    </row>
    <row r="73" spans="1:17" ht="15" customHeight="1">
      <c r="A73" s="20"/>
      <c r="B73" s="74"/>
      <c r="C73" s="82" t="s">
        <v>193</v>
      </c>
      <c r="D73" s="631">
        <f t="shared" si="23"/>
        <v>0.53427065026362042</v>
      </c>
      <c r="E73" s="315"/>
      <c r="F73" s="315"/>
      <c r="G73" s="632">
        <f t="shared" si="24"/>
        <v>0.52846975088967973</v>
      </c>
      <c r="H73" s="633"/>
      <c r="I73" s="631">
        <f t="shared" si="25"/>
        <v>0.56716417910447758</v>
      </c>
      <c r="J73" s="315"/>
      <c r="K73" s="315"/>
      <c r="L73" s="632">
        <f t="shared" si="26"/>
        <v>0.54394693200663347</v>
      </c>
      <c r="M73" s="634"/>
      <c r="N73" s="399"/>
      <c r="O73" s="635"/>
      <c r="P73" s="459"/>
      <c r="Q73" s="20"/>
    </row>
    <row r="74" spans="1:17" ht="15" customHeight="1">
      <c r="A74" s="20"/>
      <c r="B74" s="74"/>
      <c r="C74" s="590" t="s">
        <v>207</v>
      </c>
      <c r="D74" s="631">
        <f t="shared" si="23"/>
        <v>1.5065913370998116E-2</v>
      </c>
      <c r="E74" s="315"/>
      <c r="F74" s="315"/>
      <c r="G74" s="632">
        <f t="shared" si="24"/>
        <v>1.6949152542372881E-2</v>
      </c>
      <c r="H74" s="633"/>
      <c r="I74" s="631">
        <f t="shared" si="25"/>
        <v>7.1174377224199285E-3</v>
      </c>
      <c r="J74" s="315"/>
      <c r="K74" s="315"/>
      <c r="L74" s="632">
        <f t="shared" si="26"/>
        <v>-3.5587188612099642E-3</v>
      </c>
      <c r="M74" s="634"/>
      <c r="N74" s="399"/>
      <c r="O74" s="635"/>
      <c r="P74" s="459"/>
      <c r="Q74" s="20"/>
    </row>
    <row r="75" spans="1:17" ht="15" customHeight="1">
      <c r="A75" s="20"/>
      <c r="B75" s="183"/>
      <c r="C75" s="597" t="s">
        <v>105</v>
      </c>
      <c r="D75" s="636">
        <f t="shared" si="23"/>
        <v>0.37359198998748433</v>
      </c>
      <c r="E75" s="323"/>
      <c r="F75" s="323"/>
      <c r="G75" s="637">
        <f t="shared" si="24"/>
        <v>0.37020741671904461</v>
      </c>
      <c r="H75" s="638"/>
      <c r="I75" s="636">
        <f t="shared" si="25"/>
        <v>0.43320068220579877</v>
      </c>
      <c r="J75" s="323"/>
      <c r="K75" s="323"/>
      <c r="L75" s="637">
        <f t="shared" si="26"/>
        <v>0.42783208740655548</v>
      </c>
      <c r="M75" s="639"/>
      <c r="N75" s="228"/>
      <c r="O75" s="635"/>
      <c r="P75" s="451"/>
      <c r="Q75" s="20"/>
    </row>
    <row r="76" spans="1:17" ht="15" customHeight="1">
      <c r="A76" s="20"/>
      <c r="B76" s="183"/>
      <c r="C76" s="590"/>
      <c r="D76" s="631"/>
      <c r="E76" s="315"/>
      <c r="F76" s="315"/>
      <c r="G76" s="632"/>
      <c r="H76" s="633"/>
      <c r="I76" s="631"/>
      <c r="J76" s="315"/>
      <c r="K76" s="315"/>
      <c r="L76" s="632"/>
      <c r="M76" s="639"/>
      <c r="N76" s="399"/>
      <c r="O76" s="635"/>
      <c r="P76" s="459"/>
      <c r="Q76" s="20"/>
    </row>
    <row r="77" spans="1:17" s="62" customFormat="1" ht="15" customHeight="1">
      <c r="A77" s="20"/>
      <c r="B77" s="53"/>
      <c r="C77" s="600" t="s">
        <v>114</v>
      </c>
      <c r="D77" s="636">
        <f>D48/D17</f>
        <v>2.2123893805309734E-2</v>
      </c>
      <c r="E77" s="321"/>
      <c r="F77" s="321"/>
      <c r="G77" s="637">
        <f>G48/G17</f>
        <v>2.2123893805309734E-2</v>
      </c>
      <c r="H77" s="640"/>
      <c r="I77" s="636">
        <f>I48/I17</f>
        <v>2.8925619834710745E-2</v>
      </c>
      <c r="J77" s="321"/>
      <c r="K77" s="321"/>
      <c r="L77" s="637">
        <f>L48/L17</f>
        <v>2.8925619834710745E-2</v>
      </c>
      <c r="M77" s="641"/>
      <c r="N77" s="228"/>
      <c r="O77" s="635"/>
      <c r="P77" s="481"/>
      <c r="Q77" s="20"/>
    </row>
    <row r="78" spans="1:17" ht="15" customHeight="1">
      <c r="A78" s="20"/>
      <c r="B78" s="183"/>
      <c r="C78" s="590"/>
      <c r="D78" s="631"/>
      <c r="E78" s="315"/>
      <c r="F78" s="315"/>
      <c r="G78" s="632"/>
      <c r="H78" s="633"/>
      <c r="I78" s="631"/>
      <c r="J78" s="315"/>
      <c r="K78" s="315"/>
      <c r="L78" s="632"/>
      <c r="M78" s="634"/>
      <c r="N78" s="399"/>
      <c r="O78" s="635"/>
      <c r="P78" s="459"/>
      <c r="Q78" s="20"/>
    </row>
    <row r="79" spans="1:17" s="62" customFormat="1" ht="15" customHeight="1">
      <c r="A79" s="20"/>
      <c r="B79" s="233"/>
      <c r="C79" s="600" t="s">
        <v>23</v>
      </c>
      <c r="D79" s="636">
        <f>D50/D19</f>
        <v>-0.80952380952380953</v>
      </c>
      <c r="E79" s="321"/>
      <c r="F79" s="321"/>
      <c r="G79" s="637">
        <f>G50/G19</f>
        <v>-0.5714285714285714</v>
      </c>
      <c r="H79" s="640"/>
      <c r="I79" s="636">
        <f>I50/I19</f>
        <v>-0.61904761904761907</v>
      </c>
      <c r="J79" s="321"/>
      <c r="K79" s="321"/>
      <c r="L79" s="637">
        <f>L50/L19</f>
        <v>-0.47619047619047616</v>
      </c>
      <c r="M79" s="641"/>
      <c r="N79" s="228"/>
      <c r="O79" s="635"/>
      <c r="P79" s="481"/>
      <c r="Q79" s="20"/>
    </row>
    <row r="80" spans="1:17" ht="15" customHeight="1">
      <c r="A80" s="20"/>
      <c r="B80" s="183"/>
      <c r="C80" s="590"/>
      <c r="D80" s="631"/>
      <c r="E80" s="315"/>
      <c r="F80" s="315"/>
      <c r="G80" s="632"/>
      <c r="H80" s="633"/>
      <c r="I80" s="631"/>
      <c r="J80" s="315"/>
      <c r="K80" s="315"/>
      <c r="L80" s="632"/>
      <c r="M80" s="641"/>
      <c r="N80" s="399"/>
      <c r="O80" s="635"/>
      <c r="P80" s="459"/>
      <c r="Q80" s="20"/>
    </row>
    <row r="81" spans="1:16384" ht="15" customHeight="1">
      <c r="A81" s="20"/>
      <c r="B81" s="183"/>
      <c r="C81" s="597" t="s">
        <v>497</v>
      </c>
      <c r="D81" s="636">
        <f>D52/D23</f>
        <v>0.30718954248366015</v>
      </c>
      <c r="E81" s="321"/>
      <c r="F81" s="321"/>
      <c r="G81" s="637">
        <f>G52/G23</f>
        <v>0.3068802329814343</v>
      </c>
      <c r="H81" s="640"/>
      <c r="I81" s="636">
        <f>I52/I23</f>
        <v>0.34146341463414637</v>
      </c>
      <c r="J81" s="321"/>
      <c r="K81" s="321"/>
      <c r="L81" s="637">
        <f>L52/L23</f>
        <v>0.33690764441369769</v>
      </c>
      <c r="M81" s="641"/>
      <c r="N81" s="228"/>
      <c r="O81" s="635"/>
      <c r="P81" s="481"/>
      <c r="Q81" s="20"/>
    </row>
    <row r="82" spans="1:16384" s="62" customFormat="1" ht="15" customHeight="1">
      <c r="A82" s="20"/>
      <c r="B82" s="53"/>
      <c r="C82" s="600"/>
      <c r="D82" s="636"/>
      <c r="E82" s="321"/>
      <c r="F82" s="321"/>
      <c r="G82" s="637"/>
      <c r="H82" s="640"/>
      <c r="I82" s="636"/>
      <c r="J82" s="321"/>
      <c r="K82" s="321"/>
      <c r="L82" s="637"/>
      <c r="M82" s="634"/>
      <c r="N82" s="228"/>
      <c r="O82" s="635"/>
      <c r="P82" s="481"/>
      <c r="Q82" s="20"/>
    </row>
    <row r="83" spans="1:16384" s="132" customFormat="1" ht="15" customHeight="1">
      <c r="A83" s="20"/>
      <c r="B83" s="642"/>
      <c r="C83" s="643" t="s">
        <v>293</v>
      </c>
      <c r="D83" s="644">
        <f>D54/D25</f>
        <v>0.29287598944591031</v>
      </c>
      <c r="E83" s="327"/>
      <c r="F83" s="327"/>
      <c r="G83" s="645">
        <f>G54/G25</f>
        <v>0.29287598944591031</v>
      </c>
      <c r="H83" s="646"/>
      <c r="I83" s="644">
        <f>I54/I25</f>
        <v>0.26358695652173914</v>
      </c>
      <c r="J83" s="327"/>
      <c r="K83" s="327"/>
      <c r="L83" s="645">
        <f>L54/L25</f>
        <v>0.25679347826086957</v>
      </c>
      <c r="M83" s="641"/>
      <c r="N83" s="647"/>
      <c r="O83" s="635"/>
      <c r="P83" s="648"/>
      <c r="Q83" s="20"/>
    </row>
    <row r="84" spans="1:16384" s="62" customFormat="1" ht="15" customHeight="1">
      <c r="A84" s="20"/>
      <c r="B84" s="233"/>
      <c r="C84" s="600"/>
      <c r="D84" s="636"/>
      <c r="E84" s="321"/>
      <c r="F84" s="321"/>
      <c r="G84" s="637"/>
      <c r="H84" s="640"/>
      <c r="I84" s="636"/>
      <c r="J84" s="321"/>
      <c r="K84" s="321"/>
      <c r="L84" s="637"/>
      <c r="M84" s="641"/>
      <c r="N84" s="228"/>
      <c r="O84" s="635"/>
      <c r="P84" s="481"/>
      <c r="Q84" s="20"/>
    </row>
    <row r="85" spans="1:16384" s="62" customFormat="1" ht="15" customHeight="1">
      <c r="A85" s="20"/>
      <c r="B85" s="233"/>
      <c r="C85" s="600" t="s">
        <v>498</v>
      </c>
      <c r="D85" s="636">
        <f>D56/D27</f>
        <v>0.31262525050100198</v>
      </c>
      <c r="E85" s="321"/>
      <c r="F85" s="321"/>
      <c r="G85" s="637">
        <f>G56/G27</f>
        <v>0.31221719457013575</v>
      </c>
      <c r="H85" s="640"/>
      <c r="I85" s="636">
        <f>I56/I27</f>
        <v>0.36781609195402298</v>
      </c>
      <c r="J85" s="321"/>
      <c r="K85" s="321"/>
      <c r="L85" s="637">
        <f>L56/L27</f>
        <v>0.3642691415313225</v>
      </c>
      <c r="M85" s="649"/>
      <c r="N85" s="228"/>
      <c r="O85" s="635"/>
      <c r="P85" s="481"/>
      <c r="Q85" s="20"/>
    </row>
    <row r="86" spans="1:16384" ht="15" customHeight="1">
      <c r="A86" s="20"/>
      <c r="B86" s="183"/>
      <c r="C86" s="183"/>
      <c r="D86" s="608"/>
      <c r="E86" s="608"/>
      <c r="F86" s="608"/>
      <c r="G86" s="608"/>
      <c r="H86" s="610"/>
      <c r="I86" s="608"/>
      <c r="J86" s="608"/>
      <c r="K86" s="608"/>
      <c r="L86" s="608"/>
      <c r="M86" s="459"/>
      <c r="N86" s="459"/>
      <c r="O86" s="459"/>
      <c r="P86" s="459"/>
      <c r="Q86" s="20"/>
    </row>
    <row r="87" spans="1:16384" ht="9"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c r="XFD87" s="20"/>
    </row>
    <row r="88" spans="1:16384" ht="17.25">
      <c r="A88" s="229"/>
      <c r="B88" s="259" t="s">
        <v>431</v>
      </c>
      <c r="C88" s="48"/>
      <c r="D88" s="48"/>
      <c r="E88" s="52"/>
      <c r="F88" s="179"/>
      <c r="G88" s="229"/>
      <c r="H88" s="167"/>
      <c r="I88" s="229"/>
      <c r="J88" s="229"/>
      <c r="K88" s="229"/>
      <c r="L88" s="167"/>
      <c r="M88" s="229"/>
      <c r="N88" s="613"/>
      <c r="O88" s="613"/>
      <c r="P88" s="229"/>
      <c r="Q88"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4.140625" style="37" bestFit="1" customWidth="1"/>
    <col min="4" max="4" width="10.5703125" style="37" customWidth="1"/>
    <col min="5" max="5" width="12" style="231" bestFit="1" customWidth="1"/>
    <col min="6" max="6" width="15.140625" style="37" bestFit="1" customWidth="1"/>
    <col min="7" max="7" width="10.5703125" style="37" customWidth="1"/>
    <col min="8" max="8" width="1.7109375" style="37" customWidth="1"/>
    <col min="9" max="9" width="10.5703125" style="37" customWidth="1"/>
    <col min="10" max="10" width="12" style="231" bestFit="1" customWidth="1"/>
    <col min="11" max="11" width="15.140625" style="37" bestFit="1" customWidth="1"/>
    <col min="12" max="12" width="10.5703125" style="37" customWidth="1"/>
    <col min="13" max="13" width="1.7109375" style="37" customWidth="1"/>
    <col min="14" max="15" width="10.5703125" style="89" customWidth="1"/>
    <col min="16" max="16" width="1.7109375" style="37" customWidth="1"/>
    <col min="17" max="17" width="1.28515625" style="37" customWidth="1"/>
    <col min="18" max="16384" width="9.140625" style="37"/>
  </cols>
  <sheetData>
    <row r="1" spans="1:16384" ht="9"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15" customHeight="1">
      <c r="A2" s="20"/>
      <c r="B2" s="38"/>
      <c r="C2" s="39" t="s">
        <v>29</v>
      </c>
      <c r="D2" s="569" t="s">
        <v>343</v>
      </c>
      <c r="E2" s="570" t="str">
        <f>+J2</f>
        <v>Incidentals</v>
      </c>
      <c r="F2" s="571"/>
      <c r="G2" s="572" t="str">
        <f>+D2</f>
        <v>Q2 2014</v>
      </c>
      <c r="H2" s="573"/>
      <c r="I2" s="569" t="s">
        <v>342</v>
      </c>
      <c r="J2" s="570" t="str">
        <f>+'Growth analysis Q3'!E2</f>
        <v>Incidentals</v>
      </c>
      <c r="K2" s="571"/>
      <c r="L2" s="572" t="str">
        <f>+I2</f>
        <v>Q2 2013</v>
      </c>
      <c r="M2" s="574"/>
      <c r="N2" s="575" t="s">
        <v>215</v>
      </c>
      <c r="O2" s="575" t="s">
        <v>215</v>
      </c>
      <c r="P2" s="574"/>
      <c r="Q2" s="20"/>
    </row>
    <row r="3" spans="1:16384" ht="15" customHeight="1">
      <c r="A3" s="20"/>
      <c r="B3" s="38"/>
      <c r="C3" s="45" t="s">
        <v>341</v>
      </c>
      <c r="D3" s="576" t="s">
        <v>145</v>
      </c>
      <c r="E3" s="570"/>
      <c r="F3" s="577"/>
      <c r="G3" s="570" t="s">
        <v>495</v>
      </c>
      <c r="H3" s="573"/>
      <c r="I3" s="576" t="s">
        <v>145</v>
      </c>
      <c r="J3" s="570"/>
      <c r="K3" s="577"/>
      <c r="L3" s="570" t="s">
        <v>495</v>
      </c>
      <c r="M3" s="574"/>
      <c r="N3" s="575" t="s">
        <v>145</v>
      </c>
      <c r="O3" s="575" t="s">
        <v>338</v>
      </c>
      <c r="P3" s="574"/>
      <c r="Q3" s="20"/>
    </row>
    <row r="4" spans="1:16384" ht="15" customHeight="1">
      <c r="A4" s="20"/>
      <c r="B4" s="74"/>
      <c r="C4" s="74"/>
      <c r="D4" s="578"/>
      <c r="E4" s="579"/>
      <c r="F4" s="579"/>
      <c r="G4" s="579"/>
      <c r="H4" s="210"/>
      <c r="I4" s="578"/>
      <c r="J4" s="580"/>
      <c r="K4" s="580"/>
      <c r="L4" s="580"/>
      <c r="M4" s="581"/>
      <c r="N4" s="582"/>
      <c r="O4" s="583"/>
      <c r="P4" s="581"/>
      <c r="Q4" s="20"/>
    </row>
    <row r="5" spans="1:16384" ht="15" customHeight="1">
      <c r="A5" s="20"/>
      <c r="B5" s="74"/>
      <c r="C5" s="82" t="s">
        <v>285</v>
      </c>
      <c r="D5" s="584">
        <f>+Revenues!G5</f>
        <v>812</v>
      </c>
      <c r="E5" s="79">
        <v>0</v>
      </c>
      <c r="F5" s="79"/>
      <c r="G5" s="585">
        <f>+D5-E5</f>
        <v>812</v>
      </c>
      <c r="H5" s="586"/>
      <c r="I5" s="584">
        <f>+Revenues!L5</f>
        <v>803</v>
      </c>
      <c r="J5" s="79">
        <v>29</v>
      </c>
      <c r="K5" s="79"/>
      <c r="L5" s="585">
        <f>+I5-J5</f>
        <v>774</v>
      </c>
      <c r="M5" s="586"/>
      <c r="N5" s="587">
        <f>+IFERROR(IF(D5*I5&lt;0,"n.m.",IF(D5/I5-1&gt;100%,"&gt;100%",D5/I5-1)),"n.m.")</f>
        <v>1.1207970112079746E-2</v>
      </c>
      <c r="O5" s="588">
        <f>+IFERROR(IF(G5*L5&lt;0,"n.m.",IF(G5/L5-1&gt;100%,"&gt;100%",G5/L5-1)),"n.m.")</f>
        <v>4.9095607235142058E-2</v>
      </c>
      <c r="P5" s="589"/>
      <c r="Q5" s="20"/>
    </row>
    <row r="6" spans="1:16384" ht="15" customHeight="1">
      <c r="A6" s="20"/>
      <c r="B6" s="74"/>
      <c r="C6" s="590" t="s">
        <v>21</v>
      </c>
      <c r="D6" s="584">
        <f>+Revenues!G6</f>
        <v>178</v>
      </c>
      <c r="E6" s="79">
        <v>0</v>
      </c>
      <c r="F6" s="79"/>
      <c r="G6" s="585">
        <f t="shared" ref="G6:G27" si="0">+D6-E6</f>
        <v>178</v>
      </c>
      <c r="H6" s="586"/>
      <c r="I6" s="584">
        <f>+Revenues!L6</f>
        <v>183</v>
      </c>
      <c r="J6" s="79">
        <v>0</v>
      </c>
      <c r="K6" s="79"/>
      <c r="L6" s="585">
        <f t="shared" ref="L6:L27" si="1">+I6-J6</f>
        <v>183</v>
      </c>
      <c r="M6" s="586"/>
      <c r="N6" s="587">
        <f t="shared" ref="N6:N27" si="2">+IFERROR(IF(D6*I6&lt;0,"n.m.",IF(D6/I6-1&gt;100%,"&gt;100%",D6/I6-1)),"n.m.")</f>
        <v>-2.732240437158473E-2</v>
      </c>
      <c r="O6" s="588">
        <f t="shared" ref="O6:O27" si="3">+IFERROR(IF(G6*L6&lt;0,"n.m.",IF(G6/L6-1&gt;100%,"&gt;100%",G6/L6-1)),"n.m.")</f>
        <v>-2.732240437158473E-2</v>
      </c>
      <c r="P6" s="589"/>
      <c r="Q6" s="20"/>
    </row>
    <row r="7" spans="1:16384" s="62" customFormat="1" ht="15" customHeight="1">
      <c r="A7" s="20"/>
      <c r="B7" s="53"/>
      <c r="C7" s="590" t="s">
        <v>207</v>
      </c>
      <c r="D7" s="584">
        <f>+Revenues!G7</f>
        <v>8</v>
      </c>
      <c r="E7" s="79">
        <v>0</v>
      </c>
      <c r="F7" s="79"/>
      <c r="G7" s="585">
        <f t="shared" si="0"/>
        <v>8</v>
      </c>
      <c r="H7" s="586"/>
      <c r="I7" s="584">
        <f>+Revenues!L7</f>
        <v>11</v>
      </c>
      <c r="J7" s="79">
        <v>0</v>
      </c>
      <c r="K7" s="79"/>
      <c r="L7" s="585">
        <f t="shared" si="1"/>
        <v>11</v>
      </c>
      <c r="M7" s="586"/>
      <c r="N7" s="587">
        <f t="shared" si="2"/>
        <v>-0.27272727272727271</v>
      </c>
      <c r="O7" s="588">
        <f t="shared" si="3"/>
        <v>-0.27272727272727271</v>
      </c>
      <c r="P7" s="589"/>
      <c r="Q7" s="20"/>
    </row>
    <row r="8" spans="1:16384" s="62" customFormat="1" ht="15" customHeight="1">
      <c r="A8" s="20"/>
      <c r="B8" s="53"/>
      <c r="C8" s="245" t="s">
        <v>429</v>
      </c>
      <c r="D8" s="591">
        <f>+Revenues!G8</f>
        <v>998</v>
      </c>
      <c r="E8" s="58">
        <f>E5+E6+E7</f>
        <v>0</v>
      </c>
      <c r="F8" s="58"/>
      <c r="G8" s="592">
        <f t="shared" si="0"/>
        <v>998</v>
      </c>
      <c r="H8" s="593"/>
      <c r="I8" s="591">
        <f>+Revenues!L8</f>
        <v>997</v>
      </c>
      <c r="J8" s="58">
        <f>J5+J6+J7</f>
        <v>29</v>
      </c>
      <c r="K8" s="58"/>
      <c r="L8" s="592">
        <f t="shared" si="1"/>
        <v>968</v>
      </c>
      <c r="M8" s="593"/>
      <c r="N8" s="594">
        <f t="shared" si="2"/>
        <v>1.0030090270811698E-3</v>
      </c>
      <c r="O8" s="595">
        <f t="shared" si="3"/>
        <v>3.0991735537190035E-2</v>
      </c>
      <c r="P8" s="596"/>
      <c r="Q8" s="20"/>
    </row>
    <row r="9" spans="1:16384" s="62" customFormat="1" ht="15" customHeight="1">
      <c r="A9" s="20"/>
      <c r="B9" s="53"/>
      <c r="C9" s="597"/>
      <c r="D9" s="598"/>
      <c r="E9" s="58"/>
      <c r="F9" s="58"/>
      <c r="G9" s="599"/>
      <c r="H9" s="593"/>
      <c r="I9" s="598"/>
      <c r="J9" s="58"/>
      <c r="K9" s="58"/>
      <c r="L9" s="599"/>
      <c r="M9" s="593"/>
      <c r="N9" s="594"/>
      <c r="O9" s="595"/>
      <c r="P9" s="596"/>
      <c r="Q9" s="20"/>
    </row>
    <row r="10" spans="1:16384" ht="15" customHeight="1">
      <c r="A10" s="20"/>
      <c r="B10" s="74"/>
      <c r="C10" s="590" t="s">
        <v>186</v>
      </c>
      <c r="D10" s="584">
        <f>+Revenues!G10</f>
        <v>354</v>
      </c>
      <c r="E10" s="79">
        <v>0</v>
      </c>
      <c r="F10" s="79"/>
      <c r="G10" s="585">
        <f t="shared" si="0"/>
        <v>354</v>
      </c>
      <c r="H10" s="586"/>
      <c r="I10" s="584">
        <f>+Revenues!L10</f>
        <v>389</v>
      </c>
      <c r="J10" s="79">
        <v>0</v>
      </c>
      <c r="K10" s="79"/>
      <c r="L10" s="585">
        <f t="shared" si="1"/>
        <v>389</v>
      </c>
      <c r="M10" s="586"/>
      <c r="N10" s="587">
        <f t="shared" si="2"/>
        <v>-8.9974293059125965E-2</v>
      </c>
      <c r="O10" s="588">
        <f t="shared" si="3"/>
        <v>-8.9974293059125965E-2</v>
      </c>
      <c r="P10" s="589"/>
      <c r="Q10" s="20"/>
    </row>
    <row r="11" spans="1:16384" s="132" customFormat="1" ht="15" customHeight="1">
      <c r="A11" s="20"/>
      <c r="B11" s="124"/>
      <c r="C11" s="590" t="s">
        <v>187</v>
      </c>
      <c r="D11" s="584">
        <f>+Revenues!G11</f>
        <v>476</v>
      </c>
      <c r="E11" s="79">
        <v>0</v>
      </c>
      <c r="F11" s="79"/>
      <c r="G11" s="585">
        <f t="shared" si="0"/>
        <v>476</v>
      </c>
      <c r="H11" s="586"/>
      <c r="I11" s="584">
        <f>+Revenues!L11</f>
        <v>480</v>
      </c>
      <c r="J11" s="79">
        <v>0</v>
      </c>
      <c r="K11" s="79"/>
      <c r="L11" s="585">
        <f t="shared" si="1"/>
        <v>480</v>
      </c>
      <c r="M11" s="586"/>
      <c r="N11" s="587">
        <f t="shared" si="2"/>
        <v>-8.3333333333333037E-3</v>
      </c>
      <c r="O11" s="588">
        <f t="shared" si="3"/>
        <v>-8.3333333333333037E-3</v>
      </c>
      <c r="P11" s="589"/>
      <c r="Q11" s="20"/>
    </row>
    <row r="12" spans="1:16384" ht="15" customHeight="1">
      <c r="A12" s="20"/>
      <c r="B12" s="74"/>
      <c r="C12" s="590" t="s">
        <v>22</v>
      </c>
      <c r="D12" s="584">
        <f>+Revenues!G12</f>
        <v>732</v>
      </c>
      <c r="E12" s="79">
        <v>5</v>
      </c>
      <c r="F12" s="79"/>
      <c r="G12" s="585">
        <f t="shared" si="0"/>
        <v>727</v>
      </c>
      <c r="H12" s="586"/>
      <c r="I12" s="584">
        <f>+Revenues!L12</f>
        <v>836</v>
      </c>
      <c r="J12" s="79">
        <v>23</v>
      </c>
      <c r="K12" s="79"/>
      <c r="L12" s="585">
        <f t="shared" si="1"/>
        <v>813</v>
      </c>
      <c r="M12" s="586"/>
      <c r="N12" s="587">
        <f t="shared" si="2"/>
        <v>-0.12440191387559807</v>
      </c>
      <c r="O12" s="588">
        <f t="shared" si="3"/>
        <v>-0.10578105781057812</v>
      </c>
      <c r="P12" s="589"/>
      <c r="Q12" s="20"/>
    </row>
    <row r="13" spans="1:16384" ht="15" customHeight="1">
      <c r="A13" s="20"/>
      <c r="B13" s="74"/>
      <c r="C13" s="82" t="s">
        <v>193</v>
      </c>
      <c r="D13" s="584">
        <f>+Revenues!G13</f>
        <v>570</v>
      </c>
      <c r="E13" s="79">
        <v>10</v>
      </c>
      <c r="F13" s="79"/>
      <c r="G13" s="585">
        <f t="shared" si="0"/>
        <v>560</v>
      </c>
      <c r="H13" s="586"/>
      <c r="I13" s="584">
        <f>+Revenues!L13</f>
        <v>587</v>
      </c>
      <c r="J13" s="79">
        <v>-6</v>
      </c>
      <c r="K13" s="79"/>
      <c r="L13" s="585">
        <f t="shared" si="1"/>
        <v>593</v>
      </c>
      <c r="M13" s="586"/>
      <c r="N13" s="587">
        <f t="shared" si="2"/>
        <v>-2.8960817717206155E-2</v>
      </c>
      <c r="O13" s="588">
        <f t="shared" si="3"/>
        <v>-5.5649241146711659E-2</v>
      </c>
      <c r="P13" s="589"/>
      <c r="Q13" s="20"/>
    </row>
    <row r="14" spans="1:16384" ht="15" customHeight="1">
      <c r="A14" s="20"/>
      <c r="B14" s="74"/>
      <c r="C14" s="590" t="s">
        <v>207</v>
      </c>
      <c r="D14" s="584">
        <f>+Revenues!G14</f>
        <v>-529</v>
      </c>
      <c r="E14" s="79">
        <v>0</v>
      </c>
      <c r="F14" s="79"/>
      <c r="G14" s="585">
        <f t="shared" si="0"/>
        <v>-529</v>
      </c>
      <c r="H14" s="586"/>
      <c r="I14" s="584">
        <f>+Revenues!L14</f>
        <v>-557</v>
      </c>
      <c r="J14" s="79">
        <v>0</v>
      </c>
      <c r="K14" s="79"/>
      <c r="L14" s="585">
        <f t="shared" si="1"/>
        <v>-557</v>
      </c>
      <c r="M14" s="586"/>
      <c r="N14" s="587">
        <f t="shared" si="2"/>
        <v>-5.0269299820466795E-2</v>
      </c>
      <c r="O14" s="588">
        <f t="shared" si="3"/>
        <v>-5.0269299820466795E-2</v>
      </c>
      <c r="P14" s="589"/>
      <c r="Q14" s="20"/>
    </row>
    <row r="15" spans="1:16384" s="62" customFormat="1" ht="15" customHeight="1">
      <c r="A15" s="20"/>
      <c r="B15" s="233"/>
      <c r="C15" s="597" t="s">
        <v>105</v>
      </c>
      <c r="D15" s="591">
        <f>+Revenues!G15</f>
        <v>1603</v>
      </c>
      <c r="E15" s="58">
        <f t="shared" ref="E15" si="4">E10+E11+E12+E13+E14</f>
        <v>15</v>
      </c>
      <c r="F15" s="58"/>
      <c r="G15" s="592">
        <f t="shared" si="0"/>
        <v>1588</v>
      </c>
      <c r="H15" s="593"/>
      <c r="I15" s="591">
        <f>+Revenues!L15</f>
        <v>1735</v>
      </c>
      <c r="J15" s="58">
        <f t="shared" ref="J15" si="5">J10+J11+J12+J13+J14</f>
        <v>17</v>
      </c>
      <c r="K15" s="58"/>
      <c r="L15" s="592">
        <f t="shared" si="1"/>
        <v>1718</v>
      </c>
      <c r="M15" s="593"/>
      <c r="N15" s="594">
        <f t="shared" si="2"/>
        <v>-7.6080691642651299E-2</v>
      </c>
      <c r="O15" s="595">
        <f t="shared" si="3"/>
        <v>-7.5669383003492463E-2</v>
      </c>
      <c r="P15" s="596"/>
      <c r="Q15" s="20"/>
    </row>
    <row r="16" spans="1:16384" s="62" customFormat="1" ht="15" customHeight="1">
      <c r="A16" s="20"/>
      <c r="B16" s="233"/>
      <c r="C16" s="597"/>
      <c r="D16" s="591"/>
      <c r="E16" s="58"/>
      <c r="F16" s="58"/>
      <c r="G16" s="592"/>
      <c r="H16" s="593"/>
      <c r="I16" s="591"/>
      <c r="J16" s="58"/>
      <c r="K16" s="58"/>
      <c r="L16" s="592"/>
      <c r="M16" s="593"/>
      <c r="N16" s="594"/>
      <c r="O16" s="595"/>
      <c r="P16" s="596"/>
      <c r="Q16" s="20"/>
    </row>
    <row r="17" spans="1:16384" s="62" customFormat="1" ht="15" customHeight="1">
      <c r="A17" s="20"/>
      <c r="B17" s="53"/>
      <c r="C17" s="600" t="s">
        <v>114</v>
      </c>
      <c r="D17" s="591">
        <f>+Revenues!G17</f>
        <v>231</v>
      </c>
      <c r="E17" s="58">
        <v>0</v>
      </c>
      <c r="F17" s="58"/>
      <c r="G17" s="592">
        <f t="shared" si="0"/>
        <v>231</v>
      </c>
      <c r="H17" s="601"/>
      <c r="I17" s="591">
        <f>+Revenues!L17</f>
        <v>247</v>
      </c>
      <c r="J17" s="58">
        <v>0</v>
      </c>
      <c r="K17" s="58"/>
      <c r="L17" s="592">
        <f t="shared" si="1"/>
        <v>247</v>
      </c>
      <c r="M17" s="601"/>
      <c r="N17" s="594">
        <f t="shared" si="2"/>
        <v>-6.4777327935222617E-2</v>
      </c>
      <c r="O17" s="595">
        <f t="shared" si="3"/>
        <v>-6.4777327935222617E-2</v>
      </c>
      <c r="P17" s="602"/>
      <c r="Q17" s="20"/>
      <c r="T17" s="158"/>
    </row>
    <row r="18" spans="1:16384" ht="15" customHeight="1">
      <c r="A18" s="20"/>
      <c r="B18" s="183"/>
      <c r="C18" s="590"/>
      <c r="D18" s="591"/>
      <c r="E18" s="79"/>
      <c r="F18" s="79"/>
      <c r="G18" s="592"/>
      <c r="H18" s="586"/>
      <c r="I18" s="591"/>
      <c r="J18" s="79"/>
      <c r="K18" s="79"/>
      <c r="L18" s="592"/>
      <c r="M18" s="586"/>
      <c r="N18" s="587"/>
      <c r="O18" s="595"/>
      <c r="P18" s="589"/>
      <c r="Q18" s="20"/>
    </row>
    <row r="19" spans="1:16384" s="62" customFormat="1" ht="15" customHeight="1">
      <c r="A19" s="20"/>
      <c r="B19" s="233"/>
      <c r="C19" s="600" t="s">
        <v>23</v>
      </c>
      <c r="D19" s="591">
        <f>+Revenues!G19</f>
        <v>17</v>
      </c>
      <c r="E19" s="58">
        <v>0</v>
      </c>
      <c r="F19" s="58"/>
      <c r="G19" s="592">
        <f t="shared" si="0"/>
        <v>17</v>
      </c>
      <c r="H19" s="601"/>
      <c r="I19" s="591">
        <f>+Revenues!L19</f>
        <v>18</v>
      </c>
      <c r="J19" s="58">
        <v>0</v>
      </c>
      <c r="K19" s="58"/>
      <c r="L19" s="592">
        <f t="shared" si="1"/>
        <v>18</v>
      </c>
      <c r="M19" s="601"/>
      <c r="N19" s="594">
        <f t="shared" si="2"/>
        <v>-5.555555555555558E-2</v>
      </c>
      <c r="O19" s="595">
        <f t="shared" si="3"/>
        <v>-5.555555555555558E-2</v>
      </c>
      <c r="P19" s="602"/>
      <c r="Q19" s="20"/>
    </row>
    <row r="20" spans="1:16384" s="62" customFormat="1" ht="15" customHeight="1">
      <c r="A20" s="20"/>
      <c r="B20" s="233"/>
      <c r="C20" s="600"/>
      <c r="D20" s="598"/>
      <c r="E20" s="58"/>
      <c r="F20" s="58"/>
      <c r="G20" s="599"/>
      <c r="H20" s="601"/>
      <c r="I20" s="598"/>
      <c r="J20" s="58"/>
      <c r="K20" s="58"/>
      <c r="L20" s="599"/>
      <c r="M20" s="601"/>
      <c r="N20" s="594"/>
      <c r="O20" s="595"/>
      <c r="P20" s="602"/>
      <c r="Q20" s="20"/>
    </row>
    <row r="21" spans="1:16384" s="62" customFormat="1" ht="15" customHeight="1">
      <c r="A21" s="20"/>
      <c r="B21" s="233"/>
      <c r="C21" s="600" t="s">
        <v>24</v>
      </c>
      <c r="D21" s="591">
        <f>+Revenues!G21</f>
        <v>-56</v>
      </c>
      <c r="E21" s="58">
        <v>0</v>
      </c>
      <c r="F21" s="58"/>
      <c r="G21" s="592">
        <f t="shared" si="0"/>
        <v>-56</v>
      </c>
      <c r="H21" s="601"/>
      <c r="I21" s="591">
        <f>+Revenues!L21</f>
        <v>-62</v>
      </c>
      <c r="J21" s="58">
        <v>0</v>
      </c>
      <c r="K21" s="58"/>
      <c r="L21" s="592">
        <f t="shared" si="1"/>
        <v>-62</v>
      </c>
      <c r="M21" s="601"/>
      <c r="N21" s="594">
        <f t="shared" si="2"/>
        <v>-9.6774193548387122E-2</v>
      </c>
      <c r="O21" s="595">
        <f t="shared" si="3"/>
        <v>-9.6774193548387122E-2</v>
      </c>
      <c r="P21" s="602"/>
      <c r="Q21" s="20"/>
    </row>
    <row r="22" spans="1:16384" ht="15" customHeight="1">
      <c r="A22" s="20"/>
      <c r="B22" s="183"/>
      <c r="C22" s="590"/>
      <c r="D22" s="598"/>
      <c r="E22" s="79"/>
      <c r="F22" s="79"/>
      <c r="G22" s="599"/>
      <c r="H22" s="586"/>
      <c r="I22" s="598"/>
      <c r="J22" s="79"/>
      <c r="K22" s="79"/>
      <c r="L22" s="599"/>
      <c r="M22" s="586"/>
      <c r="N22" s="587"/>
      <c r="O22" s="595"/>
      <c r="P22" s="589"/>
      <c r="Q22" s="20"/>
    </row>
    <row r="23" spans="1:16384" s="62" customFormat="1" ht="15" customHeight="1">
      <c r="A23" s="20"/>
      <c r="B23" s="53"/>
      <c r="C23" s="123" t="s">
        <v>430</v>
      </c>
      <c r="D23" s="591">
        <f>+Revenues!G23</f>
        <v>2793</v>
      </c>
      <c r="E23" s="58">
        <f>E8+E17+E15+E19+E21</f>
        <v>15</v>
      </c>
      <c r="F23" s="58"/>
      <c r="G23" s="592">
        <f t="shared" si="0"/>
        <v>2778</v>
      </c>
      <c r="H23" s="601"/>
      <c r="I23" s="591">
        <f>+Revenues!L23</f>
        <v>2935</v>
      </c>
      <c r="J23" s="58">
        <f>J8+J17+J15+J19+J21</f>
        <v>46</v>
      </c>
      <c r="K23" s="58"/>
      <c r="L23" s="592">
        <f t="shared" si="1"/>
        <v>2889</v>
      </c>
      <c r="M23" s="601"/>
      <c r="N23" s="594">
        <f t="shared" si="2"/>
        <v>-4.8381601362861959E-2</v>
      </c>
      <c r="O23" s="595">
        <f t="shared" si="3"/>
        <v>-3.8421599169262688E-2</v>
      </c>
      <c r="P23" s="602"/>
      <c r="Q23" s="20"/>
    </row>
    <row r="24" spans="1:16384" s="62" customFormat="1" ht="15" customHeight="1">
      <c r="A24" s="20"/>
      <c r="B24" s="53"/>
      <c r="C24" s="123"/>
      <c r="D24" s="591"/>
      <c r="E24" s="58"/>
      <c r="F24" s="58"/>
      <c r="G24" s="592"/>
      <c r="H24" s="601"/>
      <c r="I24" s="591"/>
      <c r="J24" s="58"/>
      <c r="K24" s="58"/>
      <c r="L24" s="592"/>
      <c r="M24" s="601"/>
      <c r="N24" s="594"/>
      <c r="O24" s="595"/>
      <c r="P24" s="602"/>
      <c r="Q24" s="20"/>
    </row>
    <row r="25" spans="1:16384" s="62" customFormat="1" ht="15" customHeight="1">
      <c r="A25" s="20"/>
      <c r="B25" s="53"/>
      <c r="C25" s="256" t="s">
        <v>283</v>
      </c>
      <c r="D25" s="603">
        <f>+Revenues!G25</f>
        <v>789</v>
      </c>
      <c r="E25" s="128">
        <v>0</v>
      </c>
      <c r="F25" s="128"/>
      <c r="G25" s="604">
        <f t="shared" si="0"/>
        <v>789</v>
      </c>
      <c r="H25" s="605"/>
      <c r="I25" s="603">
        <f>+Revenues!L25</f>
        <v>779</v>
      </c>
      <c r="J25" s="128">
        <v>29</v>
      </c>
      <c r="K25" s="128"/>
      <c r="L25" s="604">
        <f t="shared" si="1"/>
        <v>750</v>
      </c>
      <c r="M25" s="605"/>
      <c r="N25" s="606">
        <f t="shared" si="2"/>
        <v>1.2836970474968012E-2</v>
      </c>
      <c r="O25" s="607">
        <f t="shared" si="3"/>
        <v>5.2000000000000046E-2</v>
      </c>
      <c r="P25" s="602"/>
      <c r="Q25" s="20"/>
    </row>
    <row r="26" spans="1:16384" s="62" customFormat="1" ht="15" customHeight="1">
      <c r="A26" s="20"/>
      <c r="B26" s="53"/>
      <c r="C26" s="123"/>
      <c r="D26" s="591"/>
      <c r="E26" s="58"/>
      <c r="F26" s="58"/>
      <c r="G26" s="592"/>
      <c r="H26" s="601"/>
      <c r="I26" s="591"/>
      <c r="J26" s="58"/>
      <c r="K26" s="58"/>
      <c r="L26" s="592"/>
      <c r="M26" s="601"/>
      <c r="N26" s="594"/>
      <c r="O26" s="595"/>
      <c r="P26" s="602"/>
      <c r="Q26" s="20"/>
    </row>
    <row r="27" spans="1:16384" s="62" customFormat="1" ht="15" customHeight="1">
      <c r="A27" s="20"/>
      <c r="B27" s="53"/>
      <c r="C27" s="123" t="s">
        <v>353</v>
      </c>
      <c r="D27" s="591">
        <f>+Revenues!G27</f>
        <v>2004</v>
      </c>
      <c r="E27" s="58">
        <f>E23-E25</f>
        <v>15</v>
      </c>
      <c r="F27" s="58"/>
      <c r="G27" s="592">
        <f t="shared" si="0"/>
        <v>1989</v>
      </c>
      <c r="H27" s="601"/>
      <c r="I27" s="591">
        <f>+Revenues!L27</f>
        <v>2156</v>
      </c>
      <c r="J27" s="58">
        <f>J23-J25</f>
        <v>17</v>
      </c>
      <c r="K27" s="58"/>
      <c r="L27" s="592">
        <f t="shared" si="1"/>
        <v>2139</v>
      </c>
      <c r="M27" s="601"/>
      <c r="N27" s="594">
        <f t="shared" si="2"/>
        <v>-7.0500927643784794E-2</v>
      </c>
      <c r="O27" s="595">
        <f t="shared" si="3"/>
        <v>-7.0126227208976211E-2</v>
      </c>
      <c r="P27" s="602"/>
      <c r="Q27" s="20"/>
    </row>
    <row r="28" spans="1:16384" ht="15" customHeight="1">
      <c r="A28" s="20"/>
      <c r="B28" s="74"/>
      <c r="C28" s="590"/>
      <c r="D28" s="608"/>
      <c r="E28" s="609"/>
      <c r="F28" s="609"/>
      <c r="G28" s="608"/>
      <c r="H28" s="610"/>
      <c r="I28" s="608"/>
      <c r="J28" s="611"/>
      <c r="K28" s="608"/>
      <c r="L28" s="608"/>
      <c r="M28" s="459"/>
      <c r="N28" s="612"/>
      <c r="O28" s="612"/>
      <c r="P28" s="459"/>
      <c r="Q28" s="20"/>
    </row>
    <row r="29" spans="1:16384" ht="9"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7.25">
      <c r="A30" s="229"/>
      <c r="B30" s="259" t="s">
        <v>431</v>
      </c>
      <c r="C30" s="48"/>
      <c r="D30" s="48"/>
      <c r="E30" s="52"/>
      <c r="F30" s="52"/>
      <c r="G30" s="167"/>
      <c r="H30" s="44"/>
      <c r="I30" s="48"/>
      <c r="J30" s="48"/>
      <c r="K30" s="48"/>
      <c r="L30" s="167"/>
      <c r="M30" s="229"/>
      <c r="N30" s="613"/>
      <c r="O30" s="613"/>
      <c r="P30" s="229"/>
      <c r="Q30" s="229"/>
      <c r="X30" s="37" t="s">
        <v>366</v>
      </c>
    </row>
    <row r="31" spans="1:16384" s="229" customFormat="1">
      <c r="D31" s="614"/>
      <c r="E31" s="615"/>
      <c r="F31" s="614"/>
      <c r="G31" s="614"/>
      <c r="H31" s="614"/>
      <c r="I31" s="614"/>
      <c r="J31" s="615"/>
      <c r="K31" s="614"/>
      <c r="L31" s="614"/>
      <c r="N31" s="613"/>
      <c r="O31" s="613"/>
    </row>
    <row r="32" spans="1:16384" ht="9"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20" ht="15" customHeight="1">
      <c r="A33" s="20"/>
      <c r="B33" s="38"/>
      <c r="C33" s="39" t="s">
        <v>29</v>
      </c>
      <c r="D33" s="572" t="str">
        <f>+D2</f>
        <v>Q2 2014</v>
      </c>
      <c r="E33" s="616" t="str">
        <f>+'Growth analysis Q3'!E2</f>
        <v>Incidentals</v>
      </c>
      <c r="F33" s="617" t="s">
        <v>146</v>
      </c>
      <c r="G33" s="572" t="str">
        <f>+G2</f>
        <v>Q2 2014</v>
      </c>
      <c r="H33" s="574"/>
      <c r="I33" s="572" t="str">
        <f>+I2</f>
        <v>Q2 2013</v>
      </c>
      <c r="J33" s="616" t="str">
        <f>+J2</f>
        <v>Incidentals</v>
      </c>
      <c r="K33" s="617" t="s">
        <v>146</v>
      </c>
      <c r="L33" s="572" t="str">
        <f>+L2</f>
        <v>Q2 2013</v>
      </c>
      <c r="M33" s="574"/>
      <c r="N33" s="575" t="s">
        <v>215</v>
      </c>
      <c r="O33" s="575" t="s">
        <v>215</v>
      </c>
      <c r="P33" s="574"/>
      <c r="Q33" s="20"/>
    </row>
    <row r="34" spans="1:20" ht="15" customHeight="1">
      <c r="A34" s="20"/>
      <c r="B34" s="38"/>
      <c r="C34" s="45" t="s">
        <v>153</v>
      </c>
      <c r="D34" s="616" t="s">
        <v>145</v>
      </c>
      <c r="E34" s="616"/>
      <c r="F34" s="616"/>
      <c r="G34" s="570" t="s">
        <v>495</v>
      </c>
      <c r="H34" s="574"/>
      <c r="I34" s="616" t="s">
        <v>145</v>
      </c>
      <c r="J34" s="616"/>
      <c r="K34" s="616"/>
      <c r="L34" s="570" t="s">
        <v>495</v>
      </c>
      <c r="M34" s="574"/>
      <c r="N34" s="575" t="s">
        <v>145</v>
      </c>
      <c r="O34" s="575" t="s">
        <v>338</v>
      </c>
      <c r="P34" s="574"/>
      <c r="Q34" s="20"/>
    </row>
    <row r="35" spans="1:20" ht="15" customHeight="1">
      <c r="A35" s="20"/>
      <c r="B35" s="74"/>
      <c r="C35" s="74"/>
      <c r="D35" s="579"/>
      <c r="E35" s="579"/>
      <c r="F35" s="579"/>
      <c r="G35" s="579"/>
      <c r="H35" s="590"/>
      <c r="I35" s="579"/>
      <c r="J35" s="579"/>
      <c r="K35" s="579"/>
      <c r="L35" s="579"/>
      <c r="M35" s="590"/>
      <c r="N35" s="618"/>
      <c r="O35" s="619"/>
      <c r="P35" s="590"/>
      <c r="Q35" s="20"/>
    </row>
    <row r="36" spans="1:20" ht="15" customHeight="1">
      <c r="A36" s="20"/>
      <c r="B36" s="74"/>
      <c r="C36" s="82" t="s">
        <v>285</v>
      </c>
      <c r="D36" s="584">
        <f>+'Profit &amp; Margin'!G5</f>
        <v>265</v>
      </c>
      <c r="E36" s="79">
        <v>8</v>
      </c>
      <c r="F36" s="79">
        <v>-6</v>
      </c>
      <c r="G36" s="585">
        <f>+D36-E36-F36</f>
        <v>263</v>
      </c>
      <c r="H36" s="586"/>
      <c r="I36" s="584">
        <f>+'Profit &amp; Margin'!L5</f>
        <v>275</v>
      </c>
      <c r="J36" s="79">
        <v>66</v>
      </c>
      <c r="K36" s="79">
        <v>0</v>
      </c>
      <c r="L36" s="585">
        <f>+I36-J36-K36</f>
        <v>209</v>
      </c>
      <c r="M36" s="586"/>
      <c r="N36" s="621">
        <f>+IFERROR(IF(D36*I36&lt;0,"n.m.",IF(D36/I36-1&gt;100%,"&gt;100%",D36/I36-1)),"n.m.")</f>
        <v>-3.6363636363636376E-2</v>
      </c>
      <c r="O36" s="620">
        <f>+IFERROR(IF(G36*L36&lt;0,"n.m.",IF(G36/L36-1&gt;100%,"&gt;100%",G36/L36-1)),"n.m.")</f>
        <v>0.25837320574162681</v>
      </c>
      <c r="P36" s="589"/>
      <c r="Q36" s="20"/>
    </row>
    <row r="37" spans="1:20" ht="15" customHeight="1">
      <c r="A37" s="20"/>
      <c r="B37" s="74"/>
      <c r="C37" s="590" t="s">
        <v>21</v>
      </c>
      <c r="D37" s="584">
        <f>+'Profit &amp; Margin'!G6</f>
        <v>36</v>
      </c>
      <c r="E37" s="79">
        <v>0</v>
      </c>
      <c r="F37" s="79">
        <v>-3</v>
      </c>
      <c r="G37" s="585">
        <f t="shared" ref="G37:G38" si="6">+D37-E37-F37</f>
        <v>39</v>
      </c>
      <c r="H37" s="586"/>
      <c r="I37" s="584">
        <f>+'Profit &amp; Margin'!L6</f>
        <v>49</v>
      </c>
      <c r="J37" s="79">
        <v>0</v>
      </c>
      <c r="K37" s="79">
        <v>0</v>
      </c>
      <c r="L37" s="585">
        <f t="shared" ref="L37:L39" si="7">+I37-J37-K37</f>
        <v>49</v>
      </c>
      <c r="M37" s="586"/>
      <c r="N37" s="621">
        <f>+IFERROR(IF(D37*I37&lt;0,"n.m.",IF(D37/I37-1&gt;100%,"&gt;100%",D37/I37-1)),"n.m.")</f>
        <v>-0.26530612244897955</v>
      </c>
      <c r="O37" s="620">
        <f>+IFERROR(IF(G37*L37&lt;0,"n.m.",IF(G37/L37-1&gt;100%,"&gt;100%",G37/L37-1)),"n.m.")</f>
        <v>-0.20408163265306123</v>
      </c>
      <c r="P37" s="589"/>
      <c r="Q37" s="20"/>
    </row>
    <row r="38" spans="1:20" s="62" customFormat="1" ht="15" customHeight="1">
      <c r="A38" s="20"/>
      <c r="B38" s="53"/>
      <c r="C38" s="590" t="s">
        <v>207</v>
      </c>
      <c r="D38" s="584">
        <f>+'Profit &amp; Margin'!G7</f>
        <v>-1</v>
      </c>
      <c r="E38" s="79">
        <v>0</v>
      </c>
      <c r="F38" s="79">
        <v>0</v>
      </c>
      <c r="G38" s="585">
        <f t="shared" si="6"/>
        <v>-1</v>
      </c>
      <c r="H38" s="586"/>
      <c r="I38" s="584">
        <f>+'Profit &amp; Margin'!L7</f>
        <v>-2</v>
      </c>
      <c r="J38" s="79">
        <v>0</v>
      </c>
      <c r="K38" s="79">
        <v>0</v>
      </c>
      <c r="L38" s="585">
        <f t="shared" si="7"/>
        <v>-2</v>
      </c>
      <c r="M38" s="586"/>
      <c r="N38" s="621">
        <f>+IFERROR(IF(D38*I38&lt;0,"n.m.",IF(D38/I38-1&gt;100%,"&gt;100%",D38/I38-1)),"n.m.")</f>
        <v>-0.5</v>
      </c>
      <c r="O38" s="620">
        <f>+IFERROR(IF(G38*L38&lt;0,"n.m.",IF(G38/L38-1&gt;100%,"&gt;100%",G38/L38-1)),"n.m.")</f>
        <v>-0.5</v>
      </c>
      <c r="P38" s="589"/>
      <c r="Q38" s="20"/>
    </row>
    <row r="39" spans="1:20" s="62" customFormat="1" ht="15" customHeight="1">
      <c r="A39" s="92"/>
      <c r="B39" s="53"/>
      <c r="C39" s="245" t="s">
        <v>499</v>
      </c>
      <c r="D39" s="591">
        <f>+'Profit &amp; Margin'!G8</f>
        <v>300</v>
      </c>
      <c r="E39" s="58">
        <f>E36+E37+E38</f>
        <v>8</v>
      </c>
      <c r="F39" s="58">
        <f>F36+F37+F38</f>
        <v>-9</v>
      </c>
      <c r="G39" s="592">
        <f>+D39-E39-F39</f>
        <v>301</v>
      </c>
      <c r="H39" s="593"/>
      <c r="I39" s="591">
        <f>+'Profit &amp; Margin'!L8</f>
        <v>322</v>
      </c>
      <c r="J39" s="58">
        <f>J36+J37+J38</f>
        <v>66</v>
      </c>
      <c r="K39" s="58">
        <f>K36+K37+K38</f>
        <v>0</v>
      </c>
      <c r="L39" s="592">
        <f t="shared" si="7"/>
        <v>256</v>
      </c>
      <c r="M39" s="593"/>
      <c r="N39" s="622">
        <f>+IFERROR(IF(D39*I39&lt;0,"n.m.",IF(D39/I39-1&gt;100%,"&gt;100%",D39/I39-1)),"n.m.")</f>
        <v>-6.8322981366459645E-2</v>
      </c>
      <c r="O39" s="623">
        <f>+IFERROR(IF(G39*L39&lt;0,"n.m.",IF(G39/L39-1&gt;100%,"&gt;100%",G39/L39-1)),"n.m.")</f>
        <v>0.17578125</v>
      </c>
      <c r="P39" s="596"/>
      <c r="Q39" s="92"/>
    </row>
    <row r="40" spans="1:20" s="62" customFormat="1" ht="15" customHeight="1">
      <c r="A40" s="20"/>
      <c r="B40" s="53"/>
      <c r="C40" s="597"/>
      <c r="D40" s="598"/>
      <c r="E40" s="58"/>
      <c r="F40" s="58"/>
      <c r="G40" s="599"/>
      <c r="H40" s="593"/>
      <c r="I40" s="598"/>
      <c r="J40" s="58"/>
      <c r="K40" s="58"/>
      <c r="L40" s="599"/>
      <c r="M40" s="593"/>
      <c r="N40" s="622"/>
      <c r="O40" s="623"/>
      <c r="P40" s="596"/>
      <c r="Q40" s="20"/>
    </row>
    <row r="41" spans="1:20" ht="15" customHeight="1">
      <c r="A41" s="20"/>
      <c r="B41" s="74"/>
      <c r="C41" s="590" t="s">
        <v>186</v>
      </c>
      <c r="D41" s="584">
        <f>+'Profit &amp; Margin'!G10</f>
        <v>50</v>
      </c>
      <c r="E41" s="79">
        <v>0</v>
      </c>
      <c r="F41" s="79">
        <v>-1</v>
      </c>
      <c r="G41" s="585">
        <f>+D41-E41-F41</f>
        <v>51</v>
      </c>
      <c r="H41" s="586"/>
      <c r="I41" s="584">
        <f>+'Profit &amp; Margin'!L10</f>
        <v>135</v>
      </c>
      <c r="J41" s="79">
        <v>0</v>
      </c>
      <c r="K41" s="79">
        <v>-2</v>
      </c>
      <c r="L41" s="585">
        <f>+I41-J41-K41</f>
        <v>137</v>
      </c>
      <c r="M41" s="586"/>
      <c r="N41" s="621">
        <f t="shared" ref="N41:N46" si="8">+IFERROR(IF(D41*I41&lt;0,"n.m.",IF(D41/I41-1&gt;100%,"&gt;100%",D41/I41-1)),"n.m.")</f>
        <v>-0.62962962962962965</v>
      </c>
      <c r="O41" s="620">
        <f t="shared" ref="O41:O46" si="9">+IFERROR(IF(G41*L41&lt;0,"n.m.",IF(G41/L41-1&gt;100%,"&gt;100%",G41/L41-1)),"n.m.")</f>
        <v>-0.62773722627737227</v>
      </c>
      <c r="P41" s="589"/>
      <c r="Q41" s="20"/>
    </row>
    <row r="42" spans="1:20" s="132" customFormat="1" ht="15" customHeight="1">
      <c r="A42" s="20"/>
      <c r="B42" s="124"/>
      <c r="C42" s="590" t="s">
        <v>187</v>
      </c>
      <c r="D42" s="584">
        <f>+'Profit &amp; Margin'!G11</f>
        <v>103</v>
      </c>
      <c r="E42" s="79">
        <v>0</v>
      </c>
      <c r="F42" s="79">
        <v>-3</v>
      </c>
      <c r="G42" s="585">
        <f t="shared" ref="G42:G46" si="10">+D42-E42-F42</f>
        <v>106</v>
      </c>
      <c r="H42" s="586"/>
      <c r="I42" s="584">
        <f>+'Profit &amp; Margin'!L11</f>
        <v>79</v>
      </c>
      <c r="J42" s="79">
        <v>0</v>
      </c>
      <c r="K42" s="79">
        <v>-10</v>
      </c>
      <c r="L42" s="585">
        <f t="shared" ref="L42:L46" si="11">+I42-J42-K42</f>
        <v>89</v>
      </c>
      <c r="M42" s="586"/>
      <c r="N42" s="621">
        <f t="shared" si="8"/>
        <v>0.30379746835443044</v>
      </c>
      <c r="O42" s="620">
        <f t="shared" si="9"/>
        <v>0.1910112359550562</v>
      </c>
      <c r="P42" s="589"/>
      <c r="Q42" s="20"/>
    </row>
    <row r="43" spans="1:20" ht="15" customHeight="1">
      <c r="A43" s="20"/>
      <c r="B43" s="74"/>
      <c r="C43" s="590" t="s">
        <v>22</v>
      </c>
      <c r="D43" s="584">
        <f>+'Profit &amp; Margin'!G12</f>
        <v>142</v>
      </c>
      <c r="E43" s="79">
        <v>5</v>
      </c>
      <c r="F43" s="79">
        <v>-16</v>
      </c>
      <c r="G43" s="585">
        <f t="shared" si="10"/>
        <v>153</v>
      </c>
      <c r="H43" s="586"/>
      <c r="I43" s="584">
        <f>+'Profit &amp; Margin'!L12</f>
        <v>194</v>
      </c>
      <c r="J43" s="79">
        <v>23</v>
      </c>
      <c r="K43" s="79">
        <v>-14</v>
      </c>
      <c r="L43" s="585">
        <f t="shared" si="11"/>
        <v>185</v>
      </c>
      <c r="M43" s="586"/>
      <c r="N43" s="621">
        <f t="shared" si="8"/>
        <v>-0.26804123711340211</v>
      </c>
      <c r="O43" s="620">
        <f t="shared" si="9"/>
        <v>-0.17297297297297298</v>
      </c>
      <c r="P43" s="589"/>
      <c r="Q43" s="20"/>
    </row>
    <row r="44" spans="1:20" ht="15" customHeight="1">
      <c r="A44" s="20"/>
      <c r="B44" s="74"/>
      <c r="C44" s="82" t="s">
        <v>193</v>
      </c>
      <c r="D44" s="584">
        <f>+'Profit &amp; Margin'!G13</f>
        <v>314</v>
      </c>
      <c r="E44" s="79">
        <v>10</v>
      </c>
      <c r="F44" s="79">
        <v>-1</v>
      </c>
      <c r="G44" s="585">
        <f t="shared" si="10"/>
        <v>305</v>
      </c>
      <c r="H44" s="586"/>
      <c r="I44" s="584">
        <f>+'Profit &amp; Margin'!L13</f>
        <v>325</v>
      </c>
      <c r="J44" s="79">
        <v>-1</v>
      </c>
      <c r="K44" s="79">
        <v>-2</v>
      </c>
      <c r="L44" s="585">
        <f t="shared" si="11"/>
        <v>328</v>
      </c>
      <c r="M44" s="586"/>
      <c r="N44" s="621">
        <f t="shared" si="8"/>
        <v>-3.3846153846153859E-2</v>
      </c>
      <c r="O44" s="620">
        <f t="shared" si="9"/>
        <v>-7.0121951219512146E-2</v>
      </c>
      <c r="P44" s="589"/>
      <c r="Q44" s="20"/>
    </row>
    <row r="45" spans="1:20" ht="15" customHeight="1">
      <c r="A45" s="20"/>
      <c r="B45" s="74"/>
      <c r="C45" s="590" t="s">
        <v>207</v>
      </c>
      <c r="D45" s="584">
        <f>+'Profit &amp; Margin'!G14</f>
        <v>-19</v>
      </c>
      <c r="E45" s="79">
        <v>0</v>
      </c>
      <c r="F45" s="79">
        <v>-4</v>
      </c>
      <c r="G45" s="585">
        <f>+D45-E45-F45</f>
        <v>-15</v>
      </c>
      <c r="H45" s="586"/>
      <c r="I45" s="584">
        <f>+'Profit &amp; Margin'!L14</f>
        <v>-16</v>
      </c>
      <c r="J45" s="79">
        <v>0</v>
      </c>
      <c r="K45" s="79">
        <v>-19</v>
      </c>
      <c r="L45" s="585">
        <f t="shared" si="11"/>
        <v>3</v>
      </c>
      <c r="M45" s="586"/>
      <c r="N45" s="621">
        <f t="shared" si="8"/>
        <v>0.1875</v>
      </c>
      <c r="O45" s="620" t="str">
        <f t="shared" si="9"/>
        <v>n.m.</v>
      </c>
      <c r="P45" s="589"/>
      <c r="Q45" s="20"/>
    </row>
    <row r="46" spans="1:20" s="62" customFormat="1" ht="15" customHeight="1">
      <c r="A46" s="92"/>
      <c r="B46" s="233"/>
      <c r="C46" s="597" t="s">
        <v>105</v>
      </c>
      <c r="D46" s="591">
        <f>+'Profit &amp; Margin'!G15</f>
        <v>590</v>
      </c>
      <c r="E46" s="58">
        <f t="shared" ref="E46:F46" si="12">E41+E42+E43+E44+E45</f>
        <v>15</v>
      </c>
      <c r="F46" s="58">
        <f t="shared" si="12"/>
        <v>-25</v>
      </c>
      <c r="G46" s="592">
        <f t="shared" si="10"/>
        <v>600</v>
      </c>
      <c r="H46" s="593"/>
      <c r="I46" s="591">
        <f>+'Profit &amp; Margin'!L15</f>
        <v>717</v>
      </c>
      <c r="J46" s="58">
        <f t="shared" ref="J46:K46" si="13">J41+J42+J43+J44+J45</f>
        <v>22</v>
      </c>
      <c r="K46" s="58">
        <f t="shared" si="13"/>
        <v>-47</v>
      </c>
      <c r="L46" s="592">
        <f t="shared" si="11"/>
        <v>742</v>
      </c>
      <c r="M46" s="593"/>
      <c r="N46" s="622">
        <f t="shared" si="8"/>
        <v>-0.17712691771269173</v>
      </c>
      <c r="O46" s="623">
        <f t="shared" si="9"/>
        <v>-0.19137466307277629</v>
      </c>
      <c r="P46" s="596"/>
      <c r="Q46" s="92"/>
    </row>
    <row r="47" spans="1:20" ht="15" customHeight="1">
      <c r="A47" s="20"/>
      <c r="B47" s="183"/>
      <c r="C47" s="590"/>
      <c r="D47" s="624"/>
      <c r="E47" s="79"/>
      <c r="F47" s="79"/>
      <c r="G47" s="592"/>
      <c r="H47" s="586"/>
      <c r="I47" s="624"/>
      <c r="J47" s="79"/>
      <c r="K47" s="79"/>
      <c r="L47" s="592"/>
      <c r="M47" s="593"/>
      <c r="N47" s="621"/>
      <c r="O47" s="623"/>
      <c r="P47" s="589"/>
      <c r="Q47" s="20"/>
    </row>
    <row r="48" spans="1:20" s="62" customFormat="1" ht="15" customHeight="1">
      <c r="A48" s="92"/>
      <c r="B48" s="53"/>
      <c r="C48" s="600" t="s">
        <v>114</v>
      </c>
      <c r="D48" s="591">
        <f>+'Profit &amp; Margin'!G17</f>
        <v>5</v>
      </c>
      <c r="E48" s="58">
        <v>0</v>
      </c>
      <c r="F48" s="58">
        <v>0</v>
      </c>
      <c r="G48" s="592">
        <f t="shared" ref="G48" si="14">+D48-E48-F48</f>
        <v>5</v>
      </c>
      <c r="H48" s="601"/>
      <c r="I48" s="591">
        <f>+'Profit &amp; Margin'!L17</f>
        <v>7</v>
      </c>
      <c r="J48" s="58">
        <v>0</v>
      </c>
      <c r="K48" s="58">
        <v>0</v>
      </c>
      <c r="L48" s="592">
        <f t="shared" ref="L48" si="15">+I48-J48-K48</f>
        <v>7</v>
      </c>
      <c r="M48" s="601"/>
      <c r="N48" s="622">
        <f>+IFERROR(IF(D48*I48&lt;0,"n.m.",IF(D48/I48-1&gt;100%,"&gt;100%",D48/I48-1)),"n.m.")</f>
        <v>-0.2857142857142857</v>
      </c>
      <c r="O48" s="623">
        <f>+IFERROR(IF(G48*L48&lt;0,"n.m.",IF(G48/L48-1&gt;100%,"&gt;100%",G48/L48-1)),"n.m.")</f>
        <v>-0.2857142857142857</v>
      </c>
      <c r="P48" s="602"/>
      <c r="Q48" s="92"/>
      <c r="T48" s="158"/>
    </row>
    <row r="49" spans="1:16384" ht="15" customHeight="1">
      <c r="A49" s="20"/>
      <c r="B49" s="183"/>
      <c r="C49" s="590"/>
      <c r="D49" s="624"/>
      <c r="E49" s="79"/>
      <c r="F49" s="79"/>
      <c r="G49" s="592"/>
      <c r="H49" s="586"/>
      <c r="I49" s="624"/>
      <c r="J49" s="79"/>
      <c r="K49" s="79"/>
      <c r="L49" s="592"/>
      <c r="M49" s="586"/>
      <c r="N49" s="621"/>
      <c r="O49" s="623"/>
      <c r="P49" s="589"/>
      <c r="Q49" s="20"/>
    </row>
    <row r="50" spans="1:16384" s="62" customFormat="1" ht="15" customHeight="1">
      <c r="A50" s="92"/>
      <c r="B50" s="233"/>
      <c r="C50" s="600" t="s">
        <v>23</v>
      </c>
      <c r="D50" s="591">
        <f>+'Profit &amp; Margin'!G19</f>
        <v>437</v>
      </c>
      <c r="E50" s="58">
        <v>451</v>
      </c>
      <c r="F50" s="58">
        <v>-4</v>
      </c>
      <c r="G50" s="592">
        <f t="shared" ref="G50" si="16">+D50-E50-F50</f>
        <v>-10</v>
      </c>
      <c r="H50" s="601"/>
      <c r="I50" s="591">
        <f>+'Profit &amp; Margin'!L19</f>
        <v>-12</v>
      </c>
      <c r="J50" s="58">
        <v>0</v>
      </c>
      <c r="K50" s="58">
        <v>-1</v>
      </c>
      <c r="L50" s="592">
        <f t="shared" ref="L50" si="17">+I50-J50-K50</f>
        <v>-11</v>
      </c>
      <c r="M50" s="601"/>
      <c r="N50" s="622" t="str">
        <f>+IFERROR(IF(D50*I50&lt;0,"n.m.",IF(D50/I50-1&gt;100%,"&gt;100%",D50/I50-1)),"n.m.")</f>
        <v>n.m.</v>
      </c>
      <c r="O50" s="623">
        <f>+IFERROR(IF(G50*L50&lt;0,"n.m.",IF(G50/L50-1&gt;100%,"&gt;100%",G50/L50-1)),"n.m.")</f>
        <v>-9.0909090909090939E-2</v>
      </c>
      <c r="P50" s="602"/>
      <c r="Q50" s="92"/>
    </row>
    <row r="51" spans="1:16384" s="62" customFormat="1" ht="15" customHeight="1">
      <c r="A51" s="20"/>
      <c r="B51" s="233"/>
      <c r="C51" s="600"/>
      <c r="D51" s="624"/>
      <c r="E51" s="58"/>
      <c r="F51" s="58"/>
      <c r="G51" s="625"/>
      <c r="H51" s="601"/>
      <c r="I51" s="624"/>
      <c r="J51" s="58"/>
      <c r="K51" s="58"/>
      <c r="L51" s="625"/>
      <c r="M51" s="601"/>
      <c r="N51" s="622"/>
      <c r="O51" s="623"/>
      <c r="P51" s="602"/>
      <c r="Q51" s="20"/>
    </row>
    <row r="52" spans="1:16384" s="62" customFormat="1" ht="15" customHeight="1">
      <c r="A52" s="20"/>
      <c r="B52" s="53"/>
      <c r="C52" s="123" t="s">
        <v>496</v>
      </c>
      <c r="D52" s="591">
        <f>+'Profit &amp; Margin'!G21</f>
        <v>1332</v>
      </c>
      <c r="E52" s="58">
        <f>E39+E48+E46+E50</f>
        <v>474</v>
      </c>
      <c r="F52" s="58">
        <f>F39+F48+F46+F50</f>
        <v>-38</v>
      </c>
      <c r="G52" s="592">
        <f t="shared" ref="G52" si="18">+D52-E52-F52</f>
        <v>896</v>
      </c>
      <c r="H52" s="601"/>
      <c r="I52" s="591">
        <f>+'Profit &amp; Margin'!L21</f>
        <v>1034</v>
      </c>
      <c r="J52" s="58">
        <f>J39+J48+J46+J50</f>
        <v>88</v>
      </c>
      <c r="K52" s="58">
        <f>K39+K48+K46+K50</f>
        <v>-48</v>
      </c>
      <c r="L52" s="592">
        <f t="shared" ref="L52" si="19">+I52-J52-K52</f>
        <v>994</v>
      </c>
      <c r="M52" s="601"/>
      <c r="N52" s="622">
        <f>+IFERROR(IF(D52*I52&lt;0,"n.m.",IF(D52/I52-1&gt;100%,"&gt;100%",D52/I52-1)),"n.m.")</f>
        <v>0.28820116054158618</v>
      </c>
      <c r="O52" s="623">
        <f>+IFERROR(IF(G52*L52&lt;0,"n.m.",IF(G52/L52-1&gt;100%,"&gt;100%",G52/L52-1)),"n.m.")</f>
        <v>-9.8591549295774628E-2</v>
      </c>
      <c r="P52" s="602"/>
      <c r="Q52" s="20"/>
    </row>
    <row r="53" spans="1:16384" s="62" customFormat="1" ht="15" customHeight="1">
      <c r="A53" s="20"/>
      <c r="B53" s="53"/>
      <c r="C53" s="123"/>
      <c r="D53" s="598"/>
      <c r="E53" s="58"/>
      <c r="F53" s="58"/>
      <c r="G53" s="599"/>
      <c r="H53" s="601"/>
      <c r="I53" s="598"/>
      <c r="J53" s="58"/>
      <c r="K53" s="58"/>
      <c r="L53" s="599"/>
      <c r="M53" s="586"/>
      <c r="N53" s="622"/>
      <c r="O53" s="623"/>
      <c r="P53" s="602"/>
      <c r="Q53" s="20"/>
    </row>
    <row r="54" spans="1:16384" s="62" customFormat="1" ht="15" customHeight="1">
      <c r="A54" s="20"/>
      <c r="B54" s="53"/>
      <c r="C54" s="256" t="s">
        <v>283</v>
      </c>
      <c r="D54" s="626">
        <f>+'Profit &amp; Margin'!G23</f>
        <v>265</v>
      </c>
      <c r="E54" s="128">
        <v>8</v>
      </c>
      <c r="F54" s="128">
        <v>-6</v>
      </c>
      <c r="G54" s="604">
        <f t="shared" ref="G54" si="20">+D54-E54-F54</f>
        <v>263</v>
      </c>
      <c r="H54" s="605"/>
      <c r="I54" s="626">
        <f>+'Profit &amp; Margin'!L23</f>
        <v>275</v>
      </c>
      <c r="J54" s="128">
        <v>66</v>
      </c>
      <c r="K54" s="128">
        <v>0</v>
      </c>
      <c r="L54" s="604">
        <f t="shared" ref="L54" si="21">+I54-J54-K54</f>
        <v>209</v>
      </c>
      <c r="M54" s="601"/>
      <c r="N54" s="627">
        <f>+IFERROR(IF(D54*I54&lt;0,"n.m.",IF(D54/I54-1&gt;100%,"&gt;100%",D54/I54-1)),"n.m.")</f>
        <v>-3.6363636363636376E-2</v>
      </c>
      <c r="O54" s="628">
        <f>+IFERROR(IF(G54*L54&lt;0,"n.m.",IF(G54/L54-1&gt;100%,"&gt;100%",G54/L54-1)),"n.m.")</f>
        <v>0.25837320574162681</v>
      </c>
      <c r="P54" s="602"/>
      <c r="Q54" s="20"/>
    </row>
    <row r="55" spans="1:16384" s="62" customFormat="1" ht="15" customHeight="1">
      <c r="A55" s="20"/>
      <c r="B55" s="53"/>
      <c r="C55" s="123"/>
      <c r="D55" s="598"/>
      <c r="E55" s="58"/>
      <c r="F55" s="58"/>
      <c r="G55" s="599"/>
      <c r="H55" s="601"/>
      <c r="I55" s="598"/>
      <c r="J55" s="58"/>
      <c r="K55" s="58"/>
      <c r="L55" s="599"/>
      <c r="M55" s="601"/>
      <c r="N55" s="622"/>
      <c r="O55" s="623"/>
      <c r="P55" s="602"/>
      <c r="Q55" s="20"/>
    </row>
    <row r="56" spans="1:16384" s="62" customFormat="1" ht="15" customHeight="1">
      <c r="A56" s="20"/>
      <c r="B56" s="53"/>
      <c r="C56" s="123" t="s">
        <v>291</v>
      </c>
      <c r="D56" s="591">
        <f>+'Profit &amp; Margin'!G25</f>
        <v>1067</v>
      </c>
      <c r="E56" s="58">
        <f t="shared" ref="E56:F56" si="22">E52-E54</f>
        <v>466</v>
      </c>
      <c r="F56" s="58">
        <f t="shared" si="22"/>
        <v>-32</v>
      </c>
      <c r="G56" s="592">
        <f t="shared" ref="G56" si="23">+D56-E56-F56</f>
        <v>633</v>
      </c>
      <c r="H56" s="601"/>
      <c r="I56" s="591">
        <f>+'Profit &amp; Margin'!L25</f>
        <v>759</v>
      </c>
      <c r="J56" s="58">
        <f t="shared" ref="J56:K56" si="24">J52-J54</f>
        <v>22</v>
      </c>
      <c r="K56" s="58">
        <f t="shared" si="24"/>
        <v>-48</v>
      </c>
      <c r="L56" s="592">
        <f t="shared" ref="L56" si="25">+I56-J56-K56</f>
        <v>785</v>
      </c>
      <c r="M56" s="605"/>
      <c r="N56" s="622">
        <f>+IFERROR(IF(D56*I56&lt;0,"n.m.",IF(D56/I56-1&gt;100%,"&gt;100%",D56/I56-1)),"n.m.")</f>
        <v>0.40579710144927539</v>
      </c>
      <c r="O56" s="623">
        <f>+IFERROR(IF(G56*L56&lt;0,"n.m.",IF(G56/L56-1&gt;100%,"&gt;100%",G56/L56-1)),"n.m.")</f>
        <v>-0.1936305732484076</v>
      </c>
      <c r="P56" s="602"/>
      <c r="Q56" s="20"/>
    </row>
    <row r="57" spans="1:16384" ht="15" customHeight="1">
      <c r="A57" s="20"/>
      <c r="B57" s="183"/>
      <c r="C57" s="590"/>
      <c r="D57" s="608"/>
      <c r="E57" s="608"/>
      <c r="F57" s="608"/>
      <c r="G57" s="608"/>
      <c r="H57" s="610"/>
      <c r="I57" s="608"/>
      <c r="J57" s="611"/>
      <c r="K57" s="611"/>
      <c r="L57" s="608"/>
      <c r="M57" s="459"/>
      <c r="N57" s="612"/>
      <c r="O57" s="612"/>
      <c r="P57" s="459"/>
      <c r="Q57" s="20"/>
    </row>
    <row r="58" spans="1:16384" ht="9"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spans="1:16384" ht="17.25">
      <c r="A59" s="48"/>
      <c r="B59" s="259" t="s">
        <v>431</v>
      </c>
      <c r="C59" s="48"/>
      <c r="D59" s="48"/>
      <c r="E59" s="52"/>
      <c r="F59" s="52"/>
      <c r="G59" s="48"/>
      <c r="H59" s="44"/>
      <c r="I59" s="48"/>
      <c r="J59" s="48"/>
      <c r="K59" s="229"/>
      <c r="L59" s="167"/>
      <c r="M59" s="229"/>
      <c r="N59" s="613"/>
      <c r="O59" s="613"/>
      <c r="P59" s="229"/>
      <c r="Q59" s="48"/>
    </row>
    <row r="60" spans="1:16384" s="229" customFormat="1">
      <c r="E60" s="179"/>
      <c r="J60" s="179"/>
      <c r="N60" s="613"/>
      <c r="O60" s="613"/>
    </row>
    <row r="61" spans="1:16384" ht="9"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spans="1:16384" ht="15" customHeight="1">
      <c r="A62" s="20"/>
      <c r="B62" s="38"/>
      <c r="C62" s="39" t="s">
        <v>29</v>
      </c>
      <c r="D62" s="569" t="str">
        <f>+D33</f>
        <v>Q2 2014</v>
      </c>
      <c r="E62" s="616"/>
      <c r="F62" s="617"/>
      <c r="G62" s="572" t="str">
        <f>+G33</f>
        <v>Q2 2014</v>
      </c>
      <c r="H62" s="574"/>
      <c r="I62" s="572" t="str">
        <f>+I33</f>
        <v>Q2 2013</v>
      </c>
      <c r="J62" s="616"/>
      <c r="K62" s="617"/>
      <c r="L62" s="572" t="str">
        <f>+L33</f>
        <v>Q2 2013</v>
      </c>
      <c r="M62" s="574"/>
      <c r="N62" s="575"/>
      <c r="O62" s="575"/>
      <c r="P62" s="574"/>
      <c r="Q62" s="20"/>
    </row>
    <row r="63" spans="1:16384" ht="15" customHeight="1">
      <c r="A63" s="20"/>
      <c r="B63" s="38"/>
      <c r="C63" s="45" t="s">
        <v>158</v>
      </c>
      <c r="D63" s="576" t="s">
        <v>145</v>
      </c>
      <c r="E63" s="629"/>
      <c r="F63" s="577"/>
      <c r="G63" s="570" t="s">
        <v>495</v>
      </c>
      <c r="H63" s="574"/>
      <c r="I63" s="570" t="s">
        <v>145</v>
      </c>
      <c r="J63" s="629"/>
      <c r="K63" s="577"/>
      <c r="L63" s="570" t="s">
        <v>495</v>
      </c>
      <c r="M63" s="574"/>
      <c r="N63" s="575"/>
      <c r="O63" s="575"/>
      <c r="P63" s="574"/>
      <c r="Q63" s="20"/>
    </row>
    <row r="64" spans="1:16384" ht="15" customHeight="1">
      <c r="A64" s="20"/>
      <c r="B64" s="74"/>
      <c r="C64" s="74"/>
      <c r="D64" s="578"/>
      <c r="E64" s="580"/>
      <c r="F64" s="580"/>
      <c r="G64" s="580"/>
      <c r="H64" s="581"/>
      <c r="I64" s="580"/>
      <c r="J64" s="580"/>
      <c r="K64" s="580"/>
      <c r="L64" s="580"/>
      <c r="M64" s="581"/>
      <c r="N64" s="459"/>
      <c r="O64" s="630"/>
      <c r="P64" s="581"/>
      <c r="Q64" s="20"/>
    </row>
    <row r="65" spans="1:17" ht="15" customHeight="1">
      <c r="A65" s="20"/>
      <c r="B65" s="74"/>
      <c r="C65" s="590" t="s">
        <v>285</v>
      </c>
      <c r="D65" s="631">
        <f>D36/D5</f>
        <v>0.32635467980295568</v>
      </c>
      <c r="E65" s="315"/>
      <c r="F65" s="315"/>
      <c r="G65" s="632">
        <f>G36/G5</f>
        <v>0.32389162561576357</v>
      </c>
      <c r="H65" s="633"/>
      <c r="I65" s="631">
        <f>I36/I5</f>
        <v>0.34246575342465752</v>
      </c>
      <c r="J65" s="315"/>
      <c r="K65" s="315"/>
      <c r="L65" s="632">
        <f>L36/L5</f>
        <v>0.27002583979328165</v>
      </c>
      <c r="M65" s="634"/>
      <c r="N65" s="399"/>
      <c r="O65" s="635"/>
      <c r="P65" s="459"/>
      <c r="Q65" s="20"/>
    </row>
    <row r="66" spans="1:17" ht="15" customHeight="1">
      <c r="A66" s="20"/>
      <c r="B66" s="74"/>
      <c r="C66" s="590" t="s">
        <v>21</v>
      </c>
      <c r="D66" s="631">
        <f>D37/D6</f>
        <v>0.20224719101123595</v>
      </c>
      <c r="E66" s="315"/>
      <c r="F66" s="315"/>
      <c r="G66" s="632">
        <f>G37/G6</f>
        <v>0.21910112359550563</v>
      </c>
      <c r="H66" s="633"/>
      <c r="I66" s="631">
        <f>I37/I6</f>
        <v>0.26775956284153007</v>
      </c>
      <c r="J66" s="315"/>
      <c r="K66" s="315"/>
      <c r="L66" s="632">
        <f>L37/L6</f>
        <v>0.26775956284153007</v>
      </c>
      <c r="M66" s="634"/>
      <c r="N66" s="399"/>
      <c r="O66" s="635"/>
      <c r="P66" s="459"/>
      <c r="Q66" s="20"/>
    </row>
    <row r="67" spans="1:17" ht="15" customHeight="1">
      <c r="A67" s="20"/>
      <c r="B67" s="53"/>
      <c r="C67" s="590" t="s">
        <v>207</v>
      </c>
      <c r="D67" s="631">
        <f>D38/D7</f>
        <v>-0.125</v>
      </c>
      <c r="E67" s="315"/>
      <c r="F67" s="315"/>
      <c r="G67" s="632">
        <f>G38/G7</f>
        <v>-0.125</v>
      </c>
      <c r="H67" s="633"/>
      <c r="I67" s="631">
        <f>I38/I7</f>
        <v>-0.18181818181818182</v>
      </c>
      <c r="J67" s="315"/>
      <c r="K67" s="315"/>
      <c r="L67" s="632">
        <f>L38/L7</f>
        <v>-0.18181818181818182</v>
      </c>
      <c r="M67" s="634"/>
      <c r="N67" s="399"/>
      <c r="O67" s="635"/>
      <c r="P67" s="459"/>
      <c r="Q67" s="20"/>
    </row>
    <row r="68" spans="1:17" ht="15" customHeight="1">
      <c r="A68" s="20"/>
      <c r="B68" s="74"/>
      <c r="C68" s="597" t="s">
        <v>429</v>
      </c>
      <c r="D68" s="636">
        <f>D39/D8</f>
        <v>0.30060120240480964</v>
      </c>
      <c r="E68" s="323"/>
      <c r="F68" s="323"/>
      <c r="G68" s="637">
        <f>G39/G8</f>
        <v>0.30160320641282568</v>
      </c>
      <c r="H68" s="638"/>
      <c r="I68" s="636">
        <f>I39/I8</f>
        <v>0.32296890672016049</v>
      </c>
      <c r="J68" s="323"/>
      <c r="K68" s="323"/>
      <c r="L68" s="637">
        <f>L39/L8</f>
        <v>0.26446280991735538</v>
      </c>
      <c r="M68" s="639"/>
      <c r="N68" s="228"/>
      <c r="O68" s="635"/>
      <c r="P68" s="451"/>
      <c r="Q68" s="20"/>
    </row>
    <row r="69" spans="1:17" ht="15" customHeight="1">
      <c r="A69" s="20"/>
      <c r="B69" s="74"/>
      <c r="C69" s="597"/>
      <c r="D69" s="636"/>
      <c r="E69" s="323"/>
      <c r="F69" s="323"/>
      <c r="G69" s="637"/>
      <c r="H69" s="638"/>
      <c r="I69" s="636"/>
      <c r="J69" s="323"/>
      <c r="K69" s="323"/>
      <c r="L69" s="637"/>
      <c r="M69" s="639"/>
      <c r="N69" s="228"/>
      <c r="O69" s="635"/>
      <c r="P69" s="451"/>
      <c r="Q69" s="20"/>
    </row>
    <row r="70" spans="1:17" ht="15" customHeight="1">
      <c r="A70" s="20"/>
      <c r="B70" s="74"/>
      <c r="C70" s="590" t="s">
        <v>186</v>
      </c>
      <c r="D70" s="631">
        <f t="shared" ref="D70:D75" si="26">D41/D10</f>
        <v>0.14124293785310735</v>
      </c>
      <c r="E70" s="315"/>
      <c r="F70" s="315"/>
      <c r="G70" s="632">
        <f t="shared" ref="G70:G75" si="27">G41/G10</f>
        <v>0.1440677966101695</v>
      </c>
      <c r="H70" s="633"/>
      <c r="I70" s="631">
        <f t="shared" ref="I70:I75" si="28">I41/I10</f>
        <v>0.34704370179948585</v>
      </c>
      <c r="J70" s="315"/>
      <c r="K70" s="315"/>
      <c r="L70" s="632">
        <f t="shared" ref="L70:L75" si="29">L41/L10</f>
        <v>0.35218508997429304</v>
      </c>
      <c r="M70" s="634"/>
      <c r="N70" s="399"/>
      <c r="O70" s="635"/>
      <c r="P70" s="459"/>
      <c r="Q70" s="20"/>
    </row>
    <row r="71" spans="1:17" ht="15" customHeight="1">
      <c r="A71" s="20"/>
      <c r="B71" s="124"/>
      <c r="C71" s="590" t="s">
        <v>187</v>
      </c>
      <c r="D71" s="631">
        <f t="shared" si="26"/>
        <v>0.21638655462184875</v>
      </c>
      <c r="E71" s="315"/>
      <c r="F71" s="315"/>
      <c r="G71" s="632">
        <f t="shared" si="27"/>
        <v>0.22268907563025211</v>
      </c>
      <c r="H71" s="633"/>
      <c r="I71" s="631">
        <f t="shared" si="28"/>
        <v>0.16458333333333333</v>
      </c>
      <c r="J71" s="315"/>
      <c r="K71" s="315"/>
      <c r="L71" s="632">
        <f t="shared" si="29"/>
        <v>0.18541666666666667</v>
      </c>
      <c r="M71" s="634"/>
      <c r="N71" s="399"/>
      <c r="O71" s="635"/>
      <c r="P71" s="459"/>
      <c r="Q71" s="20"/>
    </row>
    <row r="72" spans="1:17" ht="15" customHeight="1">
      <c r="A72" s="20"/>
      <c r="B72" s="74"/>
      <c r="C72" s="590" t="s">
        <v>22</v>
      </c>
      <c r="D72" s="631">
        <f t="shared" si="26"/>
        <v>0.19398907103825136</v>
      </c>
      <c r="E72" s="315"/>
      <c r="F72" s="315"/>
      <c r="G72" s="632">
        <f t="shared" si="27"/>
        <v>0.21045392022008252</v>
      </c>
      <c r="H72" s="633"/>
      <c r="I72" s="631">
        <f t="shared" si="28"/>
        <v>0.23205741626794257</v>
      </c>
      <c r="J72" s="315"/>
      <c r="K72" s="315"/>
      <c r="L72" s="632">
        <f t="shared" si="29"/>
        <v>0.22755227552275523</v>
      </c>
      <c r="M72" s="634"/>
      <c r="N72" s="399"/>
      <c r="O72" s="635"/>
      <c r="P72" s="459"/>
      <c r="Q72" s="20"/>
    </row>
    <row r="73" spans="1:17" ht="15" customHeight="1">
      <c r="A73" s="20"/>
      <c r="B73" s="74"/>
      <c r="C73" s="82" t="s">
        <v>193</v>
      </c>
      <c r="D73" s="631">
        <f t="shared" si="26"/>
        <v>0.55087719298245619</v>
      </c>
      <c r="E73" s="315"/>
      <c r="F73" s="315"/>
      <c r="G73" s="632">
        <f t="shared" si="27"/>
        <v>0.5446428571428571</v>
      </c>
      <c r="H73" s="633"/>
      <c r="I73" s="631">
        <f t="shared" si="28"/>
        <v>0.55366269165247017</v>
      </c>
      <c r="J73" s="315"/>
      <c r="K73" s="315"/>
      <c r="L73" s="632">
        <f t="shared" si="29"/>
        <v>0.55311973018549743</v>
      </c>
      <c r="M73" s="634"/>
      <c r="N73" s="399"/>
      <c r="O73" s="635"/>
      <c r="P73" s="459"/>
      <c r="Q73" s="20"/>
    </row>
    <row r="74" spans="1:17" ht="15" customHeight="1">
      <c r="A74" s="20"/>
      <c r="B74" s="74"/>
      <c r="C74" s="590" t="s">
        <v>207</v>
      </c>
      <c r="D74" s="631">
        <f t="shared" si="26"/>
        <v>3.5916824196597356E-2</v>
      </c>
      <c r="E74" s="315"/>
      <c r="F74" s="315"/>
      <c r="G74" s="632">
        <f t="shared" si="27"/>
        <v>2.835538752362949E-2</v>
      </c>
      <c r="H74" s="633"/>
      <c r="I74" s="631">
        <f t="shared" si="28"/>
        <v>2.8725314183123879E-2</v>
      </c>
      <c r="J74" s="315"/>
      <c r="K74" s="315"/>
      <c r="L74" s="632">
        <f t="shared" si="29"/>
        <v>-5.3859964093357273E-3</v>
      </c>
      <c r="M74" s="634"/>
      <c r="N74" s="399"/>
      <c r="O74" s="635"/>
      <c r="P74" s="459"/>
      <c r="Q74" s="20"/>
    </row>
    <row r="75" spans="1:17" ht="15" customHeight="1">
      <c r="A75" s="20"/>
      <c r="B75" s="183"/>
      <c r="C75" s="597" t="s">
        <v>105</v>
      </c>
      <c r="D75" s="636">
        <f t="shared" si="26"/>
        <v>0.36805988771054271</v>
      </c>
      <c r="E75" s="323"/>
      <c r="F75" s="323"/>
      <c r="G75" s="637">
        <f t="shared" si="27"/>
        <v>0.37783375314861462</v>
      </c>
      <c r="H75" s="638"/>
      <c r="I75" s="636">
        <f t="shared" si="28"/>
        <v>0.41325648414985588</v>
      </c>
      <c r="J75" s="323"/>
      <c r="K75" s="323"/>
      <c r="L75" s="637">
        <f t="shared" si="29"/>
        <v>0.43189755529685681</v>
      </c>
      <c r="M75" s="639"/>
      <c r="N75" s="228"/>
      <c r="O75" s="635"/>
      <c r="P75" s="451"/>
      <c r="Q75" s="20"/>
    </row>
    <row r="76" spans="1:17" ht="15" customHeight="1">
      <c r="A76" s="20"/>
      <c r="B76" s="183"/>
      <c r="C76" s="590"/>
      <c r="D76" s="631"/>
      <c r="E76" s="315"/>
      <c r="F76" s="315"/>
      <c r="G76" s="632"/>
      <c r="H76" s="633"/>
      <c r="I76" s="631"/>
      <c r="J76" s="315"/>
      <c r="K76" s="315"/>
      <c r="L76" s="632"/>
      <c r="M76" s="639"/>
      <c r="N76" s="399"/>
      <c r="O76" s="635"/>
      <c r="P76" s="459"/>
      <c r="Q76" s="20"/>
    </row>
    <row r="77" spans="1:17" s="62" customFormat="1" ht="15" customHeight="1">
      <c r="A77" s="20"/>
      <c r="B77" s="53"/>
      <c r="C77" s="600" t="s">
        <v>114</v>
      </c>
      <c r="D77" s="636">
        <f>D48/D17</f>
        <v>2.1645021645021644E-2</v>
      </c>
      <c r="E77" s="321"/>
      <c r="F77" s="321"/>
      <c r="G77" s="637">
        <f>G48/G17</f>
        <v>2.1645021645021644E-2</v>
      </c>
      <c r="H77" s="640"/>
      <c r="I77" s="636">
        <f>I48/I17</f>
        <v>2.8340080971659919E-2</v>
      </c>
      <c r="J77" s="321"/>
      <c r="K77" s="321"/>
      <c r="L77" s="637">
        <f>L48/L17</f>
        <v>2.8340080971659919E-2</v>
      </c>
      <c r="M77" s="641"/>
      <c r="N77" s="228"/>
      <c r="O77" s="635"/>
      <c r="P77" s="481"/>
      <c r="Q77" s="20"/>
    </row>
    <row r="78" spans="1:17" ht="15" customHeight="1">
      <c r="A78" s="20"/>
      <c r="B78" s="183"/>
      <c r="C78" s="590"/>
      <c r="D78" s="631"/>
      <c r="E78" s="315"/>
      <c r="F78" s="315"/>
      <c r="G78" s="632"/>
      <c r="H78" s="633"/>
      <c r="I78" s="631"/>
      <c r="J78" s="315"/>
      <c r="K78" s="315"/>
      <c r="L78" s="632"/>
      <c r="M78" s="634"/>
      <c r="N78" s="399"/>
      <c r="O78" s="635"/>
      <c r="P78" s="459"/>
      <c r="Q78" s="20"/>
    </row>
    <row r="79" spans="1:17" s="62" customFormat="1" ht="15" customHeight="1">
      <c r="A79" s="20"/>
      <c r="B79" s="233"/>
      <c r="C79" s="600" t="s">
        <v>23</v>
      </c>
      <c r="D79" s="636">
        <f>D50/D19</f>
        <v>25.705882352941178</v>
      </c>
      <c r="E79" s="321"/>
      <c r="F79" s="321"/>
      <c r="G79" s="637">
        <f>G50/G19</f>
        <v>-0.58823529411764708</v>
      </c>
      <c r="H79" s="640"/>
      <c r="I79" s="636">
        <f>I50/I19</f>
        <v>-0.66666666666666663</v>
      </c>
      <c r="J79" s="321"/>
      <c r="K79" s="321"/>
      <c r="L79" s="637">
        <f>L50/L19</f>
        <v>-0.61111111111111116</v>
      </c>
      <c r="M79" s="641"/>
      <c r="N79" s="228"/>
      <c r="O79" s="635"/>
      <c r="P79" s="481"/>
      <c r="Q79" s="20"/>
    </row>
    <row r="80" spans="1:17" ht="15" customHeight="1">
      <c r="A80" s="20"/>
      <c r="B80" s="183"/>
      <c r="C80" s="590"/>
      <c r="D80" s="631"/>
      <c r="E80" s="315"/>
      <c r="F80" s="315"/>
      <c r="G80" s="632"/>
      <c r="H80" s="633"/>
      <c r="I80" s="631"/>
      <c r="J80" s="315"/>
      <c r="K80" s="315"/>
      <c r="L80" s="632"/>
      <c r="M80" s="641"/>
      <c r="N80" s="399"/>
      <c r="O80" s="635"/>
      <c r="P80" s="459"/>
      <c r="Q80" s="20"/>
    </row>
    <row r="81" spans="1:16384" ht="15" customHeight="1">
      <c r="A81" s="20"/>
      <c r="B81" s="183"/>
      <c r="C81" s="597" t="s">
        <v>497</v>
      </c>
      <c r="D81" s="636">
        <f>D52/D23</f>
        <v>0.47690655209452204</v>
      </c>
      <c r="E81" s="321"/>
      <c r="F81" s="321"/>
      <c r="G81" s="637">
        <f>G52/G23</f>
        <v>0.32253419726421884</v>
      </c>
      <c r="H81" s="640"/>
      <c r="I81" s="636">
        <f>I52/I23</f>
        <v>0.35229982964224871</v>
      </c>
      <c r="J81" s="321"/>
      <c r="K81" s="321"/>
      <c r="L81" s="637">
        <f>L52/L23</f>
        <v>0.34406368985808239</v>
      </c>
      <c r="M81" s="641"/>
      <c r="N81" s="228"/>
      <c r="O81" s="635"/>
      <c r="P81" s="481"/>
      <c r="Q81" s="20"/>
    </row>
    <row r="82" spans="1:16384" s="62" customFormat="1" ht="15" customHeight="1">
      <c r="A82" s="20"/>
      <c r="B82" s="53"/>
      <c r="C82" s="600"/>
      <c r="D82" s="636"/>
      <c r="E82" s="321"/>
      <c r="F82" s="321"/>
      <c r="G82" s="637"/>
      <c r="H82" s="640"/>
      <c r="I82" s="636"/>
      <c r="J82" s="321"/>
      <c r="K82" s="321"/>
      <c r="L82" s="637"/>
      <c r="M82" s="634"/>
      <c r="N82" s="228"/>
      <c r="O82" s="635"/>
      <c r="P82" s="481"/>
      <c r="Q82" s="20"/>
    </row>
    <row r="83" spans="1:16384" s="132" customFormat="1" ht="15" customHeight="1">
      <c r="A83" s="20"/>
      <c r="B83" s="642"/>
      <c r="C83" s="643" t="s">
        <v>293</v>
      </c>
      <c r="D83" s="644">
        <f>D54/D25</f>
        <v>0.33586818757921422</v>
      </c>
      <c r="E83" s="327"/>
      <c r="F83" s="327"/>
      <c r="G83" s="645">
        <f>G54/G25</f>
        <v>0.33333333333333331</v>
      </c>
      <c r="H83" s="646"/>
      <c r="I83" s="644">
        <f>I54/I25</f>
        <v>0.35301668806161746</v>
      </c>
      <c r="J83" s="327"/>
      <c r="K83" s="327"/>
      <c r="L83" s="645">
        <f>L54/L25</f>
        <v>0.27866666666666667</v>
      </c>
      <c r="M83" s="641"/>
      <c r="N83" s="647"/>
      <c r="O83" s="635"/>
      <c r="P83" s="648"/>
      <c r="Q83" s="20"/>
    </row>
    <row r="84" spans="1:16384" s="62" customFormat="1" ht="15" customHeight="1">
      <c r="A84" s="20"/>
      <c r="B84" s="233"/>
      <c r="C84" s="600"/>
      <c r="D84" s="636"/>
      <c r="E84" s="321"/>
      <c r="F84" s="321"/>
      <c r="G84" s="637"/>
      <c r="H84" s="640"/>
      <c r="I84" s="636"/>
      <c r="J84" s="321"/>
      <c r="K84" s="321"/>
      <c r="L84" s="637"/>
      <c r="M84" s="641"/>
      <c r="N84" s="228"/>
      <c r="O84" s="635"/>
      <c r="P84" s="481"/>
      <c r="Q84" s="20"/>
    </row>
    <row r="85" spans="1:16384" s="62" customFormat="1" ht="15" customHeight="1">
      <c r="A85" s="20"/>
      <c r="B85" s="233"/>
      <c r="C85" s="600" t="s">
        <v>498</v>
      </c>
      <c r="D85" s="636">
        <f>D56/D27</f>
        <v>0.53243512974051899</v>
      </c>
      <c r="E85" s="321"/>
      <c r="F85" s="321"/>
      <c r="G85" s="637">
        <f>G56/G27</f>
        <v>0.31825037707390647</v>
      </c>
      <c r="H85" s="640"/>
      <c r="I85" s="636">
        <f>I56/I27</f>
        <v>0.35204081632653061</v>
      </c>
      <c r="J85" s="321"/>
      <c r="K85" s="321"/>
      <c r="L85" s="637">
        <f>L56/L27</f>
        <v>0.36699392239364187</v>
      </c>
      <c r="M85" s="649"/>
      <c r="N85" s="228"/>
      <c r="O85" s="635"/>
      <c r="P85" s="481"/>
      <c r="Q85" s="20"/>
    </row>
    <row r="86" spans="1:16384" ht="15" customHeight="1">
      <c r="A86" s="20"/>
      <c r="B86" s="183"/>
      <c r="C86" s="183"/>
      <c r="D86" s="608"/>
      <c r="E86" s="608"/>
      <c r="F86" s="608"/>
      <c r="G86" s="608"/>
      <c r="H86" s="610"/>
      <c r="I86" s="608"/>
      <c r="J86" s="608"/>
      <c r="K86" s="608"/>
      <c r="L86" s="608"/>
      <c r="M86" s="459"/>
      <c r="N86" s="459"/>
      <c r="O86" s="459"/>
      <c r="P86" s="459"/>
      <c r="Q86" s="20"/>
    </row>
    <row r="87" spans="1:16384" ht="9"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c r="XFD87" s="20"/>
    </row>
    <row r="88" spans="1:16384" ht="17.25">
      <c r="A88" s="229"/>
      <c r="B88" s="259" t="s">
        <v>431</v>
      </c>
      <c r="C88" s="48"/>
      <c r="D88" s="48"/>
      <c r="E88" s="52"/>
      <c r="F88" s="179"/>
      <c r="G88" s="229"/>
      <c r="H88" s="167"/>
      <c r="I88" s="229"/>
      <c r="J88" s="229"/>
      <c r="K88" s="229"/>
      <c r="L88" s="167"/>
      <c r="M88" s="229"/>
      <c r="N88" s="613"/>
      <c r="O88" s="613"/>
      <c r="P88" s="229"/>
      <c r="Q88"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4.140625" style="37" bestFit="1" customWidth="1"/>
    <col min="4" max="4" width="10.5703125" style="37" customWidth="1"/>
    <col min="5" max="5" width="12" style="231" bestFit="1" customWidth="1"/>
    <col min="6" max="6" width="15.140625" style="37" bestFit="1" customWidth="1"/>
    <col min="7" max="7" width="10.5703125" style="37" customWidth="1"/>
    <col min="8" max="8" width="1.7109375" style="37" customWidth="1"/>
    <col min="9" max="9" width="10.5703125" style="37" customWidth="1"/>
    <col min="10" max="10" width="12" style="231" bestFit="1" customWidth="1"/>
    <col min="11" max="11" width="15.140625" style="37" bestFit="1" customWidth="1"/>
    <col min="12" max="12" width="10.5703125" style="37" customWidth="1"/>
    <col min="13" max="13" width="1.7109375" style="37" customWidth="1"/>
    <col min="14" max="15" width="10.5703125" style="89" customWidth="1"/>
    <col min="16" max="16" width="1.7109375" style="37" customWidth="1"/>
    <col min="17" max="17" width="1.28515625" style="37" customWidth="1"/>
    <col min="18" max="16384" width="9.140625" style="37"/>
  </cols>
  <sheetData>
    <row r="1" spans="1:16384" ht="9"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15" customHeight="1">
      <c r="A2" s="20"/>
      <c r="B2" s="38"/>
      <c r="C2" s="39" t="s">
        <v>29</v>
      </c>
      <c r="D2" s="569" t="s">
        <v>344</v>
      </c>
      <c r="E2" s="570" t="s">
        <v>357</v>
      </c>
      <c r="F2" s="571"/>
      <c r="G2" s="572" t="str">
        <f>+D2</f>
        <v>Q3 2014</v>
      </c>
      <c r="H2" s="573"/>
      <c r="I2" s="569" t="s">
        <v>345</v>
      </c>
      <c r="J2" s="570" t="str">
        <f>+E2</f>
        <v>Incidentals</v>
      </c>
      <c r="K2" s="571"/>
      <c r="L2" s="572" t="str">
        <f>+I2</f>
        <v>Q3 2013</v>
      </c>
      <c r="M2" s="574"/>
      <c r="N2" s="575" t="s">
        <v>215</v>
      </c>
      <c r="O2" s="575" t="s">
        <v>215</v>
      </c>
      <c r="P2" s="574"/>
      <c r="Q2" s="20"/>
    </row>
    <row r="3" spans="1:16384" ht="15" customHeight="1">
      <c r="A3" s="20"/>
      <c r="B3" s="38"/>
      <c r="C3" s="45" t="s">
        <v>341</v>
      </c>
      <c r="D3" s="576" t="s">
        <v>145</v>
      </c>
      <c r="E3" s="570"/>
      <c r="F3" s="577"/>
      <c r="G3" s="570" t="s">
        <v>495</v>
      </c>
      <c r="H3" s="573"/>
      <c r="I3" s="576" t="s">
        <v>145</v>
      </c>
      <c r="J3" s="570"/>
      <c r="K3" s="577"/>
      <c r="L3" s="570" t="s">
        <v>495</v>
      </c>
      <c r="M3" s="574"/>
      <c r="N3" s="575" t="s">
        <v>145</v>
      </c>
      <c r="O3" s="575" t="s">
        <v>338</v>
      </c>
      <c r="P3" s="574"/>
      <c r="Q3" s="20"/>
    </row>
    <row r="4" spans="1:16384" ht="15" customHeight="1">
      <c r="A4" s="20"/>
      <c r="B4" s="74"/>
      <c r="C4" s="74"/>
      <c r="D4" s="578"/>
      <c r="E4" s="579"/>
      <c r="F4" s="579"/>
      <c r="G4" s="579"/>
      <c r="H4" s="210"/>
      <c r="I4" s="578"/>
      <c r="J4" s="580"/>
      <c r="K4" s="580"/>
      <c r="L4" s="580"/>
      <c r="M4" s="581"/>
      <c r="N4" s="582"/>
      <c r="O4" s="583"/>
      <c r="P4" s="581"/>
      <c r="Q4" s="20"/>
    </row>
    <row r="5" spans="1:16384" ht="15" customHeight="1">
      <c r="A5" s="20"/>
      <c r="B5" s="74"/>
      <c r="C5" s="82" t="s">
        <v>285</v>
      </c>
      <c r="D5" s="584">
        <f>+Revenues!F5</f>
        <v>834</v>
      </c>
      <c r="E5" s="79">
        <v>0</v>
      </c>
      <c r="F5" s="79"/>
      <c r="G5" s="585">
        <f>+D5-E5</f>
        <v>834</v>
      </c>
      <c r="H5" s="586"/>
      <c r="I5" s="584">
        <f>+Revenues!K5</f>
        <v>799</v>
      </c>
      <c r="J5" s="79">
        <v>0</v>
      </c>
      <c r="K5" s="79"/>
      <c r="L5" s="585">
        <f>+I5-J5</f>
        <v>799</v>
      </c>
      <c r="M5" s="586"/>
      <c r="N5" s="587">
        <f>+IFERROR(IF(D5*I5&lt;0,"n.m.",IF(D5/I5-1&gt;100%,"&gt;100%",D5/I5-1)),"n.m.")</f>
        <v>4.3804755944931273E-2</v>
      </c>
      <c r="O5" s="588">
        <f>+IFERROR(IF(G5*L5&lt;0,"n.m.",IF(G5/L5-1&gt;100%,"&gt;100%",G5/L5-1)),"n.m.")</f>
        <v>4.3804755944931273E-2</v>
      </c>
      <c r="P5" s="589"/>
      <c r="Q5" s="20"/>
    </row>
    <row r="6" spans="1:16384" ht="15" customHeight="1">
      <c r="A6" s="20"/>
      <c r="B6" s="74"/>
      <c r="C6" s="590" t="s">
        <v>21</v>
      </c>
      <c r="D6" s="584">
        <f>+Revenues!F6</f>
        <v>176</v>
      </c>
      <c r="E6" s="79">
        <v>0</v>
      </c>
      <c r="F6" s="79"/>
      <c r="G6" s="585">
        <f t="shared" ref="G6:G27" si="0">+D6-E6</f>
        <v>176</v>
      </c>
      <c r="H6" s="586"/>
      <c r="I6" s="584">
        <f>+Revenues!K6</f>
        <v>181</v>
      </c>
      <c r="J6" s="79">
        <v>0</v>
      </c>
      <c r="K6" s="79"/>
      <c r="L6" s="585">
        <f t="shared" ref="L6:L27" si="1">+I6-J6</f>
        <v>181</v>
      </c>
      <c r="M6" s="586"/>
      <c r="N6" s="587">
        <f>+IFERROR(IF(D6*I6&lt;0,"n.m.",IF(D6/I6-1&gt;100%,"&gt;100%",D6/I6-1)),"n.m.")</f>
        <v>-2.7624309392265234E-2</v>
      </c>
      <c r="O6" s="588">
        <f>+IFERROR(IF(G6*L6&lt;0,"n.m.",IF(G6/L6-1&gt;100%,"&gt;100%",G6/L6-1)),"n.m.")</f>
        <v>-2.7624309392265234E-2</v>
      </c>
      <c r="P6" s="589"/>
      <c r="Q6" s="20"/>
    </row>
    <row r="7" spans="1:16384" s="62" customFormat="1" ht="15" customHeight="1">
      <c r="A7" s="20"/>
      <c r="B7" s="53"/>
      <c r="C7" s="590" t="s">
        <v>207</v>
      </c>
      <c r="D7" s="584">
        <f>+Revenues!F7</f>
        <v>7</v>
      </c>
      <c r="E7" s="79">
        <v>0</v>
      </c>
      <c r="F7" s="79"/>
      <c r="G7" s="585">
        <f t="shared" si="0"/>
        <v>7</v>
      </c>
      <c r="H7" s="586"/>
      <c r="I7" s="584">
        <f>+Revenues!K7</f>
        <v>10</v>
      </c>
      <c r="J7" s="79">
        <v>0</v>
      </c>
      <c r="K7" s="79"/>
      <c r="L7" s="585">
        <f t="shared" si="1"/>
        <v>10</v>
      </c>
      <c r="M7" s="586"/>
      <c r="N7" s="587">
        <f>+IFERROR(IF(D7*I7&lt;0,"n.m.",IF(D7/I7-1&gt;100%,"&gt;100%",D7/I7-1)),"n.m.")</f>
        <v>-0.30000000000000004</v>
      </c>
      <c r="O7" s="588">
        <f>+IFERROR(IF(G7*L7&lt;0,"n.m.",IF(G7/L7-1&gt;100%,"&gt;100%",G7/L7-1)),"n.m.")</f>
        <v>-0.30000000000000004</v>
      </c>
      <c r="P7" s="589"/>
      <c r="Q7" s="20"/>
    </row>
    <row r="8" spans="1:16384" s="62" customFormat="1" ht="15" customHeight="1">
      <c r="A8" s="20"/>
      <c r="B8" s="53"/>
      <c r="C8" s="245" t="s">
        <v>429</v>
      </c>
      <c r="D8" s="591">
        <f>+Revenues!F8</f>
        <v>1017</v>
      </c>
      <c r="E8" s="58">
        <v>0</v>
      </c>
      <c r="F8" s="58"/>
      <c r="G8" s="592">
        <f t="shared" si="0"/>
        <v>1017</v>
      </c>
      <c r="H8" s="593"/>
      <c r="I8" s="591">
        <f>+Revenues!K8</f>
        <v>990</v>
      </c>
      <c r="J8" s="58">
        <f>J5+J6+J7</f>
        <v>0</v>
      </c>
      <c r="K8" s="58"/>
      <c r="L8" s="592">
        <f t="shared" si="1"/>
        <v>990</v>
      </c>
      <c r="M8" s="593"/>
      <c r="N8" s="594">
        <f>+IFERROR(IF(D8*I8&lt;0,"n.m.",IF(D8/I8-1&gt;100%,"&gt;100%",D8/I8-1)),"n.m.")</f>
        <v>2.7272727272727337E-2</v>
      </c>
      <c r="O8" s="595">
        <f>+IFERROR(IF(G8*L8&lt;0,"n.m.",IF(G8/L8-1&gt;100%,"&gt;100%",G8/L8-1)),"n.m.")</f>
        <v>2.7272727272727337E-2</v>
      </c>
      <c r="P8" s="596"/>
      <c r="Q8" s="20"/>
    </row>
    <row r="9" spans="1:16384" s="62" customFormat="1" ht="15" customHeight="1">
      <c r="A9" s="20"/>
      <c r="B9" s="53"/>
      <c r="C9" s="597"/>
      <c r="D9" s="598"/>
      <c r="E9" s="79"/>
      <c r="F9" s="58"/>
      <c r="G9" s="599"/>
      <c r="H9" s="593"/>
      <c r="I9" s="598"/>
      <c r="J9" s="58"/>
      <c r="K9" s="58"/>
      <c r="L9" s="599"/>
      <c r="M9" s="593"/>
      <c r="N9" s="594"/>
      <c r="O9" s="595"/>
      <c r="P9" s="596"/>
      <c r="Q9" s="20"/>
    </row>
    <row r="10" spans="1:16384" ht="15" customHeight="1">
      <c r="A10" s="20"/>
      <c r="B10" s="74"/>
      <c r="C10" s="590" t="s">
        <v>186</v>
      </c>
      <c r="D10" s="584">
        <f>+Revenues!F10</f>
        <v>354</v>
      </c>
      <c r="E10" s="79">
        <v>0</v>
      </c>
      <c r="F10" s="79"/>
      <c r="G10" s="585">
        <f t="shared" si="0"/>
        <v>354</v>
      </c>
      <c r="H10" s="586"/>
      <c r="I10" s="584">
        <f>+Revenues!K10</f>
        <v>375</v>
      </c>
      <c r="J10" s="79">
        <v>0</v>
      </c>
      <c r="K10" s="79"/>
      <c r="L10" s="585">
        <f t="shared" si="1"/>
        <v>375</v>
      </c>
      <c r="M10" s="586"/>
      <c r="N10" s="587">
        <f t="shared" ref="N10:N15" si="2">+IFERROR(IF(D10*I10&lt;0,"n.m.",IF(D10/I10-1&gt;100%,"&gt;100%",D10/I10-1)),"n.m.")</f>
        <v>-5.600000000000005E-2</v>
      </c>
      <c r="O10" s="588">
        <f t="shared" ref="O10:O15" si="3">+IFERROR(IF(G10*L10&lt;0,"n.m.",IF(G10/L10-1&gt;100%,"&gt;100%",G10/L10-1)),"n.m.")</f>
        <v>-5.600000000000005E-2</v>
      </c>
      <c r="P10" s="589"/>
      <c r="Q10" s="20"/>
    </row>
    <row r="11" spans="1:16384" s="132" customFormat="1" ht="15" customHeight="1">
      <c r="A11" s="20"/>
      <c r="B11" s="124"/>
      <c r="C11" s="590" t="s">
        <v>187</v>
      </c>
      <c r="D11" s="584">
        <f>+Revenues!F11</f>
        <v>477</v>
      </c>
      <c r="E11" s="79">
        <v>0</v>
      </c>
      <c r="F11" s="79"/>
      <c r="G11" s="585">
        <f t="shared" si="0"/>
        <v>477</v>
      </c>
      <c r="H11" s="586"/>
      <c r="I11" s="584">
        <f>+Revenues!K11</f>
        <v>489</v>
      </c>
      <c r="J11" s="79">
        <v>0</v>
      </c>
      <c r="K11" s="79"/>
      <c r="L11" s="585">
        <f t="shared" si="1"/>
        <v>489</v>
      </c>
      <c r="M11" s="586"/>
      <c r="N11" s="587">
        <f t="shared" si="2"/>
        <v>-2.4539877300613466E-2</v>
      </c>
      <c r="O11" s="588">
        <f t="shared" si="3"/>
        <v>-2.4539877300613466E-2</v>
      </c>
      <c r="P11" s="589"/>
      <c r="Q11" s="20"/>
    </row>
    <row r="12" spans="1:16384" ht="15" customHeight="1">
      <c r="A12" s="20"/>
      <c r="B12" s="74"/>
      <c r="C12" s="590" t="s">
        <v>22</v>
      </c>
      <c r="D12" s="584">
        <f>+Revenues!F12</f>
        <v>706</v>
      </c>
      <c r="E12" s="79">
        <v>0</v>
      </c>
      <c r="F12" s="79"/>
      <c r="G12" s="585">
        <f t="shared" si="0"/>
        <v>706</v>
      </c>
      <c r="H12" s="586"/>
      <c r="I12" s="584">
        <f>+Revenues!K12</f>
        <v>759</v>
      </c>
      <c r="J12" s="79">
        <v>0</v>
      </c>
      <c r="K12" s="79"/>
      <c r="L12" s="585">
        <f t="shared" si="1"/>
        <v>759</v>
      </c>
      <c r="M12" s="586"/>
      <c r="N12" s="587">
        <f t="shared" si="2"/>
        <v>-6.9828722002635013E-2</v>
      </c>
      <c r="O12" s="588">
        <f t="shared" si="3"/>
        <v>-6.9828722002635013E-2</v>
      </c>
      <c r="P12" s="589"/>
      <c r="Q12" s="20"/>
    </row>
    <row r="13" spans="1:16384" ht="15" customHeight="1">
      <c r="A13" s="20"/>
      <c r="B13" s="74"/>
      <c r="C13" s="82" t="s">
        <v>193</v>
      </c>
      <c r="D13" s="584">
        <f>+Revenues!F13</f>
        <v>557</v>
      </c>
      <c r="E13" s="79">
        <v>0</v>
      </c>
      <c r="F13" s="79"/>
      <c r="G13" s="585">
        <f t="shared" si="0"/>
        <v>557</v>
      </c>
      <c r="H13" s="586"/>
      <c r="I13" s="584">
        <f>+Revenues!K13</f>
        <v>583</v>
      </c>
      <c r="J13" s="79">
        <v>0</v>
      </c>
      <c r="K13" s="79"/>
      <c r="L13" s="585">
        <f t="shared" si="1"/>
        <v>583</v>
      </c>
      <c r="M13" s="586"/>
      <c r="N13" s="587">
        <f t="shared" si="2"/>
        <v>-4.4596912521440824E-2</v>
      </c>
      <c r="O13" s="588">
        <f t="shared" si="3"/>
        <v>-4.4596912521440824E-2</v>
      </c>
      <c r="P13" s="589"/>
      <c r="Q13" s="20"/>
    </row>
    <row r="14" spans="1:16384" ht="15" customHeight="1">
      <c r="A14" s="20"/>
      <c r="B14" s="74"/>
      <c r="C14" s="590" t="s">
        <v>207</v>
      </c>
      <c r="D14" s="584">
        <f>+Revenues!F14</f>
        <v>-529</v>
      </c>
      <c r="E14" s="79">
        <v>0</v>
      </c>
      <c r="F14" s="79"/>
      <c r="G14" s="585">
        <f t="shared" si="0"/>
        <v>-529</v>
      </c>
      <c r="H14" s="586"/>
      <c r="I14" s="584">
        <f>+Revenues!K14</f>
        <v>-545</v>
      </c>
      <c r="J14" s="79">
        <v>0</v>
      </c>
      <c r="K14" s="79"/>
      <c r="L14" s="585">
        <f t="shared" si="1"/>
        <v>-545</v>
      </c>
      <c r="M14" s="586"/>
      <c r="N14" s="587">
        <f t="shared" si="2"/>
        <v>-2.9357798165137616E-2</v>
      </c>
      <c r="O14" s="588">
        <f t="shared" si="3"/>
        <v>-2.9357798165137616E-2</v>
      </c>
      <c r="P14" s="589"/>
      <c r="Q14" s="20"/>
    </row>
    <row r="15" spans="1:16384" s="62" customFormat="1" ht="15" customHeight="1">
      <c r="A15" s="20"/>
      <c r="B15" s="233"/>
      <c r="C15" s="597" t="s">
        <v>105</v>
      </c>
      <c r="D15" s="591">
        <f>+Revenues!F15</f>
        <v>1565</v>
      </c>
      <c r="E15" s="58">
        <v>0</v>
      </c>
      <c r="F15" s="58"/>
      <c r="G15" s="592">
        <f t="shared" si="0"/>
        <v>1565</v>
      </c>
      <c r="H15" s="593"/>
      <c r="I15" s="591">
        <f>+Revenues!K15</f>
        <v>1661</v>
      </c>
      <c r="J15" s="58">
        <f t="shared" ref="J15" si="4">J10+J11+J12+J13+J14</f>
        <v>0</v>
      </c>
      <c r="K15" s="58"/>
      <c r="L15" s="592">
        <f t="shared" si="1"/>
        <v>1661</v>
      </c>
      <c r="M15" s="593"/>
      <c r="N15" s="594">
        <f t="shared" si="2"/>
        <v>-5.7796508127633928E-2</v>
      </c>
      <c r="O15" s="595">
        <f t="shared" si="3"/>
        <v>-5.7796508127633928E-2</v>
      </c>
      <c r="P15" s="596"/>
      <c r="Q15" s="20"/>
    </row>
    <row r="16" spans="1:16384" s="62" customFormat="1" ht="15" customHeight="1">
      <c r="A16" s="20"/>
      <c r="B16" s="233"/>
      <c r="C16" s="597"/>
      <c r="D16" s="591"/>
      <c r="E16" s="79"/>
      <c r="F16" s="58"/>
      <c r="G16" s="592"/>
      <c r="H16" s="593"/>
      <c r="I16" s="591"/>
      <c r="J16" s="58"/>
      <c r="K16" s="58"/>
      <c r="L16" s="592"/>
      <c r="M16" s="593"/>
      <c r="N16" s="594"/>
      <c r="O16" s="595"/>
      <c r="P16" s="596"/>
      <c r="Q16" s="20"/>
    </row>
    <row r="17" spans="1:16384" s="62" customFormat="1" ht="15" customHeight="1">
      <c r="A17" s="20"/>
      <c r="B17" s="53"/>
      <c r="C17" s="600" t="s">
        <v>114</v>
      </c>
      <c r="D17" s="591">
        <f>+Revenues!F17</f>
        <v>243</v>
      </c>
      <c r="E17" s="58">
        <v>0</v>
      </c>
      <c r="F17" s="58"/>
      <c r="G17" s="592">
        <f t="shared" si="0"/>
        <v>243</v>
      </c>
      <c r="H17" s="601"/>
      <c r="I17" s="591">
        <f>+Revenues!K17</f>
        <v>248</v>
      </c>
      <c r="J17" s="58">
        <v>0</v>
      </c>
      <c r="K17" s="58"/>
      <c r="L17" s="592">
        <f t="shared" si="1"/>
        <v>248</v>
      </c>
      <c r="M17" s="601"/>
      <c r="N17" s="594">
        <f>+IFERROR(IF(D17*I17&lt;0,"n.m.",IF(D17/I17-1&gt;100%,"&gt;100%",D17/I17-1)),"n.m.")</f>
        <v>-2.0161290322580627E-2</v>
      </c>
      <c r="O17" s="595">
        <f>+IFERROR(IF(G17*L17&lt;0,"n.m.",IF(G17/L17-1&gt;100%,"&gt;100%",G17/L17-1)),"n.m.")</f>
        <v>-2.0161290322580627E-2</v>
      </c>
      <c r="P17" s="602"/>
      <c r="Q17" s="20"/>
      <c r="T17" s="158"/>
    </row>
    <row r="18" spans="1:16384" ht="15" customHeight="1">
      <c r="A18" s="20"/>
      <c r="B18" s="183"/>
      <c r="C18" s="590"/>
      <c r="D18" s="591"/>
      <c r="E18" s="79"/>
      <c r="F18" s="79"/>
      <c r="G18" s="592"/>
      <c r="H18" s="586"/>
      <c r="I18" s="591"/>
      <c r="J18" s="79"/>
      <c r="K18" s="79"/>
      <c r="L18" s="592"/>
      <c r="M18" s="586"/>
      <c r="N18" s="587"/>
      <c r="O18" s="595"/>
      <c r="P18" s="589"/>
      <c r="Q18" s="20"/>
    </row>
    <row r="19" spans="1:16384" s="62" customFormat="1" ht="15" customHeight="1">
      <c r="A19" s="20"/>
      <c r="B19" s="233"/>
      <c r="C19" s="600" t="s">
        <v>23</v>
      </c>
      <c r="D19" s="591">
        <f>+Revenues!F19</f>
        <v>19</v>
      </c>
      <c r="E19" s="58">
        <v>0</v>
      </c>
      <c r="F19" s="58"/>
      <c r="G19" s="592">
        <f t="shared" si="0"/>
        <v>19</v>
      </c>
      <c r="H19" s="601"/>
      <c r="I19" s="591">
        <f>+Revenues!K19</f>
        <v>22</v>
      </c>
      <c r="J19" s="58">
        <v>0</v>
      </c>
      <c r="K19" s="58"/>
      <c r="L19" s="592">
        <f t="shared" si="1"/>
        <v>22</v>
      </c>
      <c r="M19" s="601"/>
      <c r="N19" s="594">
        <f>+IFERROR(IF(D19*I19&lt;0,"n.m.",IF(D19/I19-1&gt;100%,"&gt;100%",D19/I19-1)),"n.m.")</f>
        <v>-0.13636363636363635</v>
      </c>
      <c r="O19" s="595">
        <f>+IFERROR(IF(G19*L19&lt;0,"n.m.",IF(G19/L19-1&gt;100%,"&gt;100%",G19/L19-1)),"n.m.")</f>
        <v>-0.13636363636363635</v>
      </c>
      <c r="P19" s="602"/>
      <c r="Q19" s="20"/>
    </row>
    <row r="20" spans="1:16384" s="62" customFormat="1" ht="15" customHeight="1">
      <c r="A20" s="20"/>
      <c r="B20" s="233"/>
      <c r="C20" s="600"/>
      <c r="D20" s="598"/>
      <c r="E20" s="79"/>
      <c r="F20" s="58"/>
      <c r="G20" s="599"/>
      <c r="H20" s="601"/>
      <c r="I20" s="598"/>
      <c r="J20" s="58"/>
      <c r="K20" s="58"/>
      <c r="L20" s="599"/>
      <c r="M20" s="601"/>
      <c r="N20" s="594"/>
      <c r="O20" s="595"/>
      <c r="P20" s="602"/>
      <c r="Q20" s="20"/>
    </row>
    <row r="21" spans="1:16384" s="62" customFormat="1" ht="15" customHeight="1">
      <c r="A21" s="20"/>
      <c r="B21" s="233"/>
      <c r="C21" s="600" t="s">
        <v>24</v>
      </c>
      <c r="D21" s="591">
        <f>+Revenues!F21</f>
        <v>-61</v>
      </c>
      <c r="E21" s="58">
        <v>0</v>
      </c>
      <c r="F21" s="58"/>
      <c r="G21" s="592">
        <f t="shared" si="0"/>
        <v>-61</v>
      </c>
      <c r="H21" s="601"/>
      <c r="I21" s="591">
        <f>+Revenues!K21</f>
        <v>-68</v>
      </c>
      <c r="J21" s="58">
        <v>0</v>
      </c>
      <c r="K21" s="58"/>
      <c r="L21" s="592">
        <f t="shared" si="1"/>
        <v>-68</v>
      </c>
      <c r="M21" s="601"/>
      <c r="N21" s="594">
        <f>+IFERROR(IF(D21*I21&lt;0,"n.m.",IF(D21/I21-1&gt;100%,"&gt;100%",D21/I21-1)),"n.m.")</f>
        <v>-0.1029411764705882</v>
      </c>
      <c r="O21" s="595">
        <f>+IFERROR(IF(G21*L21&lt;0,"n.m.",IF(G21/L21-1&gt;100%,"&gt;100%",G21/L21-1)),"n.m.")</f>
        <v>-0.1029411764705882</v>
      </c>
      <c r="P21" s="602"/>
      <c r="Q21" s="20"/>
    </row>
    <row r="22" spans="1:16384" ht="15" customHeight="1">
      <c r="A22" s="20"/>
      <c r="B22" s="183"/>
      <c r="C22" s="590"/>
      <c r="D22" s="598"/>
      <c r="E22" s="79"/>
      <c r="F22" s="79"/>
      <c r="G22" s="599"/>
      <c r="H22" s="586"/>
      <c r="I22" s="598"/>
      <c r="J22" s="79"/>
      <c r="K22" s="79"/>
      <c r="L22" s="599"/>
      <c r="M22" s="586"/>
      <c r="N22" s="587"/>
      <c r="O22" s="595"/>
      <c r="P22" s="589"/>
      <c r="Q22" s="20"/>
    </row>
    <row r="23" spans="1:16384" s="62" customFormat="1" ht="15" customHeight="1">
      <c r="A23" s="20"/>
      <c r="B23" s="53"/>
      <c r="C23" s="123" t="s">
        <v>430</v>
      </c>
      <c r="D23" s="591">
        <f>+Revenues!F23</f>
        <v>2783</v>
      </c>
      <c r="E23" s="58">
        <v>0</v>
      </c>
      <c r="F23" s="58"/>
      <c r="G23" s="592">
        <f t="shared" si="0"/>
        <v>2783</v>
      </c>
      <c r="H23" s="601"/>
      <c r="I23" s="591">
        <f>+Revenues!K23</f>
        <v>2853</v>
      </c>
      <c r="J23" s="58">
        <f>J8+J17+J15+J19+J21</f>
        <v>0</v>
      </c>
      <c r="K23" s="58"/>
      <c r="L23" s="592">
        <f t="shared" si="1"/>
        <v>2853</v>
      </c>
      <c r="M23" s="601"/>
      <c r="N23" s="594">
        <f>+IFERROR(IF(D23*I23&lt;0,"n.m.",IF(D23/I23-1&gt;100%,"&gt;100%",D23/I23-1)),"n.m.")</f>
        <v>-2.4535576586049768E-2</v>
      </c>
      <c r="O23" s="595">
        <f>+IFERROR(IF(G23*L23&lt;0,"n.m.",IF(G23/L23-1&gt;100%,"&gt;100%",G23/L23-1)),"n.m.")</f>
        <v>-2.4535576586049768E-2</v>
      </c>
      <c r="P23" s="602"/>
      <c r="Q23" s="20"/>
    </row>
    <row r="24" spans="1:16384" s="62" customFormat="1" ht="15" customHeight="1">
      <c r="A24" s="20"/>
      <c r="B24" s="53"/>
      <c r="C24" s="123"/>
      <c r="D24" s="591"/>
      <c r="E24" s="79"/>
      <c r="F24" s="58"/>
      <c r="G24" s="592"/>
      <c r="H24" s="601"/>
      <c r="I24" s="591"/>
      <c r="J24" s="58"/>
      <c r="K24" s="58"/>
      <c r="L24" s="592"/>
      <c r="M24" s="601"/>
      <c r="N24" s="594"/>
      <c r="O24" s="595"/>
      <c r="P24" s="602"/>
      <c r="Q24" s="20"/>
    </row>
    <row r="25" spans="1:16384" s="62" customFormat="1" ht="15" customHeight="1">
      <c r="A25" s="20"/>
      <c r="B25" s="53"/>
      <c r="C25" s="256" t="s">
        <v>283</v>
      </c>
      <c r="D25" s="603">
        <f>+Revenues!F25</f>
        <v>805</v>
      </c>
      <c r="E25" s="128">
        <v>0</v>
      </c>
      <c r="F25" s="128"/>
      <c r="G25" s="604">
        <f t="shared" si="0"/>
        <v>805</v>
      </c>
      <c r="H25" s="605"/>
      <c r="I25" s="603">
        <f>+Revenues!K25</f>
        <v>773</v>
      </c>
      <c r="J25" s="128">
        <v>0</v>
      </c>
      <c r="K25" s="128"/>
      <c r="L25" s="604">
        <f t="shared" si="1"/>
        <v>773</v>
      </c>
      <c r="M25" s="605"/>
      <c r="N25" s="606">
        <f>+IFERROR(IF(D25*I25&lt;0,"n.m.",IF(D25/I25-1&gt;100%,"&gt;100%",D25/I25-1)),"n.m.")</f>
        <v>4.1397153945666343E-2</v>
      </c>
      <c r="O25" s="607">
        <f>+IFERROR(IF(G25*L25&lt;0,"n.m.",IF(G25/L25-1&gt;100%,"&gt;100%",G25/L25-1)),"n.m.")</f>
        <v>4.1397153945666343E-2</v>
      </c>
      <c r="P25" s="602"/>
      <c r="Q25" s="20"/>
    </row>
    <row r="26" spans="1:16384" s="62" customFormat="1" ht="15" customHeight="1">
      <c r="A26" s="20"/>
      <c r="B26" s="53"/>
      <c r="C26" s="123"/>
      <c r="D26" s="591"/>
      <c r="E26" s="79"/>
      <c r="F26" s="58"/>
      <c r="G26" s="592"/>
      <c r="H26" s="601"/>
      <c r="I26" s="591"/>
      <c r="J26" s="58"/>
      <c r="K26" s="58"/>
      <c r="L26" s="592"/>
      <c r="M26" s="601"/>
      <c r="N26" s="594"/>
      <c r="O26" s="595"/>
      <c r="P26" s="602"/>
      <c r="Q26" s="20"/>
    </row>
    <row r="27" spans="1:16384" s="62" customFormat="1" ht="15" customHeight="1">
      <c r="A27" s="20"/>
      <c r="B27" s="53"/>
      <c r="C27" s="123" t="s">
        <v>353</v>
      </c>
      <c r="D27" s="591">
        <f>+Revenues!F27</f>
        <v>1978</v>
      </c>
      <c r="E27" s="58">
        <v>0</v>
      </c>
      <c r="F27" s="58"/>
      <c r="G27" s="592">
        <f t="shared" si="0"/>
        <v>1978</v>
      </c>
      <c r="H27" s="601"/>
      <c r="I27" s="591">
        <f>+Revenues!K27</f>
        <v>2080</v>
      </c>
      <c r="J27" s="58">
        <f>J23-J25</f>
        <v>0</v>
      </c>
      <c r="K27" s="58"/>
      <c r="L27" s="592">
        <f t="shared" si="1"/>
        <v>2080</v>
      </c>
      <c r="M27" s="601"/>
      <c r="N27" s="594">
        <f>+IFERROR(IF(D27*I27&lt;0,"n.m.",IF(D27/I27-1&gt;100%,"&gt;100%",D27/I27-1)),"n.m.")</f>
        <v>-4.9038461538461586E-2</v>
      </c>
      <c r="O27" s="595">
        <f>+IFERROR(IF(G27*L27&lt;0,"n.m.",IF(G27/L27-1&gt;100%,"&gt;100%",G27/L27-1)),"n.m.")</f>
        <v>-4.9038461538461586E-2</v>
      </c>
      <c r="P27" s="602"/>
      <c r="Q27" s="20"/>
    </row>
    <row r="28" spans="1:16384" ht="15" customHeight="1">
      <c r="A28" s="20"/>
      <c r="B28" s="74"/>
      <c r="C28" s="590"/>
      <c r="D28" s="608"/>
      <c r="E28" s="609"/>
      <c r="F28" s="609"/>
      <c r="G28" s="608"/>
      <c r="H28" s="610"/>
      <c r="I28" s="608"/>
      <c r="J28" s="611"/>
      <c r="K28" s="608"/>
      <c r="L28" s="608"/>
      <c r="M28" s="459"/>
      <c r="N28" s="612"/>
      <c r="O28" s="612"/>
      <c r="P28" s="459"/>
      <c r="Q28" s="20"/>
    </row>
    <row r="29" spans="1:16384" ht="9"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7.25">
      <c r="A30" s="229"/>
      <c r="B30" s="259" t="s">
        <v>431</v>
      </c>
      <c r="C30" s="48"/>
      <c r="D30" s="48"/>
      <c r="E30" s="52"/>
      <c r="F30" s="52"/>
      <c r="G30" s="48"/>
      <c r="H30" s="44"/>
      <c r="I30" s="48"/>
      <c r="J30" s="48"/>
      <c r="K30" s="48"/>
      <c r="L30" s="167"/>
      <c r="M30" s="229"/>
      <c r="N30" s="613"/>
      <c r="O30" s="613"/>
      <c r="P30" s="229"/>
      <c r="Q30" s="229"/>
    </row>
    <row r="31" spans="1:16384" s="229" customFormat="1">
      <c r="D31" s="614"/>
      <c r="E31" s="615"/>
      <c r="F31" s="614"/>
      <c r="G31" s="614"/>
      <c r="H31" s="614"/>
      <c r="I31" s="614"/>
      <c r="J31" s="615"/>
      <c r="K31" s="614"/>
      <c r="L31" s="614"/>
      <c r="N31" s="613"/>
      <c r="O31" s="613"/>
    </row>
    <row r="32" spans="1:16384" ht="9"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20" ht="15" customHeight="1">
      <c r="A33" s="20"/>
      <c r="B33" s="38"/>
      <c r="C33" s="39" t="s">
        <v>29</v>
      </c>
      <c r="D33" s="572" t="str">
        <f>+D2</f>
        <v>Q3 2014</v>
      </c>
      <c r="E33" s="616" t="str">
        <f>+E2</f>
        <v>Incidentals</v>
      </c>
      <c r="F33" s="617" t="s">
        <v>146</v>
      </c>
      <c r="G33" s="572" t="str">
        <f>+G2</f>
        <v>Q3 2014</v>
      </c>
      <c r="H33" s="574"/>
      <c r="I33" s="572" t="str">
        <f>+I2</f>
        <v>Q3 2013</v>
      </c>
      <c r="J33" s="616" t="str">
        <f>+J2</f>
        <v>Incidentals</v>
      </c>
      <c r="K33" s="617" t="s">
        <v>146</v>
      </c>
      <c r="L33" s="572" t="str">
        <f>+L2</f>
        <v>Q3 2013</v>
      </c>
      <c r="M33" s="574"/>
      <c r="N33" s="575" t="s">
        <v>215</v>
      </c>
      <c r="O33" s="575" t="s">
        <v>215</v>
      </c>
      <c r="P33" s="574"/>
      <c r="Q33" s="20"/>
    </row>
    <row r="34" spans="1:20" ht="15" customHeight="1">
      <c r="A34" s="20"/>
      <c r="B34" s="38"/>
      <c r="C34" s="45" t="s">
        <v>153</v>
      </c>
      <c r="D34" s="616" t="s">
        <v>145</v>
      </c>
      <c r="E34" s="616"/>
      <c r="F34" s="616"/>
      <c r="G34" s="570" t="s">
        <v>495</v>
      </c>
      <c r="H34" s="574"/>
      <c r="I34" s="616" t="s">
        <v>145</v>
      </c>
      <c r="J34" s="616"/>
      <c r="K34" s="616"/>
      <c r="L34" s="570" t="s">
        <v>495</v>
      </c>
      <c r="M34" s="574"/>
      <c r="N34" s="575" t="s">
        <v>145</v>
      </c>
      <c r="O34" s="575" t="s">
        <v>338</v>
      </c>
      <c r="P34" s="574"/>
      <c r="Q34" s="20"/>
    </row>
    <row r="35" spans="1:20" ht="15" customHeight="1">
      <c r="A35" s="20"/>
      <c r="B35" s="74"/>
      <c r="C35" s="74"/>
      <c r="D35" s="579"/>
      <c r="E35" s="579"/>
      <c r="F35" s="579"/>
      <c r="G35" s="579"/>
      <c r="H35" s="590"/>
      <c r="I35" s="579"/>
      <c r="J35" s="579"/>
      <c r="K35" s="579"/>
      <c r="L35" s="579"/>
      <c r="M35" s="590"/>
      <c r="N35" s="618"/>
      <c r="O35" s="619"/>
      <c r="P35" s="590"/>
      <c r="Q35" s="20"/>
    </row>
    <row r="36" spans="1:20" ht="15" customHeight="1">
      <c r="A36" s="20"/>
      <c r="B36" s="74"/>
      <c r="C36" s="82" t="s">
        <v>285</v>
      </c>
      <c r="D36" s="584">
        <f>+'Profit &amp; Margin'!F5</f>
        <v>244</v>
      </c>
      <c r="E36" s="79">
        <v>0</v>
      </c>
      <c r="F36" s="79">
        <v>-6</v>
      </c>
      <c r="G36" s="585">
        <f>+D36-E36-F36</f>
        <v>250</v>
      </c>
      <c r="H36" s="586"/>
      <c r="I36" s="584">
        <f>+'Profit &amp; Margin'!K5</f>
        <v>229</v>
      </c>
      <c r="J36" s="79">
        <v>0</v>
      </c>
      <c r="K36" s="79">
        <v>1</v>
      </c>
      <c r="L36" s="585">
        <f>+I36-J36-K36</f>
        <v>228</v>
      </c>
      <c r="M36" s="586"/>
      <c r="N36" s="621">
        <f>+IFERROR(IF(D36*I36&lt;0,"n.m.",IF(D36/I36-1&gt;100%,"&gt;100%",D36/I36-1)),"n.m.")</f>
        <v>6.5502183406113579E-2</v>
      </c>
      <c r="O36" s="620">
        <f>+IFERROR(IF(G36*L36&lt;0,"n.m.",IF(G36/L36-1&gt;100%,"&gt;100%",G36/L36-1)),"n.m.")</f>
        <v>9.6491228070175517E-2</v>
      </c>
      <c r="P36" s="589"/>
      <c r="Q36" s="20"/>
    </row>
    <row r="37" spans="1:20" ht="15" customHeight="1">
      <c r="A37" s="20"/>
      <c r="B37" s="74"/>
      <c r="C37" s="590" t="s">
        <v>21</v>
      </c>
      <c r="D37" s="584">
        <f>+'Profit &amp; Margin'!F6</f>
        <v>38</v>
      </c>
      <c r="E37" s="79">
        <v>0</v>
      </c>
      <c r="F37" s="79">
        <v>0</v>
      </c>
      <c r="G37" s="585">
        <f t="shared" ref="G37:G39" si="5">+D37-E37-F37</f>
        <v>38</v>
      </c>
      <c r="H37" s="586"/>
      <c r="I37" s="584">
        <f>+'Profit &amp; Margin'!K6</f>
        <v>47</v>
      </c>
      <c r="J37" s="79">
        <v>0</v>
      </c>
      <c r="K37" s="79">
        <v>0</v>
      </c>
      <c r="L37" s="585">
        <f t="shared" ref="L37:L39" si="6">+I37-J37-K37</f>
        <v>47</v>
      </c>
      <c r="M37" s="586"/>
      <c r="N37" s="621">
        <f>+IFERROR(IF(D37*I37&lt;0,"n.m.",IF(D37/I37-1&gt;100%,"&gt;100%",D37/I37-1)),"n.m.")</f>
        <v>-0.19148936170212771</v>
      </c>
      <c r="O37" s="620">
        <f>+IFERROR(IF(G37*L37&lt;0,"n.m.",IF(G37/L37-1&gt;100%,"&gt;100%",G37/L37-1)),"n.m.")</f>
        <v>-0.19148936170212771</v>
      </c>
      <c r="P37" s="589"/>
      <c r="Q37" s="20"/>
    </row>
    <row r="38" spans="1:20" s="62" customFormat="1" ht="15" customHeight="1">
      <c r="A38" s="20"/>
      <c r="B38" s="53"/>
      <c r="C38" s="590" t="s">
        <v>207</v>
      </c>
      <c r="D38" s="584">
        <f>+'Profit &amp; Margin'!F7</f>
        <v>-1</v>
      </c>
      <c r="E38" s="79">
        <v>0</v>
      </c>
      <c r="F38" s="79">
        <v>0</v>
      </c>
      <c r="G38" s="585">
        <f t="shared" si="5"/>
        <v>-1</v>
      </c>
      <c r="H38" s="586"/>
      <c r="I38" s="584">
        <f>+'Profit &amp; Margin'!K7</f>
        <v>-1</v>
      </c>
      <c r="J38" s="79">
        <v>0</v>
      </c>
      <c r="K38" s="79">
        <v>0</v>
      </c>
      <c r="L38" s="585">
        <f t="shared" si="6"/>
        <v>-1</v>
      </c>
      <c r="M38" s="586"/>
      <c r="N38" s="621">
        <f>+IFERROR(IF(D38*I38&lt;0,"n.m.",IF(D38/I38-1&gt;100%,"&gt;100%",D38/I38-1)),"n.m.")</f>
        <v>0</v>
      </c>
      <c r="O38" s="620">
        <f>+IFERROR(IF(G38*L38&lt;0,"n.m.",IF(G38/L38-1&gt;100%,"&gt;100%",G38/L38-1)),"n.m.")</f>
        <v>0</v>
      </c>
      <c r="P38" s="589"/>
      <c r="Q38" s="20"/>
    </row>
    <row r="39" spans="1:20" s="62" customFormat="1" ht="15" customHeight="1">
      <c r="A39" s="20"/>
      <c r="B39" s="53"/>
      <c r="C39" s="245" t="s">
        <v>429</v>
      </c>
      <c r="D39" s="591">
        <f>+'Profit &amp; Margin'!F8</f>
        <v>281</v>
      </c>
      <c r="E39" s="58">
        <v>0</v>
      </c>
      <c r="F39" s="58">
        <f>F36+F37+F38</f>
        <v>-6</v>
      </c>
      <c r="G39" s="592">
        <f t="shared" si="5"/>
        <v>287</v>
      </c>
      <c r="H39" s="593"/>
      <c r="I39" s="591">
        <f>+'Profit &amp; Margin'!K8</f>
        <v>275</v>
      </c>
      <c r="J39" s="58">
        <f>J36+J37+J38</f>
        <v>0</v>
      </c>
      <c r="K39" s="58">
        <f>K36+K37+K38</f>
        <v>1</v>
      </c>
      <c r="L39" s="592">
        <f t="shared" si="6"/>
        <v>274</v>
      </c>
      <c r="M39" s="593"/>
      <c r="N39" s="622">
        <f>+IFERROR(IF(D39*I39&lt;0,"n.m.",IF(D39/I39-1&gt;100%,"&gt;100%",D39/I39-1)),"n.m.")</f>
        <v>2.1818181818181737E-2</v>
      </c>
      <c r="O39" s="623">
        <f>+IFERROR(IF(G39*L39&lt;0,"n.m.",IF(G39/L39-1&gt;100%,"&gt;100%",G39/L39-1)),"n.m.")</f>
        <v>4.7445255474452663E-2</v>
      </c>
      <c r="P39" s="596"/>
      <c r="Q39" s="20"/>
    </row>
    <row r="40" spans="1:20" s="62" customFormat="1" ht="15" customHeight="1">
      <c r="A40" s="20"/>
      <c r="B40" s="53"/>
      <c r="C40" s="597"/>
      <c r="D40" s="598"/>
      <c r="E40" s="58"/>
      <c r="F40" s="79"/>
      <c r="G40" s="599"/>
      <c r="H40" s="593"/>
      <c r="I40" s="598"/>
      <c r="J40" s="58"/>
      <c r="K40" s="79"/>
      <c r="L40" s="599"/>
      <c r="M40" s="593"/>
      <c r="N40" s="622"/>
      <c r="O40" s="623"/>
      <c r="P40" s="596"/>
      <c r="Q40" s="20"/>
    </row>
    <row r="41" spans="1:20" ht="15" customHeight="1">
      <c r="A41" s="20"/>
      <c r="B41" s="74"/>
      <c r="C41" s="590" t="s">
        <v>186</v>
      </c>
      <c r="D41" s="584">
        <f>+'Profit &amp; Margin'!F10</f>
        <v>47</v>
      </c>
      <c r="E41" s="79">
        <v>0</v>
      </c>
      <c r="F41" s="79">
        <v>0</v>
      </c>
      <c r="G41" s="585">
        <f>+D41-E41-F41</f>
        <v>47</v>
      </c>
      <c r="H41" s="586"/>
      <c r="I41" s="584">
        <f>+'Profit &amp; Margin'!K10</f>
        <v>101</v>
      </c>
      <c r="J41" s="79">
        <v>0</v>
      </c>
      <c r="K41" s="79">
        <v>0</v>
      </c>
      <c r="L41" s="585">
        <f>+I41-J41-K41</f>
        <v>101</v>
      </c>
      <c r="M41" s="586"/>
      <c r="N41" s="621">
        <f t="shared" ref="N41:N46" si="7">+IFERROR(IF(D41*I41&lt;0,"n.m.",IF(D41/I41-1&gt;100%,"&gt;100%",D41/I41-1)),"n.m.")</f>
        <v>-0.53465346534653468</v>
      </c>
      <c r="O41" s="620">
        <f t="shared" ref="O41:O46" si="8">+IFERROR(IF(G41*L41&lt;0,"n.m.",IF(G41/L41-1&gt;100%,"&gt;100%",G41/L41-1)),"n.m.")</f>
        <v>-0.53465346534653468</v>
      </c>
      <c r="P41" s="589"/>
      <c r="Q41" s="20"/>
    </row>
    <row r="42" spans="1:20" s="132" customFormat="1" ht="15" customHeight="1">
      <c r="A42" s="20"/>
      <c r="B42" s="124"/>
      <c r="C42" s="590" t="s">
        <v>187</v>
      </c>
      <c r="D42" s="584">
        <f>+'Profit &amp; Margin'!F11</f>
        <v>108</v>
      </c>
      <c r="E42" s="79">
        <v>0</v>
      </c>
      <c r="F42" s="79">
        <v>-1</v>
      </c>
      <c r="G42" s="585">
        <f t="shared" ref="G42:G46" si="9">+D42-E42-F42</f>
        <v>109</v>
      </c>
      <c r="H42" s="586"/>
      <c r="I42" s="584">
        <f>+'Profit &amp; Margin'!K11</f>
        <v>103</v>
      </c>
      <c r="J42" s="79">
        <v>0</v>
      </c>
      <c r="K42" s="79">
        <v>-4</v>
      </c>
      <c r="L42" s="585">
        <f t="shared" ref="L42:L46" si="10">+I42-J42-K42</f>
        <v>107</v>
      </c>
      <c r="M42" s="586"/>
      <c r="N42" s="621">
        <f t="shared" si="7"/>
        <v>4.8543689320388328E-2</v>
      </c>
      <c r="O42" s="620">
        <f t="shared" si="8"/>
        <v>1.8691588785046731E-2</v>
      </c>
      <c r="P42" s="589"/>
      <c r="Q42" s="20"/>
    </row>
    <row r="43" spans="1:20" ht="15" customHeight="1">
      <c r="A43" s="20"/>
      <c r="B43" s="74"/>
      <c r="C43" s="590" t="s">
        <v>22</v>
      </c>
      <c r="D43" s="584">
        <f>+'Profit &amp; Margin'!F12</f>
        <v>153</v>
      </c>
      <c r="E43" s="79">
        <v>0</v>
      </c>
      <c r="F43" s="79">
        <v>-5</v>
      </c>
      <c r="G43" s="585">
        <f t="shared" si="9"/>
        <v>158</v>
      </c>
      <c r="H43" s="586"/>
      <c r="I43" s="584">
        <f>+'Profit &amp; Margin'!K12</f>
        <v>183</v>
      </c>
      <c r="J43" s="79">
        <v>0</v>
      </c>
      <c r="K43" s="79">
        <v>-5</v>
      </c>
      <c r="L43" s="585">
        <f t="shared" si="10"/>
        <v>188</v>
      </c>
      <c r="M43" s="586"/>
      <c r="N43" s="621">
        <f t="shared" si="7"/>
        <v>-0.16393442622950816</v>
      </c>
      <c r="O43" s="620">
        <f t="shared" si="8"/>
        <v>-0.15957446808510634</v>
      </c>
      <c r="P43" s="589"/>
      <c r="Q43" s="20"/>
    </row>
    <row r="44" spans="1:20" ht="15" customHeight="1">
      <c r="A44" s="20"/>
      <c r="B44" s="74"/>
      <c r="C44" s="82" t="s">
        <v>193</v>
      </c>
      <c r="D44" s="584">
        <f>+'Profit &amp; Margin'!F13</f>
        <v>302</v>
      </c>
      <c r="E44" s="79">
        <v>0</v>
      </c>
      <c r="F44" s="79">
        <v>-2</v>
      </c>
      <c r="G44" s="585">
        <f t="shared" si="9"/>
        <v>304</v>
      </c>
      <c r="H44" s="586"/>
      <c r="I44" s="584">
        <f>+'Profit &amp; Margin'!K13</f>
        <v>317</v>
      </c>
      <c r="J44" s="79">
        <v>0</v>
      </c>
      <c r="K44" s="79">
        <v>-2</v>
      </c>
      <c r="L44" s="585">
        <f t="shared" si="10"/>
        <v>319</v>
      </c>
      <c r="M44" s="586"/>
      <c r="N44" s="621">
        <f t="shared" si="7"/>
        <v>-4.7318611987381742E-2</v>
      </c>
      <c r="O44" s="620">
        <f t="shared" si="8"/>
        <v>-4.7021943573667735E-2</v>
      </c>
      <c r="P44" s="589"/>
      <c r="Q44" s="20"/>
    </row>
    <row r="45" spans="1:20" ht="15" customHeight="1">
      <c r="A45" s="20"/>
      <c r="B45" s="74"/>
      <c r="C45" s="590" t="s">
        <v>207</v>
      </c>
      <c r="D45" s="584">
        <f>+'Profit &amp; Margin'!F14</f>
        <v>-3</v>
      </c>
      <c r="E45" s="79">
        <v>0</v>
      </c>
      <c r="F45" s="79">
        <v>1</v>
      </c>
      <c r="G45" s="585">
        <f t="shared" si="9"/>
        <v>-4</v>
      </c>
      <c r="H45" s="586"/>
      <c r="I45" s="584">
        <f>+'Profit &amp; Margin'!K14</f>
        <v>-9</v>
      </c>
      <c r="J45" s="79">
        <v>0</v>
      </c>
      <c r="K45" s="79">
        <v>-7</v>
      </c>
      <c r="L45" s="585">
        <f t="shared" si="10"/>
        <v>-2</v>
      </c>
      <c r="M45" s="586"/>
      <c r="N45" s="621">
        <f t="shared" si="7"/>
        <v>-0.66666666666666674</v>
      </c>
      <c r="O45" s="620">
        <f t="shared" si="8"/>
        <v>1</v>
      </c>
      <c r="P45" s="589"/>
      <c r="Q45" s="20"/>
    </row>
    <row r="46" spans="1:20" s="62" customFormat="1" ht="15" customHeight="1">
      <c r="A46" s="20"/>
      <c r="B46" s="233"/>
      <c r="C46" s="597" t="s">
        <v>105</v>
      </c>
      <c r="D46" s="591">
        <f>+'Profit &amp; Margin'!F15</f>
        <v>607</v>
      </c>
      <c r="E46" s="58">
        <v>0</v>
      </c>
      <c r="F46" s="58">
        <f t="shared" ref="F46" si="11">F41+F42+F43+F44+F45</f>
        <v>-7</v>
      </c>
      <c r="G46" s="592">
        <f t="shared" si="9"/>
        <v>614</v>
      </c>
      <c r="H46" s="593"/>
      <c r="I46" s="591">
        <f>+'Profit &amp; Margin'!K15</f>
        <v>695</v>
      </c>
      <c r="J46" s="58">
        <f t="shared" ref="J46:K46" si="12">J41+J42+J43+J44+J45</f>
        <v>0</v>
      </c>
      <c r="K46" s="58">
        <f t="shared" si="12"/>
        <v>-18</v>
      </c>
      <c r="L46" s="592">
        <f t="shared" si="10"/>
        <v>713</v>
      </c>
      <c r="M46" s="593"/>
      <c r="N46" s="622">
        <f t="shared" si="7"/>
        <v>-0.12661870503597117</v>
      </c>
      <c r="O46" s="623">
        <f t="shared" si="8"/>
        <v>-0.13884992987377276</v>
      </c>
      <c r="P46" s="596"/>
      <c r="Q46" s="20"/>
    </row>
    <row r="47" spans="1:20" ht="15" customHeight="1">
      <c r="A47" s="20"/>
      <c r="B47" s="183"/>
      <c r="C47" s="590"/>
      <c r="D47" s="624"/>
      <c r="E47" s="79"/>
      <c r="F47" s="79"/>
      <c r="G47" s="592"/>
      <c r="H47" s="586"/>
      <c r="I47" s="624"/>
      <c r="J47" s="79"/>
      <c r="K47" s="79"/>
      <c r="L47" s="592"/>
      <c r="M47" s="593"/>
      <c r="N47" s="621"/>
      <c r="O47" s="623"/>
      <c r="P47" s="589"/>
      <c r="Q47" s="20"/>
    </row>
    <row r="48" spans="1:20" s="62" customFormat="1" ht="15" customHeight="1">
      <c r="A48" s="20"/>
      <c r="B48" s="53"/>
      <c r="C48" s="600" t="s">
        <v>114</v>
      </c>
      <c r="D48" s="591">
        <f>+'Profit &amp; Margin'!F17</f>
        <v>7</v>
      </c>
      <c r="E48" s="58">
        <v>0</v>
      </c>
      <c r="F48" s="58">
        <v>0</v>
      </c>
      <c r="G48" s="592">
        <f t="shared" ref="G48" si="13">+D48-E48-F48</f>
        <v>7</v>
      </c>
      <c r="H48" s="601"/>
      <c r="I48" s="591">
        <f>+'Profit &amp; Margin'!K17</f>
        <v>9</v>
      </c>
      <c r="J48" s="58">
        <v>0</v>
      </c>
      <c r="K48" s="58">
        <v>0</v>
      </c>
      <c r="L48" s="592">
        <f t="shared" ref="L48" si="14">+I48-J48-K48</f>
        <v>9</v>
      </c>
      <c r="M48" s="601"/>
      <c r="N48" s="622">
        <f>+IFERROR(IF(D48*I48&lt;0,"n.m.",IF(D48/I48-1&gt;100%,"&gt;100%",D48/I48-1)),"n.m.")</f>
        <v>-0.22222222222222221</v>
      </c>
      <c r="O48" s="623">
        <f>+IFERROR(IF(G48*L48&lt;0,"n.m.",IF(G48/L48-1&gt;100%,"&gt;100%",G48/L48-1)),"n.m.")</f>
        <v>-0.22222222222222221</v>
      </c>
      <c r="P48" s="602"/>
      <c r="Q48" s="20"/>
      <c r="T48" s="158"/>
    </row>
    <row r="49" spans="1:16384" ht="15" customHeight="1">
      <c r="A49" s="20"/>
      <c r="B49" s="183"/>
      <c r="C49" s="590"/>
      <c r="D49" s="624"/>
      <c r="E49" s="79"/>
      <c r="F49" s="79"/>
      <c r="G49" s="592"/>
      <c r="H49" s="586"/>
      <c r="I49" s="624"/>
      <c r="J49" s="79"/>
      <c r="K49" s="79"/>
      <c r="L49" s="592"/>
      <c r="M49" s="586"/>
      <c r="N49" s="621"/>
      <c r="O49" s="623"/>
      <c r="P49" s="589"/>
      <c r="Q49" s="20"/>
    </row>
    <row r="50" spans="1:16384" s="62" customFormat="1" ht="15" customHeight="1">
      <c r="A50" s="20"/>
      <c r="B50" s="233"/>
      <c r="C50" s="600" t="s">
        <v>23</v>
      </c>
      <c r="D50" s="591">
        <f>+'Profit &amp; Margin'!F19</f>
        <v>-18</v>
      </c>
      <c r="E50" s="58">
        <v>0</v>
      </c>
      <c r="F50" s="58">
        <v>-10</v>
      </c>
      <c r="G50" s="592">
        <f t="shared" ref="G50" si="15">+D50-E50-F50</f>
        <v>-8</v>
      </c>
      <c r="H50" s="601"/>
      <c r="I50" s="591">
        <f>+'Profit &amp; Margin'!K19</f>
        <v>-8</v>
      </c>
      <c r="J50" s="58">
        <v>0</v>
      </c>
      <c r="K50" s="58">
        <v>-1</v>
      </c>
      <c r="L50" s="592">
        <f t="shared" ref="L50" si="16">+I50-J50-K50</f>
        <v>-7</v>
      </c>
      <c r="M50" s="601"/>
      <c r="N50" s="622" t="str">
        <f>+IFERROR(IF(D50*I50&lt;0,"n.m.",IF(D50/I50-1&gt;100%,"&gt;100%",D50/I50-1)),"n.m.")</f>
        <v>&gt;100%</v>
      </c>
      <c r="O50" s="623">
        <f>+IFERROR(IF(G50*L50&lt;0,"n.m.",IF(G50/L50-1&gt;100%,"&gt;100%",G50/L50-1)),"n.m.")</f>
        <v>0.14285714285714279</v>
      </c>
      <c r="P50" s="602"/>
      <c r="Q50" s="20"/>
    </row>
    <row r="51" spans="1:16384" s="62" customFormat="1" ht="15" customHeight="1">
      <c r="A51" s="20"/>
      <c r="B51" s="233"/>
      <c r="C51" s="600"/>
      <c r="D51" s="624"/>
      <c r="E51" s="58"/>
      <c r="F51" s="79"/>
      <c r="G51" s="625"/>
      <c r="H51" s="601"/>
      <c r="I51" s="624"/>
      <c r="J51" s="58"/>
      <c r="K51" s="79"/>
      <c r="L51" s="625"/>
      <c r="M51" s="601"/>
      <c r="N51" s="622"/>
      <c r="O51" s="623"/>
      <c r="P51" s="602"/>
      <c r="Q51" s="20"/>
    </row>
    <row r="52" spans="1:16384" s="62" customFormat="1" ht="15" customHeight="1">
      <c r="A52" s="20"/>
      <c r="B52" s="53"/>
      <c r="C52" s="123" t="s">
        <v>496</v>
      </c>
      <c r="D52" s="591">
        <f>+'Profit &amp; Margin'!F21</f>
        <v>877</v>
      </c>
      <c r="E52" s="58">
        <v>0</v>
      </c>
      <c r="F52" s="58">
        <f>F39+F48+F46+F50</f>
        <v>-23</v>
      </c>
      <c r="G52" s="592">
        <f t="shared" ref="G52" si="17">+D52-E52-F52</f>
        <v>900</v>
      </c>
      <c r="H52" s="601"/>
      <c r="I52" s="591">
        <f>+'Profit &amp; Margin'!K21</f>
        <v>971</v>
      </c>
      <c r="J52" s="58">
        <f>J39+J48+J46+J50</f>
        <v>0</v>
      </c>
      <c r="K52" s="58">
        <f>K39+K48+K46+K50</f>
        <v>-18</v>
      </c>
      <c r="L52" s="592">
        <f t="shared" ref="L52" si="18">+I52-J52-K52</f>
        <v>989</v>
      </c>
      <c r="M52" s="601"/>
      <c r="N52" s="622">
        <f>+IFERROR(IF(D52*I52&lt;0,"n.m.",IF(D52/I52-1&gt;100%,"&gt;100%",D52/I52-1)),"n.m.")</f>
        <v>-9.6807415036045286E-2</v>
      </c>
      <c r="O52" s="623">
        <f>+IFERROR(IF(G52*L52&lt;0,"n.m.",IF(G52/L52-1&gt;100%,"&gt;100%",G52/L52-1)),"n.m.")</f>
        <v>-8.9989888776542015E-2</v>
      </c>
      <c r="P52" s="602"/>
      <c r="Q52" s="20"/>
    </row>
    <row r="53" spans="1:16384" s="62" customFormat="1" ht="15" customHeight="1">
      <c r="A53" s="20"/>
      <c r="B53" s="53"/>
      <c r="C53" s="123"/>
      <c r="D53" s="598"/>
      <c r="E53" s="58"/>
      <c r="F53" s="79"/>
      <c r="G53" s="599"/>
      <c r="H53" s="601"/>
      <c r="I53" s="598"/>
      <c r="J53" s="58"/>
      <c r="K53" s="79"/>
      <c r="L53" s="599"/>
      <c r="M53" s="586"/>
      <c r="N53" s="622"/>
      <c r="O53" s="623"/>
      <c r="P53" s="602"/>
      <c r="Q53" s="20"/>
    </row>
    <row r="54" spans="1:16384" s="62" customFormat="1" ht="15" customHeight="1">
      <c r="A54" s="20"/>
      <c r="B54" s="53"/>
      <c r="C54" s="256" t="s">
        <v>283</v>
      </c>
      <c r="D54" s="626">
        <f>+'Profit &amp; Margin'!F23</f>
        <v>244</v>
      </c>
      <c r="E54" s="128">
        <v>0</v>
      </c>
      <c r="F54" s="128">
        <v>-6</v>
      </c>
      <c r="G54" s="604">
        <f t="shared" ref="G54" si="19">+D54-E54-F54</f>
        <v>250</v>
      </c>
      <c r="H54" s="605"/>
      <c r="I54" s="626">
        <f>+'Profit &amp; Margin'!K23</f>
        <v>228</v>
      </c>
      <c r="J54" s="128">
        <v>0</v>
      </c>
      <c r="K54" s="128">
        <v>1</v>
      </c>
      <c r="L54" s="604">
        <f t="shared" ref="L54" si="20">+I54-J54-K54</f>
        <v>227</v>
      </c>
      <c r="M54" s="601"/>
      <c r="N54" s="627">
        <f>+IFERROR(IF(D54*I54&lt;0,"n.m.",IF(D54/I54-1&gt;100%,"&gt;100%",D54/I54-1)),"n.m.")</f>
        <v>7.0175438596491224E-2</v>
      </c>
      <c r="O54" s="628">
        <f>+IFERROR(IF(G54*L54&lt;0,"n.m.",IF(G54/L54-1&gt;100%,"&gt;100%",G54/L54-1)),"n.m.")</f>
        <v>0.1013215859030836</v>
      </c>
      <c r="P54" s="602"/>
      <c r="Q54" s="20"/>
    </row>
    <row r="55" spans="1:16384" s="62" customFormat="1" ht="15" customHeight="1">
      <c r="A55" s="20"/>
      <c r="B55" s="53"/>
      <c r="C55" s="123"/>
      <c r="D55" s="598"/>
      <c r="E55" s="58"/>
      <c r="F55" s="79"/>
      <c r="G55" s="599"/>
      <c r="H55" s="601"/>
      <c r="I55" s="598"/>
      <c r="J55" s="58"/>
      <c r="K55" s="79"/>
      <c r="L55" s="599"/>
      <c r="M55" s="601"/>
      <c r="N55" s="622"/>
      <c r="O55" s="623"/>
      <c r="P55" s="602"/>
      <c r="Q55" s="20"/>
    </row>
    <row r="56" spans="1:16384" s="62" customFormat="1" ht="15" customHeight="1">
      <c r="A56" s="20"/>
      <c r="B56" s="53"/>
      <c r="C56" s="123" t="s">
        <v>291</v>
      </c>
      <c r="D56" s="591">
        <f>+'Profit &amp; Margin'!F25</f>
        <v>633</v>
      </c>
      <c r="E56" s="58">
        <v>0</v>
      </c>
      <c r="F56" s="58">
        <f t="shared" ref="F56" si="21">F52-F54</f>
        <v>-17</v>
      </c>
      <c r="G56" s="592">
        <f t="shared" ref="G56" si="22">+D56-E56-F56</f>
        <v>650</v>
      </c>
      <c r="H56" s="601"/>
      <c r="I56" s="591">
        <f>+'Profit &amp; Margin'!K25</f>
        <v>743</v>
      </c>
      <c r="J56" s="58">
        <f t="shared" ref="J56:K56" si="23">J52-J54</f>
        <v>0</v>
      </c>
      <c r="K56" s="58">
        <f t="shared" si="23"/>
        <v>-19</v>
      </c>
      <c r="L56" s="592">
        <f t="shared" ref="L56" si="24">+I56-J56-K56</f>
        <v>762</v>
      </c>
      <c r="M56" s="605"/>
      <c r="N56" s="622">
        <f>+IFERROR(IF(D56*I56&lt;0,"n.m.",IF(D56/I56-1&gt;100%,"&gt;100%",D56/I56-1)),"n.m.")</f>
        <v>-0.14804845222072682</v>
      </c>
      <c r="O56" s="623">
        <f>+IFERROR(IF(G56*L56&lt;0,"n.m.",IF(G56/L56-1&gt;100%,"&gt;100%",G56/L56-1)),"n.m.")</f>
        <v>-0.14698162729658792</v>
      </c>
      <c r="P56" s="602"/>
      <c r="Q56" s="20"/>
    </row>
    <row r="57" spans="1:16384" ht="15" customHeight="1">
      <c r="A57" s="20"/>
      <c r="B57" s="183"/>
      <c r="C57" s="590"/>
      <c r="D57" s="608"/>
      <c r="E57" s="608"/>
      <c r="F57" s="608"/>
      <c r="G57" s="608"/>
      <c r="H57" s="610"/>
      <c r="I57" s="608"/>
      <c r="J57" s="611"/>
      <c r="K57" s="611"/>
      <c r="L57" s="608"/>
      <c r="M57" s="459"/>
      <c r="N57" s="612"/>
      <c r="O57" s="612"/>
      <c r="P57" s="459"/>
      <c r="Q57" s="20"/>
    </row>
    <row r="58" spans="1:16384" ht="9"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spans="1:16384" ht="17.25">
      <c r="A59" s="48"/>
      <c r="B59" s="259" t="s">
        <v>431</v>
      </c>
      <c r="C59" s="48"/>
      <c r="D59" s="48"/>
      <c r="E59" s="52"/>
      <c r="F59" s="52"/>
      <c r="G59" s="48"/>
      <c r="H59" s="44"/>
      <c r="I59" s="48"/>
      <c r="J59" s="48"/>
      <c r="K59" s="229"/>
      <c r="L59" s="167"/>
      <c r="M59" s="229"/>
      <c r="N59" s="613"/>
      <c r="O59" s="613"/>
      <c r="P59" s="229"/>
      <c r="Q59" s="48"/>
    </row>
    <row r="60" spans="1:16384" s="229" customFormat="1">
      <c r="E60" s="179"/>
      <c r="J60" s="179"/>
      <c r="N60" s="613"/>
      <c r="O60" s="613"/>
    </row>
    <row r="61" spans="1:16384" ht="9"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spans="1:16384" ht="15" customHeight="1">
      <c r="A62" s="20"/>
      <c r="B62" s="38"/>
      <c r="C62" s="39" t="s">
        <v>29</v>
      </c>
      <c r="D62" s="569" t="str">
        <f>+D33</f>
        <v>Q3 2014</v>
      </c>
      <c r="E62" s="616"/>
      <c r="F62" s="617"/>
      <c r="G62" s="572" t="str">
        <f>+G33</f>
        <v>Q3 2014</v>
      </c>
      <c r="H62" s="574"/>
      <c r="I62" s="572" t="str">
        <f>+I33</f>
        <v>Q3 2013</v>
      </c>
      <c r="J62" s="616"/>
      <c r="K62" s="617"/>
      <c r="L62" s="572" t="str">
        <f>+L33</f>
        <v>Q3 2013</v>
      </c>
      <c r="M62" s="574"/>
      <c r="N62" s="575"/>
      <c r="O62" s="575"/>
      <c r="P62" s="574"/>
      <c r="Q62" s="20"/>
    </row>
    <row r="63" spans="1:16384" ht="15" customHeight="1">
      <c r="A63" s="20"/>
      <c r="B63" s="38"/>
      <c r="C63" s="45" t="s">
        <v>158</v>
      </c>
      <c r="D63" s="576" t="s">
        <v>145</v>
      </c>
      <c r="E63" s="629"/>
      <c r="F63" s="577"/>
      <c r="G63" s="570" t="s">
        <v>495</v>
      </c>
      <c r="H63" s="574"/>
      <c r="I63" s="570" t="s">
        <v>145</v>
      </c>
      <c r="J63" s="629"/>
      <c r="K63" s="577"/>
      <c r="L63" s="570" t="s">
        <v>495</v>
      </c>
      <c r="M63" s="574"/>
      <c r="N63" s="575"/>
      <c r="O63" s="575"/>
      <c r="P63" s="574"/>
      <c r="Q63" s="20"/>
    </row>
    <row r="64" spans="1:16384" ht="15" customHeight="1">
      <c r="A64" s="20"/>
      <c r="B64" s="74"/>
      <c r="C64" s="74"/>
      <c r="D64" s="578"/>
      <c r="E64" s="580"/>
      <c r="F64" s="580"/>
      <c r="G64" s="580"/>
      <c r="H64" s="581"/>
      <c r="I64" s="580"/>
      <c r="J64" s="580"/>
      <c r="K64" s="580"/>
      <c r="L64" s="580"/>
      <c r="M64" s="581"/>
      <c r="N64" s="459"/>
      <c r="O64" s="630"/>
      <c r="P64" s="581"/>
      <c r="Q64" s="20"/>
    </row>
    <row r="65" spans="1:17" ht="15" customHeight="1">
      <c r="A65" s="20"/>
      <c r="B65" s="74"/>
      <c r="C65" s="590" t="s">
        <v>285</v>
      </c>
      <c r="D65" s="631">
        <f>D36/D5</f>
        <v>0.29256594724220625</v>
      </c>
      <c r="E65" s="315"/>
      <c r="F65" s="315"/>
      <c r="G65" s="632">
        <f>G36/G5</f>
        <v>0.29976019184652281</v>
      </c>
      <c r="H65" s="633"/>
      <c r="I65" s="631">
        <f>I36/I5</f>
        <v>0.28660826032540676</v>
      </c>
      <c r="J65" s="315"/>
      <c r="K65" s="315"/>
      <c r="L65" s="632">
        <f>L36/L5</f>
        <v>0.28535669586983731</v>
      </c>
      <c r="M65" s="634"/>
      <c r="N65" s="399"/>
      <c r="O65" s="635"/>
      <c r="P65" s="459"/>
      <c r="Q65" s="20"/>
    </row>
    <row r="66" spans="1:17" ht="15" customHeight="1">
      <c r="A66" s="20"/>
      <c r="B66" s="74"/>
      <c r="C66" s="590" t="s">
        <v>21</v>
      </c>
      <c r="D66" s="631">
        <f>D37/D6</f>
        <v>0.21590909090909091</v>
      </c>
      <c r="E66" s="315"/>
      <c r="F66" s="315"/>
      <c r="G66" s="632">
        <f>G37/G6</f>
        <v>0.21590909090909091</v>
      </c>
      <c r="H66" s="633"/>
      <c r="I66" s="631">
        <f>I37/I6</f>
        <v>0.25966850828729282</v>
      </c>
      <c r="J66" s="315"/>
      <c r="K66" s="315"/>
      <c r="L66" s="632">
        <f>L37/L6</f>
        <v>0.25966850828729282</v>
      </c>
      <c r="M66" s="634"/>
      <c r="N66" s="399"/>
      <c r="O66" s="635"/>
      <c r="P66" s="459"/>
      <c r="Q66" s="20"/>
    </row>
    <row r="67" spans="1:17" ht="15" customHeight="1">
      <c r="A67" s="20"/>
      <c r="B67" s="53"/>
      <c r="C67" s="590" t="s">
        <v>207</v>
      </c>
      <c r="D67" s="631">
        <f>D38/D7</f>
        <v>-0.14285714285714285</v>
      </c>
      <c r="E67" s="315"/>
      <c r="F67" s="315"/>
      <c r="G67" s="632">
        <f>G38/G7</f>
        <v>-0.14285714285714285</v>
      </c>
      <c r="H67" s="633"/>
      <c r="I67" s="631">
        <f>I38/I7</f>
        <v>-0.1</v>
      </c>
      <c r="J67" s="315"/>
      <c r="K67" s="315"/>
      <c r="L67" s="632">
        <f>L38/L7</f>
        <v>-0.1</v>
      </c>
      <c r="M67" s="634"/>
      <c r="N67" s="399"/>
      <c r="O67" s="635"/>
      <c r="P67" s="459"/>
      <c r="Q67" s="20"/>
    </row>
    <row r="68" spans="1:17" ht="15" customHeight="1">
      <c r="A68" s="20"/>
      <c r="B68" s="74"/>
      <c r="C68" s="597" t="s">
        <v>429</v>
      </c>
      <c r="D68" s="636">
        <f>D39/D8</f>
        <v>0.27630285152409045</v>
      </c>
      <c r="E68" s="323"/>
      <c r="F68" s="323"/>
      <c r="G68" s="637">
        <f>G39/G8</f>
        <v>0.28220255653883974</v>
      </c>
      <c r="H68" s="638"/>
      <c r="I68" s="636">
        <f>I39/I8</f>
        <v>0.27777777777777779</v>
      </c>
      <c r="J68" s="323"/>
      <c r="K68" s="323"/>
      <c r="L68" s="637">
        <f>L39/L8</f>
        <v>0.27676767676767677</v>
      </c>
      <c r="M68" s="639"/>
      <c r="N68" s="228"/>
      <c r="O68" s="635"/>
      <c r="P68" s="451"/>
      <c r="Q68" s="20"/>
    </row>
    <row r="69" spans="1:17" ht="15" customHeight="1">
      <c r="A69" s="20"/>
      <c r="B69" s="74"/>
      <c r="C69" s="597"/>
      <c r="D69" s="636"/>
      <c r="E69" s="323"/>
      <c r="F69" s="323"/>
      <c r="G69" s="637"/>
      <c r="H69" s="638"/>
      <c r="I69" s="636"/>
      <c r="J69" s="323"/>
      <c r="K69" s="323"/>
      <c r="L69" s="637"/>
      <c r="M69" s="639"/>
      <c r="N69" s="228"/>
      <c r="O69" s="635"/>
      <c r="P69" s="451"/>
      <c r="Q69" s="20"/>
    </row>
    <row r="70" spans="1:17" ht="15" customHeight="1">
      <c r="A70" s="20"/>
      <c r="B70" s="74"/>
      <c r="C70" s="590" t="s">
        <v>186</v>
      </c>
      <c r="D70" s="631">
        <f t="shared" ref="D70:D75" si="25">D41/D10</f>
        <v>0.1327683615819209</v>
      </c>
      <c r="E70" s="315"/>
      <c r="F70" s="315"/>
      <c r="G70" s="632">
        <f t="shared" ref="G70:G75" si="26">G41/G10</f>
        <v>0.1327683615819209</v>
      </c>
      <c r="H70" s="633"/>
      <c r="I70" s="631">
        <f t="shared" ref="I70:I75" si="27">I41/I10</f>
        <v>0.26933333333333331</v>
      </c>
      <c r="J70" s="315"/>
      <c r="K70" s="315"/>
      <c r="L70" s="632">
        <f t="shared" ref="L70:L75" si="28">L41/L10</f>
        <v>0.26933333333333331</v>
      </c>
      <c r="M70" s="634"/>
      <c r="N70" s="399"/>
      <c r="O70" s="635"/>
      <c r="P70" s="459"/>
      <c r="Q70" s="20"/>
    </row>
    <row r="71" spans="1:17" ht="15" customHeight="1">
      <c r="A71" s="20"/>
      <c r="B71" s="124"/>
      <c r="C71" s="590" t="s">
        <v>187</v>
      </c>
      <c r="D71" s="631">
        <f t="shared" si="25"/>
        <v>0.22641509433962265</v>
      </c>
      <c r="E71" s="315"/>
      <c r="F71" s="315"/>
      <c r="G71" s="632">
        <f t="shared" si="26"/>
        <v>0.22851153039832284</v>
      </c>
      <c r="H71" s="633"/>
      <c r="I71" s="631">
        <f t="shared" si="27"/>
        <v>0.21063394683026584</v>
      </c>
      <c r="J71" s="315"/>
      <c r="K71" s="315"/>
      <c r="L71" s="632">
        <f t="shared" si="28"/>
        <v>0.21881390593047034</v>
      </c>
      <c r="M71" s="634"/>
      <c r="N71" s="399"/>
      <c r="O71" s="635"/>
      <c r="P71" s="459"/>
      <c r="Q71" s="20"/>
    </row>
    <row r="72" spans="1:17" ht="15" customHeight="1">
      <c r="A72" s="20"/>
      <c r="B72" s="74"/>
      <c r="C72" s="590" t="s">
        <v>22</v>
      </c>
      <c r="D72" s="631">
        <f t="shared" si="25"/>
        <v>0.21671388101983002</v>
      </c>
      <c r="E72" s="315"/>
      <c r="F72" s="315"/>
      <c r="G72" s="632">
        <f t="shared" si="26"/>
        <v>0.22379603399433429</v>
      </c>
      <c r="H72" s="633"/>
      <c r="I72" s="631">
        <f t="shared" si="27"/>
        <v>0.24110671936758893</v>
      </c>
      <c r="J72" s="315"/>
      <c r="K72" s="315"/>
      <c r="L72" s="632">
        <f t="shared" si="28"/>
        <v>0.24769433465085638</v>
      </c>
      <c r="M72" s="634"/>
      <c r="N72" s="399"/>
      <c r="O72" s="635"/>
      <c r="P72" s="459"/>
      <c r="Q72" s="20"/>
    </row>
    <row r="73" spans="1:17" ht="15" customHeight="1">
      <c r="A73" s="20"/>
      <c r="B73" s="74"/>
      <c r="C73" s="82" t="s">
        <v>193</v>
      </c>
      <c r="D73" s="631">
        <f t="shared" si="25"/>
        <v>0.54219030520646316</v>
      </c>
      <c r="E73" s="315"/>
      <c r="F73" s="315"/>
      <c r="G73" s="632">
        <f t="shared" si="26"/>
        <v>0.54578096947935373</v>
      </c>
      <c r="H73" s="633"/>
      <c r="I73" s="631">
        <f t="shared" si="27"/>
        <v>0.54373927958833623</v>
      </c>
      <c r="J73" s="315"/>
      <c r="K73" s="315"/>
      <c r="L73" s="632">
        <f t="shared" si="28"/>
        <v>0.54716981132075471</v>
      </c>
      <c r="M73" s="634"/>
      <c r="N73" s="399"/>
      <c r="O73" s="635"/>
      <c r="P73" s="459"/>
      <c r="Q73" s="20"/>
    </row>
    <row r="74" spans="1:17" ht="15" customHeight="1">
      <c r="A74" s="20"/>
      <c r="B74" s="74"/>
      <c r="C74" s="590" t="s">
        <v>207</v>
      </c>
      <c r="D74" s="631">
        <f t="shared" si="25"/>
        <v>5.6710775047258983E-3</v>
      </c>
      <c r="E74" s="315"/>
      <c r="F74" s="315"/>
      <c r="G74" s="632">
        <f t="shared" si="26"/>
        <v>7.5614366729678641E-3</v>
      </c>
      <c r="H74" s="633"/>
      <c r="I74" s="631">
        <f t="shared" si="27"/>
        <v>1.6513761467889909E-2</v>
      </c>
      <c r="J74" s="315"/>
      <c r="K74" s="315"/>
      <c r="L74" s="632">
        <f t="shared" si="28"/>
        <v>3.669724770642202E-3</v>
      </c>
      <c r="M74" s="634"/>
      <c r="N74" s="399"/>
      <c r="O74" s="635"/>
      <c r="P74" s="459"/>
      <c r="Q74" s="20"/>
    </row>
    <row r="75" spans="1:17" ht="15" customHeight="1">
      <c r="A75" s="20"/>
      <c r="B75" s="183"/>
      <c r="C75" s="597" t="s">
        <v>105</v>
      </c>
      <c r="D75" s="636">
        <f t="shared" si="25"/>
        <v>0.38785942492012782</v>
      </c>
      <c r="E75" s="323"/>
      <c r="F75" s="323"/>
      <c r="G75" s="637">
        <f t="shared" si="26"/>
        <v>0.39233226837060703</v>
      </c>
      <c r="H75" s="638"/>
      <c r="I75" s="636">
        <f t="shared" si="27"/>
        <v>0.41842263696568333</v>
      </c>
      <c r="J75" s="323"/>
      <c r="K75" s="323"/>
      <c r="L75" s="637">
        <f t="shared" si="28"/>
        <v>0.42925948223961469</v>
      </c>
      <c r="M75" s="639"/>
      <c r="N75" s="228"/>
      <c r="O75" s="635"/>
      <c r="P75" s="451"/>
      <c r="Q75" s="20"/>
    </row>
    <row r="76" spans="1:17" ht="15" customHeight="1">
      <c r="A76" s="20"/>
      <c r="B76" s="183"/>
      <c r="C76" s="590"/>
      <c r="D76" s="631"/>
      <c r="E76" s="315"/>
      <c r="F76" s="315"/>
      <c r="G76" s="632"/>
      <c r="H76" s="633"/>
      <c r="I76" s="631"/>
      <c r="J76" s="315"/>
      <c r="K76" s="315"/>
      <c r="L76" s="632"/>
      <c r="M76" s="639"/>
      <c r="N76" s="399"/>
      <c r="O76" s="635"/>
      <c r="P76" s="459"/>
      <c r="Q76" s="20"/>
    </row>
    <row r="77" spans="1:17" s="62" customFormat="1" ht="15" customHeight="1">
      <c r="A77" s="20"/>
      <c r="B77" s="53"/>
      <c r="C77" s="600" t="s">
        <v>114</v>
      </c>
      <c r="D77" s="636">
        <f>D48/D17</f>
        <v>2.8806584362139918E-2</v>
      </c>
      <c r="E77" s="321"/>
      <c r="F77" s="321"/>
      <c r="G77" s="637">
        <f>G48/G17</f>
        <v>2.8806584362139918E-2</v>
      </c>
      <c r="H77" s="640"/>
      <c r="I77" s="636">
        <f>I48/I17</f>
        <v>3.6290322580645164E-2</v>
      </c>
      <c r="J77" s="321"/>
      <c r="K77" s="321"/>
      <c r="L77" s="637">
        <f>L48/L17</f>
        <v>3.6290322580645164E-2</v>
      </c>
      <c r="M77" s="641"/>
      <c r="N77" s="228"/>
      <c r="O77" s="635"/>
      <c r="P77" s="481"/>
      <c r="Q77" s="20"/>
    </row>
    <row r="78" spans="1:17" ht="15" customHeight="1">
      <c r="A78" s="20"/>
      <c r="B78" s="183"/>
      <c r="C78" s="590"/>
      <c r="D78" s="631"/>
      <c r="E78" s="315"/>
      <c r="F78" s="315"/>
      <c r="G78" s="632"/>
      <c r="H78" s="633"/>
      <c r="I78" s="631"/>
      <c r="J78" s="315"/>
      <c r="K78" s="315"/>
      <c r="L78" s="632"/>
      <c r="M78" s="634"/>
      <c r="N78" s="399"/>
      <c r="O78" s="635"/>
      <c r="P78" s="459"/>
      <c r="Q78" s="20"/>
    </row>
    <row r="79" spans="1:17" s="62" customFormat="1" ht="15" customHeight="1">
      <c r="A79" s="20"/>
      <c r="B79" s="233"/>
      <c r="C79" s="600" t="s">
        <v>23</v>
      </c>
      <c r="D79" s="636">
        <f>D50/D19</f>
        <v>-0.94736842105263153</v>
      </c>
      <c r="E79" s="321"/>
      <c r="F79" s="321"/>
      <c r="G79" s="637">
        <f>G50/G19</f>
        <v>-0.42105263157894735</v>
      </c>
      <c r="H79" s="640"/>
      <c r="I79" s="636">
        <f>I50/I19</f>
        <v>-0.36363636363636365</v>
      </c>
      <c r="J79" s="321"/>
      <c r="K79" s="321"/>
      <c r="L79" s="637">
        <f>L50/L19</f>
        <v>-0.31818181818181818</v>
      </c>
      <c r="M79" s="641"/>
      <c r="N79" s="228"/>
      <c r="O79" s="635"/>
      <c r="P79" s="481"/>
      <c r="Q79" s="20"/>
    </row>
    <row r="80" spans="1:17" ht="15" customHeight="1">
      <c r="A80" s="20"/>
      <c r="B80" s="183"/>
      <c r="C80" s="590"/>
      <c r="D80" s="631"/>
      <c r="E80" s="315"/>
      <c r="F80" s="315"/>
      <c r="G80" s="632"/>
      <c r="H80" s="633"/>
      <c r="I80" s="631"/>
      <c r="J80" s="315"/>
      <c r="K80" s="315"/>
      <c r="L80" s="632"/>
      <c r="M80" s="641"/>
      <c r="N80" s="399"/>
      <c r="O80" s="635"/>
      <c r="P80" s="459"/>
      <c r="Q80" s="20"/>
    </row>
    <row r="81" spans="1:16384" ht="15" customHeight="1">
      <c r="A81" s="20"/>
      <c r="B81" s="183"/>
      <c r="C81" s="597" t="s">
        <v>497</v>
      </c>
      <c r="D81" s="636">
        <f>D52/D23</f>
        <v>0.31512756018684873</v>
      </c>
      <c r="E81" s="321"/>
      <c r="F81" s="321"/>
      <c r="G81" s="637">
        <f>G52/G23</f>
        <v>0.32339202299676606</v>
      </c>
      <c r="H81" s="640"/>
      <c r="I81" s="636">
        <f>I52/I23</f>
        <v>0.34034349807220471</v>
      </c>
      <c r="J81" s="321"/>
      <c r="K81" s="321"/>
      <c r="L81" s="637">
        <f>L52/L23</f>
        <v>0.3466526463371889</v>
      </c>
      <c r="M81" s="641"/>
      <c r="N81" s="228"/>
      <c r="O81" s="635"/>
      <c r="P81" s="481"/>
      <c r="Q81" s="20"/>
    </row>
    <row r="82" spans="1:16384" s="62" customFormat="1" ht="15" customHeight="1">
      <c r="A82" s="20"/>
      <c r="B82" s="53"/>
      <c r="C82" s="600"/>
      <c r="D82" s="636"/>
      <c r="E82" s="321"/>
      <c r="F82" s="321"/>
      <c r="G82" s="637"/>
      <c r="H82" s="640"/>
      <c r="I82" s="636"/>
      <c r="J82" s="321"/>
      <c r="K82" s="321"/>
      <c r="L82" s="637"/>
      <c r="M82" s="634"/>
      <c r="N82" s="228"/>
      <c r="O82" s="635"/>
      <c r="P82" s="481"/>
      <c r="Q82" s="20"/>
    </row>
    <row r="83" spans="1:16384" s="132" customFormat="1" ht="15" customHeight="1">
      <c r="A83" s="20"/>
      <c r="B83" s="642"/>
      <c r="C83" s="643" t="s">
        <v>293</v>
      </c>
      <c r="D83" s="644">
        <f>D54/D25</f>
        <v>0.3031055900621118</v>
      </c>
      <c r="E83" s="327"/>
      <c r="F83" s="327"/>
      <c r="G83" s="645">
        <f>G54/G25</f>
        <v>0.3105590062111801</v>
      </c>
      <c r="H83" s="646"/>
      <c r="I83" s="644">
        <f>I54/I25</f>
        <v>0.29495472186287192</v>
      </c>
      <c r="J83" s="327"/>
      <c r="K83" s="327"/>
      <c r="L83" s="645">
        <f>L54/L25</f>
        <v>0.29366106080206988</v>
      </c>
      <c r="M83" s="641"/>
      <c r="N83" s="647"/>
      <c r="O83" s="635"/>
      <c r="P83" s="648"/>
      <c r="Q83" s="20"/>
    </row>
    <row r="84" spans="1:16384" s="62" customFormat="1" ht="15" customHeight="1">
      <c r="A84" s="20"/>
      <c r="B84" s="233"/>
      <c r="C84" s="600"/>
      <c r="D84" s="636"/>
      <c r="E84" s="321"/>
      <c r="F84" s="321"/>
      <c r="G84" s="637"/>
      <c r="H84" s="640"/>
      <c r="I84" s="636"/>
      <c r="J84" s="321"/>
      <c r="K84" s="321"/>
      <c r="L84" s="637"/>
      <c r="M84" s="641"/>
      <c r="N84" s="228"/>
      <c r="O84" s="635"/>
      <c r="P84" s="481"/>
      <c r="Q84" s="20"/>
    </row>
    <row r="85" spans="1:16384" s="62" customFormat="1" ht="15" customHeight="1">
      <c r="A85" s="20"/>
      <c r="B85" s="233"/>
      <c r="C85" s="600" t="s">
        <v>498</v>
      </c>
      <c r="D85" s="636">
        <f>D56/D27</f>
        <v>0.32002022244691608</v>
      </c>
      <c r="E85" s="321"/>
      <c r="F85" s="321"/>
      <c r="G85" s="637">
        <f>G56/G27</f>
        <v>0.32861476238624876</v>
      </c>
      <c r="H85" s="640"/>
      <c r="I85" s="636">
        <f>I56/I27</f>
        <v>0.35721153846153847</v>
      </c>
      <c r="J85" s="321"/>
      <c r="K85" s="321"/>
      <c r="L85" s="637">
        <f>L56/L27</f>
        <v>0.36634615384615382</v>
      </c>
      <c r="M85" s="649"/>
      <c r="N85" s="228"/>
      <c r="O85" s="635"/>
      <c r="P85" s="481"/>
      <c r="Q85" s="20"/>
    </row>
    <row r="86" spans="1:16384" ht="15" customHeight="1">
      <c r="A86" s="20"/>
      <c r="B86" s="183"/>
      <c r="C86" s="183"/>
      <c r="D86" s="608"/>
      <c r="E86" s="608"/>
      <c r="F86" s="608"/>
      <c r="G86" s="608"/>
      <c r="H86" s="610"/>
      <c r="I86" s="608"/>
      <c r="J86" s="608"/>
      <c r="K86" s="608"/>
      <c r="L86" s="608"/>
      <c r="M86" s="459"/>
      <c r="N86" s="459"/>
      <c r="O86" s="459"/>
      <c r="P86" s="459"/>
      <c r="Q86" s="20"/>
    </row>
    <row r="87" spans="1:16384" ht="9"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c r="XFD87" s="20"/>
    </row>
    <row r="88" spans="1:16384" ht="17.25">
      <c r="A88" s="229"/>
      <c r="B88" s="259" t="s">
        <v>431</v>
      </c>
      <c r="C88" s="48"/>
      <c r="D88" s="48"/>
      <c r="E88" s="52"/>
      <c r="F88" s="179"/>
      <c r="G88" s="229"/>
      <c r="H88" s="167"/>
      <c r="I88" s="229"/>
      <c r="J88" s="229"/>
      <c r="K88" s="229"/>
      <c r="L88" s="167"/>
      <c r="M88" s="229"/>
      <c r="N88" s="613"/>
      <c r="O88" s="613"/>
      <c r="P88" s="229"/>
      <c r="Q88"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view="pageBreakPreview" zoomScale="85" zoomScaleNormal="100" zoomScaleSheetLayoutView="85" workbookViewId="0"/>
  </sheetViews>
  <sheetFormatPr defaultRowHeight="15"/>
  <cols>
    <col min="1" max="1" width="1.28515625" style="454" customWidth="1"/>
    <col min="2" max="2" width="1.7109375" style="454" customWidth="1"/>
    <col min="3" max="3" width="50.5703125" style="454" customWidth="1"/>
    <col min="4" max="13" width="8.7109375" style="454" customWidth="1"/>
    <col min="14" max="14" width="1.7109375" style="454" customWidth="1"/>
    <col min="15" max="15" width="8.7109375" style="231" customWidth="1"/>
    <col min="16" max="16" width="1.7109375" style="454" customWidth="1"/>
    <col min="17" max="17" width="8.7109375" style="89" customWidth="1"/>
    <col min="18" max="18" width="1.7109375" style="454" customWidth="1"/>
    <col min="19" max="19" width="1.42578125" style="454" customWidth="1"/>
    <col min="20" max="16384" width="9.140625" style="454"/>
  </cols>
  <sheetData>
    <row r="1" spans="1:19" s="37" customFormat="1" ht="9" customHeight="1">
      <c r="A1" s="20"/>
      <c r="B1" s="20"/>
      <c r="C1" s="20"/>
      <c r="D1" s="20"/>
      <c r="E1" s="20"/>
      <c r="F1" s="20"/>
      <c r="G1" s="20"/>
      <c r="H1" s="20"/>
      <c r="I1" s="20"/>
      <c r="J1" s="20"/>
      <c r="K1" s="20"/>
      <c r="L1" s="20"/>
      <c r="M1" s="20"/>
      <c r="N1" s="20"/>
      <c r="O1" s="36"/>
      <c r="P1" s="20"/>
      <c r="Q1" s="20"/>
      <c r="R1" s="20"/>
      <c r="S1" s="20"/>
    </row>
    <row r="2" spans="1:19" ht="15" customHeight="1">
      <c r="A2" s="20"/>
      <c r="B2" s="652"/>
      <c r="C2" s="39" t="s">
        <v>190</v>
      </c>
      <c r="D2" s="339">
        <f>+'CF, Capex, BS &amp; Debt sum'!D2</f>
        <v>2014</v>
      </c>
      <c r="E2" s="340" t="str">
        <f>+'CF, Capex, BS &amp; Debt sum'!E2</f>
        <v>Q4 '14</v>
      </c>
      <c r="F2" s="340" t="str">
        <f>+'CF, Capex, BS &amp; Debt sum'!F2</f>
        <v>Q3 '14</v>
      </c>
      <c r="G2" s="340" t="str">
        <f>+'CF, Capex, BS &amp; Debt sum'!G2</f>
        <v>Q2 '14</v>
      </c>
      <c r="H2" s="340" t="str">
        <f>+'CF, Capex, BS &amp; Debt sum'!H2</f>
        <v>Q1 '14</v>
      </c>
      <c r="I2" s="339">
        <f>+'CF, Capex, BS &amp; Debt sum'!I2</f>
        <v>2013</v>
      </c>
      <c r="J2" s="340" t="str">
        <f>+'CF, Capex, BS &amp; Debt sum'!J2</f>
        <v>Q4 '13</v>
      </c>
      <c r="K2" s="340" t="str">
        <f>+'CF, Capex, BS &amp; Debt sum'!K2</f>
        <v>Q3 '13</v>
      </c>
      <c r="L2" s="340" t="str">
        <f>+'CF, Capex, BS &amp; Debt sum'!L2</f>
        <v>Q2 '13</v>
      </c>
      <c r="M2" s="340" t="str">
        <f>+'CF, Capex, BS &amp; Debt sum'!M2</f>
        <v>Q1 '13</v>
      </c>
      <c r="N2" s="653"/>
      <c r="O2" s="340" t="str">
        <f>+'CF, Capex, BS &amp; Debt sum'!O2</f>
        <v>y-on-y</v>
      </c>
      <c r="P2" s="653"/>
      <c r="Q2" s="42" t="s">
        <v>216</v>
      </c>
      <c r="R2" s="654"/>
      <c r="S2" s="20"/>
    </row>
    <row r="3" spans="1:19" ht="15" customHeight="1">
      <c r="A3" s="20"/>
      <c r="B3" s="655"/>
      <c r="C3" s="656"/>
      <c r="D3" s="340"/>
      <c r="E3" s="340"/>
      <c r="F3" s="340"/>
      <c r="G3" s="340"/>
      <c r="H3" s="340"/>
      <c r="I3" s="340"/>
      <c r="J3" s="340"/>
      <c r="K3" s="343"/>
      <c r="L3" s="343"/>
      <c r="M3" s="340"/>
      <c r="N3" s="657"/>
      <c r="O3" s="340" t="str">
        <f>+'CF, Capex, BS &amp; Debt sum'!O3</f>
        <v>FY%</v>
      </c>
      <c r="P3" s="657"/>
      <c r="Q3" s="181" t="str">
        <f>+'FTE, Regulation &amp; M&amp;A'!Q3</f>
        <v>Q4%</v>
      </c>
      <c r="R3" s="658"/>
      <c r="S3" s="20"/>
    </row>
    <row r="4" spans="1:19" ht="15" customHeight="1">
      <c r="A4" s="20"/>
      <c r="B4" s="655"/>
      <c r="C4" s="659"/>
      <c r="D4" s="349"/>
      <c r="E4" s="349"/>
      <c r="F4" s="349"/>
      <c r="G4" s="349"/>
      <c r="H4" s="349"/>
      <c r="I4" s="349"/>
      <c r="J4" s="349"/>
      <c r="K4" s="513"/>
      <c r="L4" s="513"/>
      <c r="M4" s="349"/>
      <c r="N4" s="659"/>
      <c r="O4" s="184"/>
      <c r="P4" s="659"/>
      <c r="Q4" s="184"/>
      <c r="R4" s="660"/>
      <c r="S4" s="20"/>
    </row>
    <row r="5" spans="1:19" ht="18.75" customHeight="1">
      <c r="A5" s="20"/>
      <c r="B5" s="661"/>
      <c r="C5" s="662" t="s">
        <v>500</v>
      </c>
      <c r="D5" s="663">
        <v>0.43</v>
      </c>
      <c r="E5" s="664">
        <v>0.43</v>
      </c>
      <c r="F5" s="665">
        <v>0.42</v>
      </c>
      <c r="G5" s="665">
        <v>0.43</v>
      </c>
      <c r="H5" s="665">
        <v>0.43</v>
      </c>
      <c r="I5" s="666">
        <v>0.44</v>
      </c>
      <c r="J5" s="664">
        <v>0.43</v>
      </c>
      <c r="K5" s="667">
        <v>0.44</v>
      </c>
      <c r="L5" s="667">
        <v>0.45</v>
      </c>
      <c r="M5" s="668">
        <v>0.45</v>
      </c>
      <c r="N5" s="669"/>
      <c r="O5" s="219"/>
      <c r="P5" s="669"/>
      <c r="Q5" s="220"/>
      <c r="R5" s="670"/>
      <c r="S5" s="20"/>
    </row>
    <row r="6" spans="1:19" ht="15" customHeight="1">
      <c r="A6" s="20"/>
      <c r="B6" s="655"/>
      <c r="C6" s="659"/>
      <c r="D6" s="671"/>
      <c r="E6" s="672"/>
      <c r="F6" s="673"/>
      <c r="G6" s="673"/>
      <c r="H6" s="673"/>
      <c r="I6" s="674"/>
      <c r="J6" s="672"/>
      <c r="K6" s="675"/>
      <c r="L6" s="675"/>
      <c r="M6" s="676"/>
      <c r="N6" s="677"/>
      <c r="O6" s="219"/>
      <c r="P6" s="677"/>
      <c r="Q6" s="220"/>
      <c r="R6" s="658"/>
      <c r="S6" s="20"/>
    </row>
    <row r="7" spans="1:19" ht="18.75" customHeight="1">
      <c r="A7" s="20"/>
      <c r="B7" s="655"/>
      <c r="C7" s="662" t="s">
        <v>501</v>
      </c>
      <c r="D7" s="678">
        <f>+E7</f>
        <v>7540</v>
      </c>
      <c r="E7" s="679">
        <f>E8+E11</f>
        <v>7540</v>
      </c>
      <c r="F7" s="680">
        <f t="shared" ref="F7:M7" si="0">F8+F11</f>
        <v>7432</v>
      </c>
      <c r="G7" s="680">
        <f t="shared" si="0"/>
        <v>7300</v>
      </c>
      <c r="H7" s="680">
        <f t="shared" si="0"/>
        <v>7290</v>
      </c>
      <c r="I7" s="681">
        <f>+J7</f>
        <v>7351</v>
      </c>
      <c r="J7" s="679">
        <f t="shared" si="0"/>
        <v>7351</v>
      </c>
      <c r="K7" s="682">
        <f t="shared" si="0"/>
        <v>7348</v>
      </c>
      <c r="L7" s="682">
        <f t="shared" si="0"/>
        <v>7343</v>
      </c>
      <c r="M7" s="680">
        <f t="shared" si="0"/>
        <v>7409</v>
      </c>
      <c r="N7" s="669"/>
      <c r="O7" s="59">
        <f>+IFERROR(IF(D7*I7&lt;0,"n.m.",IF(D7/I7-1&gt;100%,"&gt;100%",D7/I7-1)),"n.m.")</f>
        <v>2.5710787647938993E-2</v>
      </c>
      <c r="P7" s="669"/>
      <c r="Q7" s="60">
        <f>+IFERROR(IF(E7*J7&lt;0,"n.m.",IF(E7/J7-1&gt;100%,"&gt;100%",E7/J7-1)),"n.m.")</f>
        <v>2.5710787647938993E-2</v>
      </c>
      <c r="R7" s="670"/>
      <c r="S7" s="20"/>
    </row>
    <row r="8" spans="1:19" ht="15" customHeight="1">
      <c r="A8" s="20"/>
      <c r="B8" s="683"/>
      <c r="C8" s="684" t="s">
        <v>502</v>
      </c>
      <c r="D8" s="685">
        <f t="shared" ref="D8:D11" si="1">+E8</f>
        <v>3703</v>
      </c>
      <c r="E8" s="686">
        <v>3703</v>
      </c>
      <c r="F8" s="687">
        <v>3639</v>
      </c>
      <c r="G8" s="687">
        <v>3574</v>
      </c>
      <c r="H8" s="688">
        <v>3533</v>
      </c>
      <c r="I8" s="689">
        <f t="shared" ref="I8:I11" si="2">+J8</f>
        <v>3527</v>
      </c>
      <c r="J8" s="686">
        <v>3527</v>
      </c>
      <c r="K8" s="690">
        <v>3516</v>
      </c>
      <c r="L8" s="690">
        <v>3524</v>
      </c>
      <c r="M8" s="687">
        <v>3524</v>
      </c>
      <c r="N8" s="691"/>
      <c r="O8" s="692">
        <f t="shared" ref="O8:O30" si="3">+IFERROR(IF(D8*I8&lt;0,"n.m.",IF(D8/I8-1&gt;100%,"&gt;100%",D8/I8-1)),"n.m.")</f>
        <v>4.9900765523107404E-2</v>
      </c>
      <c r="P8" s="691"/>
      <c r="Q8" s="693">
        <f t="shared" ref="Q8:Q30" si="4">+IFERROR(IF(E8*J8&lt;0,"n.m.",IF(E8/J8-1&gt;100%,"&gt;100%",E8/J8-1)),"n.m.")</f>
        <v>4.9900765523107404E-2</v>
      </c>
      <c r="R8" s="660"/>
      <c r="S8" s="20"/>
    </row>
    <row r="9" spans="1:19" s="706" customFormat="1" ht="15" customHeight="1">
      <c r="A9" s="560"/>
      <c r="B9" s="694"/>
      <c r="C9" s="695" t="s">
        <v>364</v>
      </c>
      <c r="D9" s="696">
        <f t="shared" si="1"/>
        <v>701</v>
      </c>
      <c r="E9" s="697">
        <v>701</v>
      </c>
      <c r="F9" s="698">
        <v>519</v>
      </c>
      <c r="G9" s="698">
        <v>399</v>
      </c>
      <c r="H9" s="699">
        <v>323</v>
      </c>
      <c r="I9" s="700">
        <f t="shared" si="2"/>
        <v>245</v>
      </c>
      <c r="J9" s="697">
        <v>245</v>
      </c>
      <c r="K9" s="701">
        <v>112</v>
      </c>
      <c r="L9" s="701">
        <v>79</v>
      </c>
      <c r="M9" s="698">
        <v>40</v>
      </c>
      <c r="N9" s="702"/>
      <c r="O9" s="703" t="str">
        <f t="shared" si="3"/>
        <v>&gt;100%</v>
      </c>
      <c r="P9" s="702"/>
      <c r="Q9" s="704" t="str">
        <f t="shared" si="4"/>
        <v>&gt;100%</v>
      </c>
      <c r="R9" s="705"/>
      <c r="S9" s="560"/>
    </row>
    <row r="10" spans="1:19" ht="15" customHeight="1">
      <c r="A10" s="20"/>
      <c r="B10" s="683"/>
      <c r="C10" s="695" t="s">
        <v>273</v>
      </c>
      <c r="D10" s="696">
        <f t="shared" si="1"/>
        <v>1332</v>
      </c>
      <c r="E10" s="697">
        <v>1332</v>
      </c>
      <c r="F10" s="698">
        <v>1100</v>
      </c>
      <c r="G10" s="698">
        <v>845</v>
      </c>
      <c r="H10" s="699">
        <v>610</v>
      </c>
      <c r="I10" s="700">
        <f t="shared" si="2"/>
        <v>323</v>
      </c>
      <c r="J10" s="697">
        <v>323</v>
      </c>
      <c r="K10" s="701">
        <v>100</v>
      </c>
      <c r="L10" s="701">
        <v>21</v>
      </c>
      <c r="M10" s="698">
        <v>7</v>
      </c>
      <c r="N10" s="707"/>
      <c r="O10" s="129" t="str">
        <f t="shared" si="3"/>
        <v>&gt;100%</v>
      </c>
      <c r="P10" s="707"/>
      <c r="Q10" s="130" t="str">
        <f t="shared" si="4"/>
        <v>&gt;100%</v>
      </c>
      <c r="R10" s="660"/>
      <c r="S10" s="20"/>
    </row>
    <row r="11" spans="1:19" ht="15" customHeight="1">
      <c r="A11" s="20"/>
      <c r="B11" s="708"/>
      <c r="C11" s="684" t="s">
        <v>140</v>
      </c>
      <c r="D11" s="709">
        <f t="shared" si="1"/>
        <v>3837</v>
      </c>
      <c r="E11" s="710">
        <v>3837</v>
      </c>
      <c r="F11" s="688">
        <v>3793</v>
      </c>
      <c r="G11" s="688">
        <v>3726</v>
      </c>
      <c r="H11" s="688">
        <v>3757</v>
      </c>
      <c r="I11" s="689">
        <f t="shared" si="2"/>
        <v>3824</v>
      </c>
      <c r="J11" s="710">
        <v>3824</v>
      </c>
      <c r="K11" s="711">
        <v>3832</v>
      </c>
      <c r="L11" s="711">
        <v>3819</v>
      </c>
      <c r="M11" s="688">
        <v>3885</v>
      </c>
      <c r="N11" s="712"/>
      <c r="O11" s="713">
        <f t="shared" si="3"/>
        <v>3.3995815899581228E-3</v>
      </c>
      <c r="P11" s="712"/>
      <c r="Q11" s="714">
        <f t="shared" si="4"/>
        <v>3.3995815899581228E-3</v>
      </c>
      <c r="R11" s="660"/>
      <c r="S11" s="20"/>
    </row>
    <row r="12" spans="1:19" ht="15" customHeight="1">
      <c r="A12" s="20"/>
      <c r="B12" s="655"/>
      <c r="C12" s="659"/>
      <c r="D12" s="715"/>
      <c r="E12" s="716"/>
      <c r="F12" s="717"/>
      <c r="G12" s="717"/>
      <c r="H12" s="718"/>
      <c r="I12" s="719"/>
      <c r="J12" s="716"/>
      <c r="K12" s="720"/>
      <c r="L12" s="720"/>
      <c r="M12" s="717"/>
      <c r="N12" s="721"/>
      <c r="O12" s="722"/>
      <c r="P12" s="721"/>
      <c r="Q12" s="723"/>
      <c r="R12" s="660"/>
      <c r="S12" s="20"/>
    </row>
    <row r="13" spans="1:19" s="725" customFormat="1" ht="18.75" customHeight="1">
      <c r="A13" s="20"/>
      <c r="B13" s="655"/>
      <c r="C13" s="662" t="s">
        <v>503</v>
      </c>
      <c r="D13" s="678">
        <f>+E13+F13+G13+H13</f>
        <v>189</v>
      </c>
      <c r="E13" s="679">
        <f t="shared" ref="E13" si="5">E7-F7</f>
        <v>108</v>
      </c>
      <c r="F13" s="680">
        <f>F7-G7</f>
        <v>132</v>
      </c>
      <c r="G13" s="680">
        <f>G7-H7</f>
        <v>10</v>
      </c>
      <c r="H13" s="680">
        <f>H7-J7</f>
        <v>-61</v>
      </c>
      <c r="I13" s="681">
        <f>+J13+K13+L13+M13</f>
        <v>-228</v>
      </c>
      <c r="J13" s="679">
        <v>3</v>
      </c>
      <c r="K13" s="682">
        <f>K7-L7</f>
        <v>5</v>
      </c>
      <c r="L13" s="682">
        <f>L7-M7</f>
        <v>-66</v>
      </c>
      <c r="M13" s="680">
        <f>+M14+M17</f>
        <v>-170</v>
      </c>
      <c r="N13" s="669"/>
      <c r="O13" s="59"/>
      <c r="P13" s="669"/>
      <c r="Q13" s="60"/>
      <c r="R13" s="724"/>
      <c r="S13" s="20"/>
    </row>
    <row r="14" spans="1:19" ht="15" customHeight="1">
      <c r="A14" s="20"/>
      <c r="B14" s="708"/>
      <c r="C14" s="684" t="s">
        <v>502</v>
      </c>
      <c r="D14" s="685">
        <f t="shared" ref="D14:D16" si="6">+E14+F14+G14+H14</f>
        <v>176</v>
      </c>
      <c r="E14" s="686">
        <f t="shared" ref="E14" si="7">E8-F8</f>
        <v>64</v>
      </c>
      <c r="F14" s="687">
        <f>F8-G8</f>
        <v>65</v>
      </c>
      <c r="G14" s="687">
        <f>G8-H8</f>
        <v>41</v>
      </c>
      <c r="H14" s="687">
        <f>H8-J8</f>
        <v>6</v>
      </c>
      <c r="I14" s="726">
        <f t="shared" ref="I14:I16" si="8">+J14+K14+L14+M14</f>
        <v>14</v>
      </c>
      <c r="J14" s="686">
        <f>J8-K8</f>
        <v>11</v>
      </c>
      <c r="K14" s="690">
        <f>K8-L8</f>
        <v>-8</v>
      </c>
      <c r="L14" s="690">
        <f>L8-M8</f>
        <v>0</v>
      </c>
      <c r="M14" s="687">
        <f>+M15+M16</f>
        <v>11</v>
      </c>
      <c r="N14" s="727"/>
      <c r="O14" s="59"/>
      <c r="P14" s="669"/>
      <c r="Q14" s="60"/>
      <c r="R14" s="660"/>
      <c r="S14" s="20"/>
    </row>
    <row r="15" spans="1:19" ht="15" customHeight="1">
      <c r="A15" s="20"/>
      <c r="B15" s="708"/>
      <c r="C15" s="728" t="s">
        <v>230</v>
      </c>
      <c r="D15" s="709">
        <f t="shared" si="6"/>
        <v>220</v>
      </c>
      <c r="E15" s="710">
        <v>57</v>
      </c>
      <c r="F15" s="688">
        <v>84</v>
      </c>
      <c r="G15" s="688">
        <v>53</v>
      </c>
      <c r="H15" s="688">
        <v>26</v>
      </c>
      <c r="I15" s="689">
        <f t="shared" si="8"/>
        <v>10</v>
      </c>
      <c r="J15" s="710">
        <v>9</v>
      </c>
      <c r="K15" s="711">
        <v>-13</v>
      </c>
      <c r="L15" s="711">
        <v>7</v>
      </c>
      <c r="M15" s="688">
        <v>7</v>
      </c>
      <c r="N15" s="712"/>
      <c r="O15" s="59"/>
      <c r="P15" s="669"/>
      <c r="Q15" s="60"/>
      <c r="R15" s="660"/>
      <c r="S15" s="20"/>
    </row>
    <row r="16" spans="1:19" ht="15" customHeight="1">
      <c r="A16" s="20"/>
      <c r="B16" s="708"/>
      <c r="C16" s="728" t="s">
        <v>233</v>
      </c>
      <c r="D16" s="709">
        <f t="shared" si="6"/>
        <v>-44</v>
      </c>
      <c r="E16" s="710">
        <v>7</v>
      </c>
      <c r="F16" s="688">
        <v>-19</v>
      </c>
      <c r="G16" s="688">
        <v>-12</v>
      </c>
      <c r="H16" s="688">
        <v>-20</v>
      </c>
      <c r="I16" s="689">
        <f t="shared" si="8"/>
        <v>4</v>
      </c>
      <c r="J16" s="710">
        <v>2</v>
      </c>
      <c r="K16" s="711">
        <v>5</v>
      </c>
      <c r="L16" s="711">
        <v>-7</v>
      </c>
      <c r="M16" s="688">
        <v>4</v>
      </c>
      <c r="N16" s="712"/>
      <c r="O16" s="713"/>
      <c r="P16" s="712"/>
      <c r="Q16" s="714"/>
      <c r="R16" s="660"/>
      <c r="S16" s="20"/>
    </row>
    <row r="17" spans="1:19" ht="15" customHeight="1">
      <c r="A17" s="20"/>
      <c r="B17" s="708"/>
      <c r="C17" s="684" t="s">
        <v>140</v>
      </c>
      <c r="D17" s="709">
        <v>13</v>
      </c>
      <c r="E17" s="710">
        <v>44</v>
      </c>
      <c r="F17" s="688">
        <v>67</v>
      </c>
      <c r="G17" s="688">
        <v>-31</v>
      </c>
      <c r="H17" s="688">
        <v>-67</v>
      </c>
      <c r="I17" s="689">
        <v>-242</v>
      </c>
      <c r="J17" s="710">
        <v>-8</v>
      </c>
      <c r="K17" s="711">
        <v>13</v>
      </c>
      <c r="L17" s="711">
        <v>-66</v>
      </c>
      <c r="M17" s="688">
        <v>-181</v>
      </c>
      <c r="N17" s="712"/>
      <c r="O17" s="59"/>
      <c r="P17" s="669"/>
      <c r="Q17" s="60"/>
      <c r="R17" s="660"/>
      <c r="S17" s="20"/>
    </row>
    <row r="18" spans="1:19" ht="15" customHeight="1">
      <c r="A18" s="20"/>
      <c r="B18" s="655"/>
      <c r="C18" s="659"/>
      <c r="D18" s="729"/>
      <c r="E18" s="730"/>
      <c r="F18" s="731"/>
      <c r="G18" s="731"/>
      <c r="H18" s="717"/>
      <c r="I18" s="732"/>
      <c r="J18" s="730"/>
      <c r="K18" s="733"/>
      <c r="L18" s="733"/>
      <c r="M18" s="734"/>
      <c r="N18" s="735"/>
      <c r="O18" s="736"/>
      <c r="P18" s="735"/>
      <c r="Q18" s="737"/>
      <c r="R18" s="660"/>
      <c r="S18" s="20"/>
    </row>
    <row r="19" spans="1:19" ht="18.75" customHeight="1">
      <c r="A19" s="20"/>
      <c r="B19" s="652"/>
      <c r="C19" s="662" t="s">
        <v>504</v>
      </c>
      <c r="D19" s="738">
        <f>+E19+F19+G19+H19</f>
        <v>1269</v>
      </c>
      <c r="E19" s="739">
        <f t="shared" ref="E19:M19" si="9">E20+E21</f>
        <v>309</v>
      </c>
      <c r="F19" s="740">
        <f t="shared" si="9"/>
        <v>323</v>
      </c>
      <c r="G19" s="740">
        <f t="shared" ref="G19" si="10">G20+G21</f>
        <v>323</v>
      </c>
      <c r="H19" s="740">
        <f>H20+H21</f>
        <v>314</v>
      </c>
      <c r="I19" s="741">
        <f>+J19+K19+L19+M19</f>
        <v>1405</v>
      </c>
      <c r="J19" s="739">
        <f t="shared" si="9"/>
        <v>323</v>
      </c>
      <c r="K19" s="742">
        <f t="shared" si="9"/>
        <v>352</v>
      </c>
      <c r="L19" s="742">
        <f t="shared" si="9"/>
        <v>362</v>
      </c>
      <c r="M19" s="740">
        <f t="shared" si="9"/>
        <v>368</v>
      </c>
      <c r="N19" s="669"/>
      <c r="O19" s="59">
        <f t="shared" si="3"/>
        <v>-9.6797153024910987E-2</v>
      </c>
      <c r="P19" s="669"/>
      <c r="Q19" s="60">
        <f t="shared" si="4"/>
        <v>-4.3343653250773939E-2</v>
      </c>
      <c r="R19" s="670"/>
      <c r="S19" s="20"/>
    </row>
    <row r="20" spans="1:19" ht="15" customHeight="1">
      <c r="A20" s="20"/>
      <c r="B20" s="655"/>
      <c r="C20" s="684" t="s">
        <v>231</v>
      </c>
      <c r="D20" s="743">
        <f t="shared" ref="D20:D21" si="11">+E20+F20+G20+H20</f>
        <v>1123</v>
      </c>
      <c r="E20" s="744">
        <v>275</v>
      </c>
      <c r="F20" s="745">
        <v>288</v>
      </c>
      <c r="G20" s="745">
        <v>283</v>
      </c>
      <c r="H20" s="746">
        <v>277</v>
      </c>
      <c r="I20" s="747">
        <f t="shared" ref="I20:I21" si="12">+J20+K20+L20+M20</f>
        <v>1248</v>
      </c>
      <c r="J20" s="744">
        <v>283</v>
      </c>
      <c r="K20" s="748">
        <v>312</v>
      </c>
      <c r="L20" s="748">
        <v>325</v>
      </c>
      <c r="M20" s="749">
        <v>328</v>
      </c>
      <c r="N20" s="750"/>
      <c r="O20" s="751">
        <f t="shared" si="3"/>
        <v>-0.10016025641025639</v>
      </c>
      <c r="P20" s="750"/>
      <c r="Q20" s="752">
        <f t="shared" si="4"/>
        <v>-2.8268551236749095E-2</v>
      </c>
      <c r="R20" s="670"/>
      <c r="S20" s="20"/>
    </row>
    <row r="21" spans="1:19" ht="15" customHeight="1">
      <c r="A21" s="20"/>
      <c r="B21" s="655"/>
      <c r="C21" s="684" t="s">
        <v>232</v>
      </c>
      <c r="D21" s="753">
        <f t="shared" si="11"/>
        <v>146</v>
      </c>
      <c r="E21" s="754">
        <v>34</v>
      </c>
      <c r="F21" s="746">
        <v>35</v>
      </c>
      <c r="G21" s="746">
        <f>43-3</f>
        <v>40</v>
      </c>
      <c r="H21" s="746">
        <v>37</v>
      </c>
      <c r="I21" s="755">
        <f t="shared" si="12"/>
        <v>157</v>
      </c>
      <c r="J21" s="754">
        <f>43-3</f>
        <v>40</v>
      </c>
      <c r="K21" s="756">
        <f>43-3</f>
        <v>40</v>
      </c>
      <c r="L21" s="756">
        <f>42-5</f>
        <v>37</v>
      </c>
      <c r="M21" s="746">
        <v>40</v>
      </c>
      <c r="N21" s="757"/>
      <c r="O21" s="758">
        <f t="shared" si="3"/>
        <v>-7.0063694267515908E-2</v>
      </c>
      <c r="P21" s="757"/>
      <c r="Q21" s="759">
        <f t="shared" si="4"/>
        <v>-0.15000000000000002</v>
      </c>
      <c r="R21" s="670"/>
      <c r="S21" s="20"/>
    </row>
    <row r="22" spans="1:19" ht="15" customHeight="1">
      <c r="A22" s="20"/>
      <c r="B22" s="655"/>
      <c r="C22" s="760"/>
      <c r="D22" s="761"/>
      <c r="E22" s="762"/>
      <c r="F22" s="763"/>
      <c r="G22" s="763"/>
      <c r="H22" s="763"/>
      <c r="I22" s="764"/>
      <c r="J22" s="762"/>
      <c r="K22" s="765"/>
      <c r="L22" s="765"/>
      <c r="M22" s="763"/>
      <c r="N22" s="760"/>
      <c r="O22" s="713"/>
      <c r="P22" s="760"/>
      <c r="Q22" s="714"/>
      <c r="R22" s="660"/>
      <c r="S22" s="20"/>
    </row>
    <row r="23" spans="1:19" ht="18.75" customHeight="1">
      <c r="A23" s="20"/>
      <c r="B23" s="655"/>
      <c r="C23" s="662" t="s">
        <v>505</v>
      </c>
      <c r="D23" s="766">
        <v>19</v>
      </c>
      <c r="E23" s="739">
        <v>18</v>
      </c>
      <c r="F23" s="740">
        <v>19</v>
      </c>
      <c r="G23" s="740">
        <v>19</v>
      </c>
      <c r="H23" s="740">
        <v>18</v>
      </c>
      <c r="I23" s="741">
        <v>20</v>
      </c>
      <c r="J23" s="739">
        <v>19</v>
      </c>
      <c r="K23" s="742">
        <v>20</v>
      </c>
      <c r="L23" s="742">
        <v>21</v>
      </c>
      <c r="M23" s="740">
        <v>21</v>
      </c>
      <c r="N23" s="669"/>
      <c r="O23" s="59">
        <f t="shared" si="3"/>
        <v>-5.0000000000000044E-2</v>
      </c>
      <c r="P23" s="669"/>
      <c r="Q23" s="60">
        <f t="shared" si="4"/>
        <v>-5.2631578947368474E-2</v>
      </c>
      <c r="R23" s="670"/>
      <c r="S23" s="20"/>
    </row>
    <row r="24" spans="1:19" ht="15" customHeight="1">
      <c r="A24" s="20"/>
      <c r="B24" s="655"/>
      <c r="C24" s="684" t="s">
        <v>139</v>
      </c>
      <c r="D24" s="743">
        <v>27</v>
      </c>
      <c r="E24" s="744">
        <v>26</v>
      </c>
      <c r="F24" s="745">
        <v>28</v>
      </c>
      <c r="G24" s="745">
        <v>28</v>
      </c>
      <c r="H24" s="746">
        <v>28</v>
      </c>
      <c r="I24" s="747">
        <v>31</v>
      </c>
      <c r="J24" s="744">
        <v>28</v>
      </c>
      <c r="K24" s="767">
        <v>31</v>
      </c>
      <c r="L24" s="767">
        <v>32</v>
      </c>
      <c r="M24" s="745">
        <v>32</v>
      </c>
      <c r="N24" s="768"/>
      <c r="O24" s="87">
        <f>+IFERROR(IF(D24*I24&lt;0,"n.m.",IF(D24/I24-1&gt;100%,"&gt;100%",D24/I24-1)),"n.m.")</f>
        <v>-0.12903225806451613</v>
      </c>
      <c r="P24" s="768"/>
      <c r="Q24" s="88">
        <f t="shared" si="4"/>
        <v>-7.1428571428571397E-2</v>
      </c>
      <c r="R24" s="670"/>
      <c r="S24" s="20"/>
    </row>
    <row r="25" spans="1:19" ht="15" customHeight="1">
      <c r="A25" s="20"/>
      <c r="B25" s="655"/>
      <c r="C25" s="684" t="s">
        <v>140</v>
      </c>
      <c r="D25" s="743">
        <v>4</v>
      </c>
      <c r="E25" s="744">
        <v>3</v>
      </c>
      <c r="F25" s="745">
        <v>4</v>
      </c>
      <c r="G25" s="745">
        <v>4</v>
      </c>
      <c r="H25" s="745">
        <v>3</v>
      </c>
      <c r="I25" s="747">
        <v>4</v>
      </c>
      <c r="J25" s="744">
        <v>4</v>
      </c>
      <c r="K25" s="767">
        <v>4</v>
      </c>
      <c r="L25" s="767">
        <v>5</v>
      </c>
      <c r="M25" s="745">
        <v>4</v>
      </c>
      <c r="N25" s="760"/>
      <c r="O25" s="692">
        <f t="shared" si="3"/>
        <v>0</v>
      </c>
      <c r="P25" s="760"/>
      <c r="Q25" s="693">
        <f t="shared" si="4"/>
        <v>-0.25</v>
      </c>
      <c r="R25" s="670"/>
      <c r="S25" s="20"/>
    </row>
    <row r="26" spans="1:19" ht="15" customHeight="1">
      <c r="A26" s="20"/>
      <c r="B26" s="655"/>
      <c r="C26" s="684" t="s">
        <v>369</v>
      </c>
      <c r="D26" s="769" t="s">
        <v>319</v>
      </c>
      <c r="E26" s="770" t="s">
        <v>397</v>
      </c>
      <c r="F26" s="771" t="s">
        <v>383</v>
      </c>
      <c r="G26" s="771" t="s">
        <v>363</v>
      </c>
      <c r="H26" s="771" t="s">
        <v>339</v>
      </c>
      <c r="I26" s="772" t="s">
        <v>276</v>
      </c>
      <c r="J26" s="770" t="s">
        <v>319</v>
      </c>
      <c r="K26" s="773" t="s">
        <v>236</v>
      </c>
      <c r="L26" s="773" t="s">
        <v>276</v>
      </c>
      <c r="M26" s="771" t="s">
        <v>236</v>
      </c>
      <c r="N26" s="774"/>
      <c r="O26" s="775"/>
      <c r="P26" s="774"/>
      <c r="Q26" s="776"/>
      <c r="R26" s="670"/>
      <c r="S26" s="20"/>
    </row>
    <row r="27" spans="1:19" ht="15" customHeight="1">
      <c r="A27" s="20"/>
      <c r="B27" s="655"/>
      <c r="C27" s="760"/>
      <c r="D27" s="777"/>
      <c r="E27" s="778"/>
      <c r="F27" s="779"/>
      <c r="G27" s="779"/>
      <c r="H27" s="763"/>
      <c r="I27" s="780"/>
      <c r="J27" s="778"/>
      <c r="K27" s="781"/>
      <c r="L27" s="781"/>
      <c r="M27" s="779"/>
      <c r="N27" s="760"/>
      <c r="O27" s="782"/>
      <c r="P27" s="760"/>
      <c r="Q27" s="783"/>
      <c r="R27" s="660"/>
      <c r="S27" s="20"/>
    </row>
    <row r="28" spans="1:19" ht="15" customHeight="1">
      <c r="A28" s="20"/>
      <c r="B28" s="655"/>
      <c r="C28" s="784" t="s">
        <v>506</v>
      </c>
      <c r="D28" s="785">
        <v>14</v>
      </c>
      <c r="E28" s="786">
        <v>14</v>
      </c>
      <c r="F28" s="787">
        <v>15</v>
      </c>
      <c r="G28" s="787">
        <v>15</v>
      </c>
      <c r="H28" s="787">
        <v>14</v>
      </c>
      <c r="I28" s="788">
        <v>16</v>
      </c>
      <c r="J28" s="786">
        <v>15</v>
      </c>
      <c r="K28" s="789">
        <v>16</v>
      </c>
      <c r="L28" s="789">
        <v>17</v>
      </c>
      <c r="M28" s="790">
        <v>17</v>
      </c>
      <c r="N28" s="768"/>
      <c r="O28" s="59">
        <f t="shared" si="3"/>
        <v>-0.125</v>
      </c>
      <c r="P28" s="768"/>
      <c r="Q28" s="60">
        <f t="shared" si="4"/>
        <v>-6.6666666666666652E-2</v>
      </c>
      <c r="R28" s="660"/>
      <c r="S28" s="20"/>
    </row>
    <row r="29" spans="1:19" ht="15" customHeight="1">
      <c r="A29" s="20"/>
      <c r="B29" s="655"/>
      <c r="C29" s="684" t="s">
        <v>139</v>
      </c>
      <c r="D29" s="791">
        <v>26</v>
      </c>
      <c r="E29" s="792">
        <v>25</v>
      </c>
      <c r="F29" s="793">
        <v>26</v>
      </c>
      <c r="G29" s="793">
        <v>26</v>
      </c>
      <c r="H29" s="793">
        <v>26</v>
      </c>
      <c r="I29" s="794">
        <v>29</v>
      </c>
      <c r="J29" s="792">
        <v>26</v>
      </c>
      <c r="K29" s="795">
        <v>29</v>
      </c>
      <c r="L29" s="795">
        <v>30</v>
      </c>
      <c r="M29" s="796">
        <v>30</v>
      </c>
      <c r="N29" s="768"/>
      <c r="O29" s="87">
        <f t="shared" si="3"/>
        <v>-0.10344827586206895</v>
      </c>
      <c r="P29" s="768"/>
      <c r="Q29" s="88">
        <f t="shared" si="4"/>
        <v>-3.8461538461538436E-2</v>
      </c>
      <c r="R29" s="660"/>
      <c r="S29" s="20"/>
    </row>
    <row r="30" spans="1:19" ht="15" customHeight="1">
      <c r="A30" s="20"/>
      <c r="B30" s="655"/>
      <c r="C30" s="684" t="s">
        <v>140</v>
      </c>
      <c r="D30" s="791">
        <v>4</v>
      </c>
      <c r="E30" s="792">
        <v>3</v>
      </c>
      <c r="F30" s="793">
        <v>4</v>
      </c>
      <c r="G30" s="793">
        <v>4</v>
      </c>
      <c r="H30" s="793">
        <v>4</v>
      </c>
      <c r="I30" s="794">
        <v>4</v>
      </c>
      <c r="J30" s="792">
        <v>4</v>
      </c>
      <c r="K30" s="795">
        <v>5</v>
      </c>
      <c r="L30" s="795">
        <v>5</v>
      </c>
      <c r="M30" s="796">
        <v>4</v>
      </c>
      <c r="N30" s="768"/>
      <c r="O30" s="87">
        <f t="shared" si="3"/>
        <v>0</v>
      </c>
      <c r="P30" s="768"/>
      <c r="Q30" s="88">
        <f t="shared" si="4"/>
        <v>-0.25</v>
      </c>
      <c r="R30" s="660"/>
      <c r="S30" s="20"/>
    </row>
    <row r="31" spans="1:19" ht="15" customHeight="1">
      <c r="A31" s="20"/>
      <c r="B31" s="655"/>
      <c r="C31" s="760"/>
      <c r="D31" s="777"/>
      <c r="E31" s="778"/>
      <c r="F31" s="688"/>
      <c r="G31" s="688"/>
      <c r="H31" s="688"/>
      <c r="I31" s="797"/>
      <c r="J31" s="778"/>
      <c r="K31" s="781"/>
      <c r="L31" s="781"/>
      <c r="M31" s="779"/>
      <c r="N31" s="760"/>
      <c r="O31" s="782"/>
      <c r="P31" s="760"/>
      <c r="Q31" s="783"/>
      <c r="R31" s="660"/>
      <c r="S31" s="20"/>
    </row>
    <row r="32" spans="1:19" ht="18.75" customHeight="1">
      <c r="A32" s="20"/>
      <c r="B32" s="655"/>
      <c r="C32" s="662" t="s">
        <v>507</v>
      </c>
      <c r="D32" s="678">
        <v>112</v>
      </c>
      <c r="E32" s="679">
        <v>119</v>
      </c>
      <c r="F32" s="680">
        <v>111</v>
      </c>
      <c r="G32" s="680">
        <v>113</v>
      </c>
      <c r="H32" s="680">
        <v>107</v>
      </c>
      <c r="I32" s="681">
        <v>105</v>
      </c>
      <c r="J32" s="679">
        <v>105</v>
      </c>
      <c r="K32" s="682">
        <v>104</v>
      </c>
      <c r="L32" s="682">
        <v>108</v>
      </c>
      <c r="M32" s="680">
        <v>103</v>
      </c>
      <c r="N32" s="669"/>
      <c r="O32" s="59">
        <v>6.6666666666666652E-2</v>
      </c>
      <c r="P32" s="669"/>
      <c r="Q32" s="60">
        <v>0.1333333333333333</v>
      </c>
      <c r="R32" s="670"/>
      <c r="S32" s="20"/>
    </row>
    <row r="33" spans="1:27" ht="15" customHeight="1">
      <c r="A33" s="20"/>
      <c r="B33" s="652"/>
      <c r="C33" s="760"/>
      <c r="D33" s="798"/>
      <c r="E33" s="799"/>
      <c r="F33" s="800"/>
      <c r="G33" s="800"/>
      <c r="H33" s="800"/>
      <c r="I33" s="801"/>
      <c r="J33" s="799"/>
      <c r="K33" s="802"/>
      <c r="L33" s="802"/>
      <c r="M33" s="800"/>
      <c r="N33" s="760"/>
      <c r="O33" s="722"/>
      <c r="P33" s="760"/>
      <c r="Q33" s="723"/>
      <c r="R33" s="660"/>
      <c r="S33" s="20"/>
    </row>
    <row r="34" spans="1:27" ht="18.75" customHeight="1">
      <c r="A34" s="20"/>
      <c r="B34" s="655"/>
      <c r="C34" s="662" t="s">
        <v>508</v>
      </c>
      <c r="D34" s="678">
        <v>13</v>
      </c>
      <c r="E34" s="679">
        <v>12</v>
      </c>
      <c r="F34" s="680">
        <v>13</v>
      </c>
      <c r="G34" s="680">
        <v>14</v>
      </c>
      <c r="H34" s="680">
        <v>14</v>
      </c>
      <c r="I34" s="681">
        <v>19</v>
      </c>
      <c r="J34" s="679">
        <v>16</v>
      </c>
      <c r="K34" s="682">
        <v>18</v>
      </c>
      <c r="L34" s="682">
        <v>20</v>
      </c>
      <c r="M34" s="680">
        <v>22</v>
      </c>
      <c r="N34" s="669"/>
      <c r="O34" s="59">
        <v>-0.31578947368421051</v>
      </c>
      <c r="P34" s="669"/>
      <c r="Q34" s="60">
        <v>-0.25</v>
      </c>
      <c r="R34" s="670"/>
      <c r="S34" s="20"/>
      <c r="AA34" s="454" t="s">
        <v>366</v>
      </c>
    </row>
    <row r="35" spans="1:27" ht="15" customHeight="1">
      <c r="A35" s="20"/>
      <c r="B35" s="655"/>
      <c r="C35" s="803"/>
      <c r="D35" s="798"/>
      <c r="E35" s="799"/>
      <c r="F35" s="800"/>
      <c r="G35" s="800"/>
      <c r="H35" s="800"/>
      <c r="I35" s="801"/>
      <c r="J35" s="799"/>
      <c r="K35" s="802"/>
      <c r="L35" s="802"/>
      <c r="M35" s="800"/>
      <c r="N35" s="803"/>
      <c r="O35" s="722"/>
      <c r="P35" s="803"/>
      <c r="Q35" s="723"/>
      <c r="R35" s="670"/>
      <c r="S35" s="20"/>
    </row>
    <row r="36" spans="1:27" ht="18.75" customHeight="1">
      <c r="A36" s="20"/>
      <c r="B36" s="655"/>
      <c r="C36" s="662" t="s">
        <v>509</v>
      </c>
      <c r="D36" s="766">
        <v>207</v>
      </c>
      <c r="E36" s="739">
        <v>210</v>
      </c>
      <c r="F36" s="740">
        <v>190</v>
      </c>
      <c r="G36" s="740">
        <v>215</v>
      </c>
      <c r="H36" s="740">
        <v>213</v>
      </c>
      <c r="I36" s="741">
        <v>171</v>
      </c>
      <c r="J36" s="739">
        <v>197</v>
      </c>
      <c r="K36" s="742">
        <v>172</v>
      </c>
      <c r="L36" s="742">
        <v>162</v>
      </c>
      <c r="M36" s="740">
        <v>153</v>
      </c>
      <c r="N36" s="669"/>
      <c r="O36" s="59">
        <v>0.21052631578947367</v>
      </c>
      <c r="P36" s="669"/>
      <c r="Q36" s="60">
        <v>6.5989847715736127E-2</v>
      </c>
      <c r="R36" s="670"/>
      <c r="S36" s="20"/>
    </row>
    <row r="37" spans="1:27" ht="15" customHeight="1">
      <c r="A37" s="20"/>
      <c r="B37" s="652"/>
      <c r="C37" s="760"/>
      <c r="D37" s="804"/>
      <c r="E37" s="779"/>
      <c r="F37" s="804"/>
      <c r="G37" s="804"/>
      <c r="H37" s="804"/>
      <c r="I37" s="804"/>
      <c r="J37" s="779"/>
      <c r="K37" s="779"/>
      <c r="L37" s="779"/>
      <c r="M37" s="779"/>
      <c r="N37" s="779"/>
      <c r="O37" s="779"/>
      <c r="P37" s="779"/>
      <c r="Q37" s="779"/>
      <c r="R37" s="670"/>
      <c r="S37" s="20"/>
    </row>
    <row r="38" spans="1:27" s="37" customFormat="1" ht="9" customHeight="1">
      <c r="A38" s="20"/>
      <c r="B38" s="20"/>
      <c r="C38" s="20"/>
      <c r="D38" s="20"/>
      <c r="E38" s="20"/>
      <c r="F38" s="20"/>
      <c r="G38" s="20"/>
      <c r="H38" s="20"/>
      <c r="I38" s="20"/>
      <c r="J38" s="20"/>
      <c r="K38" s="20"/>
      <c r="L38" s="20"/>
      <c r="M38" s="20"/>
      <c r="N38" s="20"/>
      <c r="O38" s="36"/>
      <c r="P38" s="20"/>
      <c r="Q38" s="20"/>
      <c r="R38" s="20"/>
      <c r="S38" s="20"/>
    </row>
    <row r="39" spans="1:27" ht="17.25">
      <c r="A39" s="805"/>
      <c r="B39" s="5" t="s">
        <v>510</v>
      </c>
      <c r="C39" s="806"/>
      <c r="D39" s="8"/>
      <c r="E39" s="8"/>
      <c r="F39" s="8"/>
      <c r="G39" s="8"/>
      <c r="H39" s="8"/>
      <c r="I39" s="8"/>
      <c r="J39" s="8"/>
      <c r="K39" s="8"/>
      <c r="L39" s="8"/>
      <c r="M39" s="8"/>
      <c r="N39" s="807"/>
      <c r="O39" s="9"/>
      <c r="P39" s="807"/>
      <c r="Q39" s="10"/>
      <c r="R39" s="808"/>
      <c r="S39" s="808"/>
    </row>
    <row r="40" spans="1:27" ht="17.25">
      <c r="A40" s="805"/>
      <c r="B40" s="806" t="s">
        <v>511</v>
      </c>
      <c r="C40" s="806"/>
      <c r="D40" s="8"/>
      <c r="E40" s="8"/>
      <c r="F40" s="8"/>
      <c r="G40" s="8"/>
      <c r="H40" s="8"/>
      <c r="I40" s="8"/>
      <c r="J40" s="8"/>
      <c r="K40" s="8"/>
      <c r="L40" s="8"/>
      <c r="M40" s="8"/>
      <c r="N40" s="807"/>
      <c r="O40" s="9"/>
      <c r="P40" s="807"/>
      <c r="Q40" s="10"/>
      <c r="R40" s="808"/>
      <c r="S40" s="808"/>
    </row>
    <row r="41" spans="1:27" ht="17.25">
      <c r="A41" s="805"/>
      <c r="B41" s="806" t="s">
        <v>512</v>
      </c>
      <c r="C41" s="806"/>
      <c r="D41" s="8"/>
      <c r="E41" s="8"/>
      <c r="F41" s="8"/>
      <c r="G41" s="8"/>
      <c r="H41" s="8"/>
      <c r="I41" s="8"/>
      <c r="J41" s="8"/>
      <c r="K41" s="8"/>
      <c r="L41" s="8"/>
      <c r="M41" s="8"/>
      <c r="N41" s="807"/>
      <c r="O41" s="9"/>
      <c r="P41" s="807"/>
      <c r="Q41" s="10"/>
      <c r="R41" s="808"/>
      <c r="S41" s="808"/>
    </row>
    <row r="42" spans="1:27" ht="17.25">
      <c r="A42" s="805"/>
      <c r="B42" s="806" t="s">
        <v>513</v>
      </c>
      <c r="C42" s="806"/>
      <c r="D42" s="8"/>
      <c r="E42" s="8"/>
      <c r="F42" s="8"/>
      <c r="G42" s="8"/>
      <c r="H42" s="8"/>
      <c r="I42" s="8"/>
      <c r="J42" s="8"/>
      <c r="K42" s="8"/>
      <c r="L42" s="8"/>
      <c r="M42" s="8"/>
      <c r="N42" s="807"/>
      <c r="O42" s="9"/>
      <c r="P42" s="807"/>
      <c r="Q42" s="10"/>
      <c r="R42" s="808"/>
      <c r="S42" s="808"/>
    </row>
    <row r="43" spans="1:27" ht="17.25">
      <c r="A43" s="805"/>
      <c r="B43" s="806" t="s">
        <v>514</v>
      </c>
      <c r="C43" s="806"/>
      <c r="D43" s="8"/>
      <c r="E43" s="8"/>
      <c r="F43" s="8"/>
      <c r="G43" s="8"/>
      <c r="H43" s="8"/>
      <c r="I43" s="8"/>
      <c r="J43" s="8"/>
      <c r="K43" s="8"/>
      <c r="L43" s="8"/>
      <c r="M43" s="8"/>
      <c r="N43" s="807"/>
      <c r="O43" s="9"/>
      <c r="P43" s="807"/>
      <c r="Q43" s="10"/>
      <c r="R43" s="808"/>
      <c r="S43" s="808"/>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view="pageBreakPreview" zoomScale="85" zoomScaleNormal="100" zoomScaleSheetLayoutView="85" workbookViewId="0"/>
  </sheetViews>
  <sheetFormatPr defaultRowHeight="15"/>
  <cols>
    <col min="1" max="1" width="1.42578125" style="454" customWidth="1"/>
    <col min="2" max="2" width="1.7109375" style="454" customWidth="1"/>
    <col min="3" max="3" width="54.5703125" style="454" customWidth="1"/>
    <col min="4" max="13" width="8.7109375" style="454" customWidth="1"/>
    <col min="14" max="14" width="1.7109375" style="454" customWidth="1"/>
    <col min="15" max="15" width="8.7109375" style="955" customWidth="1"/>
    <col min="16" max="16" width="1.7109375" style="454" customWidth="1"/>
    <col min="17" max="17" width="8.7109375" style="956" customWidth="1"/>
    <col min="18" max="18" width="1.7109375" style="454" customWidth="1"/>
    <col min="19" max="19" width="1.42578125" style="454" customWidth="1"/>
    <col min="20" max="16384" width="9.140625" style="454"/>
  </cols>
  <sheetData>
    <row r="1" spans="1:19" s="37" customFormat="1" ht="9" customHeight="1">
      <c r="A1" s="20"/>
      <c r="B1" s="20"/>
      <c r="C1" s="20"/>
      <c r="D1" s="20"/>
      <c r="E1" s="20"/>
      <c r="F1" s="20"/>
      <c r="G1" s="20"/>
      <c r="H1" s="20"/>
      <c r="I1" s="20"/>
      <c r="J1" s="20"/>
      <c r="K1" s="20"/>
      <c r="L1" s="20"/>
      <c r="M1" s="20"/>
      <c r="N1" s="20"/>
      <c r="O1" s="36"/>
      <c r="P1" s="20"/>
      <c r="Q1" s="20"/>
      <c r="R1" s="20"/>
      <c r="S1" s="20"/>
    </row>
    <row r="2" spans="1:19" ht="15" customHeight="1">
      <c r="A2" s="20"/>
      <c r="B2" s="652"/>
      <c r="C2" s="39" t="s">
        <v>191</v>
      </c>
      <c r="D2" s="339">
        <f>+'Consumer Mobile KPIs'!D2</f>
        <v>2014</v>
      </c>
      <c r="E2" s="340" t="str">
        <f>+'Consumer Mobile KPIs'!E2</f>
        <v>Q4 '14</v>
      </c>
      <c r="F2" s="340" t="str">
        <f>+'Consumer Mobile KPIs'!F2</f>
        <v>Q3 '14</v>
      </c>
      <c r="G2" s="340" t="str">
        <f>+'Consumer Mobile KPIs'!G2</f>
        <v>Q2 '14</v>
      </c>
      <c r="H2" s="340" t="str">
        <f>+'Consumer Mobile KPIs'!H2</f>
        <v>Q1 '14</v>
      </c>
      <c r="I2" s="339">
        <f>+'Consumer Mobile KPIs'!I2</f>
        <v>2013</v>
      </c>
      <c r="J2" s="340" t="str">
        <f>+'Consumer Mobile KPIs'!J2</f>
        <v>Q4 '13</v>
      </c>
      <c r="K2" s="340" t="str">
        <f>+'Consumer Mobile KPIs'!K2</f>
        <v>Q3 '13</v>
      </c>
      <c r="L2" s="340" t="str">
        <f>+'Consumer Mobile KPIs'!L2</f>
        <v>Q2 '13</v>
      </c>
      <c r="M2" s="340" t="str">
        <f>+'Consumer Mobile KPIs'!M2</f>
        <v>Q1 '13</v>
      </c>
      <c r="N2" s="340"/>
      <c r="O2" s="340" t="str">
        <f>+'Consumer Mobile KPIs'!O2</f>
        <v>y-on-y</v>
      </c>
      <c r="P2" s="340"/>
      <c r="Q2" s="42" t="s">
        <v>216</v>
      </c>
      <c r="R2" s="809"/>
      <c r="S2" s="20"/>
    </row>
    <row r="3" spans="1:19" ht="15" customHeight="1">
      <c r="A3" s="20"/>
      <c r="B3" s="655"/>
      <c r="C3" s="657"/>
      <c r="D3" s="340"/>
      <c r="E3" s="351"/>
      <c r="F3" s="340"/>
      <c r="G3" s="340"/>
      <c r="H3" s="340"/>
      <c r="I3" s="340"/>
      <c r="J3" s="351"/>
      <c r="K3" s="340"/>
      <c r="L3" s="351"/>
      <c r="M3" s="340"/>
      <c r="N3" s="351"/>
      <c r="O3" s="340" t="str">
        <f>+'Consumer Mobile KPIs'!O3</f>
        <v>FY%</v>
      </c>
      <c r="P3" s="351"/>
      <c r="Q3" s="47" t="str">
        <f>+'Consumer Mobile KPIs'!Q3</f>
        <v>Q4%</v>
      </c>
      <c r="R3" s="810"/>
      <c r="S3" s="20"/>
    </row>
    <row r="4" spans="1:19" ht="15" customHeight="1">
      <c r="A4" s="20"/>
      <c r="B4" s="655"/>
      <c r="C4" s="659"/>
      <c r="D4" s="343"/>
      <c r="E4" s="513"/>
      <c r="F4" s="343"/>
      <c r="G4" s="343"/>
      <c r="H4" s="343"/>
      <c r="I4" s="343"/>
      <c r="J4" s="513"/>
      <c r="K4" s="343"/>
      <c r="L4" s="513"/>
      <c r="M4" s="349"/>
      <c r="N4" s="513"/>
      <c r="O4" s="312"/>
      <c r="P4" s="513"/>
      <c r="Q4" s="312"/>
      <c r="R4" s="810"/>
      <c r="S4" s="20"/>
    </row>
    <row r="5" spans="1:19" ht="18.75" customHeight="1">
      <c r="A5" s="20"/>
      <c r="B5" s="655"/>
      <c r="C5" s="662" t="s">
        <v>515</v>
      </c>
      <c r="D5" s="811"/>
      <c r="E5" s="812"/>
      <c r="F5" s="813"/>
      <c r="G5" s="813"/>
      <c r="H5" s="813"/>
      <c r="I5" s="814"/>
      <c r="J5" s="812"/>
      <c r="K5" s="813"/>
      <c r="L5" s="815"/>
      <c r="M5" s="813"/>
      <c r="N5" s="815"/>
      <c r="O5" s="816"/>
      <c r="P5" s="815"/>
      <c r="Q5" s="817"/>
      <c r="R5" s="810"/>
      <c r="S5" s="20"/>
    </row>
    <row r="6" spans="1:19" ht="15" customHeight="1">
      <c r="A6" s="20"/>
      <c r="B6" s="818"/>
      <c r="C6" s="684" t="s">
        <v>375</v>
      </c>
      <c r="D6" s="819">
        <v>0.9</v>
      </c>
      <c r="E6" s="820">
        <v>0.9</v>
      </c>
      <c r="F6" s="821">
        <v>0.89</v>
      </c>
      <c r="G6" s="821">
        <v>0.89</v>
      </c>
      <c r="H6" s="821">
        <v>0.89</v>
      </c>
      <c r="I6" s="822">
        <v>0.89</v>
      </c>
      <c r="J6" s="820">
        <v>0.89</v>
      </c>
      <c r="K6" s="821">
        <v>0.88</v>
      </c>
      <c r="L6" s="823">
        <v>0.88</v>
      </c>
      <c r="M6" s="821">
        <v>0.87</v>
      </c>
      <c r="N6" s="824"/>
      <c r="O6" s="217"/>
      <c r="P6" s="824"/>
      <c r="Q6" s="218"/>
      <c r="R6" s="825"/>
      <c r="S6" s="20"/>
    </row>
    <row r="7" spans="1:19" ht="15" customHeight="1">
      <c r="A7" s="20"/>
      <c r="B7" s="818"/>
      <c r="C7" s="684" t="s">
        <v>374</v>
      </c>
      <c r="D7" s="819">
        <v>0.66</v>
      </c>
      <c r="E7" s="820">
        <v>0.66</v>
      </c>
      <c r="F7" s="821">
        <v>0.65</v>
      </c>
      <c r="G7" s="821">
        <v>0.65</v>
      </c>
      <c r="H7" s="821">
        <v>0.64</v>
      </c>
      <c r="I7" s="822">
        <v>0.64</v>
      </c>
      <c r="J7" s="820">
        <v>0.64</v>
      </c>
      <c r="K7" s="821">
        <v>0.63</v>
      </c>
      <c r="L7" s="823">
        <v>0.62</v>
      </c>
      <c r="M7" s="821">
        <v>0.61</v>
      </c>
      <c r="N7" s="824"/>
      <c r="O7" s="217"/>
      <c r="P7" s="824"/>
      <c r="Q7" s="218"/>
      <c r="R7" s="825"/>
      <c r="S7" s="20"/>
    </row>
    <row r="8" spans="1:19" ht="15" customHeight="1">
      <c r="A8" s="20"/>
      <c r="B8" s="655"/>
      <c r="C8" s="659"/>
      <c r="D8" s="826"/>
      <c r="E8" s="827"/>
      <c r="F8" s="828"/>
      <c r="G8" s="828"/>
      <c r="H8" s="828"/>
      <c r="I8" s="829"/>
      <c r="J8" s="827"/>
      <c r="K8" s="828"/>
      <c r="L8" s="830"/>
      <c r="M8" s="828"/>
      <c r="N8" s="830"/>
      <c r="O8" s="816"/>
      <c r="P8" s="830"/>
      <c r="Q8" s="817"/>
      <c r="R8" s="810"/>
      <c r="S8" s="20"/>
    </row>
    <row r="9" spans="1:19" ht="18.75" customHeight="1">
      <c r="A9" s="20"/>
      <c r="B9" s="670"/>
      <c r="C9" s="831" t="s">
        <v>516</v>
      </c>
      <c r="D9" s="832"/>
      <c r="E9" s="833"/>
      <c r="F9" s="834"/>
      <c r="G9" s="834"/>
      <c r="H9" s="828"/>
      <c r="I9" s="835"/>
      <c r="J9" s="833"/>
      <c r="K9" s="834"/>
      <c r="L9" s="836"/>
      <c r="M9" s="834"/>
      <c r="N9" s="836"/>
      <c r="O9" s="837"/>
      <c r="P9" s="836"/>
      <c r="Q9" s="838"/>
      <c r="R9" s="810"/>
      <c r="S9" s="20"/>
    </row>
    <row r="10" spans="1:19" ht="15" customHeight="1">
      <c r="A10" s="20"/>
      <c r="B10" s="839"/>
      <c r="C10" s="684" t="s">
        <v>370</v>
      </c>
      <c r="D10" s="840">
        <v>0.4</v>
      </c>
      <c r="E10" s="841">
        <v>0.4</v>
      </c>
      <c r="F10" s="842">
        <v>0.4</v>
      </c>
      <c r="G10" s="842">
        <v>0.4</v>
      </c>
      <c r="H10" s="842">
        <v>0.4</v>
      </c>
      <c r="I10" s="843">
        <v>0.41</v>
      </c>
      <c r="J10" s="841">
        <v>0.41</v>
      </c>
      <c r="K10" s="842">
        <v>0.41</v>
      </c>
      <c r="L10" s="844">
        <v>0.41</v>
      </c>
      <c r="M10" s="842">
        <v>0.41</v>
      </c>
      <c r="N10" s="845"/>
      <c r="O10" s="846"/>
      <c r="P10" s="845"/>
      <c r="Q10" s="847"/>
      <c r="R10" s="825"/>
      <c r="S10" s="20"/>
    </row>
    <row r="11" spans="1:19" ht="15" customHeight="1">
      <c r="A11" s="20"/>
      <c r="B11" s="658"/>
      <c r="C11" s="684" t="s">
        <v>371</v>
      </c>
      <c r="D11" s="819">
        <v>0.27</v>
      </c>
      <c r="E11" s="820">
        <v>0.27</v>
      </c>
      <c r="F11" s="821">
        <v>0.26</v>
      </c>
      <c r="G11" s="821">
        <v>0.26</v>
      </c>
      <c r="H11" s="821">
        <v>0.26</v>
      </c>
      <c r="I11" s="822">
        <v>0.25</v>
      </c>
      <c r="J11" s="820">
        <v>0.25</v>
      </c>
      <c r="K11" s="821">
        <v>0.25</v>
      </c>
      <c r="L11" s="823">
        <v>0.24</v>
      </c>
      <c r="M11" s="821">
        <v>0.24</v>
      </c>
      <c r="N11" s="824"/>
      <c r="O11" s="217"/>
      <c r="P11" s="824"/>
      <c r="Q11" s="218"/>
      <c r="R11" s="825"/>
      <c r="S11" s="20"/>
    </row>
    <row r="12" spans="1:19" ht="15" customHeight="1">
      <c r="A12" s="20"/>
      <c r="B12" s="658"/>
      <c r="C12" s="659"/>
      <c r="D12" s="848"/>
      <c r="E12" s="849"/>
      <c r="F12" s="850"/>
      <c r="G12" s="850"/>
      <c r="H12" s="850"/>
      <c r="I12" s="851"/>
      <c r="J12" s="849"/>
      <c r="K12" s="850"/>
      <c r="L12" s="852"/>
      <c r="M12" s="850"/>
      <c r="N12" s="852"/>
      <c r="O12" s="816"/>
      <c r="P12" s="852"/>
      <c r="Q12" s="817"/>
      <c r="R12" s="810"/>
      <c r="S12" s="20"/>
    </row>
    <row r="13" spans="1:19" ht="15" customHeight="1">
      <c r="A13" s="20"/>
      <c r="B13" s="853"/>
      <c r="C13" s="662" t="s">
        <v>517</v>
      </c>
      <c r="D13" s="678">
        <f>+E13</f>
        <v>2618</v>
      </c>
      <c r="E13" s="679">
        <f>E14+E15</f>
        <v>2618</v>
      </c>
      <c r="F13" s="680">
        <v>2592</v>
      </c>
      <c r="G13" s="680">
        <f>G14+G15</f>
        <v>2595</v>
      </c>
      <c r="H13" s="680">
        <f t="shared" ref="H13:M13" si="0">H14+H15</f>
        <v>2617</v>
      </c>
      <c r="I13" s="681">
        <f>+J13</f>
        <v>2667</v>
      </c>
      <c r="J13" s="679">
        <f t="shared" si="0"/>
        <v>2667</v>
      </c>
      <c r="K13" s="680">
        <f t="shared" si="0"/>
        <v>2693</v>
      </c>
      <c r="L13" s="682">
        <f t="shared" si="0"/>
        <v>2727</v>
      </c>
      <c r="M13" s="680">
        <f t="shared" si="0"/>
        <v>2753</v>
      </c>
      <c r="N13" s="854"/>
      <c r="O13" s="59">
        <f>+IFERROR(IF(D13*I13&lt;0,"n.m.",IF(D13/I13-1&gt;100%,"&gt;100%",D13/I13-1)),"n.m.")</f>
        <v>-1.8372703412073532E-2</v>
      </c>
      <c r="P13" s="854"/>
      <c r="Q13" s="60">
        <f>+IFERROR(IF(E13*J13&lt;0,"n.m.",IF(E13/J13-1&gt;100%,"&gt;100%",E13/J13-1)),"n.m.")</f>
        <v>-1.8372703412073532E-2</v>
      </c>
      <c r="R13" s="853"/>
      <c r="S13" s="20"/>
    </row>
    <row r="14" spans="1:19" ht="15" customHeight="1">
      <c r="A14" s="20"/>
      <c r="B14" s="818"/>
      <c r="C14" s="684" t="s">
        <v>154</v>
      </c>
      <c r="D14" s="855">
        <f>+E14</f>
        <v>687</v>
      </c>
      <c r="E14" s="856">
        <v>687</v>
      </c>
      <c r="F14" s="857">
        <v>727</v>
      </c>
      <c r="G14" s="857">
        <v>763</v>
      </c>
      <c r="H14" s="857">
        <v>806</v>
      </c>
      <c r="I14" s="689">
        <f t="shared" ref="I14:I15" si="1">+J14</f>
        <v>866</v>
      </c>
      <c r="J14" s="856">
        <v>866</v>
      </c>
      <c r="K14" s="857">
        <v>925</v>
      </c>
      <c r="L14" s="690">
        <v>982</v>
      </c>
      <c r="M14" s="858">
        <v>1039</v>
      </c>
      <c r="N14" s="859"/>
      <c r="O14" s="87">
        <f t="shared" ref="O14:O43" si="2">+IFERROR(IF(D14*I14&lt;0,"n.m.",IF(D14/I14-1&gt;100%,"&gt;100%",D14/I14-1)),"n.m.")</f>
        <v>-0.20669745958429564</v>
      </c>
      <c r="P14" s="859"/>
      <c r="Q14" s="88">
        <f t="shared" ref="Q14:Q43" si="3">+IFERROR(IF(E14*J14&lt;0,"n.m.",IF(E14/J14-1&gt;100%,"&gt;100%",E14/J14-1)),"n.m.")</f>
        <v>-0.20669745958429564</v>
      </c>
      <c r="R14" s="818"/>
      <c r="S14" s="20"/>
    </row>
    <row r="15" spans="1:19" ht="15" customHeight="1">
      <c r="A15" s="20"/>
      <c r="B15" s="839"/>
      <c r="C15" s="684" t="s">
        <v>372</v>
      </c>
      <c r="D15" s="860">
        <f>+E15</f>
        <v>1931</v>
      </c>
      <c r="E15" s="861">
        <v>1931</v>
      </c>
      <c r="F15" s="857">
        <v>1865</v>
      </c>
      <c r="G15" s="857">
        <v>1832</v>
      </c>
      <c r="H15" s="857">
        <v>1811</v>
      </c>
      <c r="I15" s="689">
        <f t="shared" si="1"/>
        <v>1801</v>
      </c>
      <c r="J15" s="861">
        <v>1801</v>
      </c>
      <c r="K15" s="857">
        <v>1768</v>
      </c>
      <c r="L15" s="862">
        <v>1745</v>
      </c>
      <c r="M15" s="863">
        <v>1714</v>
      </c>
      <c r="N15" s="864"/>
      <c r="O15" s="87">
        <f t="shared" si="2"/>
        <v>7.2182121043864456E-2</v>
      </c>
      <c r="P15" s="864"/>
      <c r="Q15" s="88">
        <f t="shared" si="3"/>
        <v>7.2182121043864456E-2</v>
      </c>
      <c r="R15" s="818"/>
      <c r="S15" s="20"/>
    </row>
    <row r="16" spans="1:19" ht="15" customHeight="1">
      <c r="A16" s="20"/>
      <c r="B16" s="670"/>
      <c r="C16" s="659"/>
      <c r="D16" s="865"/>
      <c r="E16" s="866"/>
      <c r="F16" s="721"/>
      <c r="G16" s="721"/>
      <c r="H16" s="867"/>
      <c r="I16" s="868"/>
      <c r="J16" s="866"/>
      <c r="K16" s="721"/>
      <c r="L16" s="720"/>
      <c r="M16" s="721"/>
      <c r="N16" s="869"/>
      <c r="O16" s="59"/>
      <c r="P16" s="869"/>
      <c r="Q16" s="60"/>
      <c r="R16" s="810"/>
      <c r="S16" s="20"/>
    </row>
    <row r="17" spans="1:19" s="725" customFormat="1" ht="18.75" customHeight="1">
      <c r="A17" s="20"/>
      <c r="B17" s="818"/>
      <c r="C17" s="662" t="s">
        <v>518</v>
      </c>
      <c r="D17" s="870">
        <f>+E17+F17+G17+H17</f>
        <v>-10</v>
      </c>
      <c r="E17" s="871">
        <v>45</v>
      </c>
      <c r="F17" s="718">
        <v>0</v>
      </c>
      <c r="G17" s="718">
        <v>-15</v>
      </c>
      <c r="H17" s="718">
        <v>-40</v>
      </c>
      <c r="I17" s="872">
        <f>+J17+K17+L17+M17</f>
        <v>-65</v>
      </c>
      <c r="J17" s="871">
        <v>-25</v>
      </c>
      <c r="K17" s="718">
        <v>-35</v>
      </c>
      <c r="L17" s="873">
        <v>-15</v>
      </c>
      <c r="M17" s="718">
        <v>10</v>
      </c>
      <c r="N17" s="874"/>
      <c r="O17" s="59">
        <f t="shared" si="2"/>
        <v>-0.84615384615384615</v>
      </c>
      <c r="P17" s="874"/>
      <c r="Q17" s="60" t="str">
        <f t="shared" si="3"/>
        <v>n.m.</v>
      </c>
      <c r="R17" s="670"/>
      <c r="S17" s="20"/>
    </row>
    <row r="18" spans="1:19" s="884" customFormat="1" ht="15" customHeight="1">
      <c r="A18" s="560"/>
      <c r="B18" s="875"/>
      <c r="C18" s="876"/>
      <c r="D18" s="877"/>
      <c r="E18" s="878"/>
      <c r="F18" s="879"/>
      <c r="G18" s="879"/>
      <c r="H18" s="879"/>
      <c r="I18" s="880"/>
      <c r="J18" s="878"/>
      <c r="K18" s="879"/>
      <c r="L18" s="881"/>
      <c r="M18" s="879"/>
      <c r="N18" s="882"/>
      <c r="O18" s="70"/>
      <c r="P18" s="882"/>
      <c r="Q18" s="71"/>
      <c r="R18" s="883"/>
      <c r="S18" s="560"/>
    </row>
    <row r="19" spans="1:19" s="725" customFormat="1" ht="15" customHeight="1">
      <c r="A19" s="20"/>
      <c r="B19" s="818"/>
      <c r="C19" s="662" t="s">
        <v>380</v>
      </c>
      <c r="D19" s="885">
        <f>+E19</f>
        <v>2.2599999999999998</v>
      </c>
      <c r="E19" s="886">
        <v>2.2599999999999998</v>
      </c>
      <c r="F19" s="887">
        <v>2.2400000000000002</v>
      </c>
      <c r="G19" s="887">
        <v>2.23</v>
      </c>
      <c r="H19" s="887">
        <v>2.21</v>
      </c>
      <c r="I19" s="888">
        <v>2.19</v>
      </c>
      <c r="J19" s="886">
        <v>2.19</v>
      </c>
      <c r="K19" s="887">
        <v>2.16</v>
      </c>
      <c r="L19" s="889">
        <v>2.13</v>
      </c>
      <c r="M19" s="887">
        <v>2.1</v>
      </c>
      <c r="N19" s="890"/>
      <c r="O19" s="59">
        <f t="shared" si="2"/>
        <v>3.1963470319634535E-2</v>
      </c>
      <c r="P19" s="890"/>
      <c r="Q19" s="60">
        <f t="shared" si="3"/>
        <v>3.1963470319634535E-2</v>
      </c>
      <c r="R19" s="670"/>
      <c r="S19" s="20"/>
    </row>
    <row r="20" spans="1:19" s="725" customFormat="1" ht="15" customHeight="1">
      <c r="A20" s="20"/>
      <c r="B20" s="818"/>
      <c r="C20" s="891"/>
      <c r="D20" s="870"/>
      <c r="E20" s="871"/>
      <c r="F20" s="718"/>
      <c r="G20" s="718"/>
      <c r="H20" s="718"/>
      <c r="I20" s="872"/>
      <c r="J20" s="871"/>
      <c r="K20" s="718"/>
      <c r="L20" s="873"/>
      <c r="M20" s="718"/>
      <c r="N20" s="890"/>
      <c r="O20" s="59"/>
      <c r="P20" s="890"/>
      <c r="Q20" s="60"/>
      <c r="R20" s="670"/>
      <c r="S20" s="20"/>
    </row>
    <row r="21" spans="1:19" s="725" customFormat="1" ht="15" customHeight="1">
      <c r="A21" s="20"/>
      <c r="B21" s="818"/>
      <c r="C21" s="662" t="s">
        <v>205</v>
      </c>
      <c r="D21" s="738">
        <v>44</v>
      </c>
      <c r="E21" s="739">
        <v>44</v>
      </c>
      <c r="F21" s="740">
        <v>44</v>
      </c>
      <c r="G21" s="740">
        <v>44</v>
      </c>
      <c r="H21" s="740">
        <v>44</v>
      </c>
      <c r="I21" s="741">
        <v>42</v>
      </c>
      <c r="J21" s="739">
        <v>43</v>
      </c>
      <c r="K21" s="740">
        <v>43</v>
      </c>
      <c r="L21" s="742">
        <v>42</v>
      </c>
      <c r="M21" s="740">
        <v>42</v>
      </c>
      <c r="N21" s="890"/>
      <c r="O21" s="59">
        <f t="shared" si="2"/>
        <v>4.7619047619047672E-2</v>
      </c>
      <c r="P21" s="890"/>
      <c r="Q21" s="60">
        <f t="shared" si="3"/>
        <v>2.3255813953488413E-2</v>
      </c>
      <c r="R21" s="670"/>
      <c r="S21" s="20"/>
    </row>
    <row r="22" spans="1:19" ht="15" customHeight="1">
      <c r="A22" s="20"/>
      <c r="B22" s="658"/>
      <c r="C22" s="659"/>
      <c r="D22" s="892"/>
      <c r="E22" s="893"/>
      <c r="F22" s="867"/>
      <c r="G22" s="867"/>
      <c r="H22" s="867"/>
      <c r="I22" s="868"/>
      <c r="J22" s="893"/>
      <c r="K22" s="867"/>
      <c r="L22" s="894"/>
      <c r="M22" s="867"/>
      <c r="N22" s="895"/>
      <c r="O22" s="59"/>
      <c r="P22" s="895"/>
      <c r="Q22" s="60"/>
      <c r="R22" s="810"/>
      <c r="S22" s="20"/>
    </row>
    <row r="23" spans="1:19" ht="15" customHeight="1">
      <c r="A23" s="20"/>
      <c r="B23" s="658"/>
      <c r="C23" s="662" t="s">
        <v>34</v>
      </c>
      <c r="D23" s="738">
        <v>27</v>
      </c>
      <c r="E23" s="739">
        <v>27</v>
      </c>
      <c r="F23" s="740">
        <v>27</v>
      </c>
      <c r="G23" s="740">
        <v>26</v>
      </c>
      <c r="H23" s="740">
        <v>26</v>
      </c>
      <c r="I23" s="741">
        <v>26</v>
      </c>
      <c r="J23" s="739">
        <v>26</v>
      </c>
      <c r="K23" s="740">
        <v>26</v>
      </c>
      <c r="L23" s="742">
        <v>26</v>
      </c>
      <c r="M23" s="740">
        <v>26</v>
      </c>
      <c r="N23" s="896"/>
      <c r="O23" s="59">
        <f t="shared" si="2"/>
        <v>3.8461538461538547E-2</v>
      </c>
      <c r="P23" s="896"/>
      <c r="Q23" s="60">
        <f t="shared" si="3"/>
        <v>3.8461538461538547E-2</v>
      </c>
      <c r="R23" s="670"/>
      <c r="S23" s="20"/>
    </row>
    <row r="24" spans="1:19" ht="15" customHeight="1">
      <c r="A24" s="20"/>
      <c r="B24" s="658"/>
      <c r="C24" s="891"/>
      <c r="D24" s="897"/>
      <c r="E24" s="898"/>
      <c r="F24" s="899"/>
      <c r="G24" s="899"/>
      <c r="H24" s="900"/>
      <c r="I24" s="901"/>
      <c r="J24" s="898"/>
      <c r="K24" s="899"/>
      <c r="L24" s="902"/>
      <c r="M24" s="899"/>
      <c r="N24" s="903"/>
      <c r="O24" s="59"/>
      <c r="P24" s="903"/>
      <c r="Q24" s="60"/>
      <c r="R24" s="670"/>
      <c r="S24" s="20"/>
    </row>
    <row r="25" spans="1:19" ht="15" customHeight="1">
      <c r="A25" s="20"/>
      <c r="B25" s="839"/>
      <c r="C25" s="662" t="s">
        <v>519</v>
      </c>
      <c r="D25" s="870">
        <f>+E25</f>
        <v>2774</v>
      </c>
      <c r="E25" s="871">
        <v>2774</v>
      </c>
      <c r="F25" s="718">
        <v>2733</v>
      </c>
      <c r="G25" s="718">
        <v>2727</v>
      </c>
      <c r="H25" s="718">
        <v>2734</v>
      </c>
      <c r="I25" s="872">
        <f>+J25</f>
        <v>2741</v>
      </c>
      <c r="J25" s="871">
        <v>2741</v>
      </c>
      <c r="K25" s="718">
        <v>2728</v>
      </c>
      <c r="L25" s="873">
        <v>2724</v>
      </c>
      <c r="M25" s="718">
        <v>2712</v>
      </c>
      <c r="N25" s="890"/>
      <c r="O25" s="59">
        <f t="shared" si="2"/>
        <v>1.2039401678219708E-2</v>
      </c>
      <c r="P25" s="890"/>
      <c r="Q25" s="60">
        <f>+IFERROR(IF(E25*J25&lt;0,"n.m.",IF(E25/J25-1&gt;100%,"&gt;100%",E25/J25-1)),"n.m.")</f>
        <v>1.2039401678219708E-2</v>
      </c>
      <c r="R25" s="670"/>
      <c r="S25" s="20"/>
    </row>
    <row r="26" spans="1:19" ht="15" customHeight="1">
      <c r="A26" s="20"/>
      <c r="B26" s="658"/>
      <c r="C26" s="891"/>
      <c r="D26" s="897"/>
      <c r="E26" s="898"/>
      <c r="F26" s="899"/>
      <c r="G26" s="899"/>
      <c r="H26" s="900"/>
      <c r="I26" s="901"/>
      <c r="J26" s="898"/>
      <c r="K26" s="899"/>
      <c r="L26" s="902"/>
      <c r="M26" s="899"/>
      <c r="N26" s="903"/>
      <c r="O26" s="59"/>
      <c r="P26" s="903"/>
      <c r="Q26" s="60"/>
      <c r="R26" s="670"/>
      <c r="S26" s="20"/>
    </row>
    <row r="27" spans="1:19" ht="15" customHeight="1">
      <c r="A27" s="20"/>
      <c r="B27" s="658"/>
      <c r="C27" s="662" t="s">
        <v>520</v>
      </c>
      <c r="D27" s="870">
        <f>+E27</f>
        <v>1378</v>
      </c>
      <c r="E27" s="871">
        <v>1378</v>
      </c>
      <c r="F27" s="718">
        <v>1316</v>
      </c>
      <c r="G27" s="718">
        <v>1286</v>
      </c>
      <c r="H27" s="718">
        <v>1264</v>
      </c>
      <c r="I27" s="872">
        <f>+J27</f>
        <v>1216</v>
      </c>
      <c r="J27" s="871">
        <v>1216</v>
      </c>
      <c r="K27" s="718">
        <v>1169</v>
      </c>
      <c r="L27" s="873">
        <v>1131</v>
      </c>
      <c r="M27" s="718">
        <v>1077</v>
      </c>
      <c r="N27" s="890"/>
      <c r="O27" s="59">
        <f t="shared" si="2"/>
        <v>0.13322368421052633</v>
      </c>
      <c r="P27" s="890"/>
      <c r="Q27" s="60">
        <f t="shared" si="3"/>
        <v>0.13322368421052633</v>
      </c>
      <c r="R27" s="670"/>
      <c r="S27" s="20"/>
    </row>
    <row r="28" spans="1:19" ht="15" customHeight="1">
      <c r="A28" s="20"/>
      <c r="B28" s="658"/>
      <c r="C28" s="891"/>
      <c r="D28" s="897"/>
      <c r="E28" s="898"/>
      <c r="F28" s="899"/>
      <c r="G28" s="899"/>
      <c r="H28" s="900"/>
      <c r="I28" s="901"/>
      <c r="J28" s="898"/>
      <c r="K28" s="899"/>
      <c r="L28" s="902"/>
      <c r="M28" s="899"/>
      <c r="N28" s="903"/>
      <c r="O28" s="904"/>
      <c r="P28" s="903"/>
      <c r="Q28" s="905"/>
      <c r="R28" s="670"/>
      <c r="S28" s="20"/>
    </row>
    <row r="29" spans="1:19" ht="15" customHeight="1">
      <c r="A29" s="20"/>
      <c r="B29" s="839"/>
      <c r="C29" s="662" t="s">
        <v>361</v>
      </c>
      <c r="D29" s="906">
        <f>+E29</f>
        <v>0.5</v>
      </c>
      <c r="E29" s="907">
        <v>0.5</v>
      </c>
      <c r="F29" s="908">
        <v>0.48</v>
      </c>
      <c r="G29" s="908">
        <v>0.47</v>
      </c>
      <c r="H29" s="908">
        <v>0.46</v>
      </c>
      <c r="I29" s="909">
        <f>+J29</f>
        <v>0.44</v>
      </c>
      <c r="J29" s="907">
        <v>0.44</v>
      </c>
      <c r="K29" s="908">
        <v>0.43</v>
      </c>
      <c r="L29" s="910">
        <v>0.42</v>
      </c>
      <c r="M29" s="908">
        <v>0.4</v>
      </c>
      <c r="N29" s="890"/>
      <c r="O29" s="59"/>
      <c r="P29" s="890"/>
      <c r="Q29" s="60"/>
      <c r="R29" s="810"/>
      <c r="S29" s="20"/>
    </row>
    <row r="30" spans="1:19" ht="15" customHeight="1">
      <c r="A30" s="20"/>
      <c r="B30" s="658"/>
      <c r="C30" s="659"/>
      <c r="D30" s="848"/>
      <c r="E30" s="849"/>
      <c r="F30" s="850"/>
      <c r="G30" s="850"/>
      <c r="H30" s="850"/>
      <c r="I30" s="851"/>
      <c r="J30" s="849"/>
      <c r="K30" s="850"/>
      <c r="L30" s="852"/>
      <c r="M30" s="850"/>
      <c r="N30" s="852"/>
      <c r="O30" s="816"/>
      <c r="P30" s="852"/>
      <c r="Q30" s="817"/>
      <c r="R30" s="810"/>
      <c r="S30" s="20"/>
    </row>
    <row r="31" spans="1:19" ht="15" customHeight="1">
      <c r="A31" s="20"/>
      <c r="B31" s="853"/>
      <c r="C31" s="662" t="s">
        <v>521</v>
      </c>
      <c r="D31" s="678">
        <f>+E31</f>
        <v>485</v>
      </c>
      <c r="E31" s="679">
        <v>485</v>
      </c>
      <c r="F31" s="680">
        <v>369</v>
      </c>
      <c r="G31" s="680">
        <v>285</v>
      </c>
      <c r="H31" s="680">
        <v>235</v>
      </c>
      <c r="I31" s="681">
        <f>+J31</f>
        <v>173</v>
      </c>
      <c r="J31" s="679">
        <v>173</v>
      </c>
      <c r="K31" s="680">
        <v>86</v>
      </c>
      <c r="L31" s="682">
        <v>55</v>
      </c>
      <c r="M31" s="680">
        <v>29</v>
      </c>
      <c r="N31" s="854"/>
      <c r="O31" s="59" t="str">
        <f t="shared" si="2"/>
        <v>&gt;100%</v>
      </c>
      <c r="P31" s="854"/>
      <c r="Q31" s="60" t="str">
        <f t="shared" si="3"/>
        <v>&gt;100%</v>
      </c>
      <c r="R31" s="853"/>
      <c r="S31" s="20"/>
    </row>
    <row r="32" spans="1:19" ht="15" customHeight="1">
      <c r="A32" s="20"/>
      <c r="B32" s="818"/>
      <c r="C32" s="695" t="s">
        <v>362</v>
      </c>
      <c r="D32" s="911">
        <f>+E32</f>
        <v>357</v>
      </c>
      <c r="E32" s="912">
        <v>357</v>
      </c>
      <c r="F32" s="913">
        <v>315</v>
      </c>
      <c r="G32" s="913">
        <v>273</v>
      </c>
      <c r="H32" s="914">
        <v>235</v>
      </c>
      <c r="I32" s="915">
        <f t="shared" ref="I32" si="4">+J32</f>
        <v>173</v>
      </c>
      <c r="J32" s="912">
        <v>173</v>
      </c>
      <c r="K32" s="913">
        <v>86</v>
      </c>
      <c r="L32" s="701">
        <v>55</v>
      </c>
      <c r="M32" s="913">
        <v>29</v>
      </c>
      <c r="N32" s="859"/>
      <c r="O32" s="129" t="str">
        <f t="shared" si="2"/>
        <v>&gt;100%</v>
      </c>
      <c r="P32" s="859"/>
      <c r="Q32" s="130" t="str">
        <f t="shared" si="3"/>
        <v>&gt;100%</v>
      </c>
      <c r="R32" s="818"/>
      <c r="S32" s="20"/>
    </row>
    <row r="33" spans="1:20" s="706" customFormat="1" ht="15" customHeight="1">
      <c r="A33" s="560"/>
      <c r="B33" s="916"/>
      <c r="C33" s="695" t="s">
        <v>365</v>
      </c>
      <c r="D33" s="917">
        <f>+E33</f>
        <v>0.17483777937995673</v>
      </c>
      <c r="E33" s="918">
        <f>+E31/E25</f>
        <v>0.17483777937995673</v>
      </c>
      <c r="F33" s="919">
        <f>+F31/F25</f>
        <v>0.1350164654226125</v>
      </c>
      <c r="G33" s="919">
        <f>+G31/G25</f>
        <v>0.10451045104510451</v>
      </c>
      <c r="H33" s="919">
        <f t="shared" ref="H33:M33" si="5">+H31/H25</f>
        <v>8.5954645208485739E-2</v>
      </c>
      <c r="I33" s="920">
        <f t="shared" si="5"/>
        <v>6.3115651222181685E-2</v>
      </c>
      <c r="J33" s="918">
        <f t="shared" si="5"/>
        <v>6.3115651222181685E-2</v>
      </c>
      <c r="K33" s="919">
        <f t="shared" si="5"/>
        <v>3.1524926686217009E-2</v>
      </c>
      <c r="L33" s="921">
        <f t="shared" si="5"/>
        <v>2.0190895741556535E-2</v>
      </c>
      <c r="M33" s="922">
        <f t="shared" si="5"/>
        <v>1.0693215339233038E-2</v>
      </c>
      <c r="N33" s="923"/>
      <c r="O33" s="129"/>
      <c r="P33" s="923"/>
      <c r="Q33" s="130"/>
      <c r="R33" s="875"/>
      <c r="S33" s="560"/>
    </row>
    <row r="34" spans="1:20" ht="15" customHeight="1">
      <c r="A34" s="20"/>
      <c r="B34" s="839"/>
      <c r="C34" s="891"/>
      <c r="D34" s="924"/>
      <c r="E34" s="925"/>
      <c r="F34" s="926"/>
      <c r="G34" s="926"/>
      <c r="H34" s="926"/>
      <c r="I34" s="927"/>
      <c r="J34" s="925"/>
      <c r="K34" s="926"/>
      <c r="L34" s="928"/>
      <c r="M34" s="926"/>
      <c r="N34" s="929"/>
      <c r="O34" s="904"/>
      <c r="P34" s="929"/>
      <c r="Q34" s="905"/>
      <c r="R34" s="810"/>
      <c r="S34" s="20"/>
    </row>
    <row r="35" spans="1:20" ht="15" customHeight="1">
      <c r="A35" s="20"/>
      <c r="B35" s="658"/>
      <c r="C35" s="662" t="s">
        <v>522</v>
      </c>
      <c r="D35" s="738">
        <v>33</v>
      </c>
      <c r="E35" s="739">
        <v>33</v>
      </c>
      <c r="F35" s="740">
        <v>33</v>
      </c>
      <c r="G35" s="740">
        <v>33</v>
      </c>
      <c r="H35" s="740">
        <v>33</v>
      </c>
      <c r="I35" s="741">
        <v>33</v>
      </c>
      <c r="J35" s="739">
        <v>33</v>
      </c>
      <c r="K35" s="740">
        <v>33</v>
      </c>
      <c r="L35" s="742">
        <v>32</v>
      </c>
      <c r="M35" s="740">
        <v>33</v>
      </c>
      <c r="N35" s="896"/>
      <c r="O35" s="59">
        <f t="shared" si="2"/>
        <v>0</v>
      </c>
      <c r="P35" s="896"/>
      <c r="Q35" s="60">
        <f t="shared" si="3"/>
        <v>0</v>
      </c>
      <c r="R35" s="670"/>
      <c r="S35" s="20"/>
    </row>
    <row r="36" spans="1:20" ht="15" customHeight="1">
      <c r="A36" s="20"/>
      <c r="B36" s="818"/>
      <c r="C36" s="659"/>
      <c r="D36" s="930"/>
      <c r="E36" s="871"/>
      <c r="F36" s="718"/>
      <c r="G36" s="718"/>
      <c r="H36" s="718"/>
      <c r="I36" s="872"/>
      <c r="J36" s="871"/>
      <c r="K36" s="718"/>
      <c r="L36" s="873"/>
      <c r="M36" s="718"/>
      <c r="N36" s="890"/>
      <c r="O36" s="59"/>
      <c r="P36" s="890"/>
      <c r="Q36" s="60"/>
      <c r="R36" s="810"/>
      <c r="S36" s="20"/>
      <c r="T36" s="931"/>
    </row>
    <row r="37" spans="1:20" ht="15" customHeight="1">
      <c r="A37" s="20"/>
      <c r="B37" s="839"/>
      <c r="C37" s="662" t="s">
        <v>523</v>
      </c>
      <c r="D37" s="678">
        <v>2079</v>
      </c>
      <c r="E37" s="679">
        <v>2079</v>
      </c>
      <c r="F37" s="680">
        <v>2024</v>
      </c>
      <c r="G37" s="680">
        <v>2000</v>
      </c>
      <c r="H37" s="680">
        <v>1980</v>
      </c>
      <c r="I37" s="681">
        <v>1953</v>
      </c>
      <c r="J37" s="679">
        <v>1953</v>
      </c>
      <c r="K37" s="680">
        <v>1915</v>
      </c>
      <c r="L37" s="682">
        <v>1885</v>
      </c>
      <c r="M37" s="680">
        <v>1845</v>
      </c>
      <c r="N37" s="854"/>
      <c r="O37" s="59">
        <v>6.4516129032258007E-2</v>
      </c>
      <c r="P37" s="854"/>
      <c r="Q37" s="60">
        <v>6.4516129032258007E-2</v>
      </c>
      <c r="R37" s="670"/>
      <c r="S37" s="20"/>
    </row>
    <row r="38" spans="1:20" ht="15" customHeight="1">
      <c r="A38" s="20"/>
      <c r="B38" s="818"/>
      <c r="C38" s="684" t="s">
        <v>203</v>
      </c>
      <c r="D38" s="855">
        <v>1599</v>
      </c>
      <c r="E38" s="856">
        <v>1599</v>
      </c>
      <c r="F38" s="857">
        <v>1516</v>
      </c>
      <c r="G38" s="857">
        <v>1467</v>
      </c>
      <c r="H38" s="857">
        <v>1424</v>
      </c>
      <c r="I38" s="689">
        <v>1362</v>
      </c>
      <c r="J38" s="856">
        <v>1362</v>
      </c>
      <c r="K38" s="857">
        <v>1282</v>
      </c>
      <c r="L38" s="690">
        <v>1210</v>
      </c>
      <c r="M38" s="858">
        <v>1128</v>
      </c>
      <c r="N38" s="859"/>
      <c r="O38" s="87">
        <v>0.17400881057268713</v>
      </c>
      <c r="P38" s="859"/>
      <c r="Q38" s="88">
        <v>0.17400881057268713</v>
      </c>
      <c r="R38" s="818"/>
      <c r="S38" s="20"/>
    </row>
    <row r="39" spans="1:20" ht="17.25">
      <c r="A39" s="20"/>
      <c r="B39" s="658"/>
      <c r="C39" s="932" t="s">
        <v>524</v>
      </c>
      <c r="D39" s="855">
        <v>480</v>
      </c>
      <c r="E39" s="856">
        <v>480</v>
      </c>
      <c r="F39" s="857">
        <v>508</v>
      </c>
      <c r="G39" s="857">
        <v>533</v>
      </c>
      <c r="H39" s="857">
        <v>556</v>
      </c>
      <c r="I39" s="689">
        <v>591</v>
      </c>
      <c r="J39" s="856">
        <v>591</v>
      </c>
      <c r="K39" s="857">
        <v>633</v>
      </c>
      <c r="L39" s="690">
        <v>675</v>
      </c>
      <c r="M39" s="858">
        <v>717</v>
      </c>
      <c r="N39" s="859"/>
      <c r="O39" s="87">
        <v>-0.18781725888324874</v>
      </c>
      <c r="P39" s="859"/>
      <c r="Q39" s="88">
        <v>-0.18781725888324874</v>
      </c>
      <c r="R39" s="933"/>
      <c r="S39" s="20"/>
    </row>
    <row r="40" spans="1:20" ht="15" customHeight="1">
      <c r="A40" s="20"/>
      <c r="B40" s="670"/>
      <c r="C40" s="659"/>
      <c r="D40" s="860"/>
      <c r="E40" s="861"/>
      <c r="F40" s="857"/>
      <c r="G40" s="857"/>
      <c r="H40" s="857"/>
      <c r="I40" s="689"/>
      <c r="J40" s="861"/>
      <c r="K40" s="857"/>
      <c r="L40" s="862"/>
      <c r="M40" s="863"/>
      <c r="N40" s="864"/>
      <c r="O40" s="87"/>
      <c r="P40" s="864"/>
      <c r="Q40" s="88"/>
      <c r="R40" s="810"/>
      <c r="S40" s="20"/>
    </row>
    <row r="41" spans="1:20" s="725" customFormat="1" ht="15" customHeight="1">
      <c r="A41" s="20"/>
      <c r="B41" s="818"/>
      <c r="C41" s="662" t="s">
        <v>525</v>
      </c>
      <c r="D41" s="738">
        <v>15</v>
      </c>
      <c r="E41" s="739">
        <v>15</v>
      </c>
      <c r="F41" s="740">
        <v>15</v>
      </c>
      <c r="G41" s="740">
        <v>15</v>
      </c>
      <c r="H41" s="740">
        <v>15</v>
      </c>
      <c r="I41" s="741">
        <v>15</v>
      </c>
      <c r="J41" s="739">
        <v>15</v>
      </c>
      <c r="K41" s="740">
        <v>15</v>
      </c>
      <c r="L41" s="742">
        <v>14</v>
      </c>
      <c r="M41" s="740">
        <v>14</v>
      </c>
      <c r="N41" s="890"/>
      <c r="O41" s="59">
        <v>0</v>
      </c>
      <c r="P41" s="890"/>
      <c r="Q41" s="60">
        <v>0</v>
      </c>
      <c r="R41" s="670"/>
      <c r="S41" s="20"/>
    </row>
    <row r="42" spans="1:20" ht="15" customHeight="1">
      <c r="A42" s="20"/>
      <c r="B42" s="660"/>
      <c r="C42" s="684"/>
      <c r="D42" s="777"/>
      <c r="E42" s="778"/>
      <c r="F42" s="779"/>
      <c r="G42" s="779"/>
      <c r="H42" s="763"/>
      <c r="I42" s="780"/>
      <c r="J42" s="778"/>
      <c r="K42" s="779"/>
      <c r="L42" s="781"/>
      <c r="M42" s="779"/>
      <c r="N42" s="934"/>
      <c r="O42" s="782"/>
      <c r="P42" s="934"/>
      <c r="Q42" s="783"/>
      <c r="R42" s="818"/>
      <c r="S42" s="20"/>
    </row>
    <row r="43" spans="1:20" ht="15" customHeight="1">
      <c r="A43" s="20"/>
      <c r="B43" s="660"/>
      <c r="C43" s="831" t="s">
        <v>526</v>
      </c>
      <c r="D43" s="870">
        <f>+E43</f>
        <v>572</v>
      </c>
      <c r="E43" s="871">
        <v>572</v>
      </c>
      <c r="F43" s="718">
        <v>537</v>
      </c>
      <c r="G43" s="718">
        <v>512</v>
      </c>
      <c r="H43" s="718">
        <v>501</v>
      </c>
      <c r="I43" s="872">
        <f>+J43</f>
        <v>484</v>
      </c>
      <c r="J43" s="935">
        <v>484</v>
      </c>
      <c r="K43" s="718">
        <v>461</v>
      </c>
      <c r="L43" s="936">
        <v>429</v>
      </c>
      <c r="M43" s="937">
        <v>399</v>
      </c>
      <c r="N43" s="938"/>
      <c r="O43" s="59">
        <f t="shared" si="2"/>
        <v>0.18181818181818188</v>
      </c>
      <c r="P43" s="938"/>
      <c r="Q43" s="60">
        <f t="shared" si="3"/>
        <v>0.18181818181818188</v>
      </c>
      <c r="R43" s="818"/>
      <c r="S43" s="20"/>
    </row>
    <row r="44" spans="1:20" ht="15" customHeight="1">
      <c r="A44" s="20"/>
      <c r="B44" s="660"/>
      <c r="C44" s="891"/>
      <c r="D44" s="939"/>
      <c r="E44" s="940"/>
      <c r="F44" s="718"/>
      <c r="G44" s="718"/>
      <c r="H44" s="718"/>
      <c r="I44" s="872"/>
      <c r="J44" s="940"/>
      <c r="K44" s="718"/>
      <c r="L44" s="941"/>
      <c r="M44" s="731"/>
      <c r="N44" s="942"/>
      <c r="O44" s="943"/>
      <c r="P44" s="942"/>
      <c r="Q44" s="944"/>
      <c r="R44" s="818"/>
      <c r="S44" s="20"/>
    </row>
    <row r="45" spans="1:20" ht="18.75" customHeight="1">
      <c r="A45" s="20"/>
      <c r="B45" s="660"/>
      <c r="C45" s="945" t="s">
        <v>527</v>
      </c>
      <c r="D45" s="946">
        <f>+E45</f>
        <v>0.28999999999999998</v>
      </c>
      <c r="E45" s="947">
        <v>0.28999999999999998</v>
      </c>
      <c r="F45" s="908">
        <v>0.28999999999999998</v>
      </c>
      <c r="G45" s="908">
        <v>0.28999999999999998</v>
      </c>
      <c r="H45" s="908">
        <v>0.28999999999999998</v>
      </c>
      <c r="I45" s="909">
        <f>+J45</f>
        <v>0.3</v>
      </c>
      <c r="J45" s="947">
        <v>0.3</v>
      </c>
      <c r="K45" s="908">
        <v>0.3</v>
      </c>
      <c r="L45" s="948">
        <v>0.28999999999999998</v>
      </c>
      <c r="M45" s="949">
        <v>0.3</v>
      </c>
      <c r="N45" s="950"/>
      <c r="O45" s="59"/>
      <c r="P45" s="950"/>
      <c r="Q45" s="60"/>
      <c r="R45" s="818"/>
      <c r="S45" s="20"/>
    </row>
    <row r="46" spans="1:20" ht="15" customHeight="1">
      <c r="A46" s="20"/>
      <c r="B46" s="660"/>
      <c r="C46" s="760"/>
      <c r="D46" s="804"/>
      <c r="E46" s="343"/>
      <c r="F46" s="804"/>
      <c r="G46" s="804"/>
      <c r="H46" s="804"/>
      <c r="I46" s="804"/>
      <c r="J46" s="343"/>
      <c r="K46" s="804"/>
      <c r="L46" s="343"/>
      <c r="M46" s="804"/>
      <c r="N46" s="343"/>
      <c r="O46" s="399"/>
      <c r="P46" s="343"/>
      <c r="Q46" s="399"/>
      <c r="R46" s="818"/>
      <c r="S46" s="20"/>
    </row>
    <row r="47" spans="1:20" s="37" customFormat="1" ht="9" customHeight="1">
      <c r="A47" s="20"/>
      <c r="B47" s="20"/>
      <c r="C47" s="20"/>
      <c r="D47" s="20"/>
      <c r="E47" s="20"/>
      <c r="F47" s="20"/>
      <c r="G47" s="20"/>
      <c r="H47" s="20"/>
      <c r="I47" s="20"/>
      <c r="J47" s="20"/>
      <c r="K47" s="20"/>
      <c r="L47" s="20"/>
      <c r="M47" s="20"/>
      <c r="N47" s="20"/>
      <c r="O47" s="36"/>
      <c r="P47" s="20"/>
      <c r="Q47" s="20"/>
      <c r="R47" s="20"/>
      <c r="S47" s="20"/>
    </row>
    <row r="48" spans="1:20" s="807" customFormat="1" ht="17.25">
      <c r="A48" s="951"/>
      <c r="B48" s="684" t="s">
        <v>528</v>
      </c>
      <c r="D48" s="8"/>
      <c r="E48" s="8"/>
      <c r="F48" s="8"/>
      <c r="G48" s="8"/>
      <c r="H48" s="8"/>
      <c r="I48" s="8"/>
      <c r="J48" s="8"/>
      <c r="K48" s="8"/>
      <c r="L48" s="8"/>
      <c r="M48" s="8"/>
      <c r="N48" s="8"/>
      <c r="O48" s="11"/>
      <c r="P48" s="8"/>
      <c r="Q48" s="12"/>
      <c r="R48" s="952"/>
      <c r="S48" s="951"/>
    </row>
    <row r="49" spans="1:19" s="807" customFormat="1" ht="17.25">
      <c r="A49" s="951"/>
      <c r="B49" s="684" t="s">
        <v>529</v>
      </c>
      <c r="D49" s="8"/>
      <c r="E49" s="8"/>
      <c r="F49" s="8"/>
      <c r="G49" s="8"/>
      <c r="H49" s="8"/>
      <c r="I49" s="8"/>
      <c r="J49" s="8"/>
      <c r="K49" s="8"/>
      <c r="L49" s="8"/>
      <c r="M49" s="8"/>
      <c r="N49" s="8"/>
      <c r="O49" s="11"/>
      <c r="P49" s="8"/>
      <c r="Q49" s="12"/>
      <c r="R49" s="952"/>
      <c r="S49" s="951"/>
    </row>
    <row r="50" spans="1:19" s="807" customFormat="1" ht="17.25">
      <c r="A50" s="951"/>
      <c r="B50" s="684" t="s">
        <v>530</v>
      </c>
      <c r="D50" s="8"/>
      <c r="E50" s="8"/>
      <c r="F50" s="8"/>
      <c r="G50" s="8"/>
      <c r="H50" s="8"/>
      <c r="I50" s="8"/>
      <c r="J50" s="8"/>
      <c r="K50" s="8"/>
      <c r="L50" s="8"/>
      <c r="M50" s="8"/>
      <c r="N50" s="8"/>
      <c r="O50" s="11"/>
      <c r="P50" s="8"/>
      <c r="Q50" s="12"/>
      <c r="R50" s="952"/>
      <c r="S50" s="951"/>
    </row>
    <row r="51" spans="1:19" s="807" customFormat="1" ht="17.25">
      <c r="A51" s="951"/>
      <c r="B51" s="953" t="s">
        <v>531</v>
      </c>
      <c r="C51" s="953"/>
      <c r="D51" s="8"/>
      <c r="E51" s="8"/>
      <c r="F51" s="8"/>
      <c r="G51" s="8"/>
      <c r="H51" s="8"/>
      <c r="I51" s="8"/>
      <c r="J51" s="8"/>
      <c r="K51" s="8"/>
      <c r="L51" s="8"/>
      <c r="M51" s="8"/>
      <c r="N51" s="8"/>
      <c r="O51" s="11"/>
      <c r="P51" s="8"/>
      <c r="Q51" s="12"/>
      <c r="R51" s="952"/>
      <c r="S51" s="951"/>
    </row>
    <row r="52" spans="1:19" s="806" customFormat="1" ht="14.85" customHeight="1">
      <c r="O52" s="312"/>
      <c r="Q52" s="954"/>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showGridLines="0" view="pageBreakPreview" zoomScale="85" zoomScaleNormal="100" zoomScaleSheetLayoutView="85" workbookViewId="0"/>
  </sheetViews>
  <sheetFormatPr defaultRowHeight="15"/>
  <cols>
    <col min="1" max="1" width="1.42578125" style="454" customWidth="1"/>
    <col min="2" max="2" width="1.7109375" style="454" customWidth="1"/>
    <col min="3" max="3" width="50.5703125" style="454" customWidth="1"/>
    <col min="4" max="13" width="8.7109375" style="454" customWidth="1"/>
    <col min="14" max="14" width="1.7109375" style="454" customWidth="1"/>
    <col min="15" max="15" width="8.7109375" style="231" customWidth="1"/>
    <col min="16" max="16" width="1.7109375" style="454" customWidth="1"/>
    <col min="17" max="17" width="8.7109375" style="89" customWidth="1"/>
    <col min="18" max="18" width="1.7109375" style="454" customWidth="1"/>
    <col min="19" max="19" width="1.42578125" style="454" customWidth="1"/>
    <col min="20" max="16384" width="9.140625" style="454"/>
  </cols>
  <sheetData>
    <row r="1" spans="1:19" s="37" customFormat="1" ht="9" customHeight="1">
      <c r="A1" s="20"/>
      <c r="B1" s="20"/>
      <c r="C1" s="20"/>
      <c r="D1" s="20"/>
      <c r="E1" s="20"/>
      <c r="F1" s="20"/>
      <c r="G1" s="20"/>
      <c r="H1" s="20"/>
      <c r="I1" s="20"/>
      <c r="J1" s="20"/>
      <c r="K1" s="20"/>
      <c r="L1" s="20"/>
      <c r="M1" s="20"/>
      <c r="N1" s="20"/>
      <c r="O1" s="36"/>
      <c r="P1" s="20"/>
      <c r="Q1" s="20"/>
      <c r="R1" s="20"/>
      <c r="S1" s="20"/>
    </row>
    <row r="2" spans="1:19" ht="15" customHeight="1">
      <c r="A2" s="20"/>
      <c r="B2" s="652"/>
      <c r="C2" s="39" t="s">
        <v>36</v>
      </c>
      <c r="D2" s="339">
        <f>+'Consumer Residential KPIs'!D2</f>
        <v>2014</v>
      </c>
      <c r="E2" s="340" t="str">
        <f>+'Consumer Residential KPIs'!E2</f>
        <v>Q4 '14</v>
      </c>
      <c r="F2" s="340" t="str">
        <f>+'Consumer Residential KPIs'!F2</f>
        <v>Q3 '14</v>
      </c>
      <c r="G2" s="340" t="str">
        <f>+'Consumer Residential KPIs'!G2</f>
        <v>Q2 '14</v>
      </c>
      <c r="H2" s="340" t="str">
        <f>+'Consumer Residential KPIs'!H2</f>
        <v>Q1 '14</v>
      </c>
      <c r="I2" s="339">
        <f>+'Consumer Residential KPIs'!I2</f>
        <v>2013</v>
      </c>
      <c r="J2" s="340" t="str">
        <f>+'Consumer Residential KPIs'!J2</f>
        <v>Q4 '13</v>
      </c>
      <c r="K2" s="340" t="str">
        <f>+'Consumer Residential KPIs'!K2</f>
        <v>Q3 '13</v>
      </c>
      <c r="L2" s="340" t="str">
        <f>+'Consumer Residential KPIs'!L2</f>
        <v>Q2 '13</v>
      </c>
      <c r="M2" s="340" t="str">
        <f>+'Consumer Residential KPIs'!M2</f>
        <v>Q1 '13</v>
      </c>
      <c r="N2" s="340"/>
      <c r="O2" s="340" t="str">
        <f>+'Consumer Residential KPIs'!O2</f>
        <v>y-on-y</v>
      </c>
      <c r="P2" s="340"/>
      <c r="Q2" s="42" t="s">
        <v>216</v>
      </c>
      <c r="R2" s="724"/>
      <c r="S2" s="20"/>
    </row>
    <row r="3" spans="1:19" ht="15" customHeight="1">
      <c r="A3" s="20"/>
      <c r="B3" s="655"/>
      <c r="C3" s="45" t="s">
        <v>28</v>
      </c>
      <c r="D3" s="340"/>
      <c r="E3" s="198"/>
      <c r="F3" s="340"/>
      <c r="G3" s="340"/>
      <c r="H3" s="340"/>
      <c r="I3" s="340"/>
      <c r="J3" s="198"/>
      <c r="K3" s="340"/>
      <c r="L3" s="198"/>
      <c r="M3" s="340"/>
      <c r="N3" s="198"/>
      <c r="O3" s="340" t="str">
        <f>+'Consumer Residential KPIs'!O3</f>
        <v>FY%</v>
      </c>
      <c r="P3" s="198"/>
      <c r="Q3" s="181" t="str">
        <f>+'Consumer Residential KPIs'!Q3</f>
        <v>Q4%</v>
      </c>
      <c r="R3" s="660"/>
      <c r="S3" s="20"/>
    </row>
    <row r="4" spans="1:19" ht="15" customHeight="1">
      <c r="A4" s="20"/>
      <c r="B4" s="655"/>
      <c r="C4" s="659"/>
      <c r="D4" s="957"/>
      <c r="E4" s="958"/>
      <c r="F4" s="957"/>
      <c r="G4" s="957"/>
      <c r="H4" s="957"/>
      <c r="I4" s="957"/>
      <c r="J4" s="958"/>
      <c r="K4" s="957"/>
      <c r="L4" s="958"/>
      <c r="M4" s="957"/>
      <c r="N4" s="959"/>
      <c r="O4" s="292"/>
      <c r="P4" s="959"/>
      <c r="Q4" s="292"/>
      <c r="R4" s="960"/>
      <c r="S4" s="20"/>
    </row>
    <row r="5" spans="1:19" ht="15" customHeight="1">
      <c r="A5" s="20"/>
      <c r="B5" s="853"/>
      <c r="C5" s="662" t="s">
        <v>517</v>
      </c>
      <c r="D5" s="678">
        <f>+E5</f>
        <v>864</v>
      </c>
      <c r="E5" s="679">
        <f>E6+E7</f>
        <v>864</v>
      </c>
      <c r="F5" s="680">
        <f>+F6+F7</f>
        <v>897</v>
      </c>
      <c r="G5" s="680">
        <f>+G6+G7</f>
        <v>928</v>
      </c>
      <c r="H5" s="680">
        <f>+H6+H7</f>
        <v>960</v>
      </c>
      <c r="I5" s="681">
        <f>+J5</f>
        <v>994</v>
      </c>
      <c r="J5" s="679">
        <f>+J6+J7</f>
        <v>994</v>
      </c>
      <c r="K5" s="680">
        <v>1027</v>
      </c>
      <c r="L5" s="682">
        <v>1056</v>
      </c>
      <c r="M5" s="680">
        <v>1093</v>
      </c>
      <c r="N5" s="680"/>
      <c r="O5" s="59">
        <f>+IFERROR(IF(D5*I5&lt;0,"n.m.",IF(D5/I5-1&gt;100%,"&gt;100%",D5/I5-1)),"n.m.")</f>
        <v>-0.13078470824949695</v>
      </c>
      <c r="P5" s="680"/>
      <c r="Q5" s="60">
        <f>+IFERROR(IF(E5*J5&lt;0,"n.m.",IF(E5/J5-1&gt;100%,"&gt;100%",E5/J5-1)),"n.m.")</f>
        <v>-0.13078470824949695</v>
      </c>
      <c r="R5" s="853"/>
      <c r="S5" s="20"/>
    </row>
    <row r="6" spans="1:19" ht="15" customHeight="1">
      <c r="A6" s="20"/>
      <c r="B6" s="961"/>
      <c r="C6" s="684" t="s">
        <v>271</v>
      </c>
      <c r="D6" s="709">
        <f t="shared" ref="D6:D11" si="0">+E6</f>
        <v>765</v>
      </c>
      <c r="E6" s="710">
        <v>765</v>
      </c>
      <c r="F6" s="688">
        <v>804</v>
      </c>
      <c r="G6" s="688">
        <v>844</v>
      </c>
      <c r="H6" s="688">
        <v>885</v>
      </c>
      <c r="I6" s="797">
        <f t="shared" ref="I6:I11" si="1">+J6</f>
        <v>928</v>
      </c>
      <c r="J6" s="710">
        <v>928</v>
      </c>
      <c r="K6" s="688">
        <v>966</v>
      </c>
      <c r="L6" s="962">
        <v>1004</v>
      </c>
      <c r="M6" s="688">
        <v>1045</v>
      </c>
      <c r="N6" s="688"/>
      <c r="O6" s="87">
        <f t="shared" ref="O6:O20" si="2">+IFERROR(IF(D6*I6&lt;0,"n.m.",IF(D6/I6-1&gt;100%,"&gt;100%",D6/I6-1)),"n.m.")</f>
        <v>-0.1756465517241379</v>
      </c>
      <c r="P6" s="688"/>
      <c r="Q6" s="88">
        <f t="shared" ref="Q6:Q20" si="3">+IFERROR(IF(E6*J6&lt;0,"n.m.",IF(E6/J6-1&gt;100%,"&gt;100%",E6/J6-1)),"n.m.")</f>
        <v>-0.1756465517241379</v>
      </c>
      <c r="R6" s="961"/>
      <c r="S6" s="20"/>
    </row>
    <row r="7" spans="1:19" ht="15" customHeight="1">
      <c r="A7" s="20"/>
      <c r="B7" s="708"/>
      <c r="C7" s="684" t="s">
        <v>275</v>
      </c>
      <c r="D7" s="709">
        <f t="shared" si="0"/>
        <v>99</v>
      </c>
      <c r="E7" s="710">
        <v>99</v>
      </c>
      <c r="F7" s="688">
        <v>93</v>
      </c>
      <c r="G7" s="688">
        <v>84</v>
      </c>
      <c r="H7" s="688">
        <v>75</v>
      </c>
      <c r="I7" s="797">
        <f t="shared" si="1"/>
        <v>66</v>
      </c>
      <c r="J7" s="710">
        <v>66</v>
      </c>
      <c r="K7" s="688">
        <v>61</v>
      </c>
      <c r="L7" s="962">
        <v>52</v>
      </c>
      <c r="M7" s="688">
        <v>48</v>
      </c>
      <c r="N7" s="688"/>
      <c r="O7" s="87">
        <f t="shared" si="2"/>
        <v>0.5</v>
      </c>
      <c r="P7" s="688"/>
      <c r="Q7" s="88">
        <f t="shared" si="3"/>
        <v>0.5</v>
      </c>
      <c r="R7" s="961"/>
      <c r="S7" s="20"/>
    </row>
    <row r="8" spans="1:19" ht="15" customHeight="1">
      <c r="A8" s="20"/>
      <c r="B8" s="655"/>
      <c r="C8" s="760"/>
      <c r="D8" s="930"/>
      <c r="E8" s="871"/>
      <c r="F8" s="718"/>
      <c r="G8" s="718"/>
      <c r="H8" s="718"/>
      <c r="I8" s="872"/>
      <c r="J8" s="871"/>
      <c r="K8" s="718"/>
      <c r="L8" s="873"/>
      <c r="M8" s="718"/>
      <c r="N8" s="718"/>
      <c r="O8" s="59"/>
      <c r="P8" s="718"/>
      <c r="Q8" s="60"/>
      <c r="R8" s="853"/>
      <c r="S8" s="20"/>
    </row>
    <row r="9" spans="1:19" s="725" customFormat="1" ht="15" customHeight="1">
      <c r="A9" s="20"/>
      <c r="B9" s="963"/>
      <c r="C9" s="662" t="s">
        <v>532</v>
      </c>
      <c r="D9" s="964">
        <f t="shared" si="0"/>
        <v>76</v>
      </c>
      <c r="E9" s="965">
        <v>76</v>
      </c>
      <c r="F9" s="900">
        <v>77</v>
      </c>
      <c r="G9" s="900">
        <v>75</v>
      </c>
      <c r="H9" s="900">
        <v>76</v>
      </c>
      <c r="I9" s="966">
        <f t="shared" si="1"/>
        <v>77</v>
      </c>
      <c r="J9" s="965">
        <v>77</v>
      </c>
      <c r="K9" s="900">
        <v>75</v>
      </c>
      <c r="L9" s="967">
        <v>75</v>
      </c>
      <c r="M9" s="900">
        <v>74</v>
      </c>
      <c r="N9" s="900"/>
      <c r="O9" s="59">
        <f t="shared" si="2"/>
        <v>-1.2987012987012991E-2</v>
      </c>
      <c r="P9" s="900"/>
      <c r="Q9" s="60">
        <f t="shared" si="3"/>
        <v>-1.2987012987012991E-2</v>
      </c>
      <c r="R9" s="963"/>
      <c r="S9" s="20"/>
    </row>
    <row r="10" spans="1:19" ht="15" customHeight="1">
      <c r="A10" s="20"/>
      <c r="B10" s="655"/>
      <c r="C10" s="760"/>
      <c r="D10" s="930"/>
      <c r="E10" s="871"/>
      <c r="F10" s="718"/>
      <c r="G10" s="718"/>
      <c r="H10" s="718"/>
      <c r="I10" s="872"/>
      <c r="J10" s="871"/>
      <c r="K10" s="718"/>
      <c r="L10" s="873"/>
      <c r="M10" s="718"/>
      <c r="N10" s="718"/>
      <c r="O10" s="59"/>
      <c r="P10" s="718"/>
      <c r="Q10" s="60"/>
      <c r="R10" s="853"/>
      <c r="S10" s="20"/>
    </row>
    <row r="11" spans="1:19" s="725" customFormat="1" ht="15" customHeight="1">
      <c r="A11" s="20"/>
      <c r="B11" s="963"/>
      <c r="C11" s="662" t="s">
        <v>533</v>
      </c>
      <c r="D11" s="964">
        <f t="shared" si="0"/>
        <v>189</v>
      </c>
      <c r="E11" s="965">
        <v>189</v>
      </c>
      <c r="F11" s="900">
        <v>195</v>
      </c>
      <c r="G11" s="900">
        <v>192</v>
      </c>
      <c r="H11" s="900">
        <v>194</v>
      </c>
      <c r="I11" s="966">
        <f t="shared" si="1"/>
        <v>193</v>
      </c>
      <c r="J11" s="965">
        <v>193</v>
      </c>
      <c r="K11" s="900">
        <v>186</v>
      </c>
      <c r="L11" s="967">
        <v>183</v>
      </c>
      <c r="M11" s="900">
        <v>183</v>
      </c>
      <c r="N11" s="900"/>
      <c r="O11" s="59">
        <f t="shared" si="2"/>
        <v>-2.0725388601036232E-2</v>
      </c>
      <c r="P11" s="900"/>
      <c r="Q11" s="60">
        <f t="shared" si="3"/>
        <v>-2.0725388601036232E-2</v>
      </c>
      <c r="R11" s="963"/>
      <c r="S11" s="20"/>
    </row>
    <row r="12" spans="1:19" ht="15" customHeight="1">
      <c r="A12" s="20"/>
      <c r="B12" s="655"/>
      <c r="C12" s="760"/>
      <c r="D12" s="930"/>
      <c r="E12" s="871"/>
      <c r="F12" s="718"/>
      <c r="G12" s="718"/>
      <c r="H12" s="718"/>
      <c r="I12" s="872"/>
      <c r="J12" s="871"/>
      <c r="K12" s="718"/>
      <c r="L12" s="873"/>
      <c r="M12" s="718"/>
      <c r="N12" s="718"/>
      <c r="O12" s="59"/>
      <c r="P12" s="718"/>
      <c r="Q12" s="60"/>
      <c r="R12" s="853"/>
      <c r="S12" s="20"/>
    </row>
    <row r="13" spans="1:19" ht="15" customHeight="1">
      <c r="A13" s="20"/>
      <c r="B13" s="655"/>
      <c r="C13" s="662" t="s">
        <v>34</v>
      </c>
      <c r="D13" s="766">
        <v>52</v>
      </c>
      <c r="E13" s="739">
        <v>51</v>
      </c>
      <c r="F13" s="740">
        <v>51</v>
      </c>
      <c r="G13" s="740">
        <v>51</v>
      </c>
      <c r="H13" s="740">
        <v>53</v>
      </c>
      <c r="I13" s="741">
        <v>53</v>
      </c>
      <c r="J13" s="739">
        <v>52</v>
      </c>
      <c r="K13" s="740">
        <v>52</v>
      </c>
      <c r="L13" s="742">
        <f>L14+L15</f>
        <v>53</v>
      </c>
      <c r="M13" s="740">
        <f>M14+M15</f>
        <v>53</v>
      </c>
      <c r="N13" s="740"/>
      <c r="O13" s="59">
        <f t="shared" si="2"/>
        <v>-1.8867924528301883E-2</v>
      </c>
      <c r="P13" s="740"/>
      <c r="Q13" s="60">
        <f t="shared" si="3"/>
        <v>-1.9230769230769273E-2</v>
      </c>
      <c r="R13" s="853"/>
      <c r="S13" s="20"/>
    </row>
    <row r="14" spans="1:19" ht="15" customHeight="1">
      <c r="A14" s="20"/>
      <c r="B14" s="708"/>
      <c r="C14" s="968" t="s">
        <v>221</v>
      </c>
      <c r="D14" s="753">
        <v>35</v>
      </c>
      <c r="E14" s="754">
        <v>35</v>
      </c>
      <c r="F14" s="746">
        <v>34</v>
      </c>
      <c r="G14" s="746">
        <v>35</v>
      </c>
      <c r="H14" s="746">
        <v>35</v>
      </c>
      <c r="I14" s="755">
        <v>35</v>
      </c>
      <c r="J14" s="754">
        <v>35</v>
      </c>
      <c r="K14" s="746">
        <v>34</v>
      </c>
      <c r="L14" s="756">
        <v>35</v>
      </c>
      <c r="M14" s="746">
        <v>35</v>
      </c>
      <c r="N14" s="746"/>
      <c r="O14" s="87">
        <f t="shared" si="2"/>
        <v>0</v>
      </c>
      <c r="P14" s="746"/>
      <c r="Q14" s="88">
        <f t="shared" si="3"/>
        <v>0</v>
      </c>
      <c r="R14" s="961"/>
      <c r="S14" s="20"/>
    </row>
    <row r="15" spans="1:19" ht="15" customHeight="1">
      <c r="A15" s="20"/>
      <c r="B15" s="708"/>
      <c r="C15" s="968" t="s">
        <v>204</v>
      </c>
      <c r="D15" s="753">
        <v>17</v>
      </c>
      <c r="E15" s="754">
        <v>16</v>
      </c>
      <c r="F15" s="746">
        <v>17</v>
      </c>
      <c r="G15" s="746">
        <v>16</v>
      </c>
      <c r="H15" s="746">
        <v>18</v>
      </c>
      <c r="I15" s="755">
        <v>18</v>
      </c>
      <c r="J15" s="754">
        <v>17</v>
      </c>
      <c r="K15" s="746">
        <v>18</v>
      </c>
      <c r="L15" s="756">
        <v>18</v>
      </c>
      <c r="M15" s="746">
        <v>18</v>
      </c>
      <c r="N15" s="746"/>
      <c r="O15" s="87">
        <f t="shared" si="2"/>
        <v>-5.555555555555558E-2</v>
      </c>
      <c r="P15" s="746"/>
      <c r="Q15" s="88">
        <f t="shared" si="3"/>
        <v>-5.8823529411764719E-2</v>
      </c>
      <c r="R15" s="961"/>
      <c r="S15" s="20"/>
    </row>
    <row r="16" spans="1:19" ht="15" customHeight="1">
      <c r="A16" s="20"/>
      <c r="B16" s="655"/>
      <c r="C16" s="760"/>
      <c r="D16" s="761"/>
      <c r="E16" s="762"/>
      <c r="F16" s="763"/>
      <c r="G16" s="763"/>
      <c r="H16" s="763"/>
      <c r="I16" s="764"/>
      <c r="J16" s="762"/>
      <c r="K16" s="763"/>
      <c r="L16" s="765"/>
      <c r="M16" s="763"/>
      <c r="N16" s="763"/>
      <c r="O16" s="713"/>
      <c r="P16" s="763"/>
      <c r="Q16" s="714"/>
      <c r="R16" s="853"/>
      <c r="S16" s="20"/>
    </row>
    <row r="17" spans="1:19" ht="15" customHeight="1">
      <c r="A17" s="20"/>
      <c r="B17" s="655"/>
      <c r="C17" s="662" t="s">
        <v>534</v>
      </c>
      <c r="D17" s="678">
        <v>220</v>
      </c>
      <c r="E17" s="679">
        <v>217</v>
      </c>
      <c r="F17" s="680">
        <v>210</v>
      </c>
      <c r="G17" s="680">
        <v>220</v>
      </c>
      <c r="H17" s="680">
        <v>231</v>
      </c>
      <c r="I17" s="681">
        <v>235</v>
      </c>
      <c r="J17" s="679">
        <v>237</v>
      </c>
      <c r="K17" s="680">
        <v>220</v>
      </c>
      <c r="L17" s="682">
        <v>236</v>
      </c>
      <c r="M17" s="680">
        <v>246</v>
      </c>
      <c r="N17" s="680"/>
      <c r="O17" s="59">
        <f t="shared" si="2"/>
        <v>-6.3829787234042534E-2</v>
      </c>
      <c r="P17" s="680"/>
      <c r="Q17" s="60">
        <f t="shared" si="3"/>
        <v>-8.4388185654008407E-2</v>
      </c>
      <c r="R17" s="853"/>
      <c r="S17" s="20"/>
    </row>
    <row r="18" spans="1:19" ht="15" customHeight="1">
      <c r="A18" s="20"/>
      <c r="B18" s="655"/>
      <c r="C18" s="684"/>
      <c r="D18" s="709"/>
      <c r="E18" s="710"/>
      <c r="F18" s="688"/>
      <c r="G18" s="688"/>
      <c r="H18" s="688"/>
      <c r="I18" s="797"/>
      <c r="J18" s="710"/>
      <c r="K18" s="688"/>
      <c r="L18" s="962"/>
      <c r="M18" s="688"/>
      <c r="N18" s="688"/>
      <c r="O18" s="87"/>
      <c r="P18" s="688"/>
      <c r="Q18" s="88"/>
      <c r="R18" s="963"/>
      <c r="S18" s="20"/>
    </row>
    <row r="19" spans="1:19" ht="15" customHeight="1">
      <c r="A19" s="20"/>
      <c r="B19" s="853"/>
      <c r="C19" s="662" t="s">
        <v>535</v>
      </c>
      <c r="D19" s="709"/>
      <c r="E19" s="710"/>
      <c r="F19" s="688"/>
      <c r="G19" s="688"/>
      <c r="H19" s="688"/>
      <c r="I19" s="797"/>
      <c r="J19" s="710"/>
      <c r="K19" s="688"/>
      <c r="L19" s="962"/>
      <c r="M19" s="688"/>
      <c r="N19" s="688"/>
      <c r="O19" s="87"/>
      <c r="P19" s="688"/>
      <c r="Q19" s="88"/>
      <c r="R19" s="853"/>
      <c r="S19" s="20"/>
    </row>
    <row r="20" spans="1:19" ht="15" customHeight="1">
      <c r="A20" s="20"/>
      <c r="B20" s="961"/>
      <c r="C20" s="684" t="s">
        <v>162</v>
      </c>
      <c r="D20" s="709">
        <f>+E20</f>
        <v>149</v>
      </c>
      <c r="E20" s="710">
        <v>149</v>
      </c>
      <c r="F20" s="688">
        <v>148</v>
      </c>
      <c r="G20" s="688">
        <v>147</v>
      </c>
      <c r="H20" s="688">
        <v>146</v>
      </c>
      <c r="I20" s="797">
        <f>+J20</f>
        <v>144</v>
      </c>
      <c r="J20" s="710">
        <v>144</v>
      </c>
      <c r="K20" s="688">
        <v>140</v>
      </c>
      <c r="L20" s="962">
        <v>136</v>
      </c>
      <c r="M20" s="688">
        <v>132</v>
      </c>
      <c r="N20" s="688"/>
      <c r="O20" s="87">
        <f t="shared" si="2"/>
        <v>3.4722222222222321E-2</v>
      </c>
      <c r="P20" s="688"/>
      <c r="Q20" s="88">
        <f t="shared" si="3"/>
        <v>3.4722222222222321E-2</v>
      </c>
      <c r="R20" s="961"/>
      <c r="S20" s="20"/>
    </row>
    <row r="21" spans="1:19" ht="15" customHeight="1">
      <c r="A21" s="20"/>
      <c r="B21" s="963"/>
      <c r="C21" s="684"/>
      <c r="D21" s="339"/>
      <c r="E21" s="969"/>
      <c r="F21" s="339"/>
      <c r="G21" s="339"/>
      <c r="H21" s="339"/>
      <c r="I21" s="339"/>
      <c r="J21" s="969"/>
      <c r="K21" s="339"/>
      <c r="L21" s="970"/>
      <c r="M21" s="971"/>
      <c r="N21" s="969"/>
      <c r="O21" s="42"/>
      <c r="P21" s="969"/>
      <c r="Q21" s="42"/>
      <c r="R21" s="963"/>
      <c r="S21" s="20"/>
    </row>
    <row r="22" spans="1:19" s="37" customFormat="1" ht="9" customHeight="1">
      <c r="A22" s="20"/>
      <c r="B22" s="20"/>
      <c r="C22" s="20"/>
      <c r="D22" s="20"/>
      <c r="E22" s="20"/>
      <c r="F22" s="20"/>
      <c r="G22" s="20"/>
      <c r="H22" s="20"/>
      <c r="I22" s="20"/>
      <c r="J22" s="20"/>
      <c r="K22" s="20"/>
      <c r="L22" s="20"/>
      <c r="M22" s="20"/>
      <c r="N22" s="20"/>
      <c r="O22" s="36"/>
      <c r="P22" s="20"/>
      <c r="Q22" s="20"/>
      <c r="R22" s="20"/>
      <c r="S22" s="20"/>
    </row>
    <row r="23" spans="1:19">
      <c r="A23" s="453"/>
      <c r="B23" s="453"/>
      <c r="C23" s="453"/>
      <c r="D23" s="453"/>
      <c r="E23" s="453"/>
      <c r="F23" s="453"/>
      <c r="G23" s="453"/>
      <c r="H23" s="453"/>
      <c r="I23" s="453"/>
      <c r="J23" s="453"/>
      <c r="K23" s="453"/>
      <c r="L23" s="453"/>
      <c r="M23" s="453"/>
      <c r="N23" s="453"/>
      <c r="O23" s="179"/>
      <c r="P23" s="453"/>
      <c r="Q23" s="613"/>
      <c r="R23" s="453"/>
      <c r="S23" s="453"/>
    </row>
    <row r="24" spans="1:19" s="37" customFormat="1" ht="9" customHeight="1">
      <c r="A24" s="20"/>
      <c r="B24" s="20"/>
      <c r="C24" s="20"/>
      <c r="D24" s="20"/>
      <c r="E24" s="20"/>
      <c r="F24" s="20"/>
      <c r="G24" s="20"/>
      <c r="H24" s="20"/>
      <c r="I24" s="20"/>
      <c r="J24" s="20"/>
      <c r="K24" s="20"/>
      <c r="L24" s="20"/>
      <c r="M24" s="20"/>
      <c r="N24" s="20"/>
      <c r="O24" s="36"/>
      <c r="P24" s="20"/>
      <c r="Q24" s="20"/>
      <c r="R24" s="20"/>
      <c r="S24" s="20"/>
    </row>
    <row r="25" spans="1:19" ht="15" customHeight="1">
      <c r="A25" s="20"/>
      <c r="B25" s="652"/>
      <c r="C25" s="39" t="s">
        <v>36</v>
      </c>
      <c r="D25" s="339">
        <f t="shared" ref="D25:M25" si="4">+D2</f>
        <v>2014</v>
      </c>
      <c r="E25" s="340" t="str">
        <f t="shared" si="4"/>
        <v>Q4 '14</v>
      </c>
      <c r="F25" s="340" t="str">
        <f t="shared" si="4"/>
        <v>Q3 '14</v>
      </c>
      <c r="G25" s="340" t="str">
        <f t="shared" si="4"/>
        <v>Q2 '14</v>
      </c>
      <c r="H25" s="340" t="str">
        <f t="shared" si="4"/>
        <v>Q1 '14</v>
      </c>
      <c r="I25" s="339">
        <f t="shared" si="4"/>
        <v>2013</v>
      </c>
      <c r="J25" s="340" t="str">
        <f t="shared" si="4"/>
        <v>Q4 '13</v>
      </c>
      <c r="K25" s="340" t="str">
        <f t="shared" si="4"/>
        <v>Q3 '13</v>
      </c>
      <c r="L25" s="340" t="str">
        <f t="shared" si="4"/>
        <v>Q2 '13</v>
      </c>
      <c r="M25" s="340" t="str">
        <f t="shared" si="4"/>
        <v>Q1 '13</v>
      </c>
      <c r="N25" s="340"/>
      <c r="O25" s="340" t="str">
        <f>+O2</f>
        <v>y-on-y</v>
      </c>
      <c r="P25" s="340"/>
      <c r="Q25" s="42" t="s">
        <v>216</v>
      </c>
      <c r="R25" s="839"/>
      <c r="S25" s="20"/>
    </row>
    <row r="26" spans="1:19" ht="15" customHeight="1">
      <c r="A26" s="20"/>
      <c r="B26" s="655"/>
      <c r="C26" s="45" t="s">
        <v>26</v>
      </c>
      <c r="D26" s="340"/>
      <c r="E26" s="349"/>
      <c r="F26" s="340"/>
      <c r="G26" s="340"/>
      <c r="H26" s="340"/>
      <c r="I26" s="340"/>
      <c r="J26" s="349"/>
      <c r="K26" s="340"/>
      <c r="L26" s="349"/>
      <c r="M26" s="340"/>
      <c r="N26" s="349"/>
      <c r="O26" s="340" t="str">
        <f>+O3</f>
        <v>FY%</v>
      </c>
      <c r="P26" s="349"/>
      <c r="Q26" s="42" t="str">
        <f>+Q3</f>
        <v>Q4%</v>
      </c>
      <c r="R26" s="658"/>
      <c r="S26" s="20"/>
    </row>
    <row r="27" spans="1:19" ht="15" customHeight="1">
      <c r="A27" s="20"/>
      <c r="B27" s="655"/>
      <c r="C27" s="659"/>
      <c r="D27" s="969"/>
      <c r="E27" s="971"/>
      <c r="F27" s="969"/>
      <c r="G27" s="969"/>
      <c r="H27" s="969"/>
      <c r="I27" s="969"/>
      <c r="J27" s="971"/>
      <c r="K27" s="969"/>
      <c r="L27" s="971"/>
      <c r="M27" s="969"/>
      <c r="N27" s="339"/>
      <c r="O27" s="184"/>
      <c r="P27" s="339"/>
      <c r="Q27" s="184"/>
      <c r="R27" s="960"/>
      <c r="S27" s="20"/>
    </row>
    <row r="28" spans="1:19" s="982" customFormat="1" ht="18.75" customHeight="1">
      <c r="A28" s="20"/>
      <c r="B28" s="972"/>
      <c r="C28" s="973" t="s">
        <v>536</v>
      </c>
      <c r="D28" s="974">
        <f>+E28</f>
        <v>1726</v>
      </c>
      <c r="E28" s="975">
        <f>+E29+E30</f>
        <v>1726</v>
      </c>
      <c r="F28" s="976">
        <f>+F29+F30</f>
        <v>1709</v>
      </c>
      <c r="G28" s="976">
        <f>+G29+G30</f>
        <v>1710</v>
      </c>
      <c r="H28" s="976">
        <f t="shared" ref="H28:M28" si="5">+H29+H30</f>
        <v>1694</v>
      </c>
      <c r="I28" s="977">
        <f>+J28</f>
        <v>1674</v>
      </c>
      <c r="J28" s="975">
        <f t="shared" si="5"/>
        <v>1674</v>
      </c>
      <c r="K28" s="976">
        <f t="shared" si="5"/>
        <v>1652</v>
      </c>
      <c r="L28" s="978">
        <f t="shared" si="5"/>
        <v>1659</v>
      </c>
      <c r="M28" s="976">
        <f t="shared" si="5"/>
        <v>1670</v>
      </c>
      <c r="N28" s="976"/>
      <c r="O28" s="979">
        <f>+IFERROR(IF(D28*I28&lt;0,"n.m.",IF(D28/I28-1&gt;100%,"&gt;100%",D28/I28-1)),"n.m.")</f>
        <v>3.1063321385901954E-2</v>
      </c>
      <c r="P28" s="976"/>
      <c r="Q28" s="980">
        <f>+IFERROR(IF(E28*J28&lt;0,"n.m.",IF(E28/J28-1&gt;100%,"&gt;100%",E28/J28-1)),"n.m.")</f>
        <v>3.1063321385901954E-2</v>
      </c>
      <c r="R28" s="981"/>
      <c r="S28" s="20"/>
    </row>
    <row r="29" spans="1:19" s="706" customFormat="1" ht="15" customHeight="1">
      <c r="A29" s="560"/>
      <c r="B29" s="983"/>
      <c r="C29" s="984" t="s">
        <v>368</v>
      </c>
      <c r="D29" s="985">
        <f t="shared" ref="D29:D32" si="6">+E29</f>
        <v>1490</v>
      </c>
      <c r="E29" s="986">
        <v>1490</v>
      </c>
      <c r="F29" s="699">
        <v>1506</v>
      </c>
      <c r="G29" s="699">
        <v>1539</v>
      </c>
      <c r="H29" s="699">
        <v>1552</v>
      </c>
      <c r="I29" s="987">
        <f t="shared" ref="I29:I30" si="7">+J29</f>
        <v>1554</v>
      </c>
      <c r="J29" s="986">
        <v>1554</v>
      </c>
      <c r="K29" s="699">
        <v>1635</v>
      </c>
      <c r="L29" s="988">
        <v>1647</v>
      </c>
      <c r="M29" s="699">
        <v>1666</v>
      </c>
      <c r="N29" s="699"/>
      <c r="O29" s="129">
        <f t="shared" ref="O29:O42" si="8">+IFERROR(IF(D29*I29&lt;0,"n.m.",IF(D29/I29-1&gt;100%,"&gt;100%",D29/I29-1)),"n.m.")</f>
        <v>-4.1184041184041176E-2</v>
      </c>
      <c r="P29" s="699"/>
      <c r="Q29" s="130">
        <f t="shared" ref="Q29:Q42" si="9">+IFERROR(IF(E29*J29&lt;0,"n.m.",IF(E29/J29-1&gt;100%,"&gt;100%",E29/J29-1)),"n.m.")</f>
        <v>-4.1184041184041176E-2</v>
      </c>
      <c r="R29" s="989"/>
      <c r="S29" s="560"/>
    </row>
    <row r="30" spans="1:19" s="706" customFormat="1" ht="15" customHeight="1">
      <c r="A30" s="560"/>
      <c r="B30" s="983"/>
      <c r="C30" s="984" t="s">
        <v>373</v>
      </c>
      <c r="D30" s="985">
        <f t="shared" si="6"/>
        <v>236</v>
      </c>
      <c r="E30" s="986">
        <v>236</v>
      </c>
      <c r="F30" s="699">
        <v>203</v>
      </c>
      <c r="G30" s="699">
        <v>171</v>
      </c>
      <c r="H30" s="699">
        <v>142</v>
      </c>
      <c r="I30" s="987">
        <f t="shared" si="7"/>
        <v>120</v>
      </c>
      <c r="J30" s="986">
        <v>120</v>
      </c>
      <c r="K30" s="699">
        <v>17</v>
      </c>
      <c r="L30" s="988">
        <v>12</v>
      </c>
      <c r="M30" s="699">
        <v>4</v>
      </c>
      <c r="N30" s="699"/>
      <c r="O30" s="129">
        <f t="shared" si="8"/>
        <v>0.96666666666666656</v>
      </c>
      <c r="P30" s="699"/>
      <c r="Q30" s="130">
        <f t="shared" si="9"/>
        <v>0.96666666666666656</v>
      </c>
      <c r="R30" s="989"/>
      <c r="S30" s="560"/>
    </row>
    <row r="31" spans="1:19" ht="15" customHeight="1">
      <c r="A31" s="20"/>
      <c r="B31" s="655"/>
      <c r="C31" s="968"/>
      <c r="D31" s="990"/>
      <c r="E31" s="991"/>
      <c r="F31" s="992"/>
      <c r="G31" s="992"/>
      <c r="H31" s="992"/>
      <c r="I31" s="993"/>
      <c r="J31" s="991"/>
      <c r="K31" s="992"/>
      <c r="L31" s="994"/>
      <c r="M31" s="992"/>
      <c r="N31" s="995"/>
      <c r="O31" s="996"/>
      <c r="P31" s="995"/>
      <c r="Q31" s="997"/>
      <c r="R31" s="853"/>
      <c r="S31" s="20"/>
    </row>
    <row r="32" spans="1:19" ht="15" customHeight="1">
      <c r="A32" s="20"/>
      <c r="B32" s="655"/>
      <c r="C32" s="662" t="s">
        <v>537</v>
      </c>
      <c r="D32" s="678">
        <f t="shared" si="6"/>
        <v>962</v>
      </c>
      <c r="E32" s="679">
        <v>962</v>
      </c>
      <c r="F32" s="680">
        <v>882</v>
      </c>
      <c r="G32" s="680">
        <v>827</v>
      </c>
      <c r="H32" s="680">
        <v>773</v>
      </c>
      <c r="I32" s="681">
        <f>+J32</f>
        <v>726</v>
      </c>
      <c r="J32" s="679">
        <v>726</v>
      </c>
      <c r="K32" s="680">
        <v>684</v>
      </c>
      <c r="L32" s="682">
        <v>656</v>
      </c>
      <c r="M32" s="680">
        <v>612</v>
      </c>
      <c r="N32" s="680"/>
      <c r="O32" s="59">
        <f t="shared" si="8"/>
        <v>0.32506887052341593</v>
      </c>
      <c r="P32" s="680"/>
      <c r="Q32" s="60">
        <f t="shared" si="9"/>
        <v>0.32506887052341593</v>
      </c>
      <c r="R32" s="960"/>
      <c r="S32" s="20"/>
    </row>
    <row r="33" spans="1:19" ht="15" customHeight="1">
      <c r="A33" s="20"/>
      <c r="B33" s="655"/>
      <c r="C33" s="659"/>
      <c r="D33" s="998"/>
      <c r="E33" s="999"/>
      <c r="F33" s="1000"/>
      <c r="G33" s="1000"/>
      <c r="H33" s="1000"/>
      <c r="I33" s="1001"/>
      <c r="J33" s="999"/>
      <c r="K33" s="1000"/>
      <c r="L33" s="1002"/>
      <c r="M33" s="1003"/>
      <c r="N33" s="1004"/>
      <c r="O33" s="722"/>
      <c r="P33" s="1004"/>
      <c r="Q33" s="723"/>
      <c r="R33" s="960"/>
      <c r="S33" s="20"/>
    </row>
    <row r="34" spans="1:19" s="982" customFormat="1" ht="18.75" customHeight="1">
      <c r="A34" s="20"/>
      <c r="B34" s="972"/>
      <c r="C34" s="973" t="s">
        <v>538</v>
      </c>
      <c r="D34" s="1005">
        <f t="shared" ref="D34" si="10">+E34+F34+G34+H34</f>
        <v>838</v>
      </c>
      <c r="E34" s="1006">
        <v>206</v>
      </c>
      <c r="F34" s="1007">
        <v>205</v>
      </c>
      <c r="G34" s="1007">
        <v>212</v>
      </c>
      <c r="H34" s="1007">
        <v>215</v>
      </c>
      <c r="I34" s="1008">
        <f t="shared" ref="I34" si="11">+J34+K34+L34+M34</f>
        <v>940</v>
      </c>
      <c r="J34" s="1006">
        <v>226</v>
      </c>
      <c r="K34" s="1007">
        <v>229</v>
      </c>
      <c r="L34" s="1009">
        <v>244</v>
      </c>
      <c r="M34" s="1007">
        <v>241</v>
      </c>
      <c r="N34" s="1007"/>
      <c r="O34" s="59">
        <f t="shared" si="8"/>
        <v>-0.10851063829787233</v>
      </c>
      <c r="P34" s="1007"/>
      <c r="Q34" s="60">
        <f t="shared" si="9"/>
        <v>-8.8495575221238965E-2</v>
      </c>
      <c r="R34" s="981"/>
      <c r="S34" s="20"/>
    </row>
    <row r="35" spans="1:19" ht="15" customHeight="1">
      <c r="A35" s="20"/>
      <c r="B35" s="655"/>
      <c r="C35" s="659"/>
      <c r="D35" s="1010"/>
      <c r="E35" s="1011"/>
      <c r="F35" s="995"/>
      <c r="G35" s="995"/>
      <c r="H35" s="995"/>
      <c r="I35" s="1012"/>
      <c r="J35" s="1011"/>
      <c r="K35" s="995"/>
      <c r="L35" s="1013"/>
      <c r="M35" s="995"/>
      <c r="N35" s="992"/>
      <c r="O35" s="1014"/>
      <c r="P35" s="992"/>
      <c r="Q35" s="1015"/>
      <c r="R35" s="960"/>
      <c r="S35" s="20"/>
    </row>
    <row r="36" spans="1:19" ht="18.75" customHeight="1">
      <c r="A36" s="20"/>
      <c r="B36" s="655"/>
      <c r="C36" s="973" t="s">
        <v>539</v>
      </c>
      <c r="D36" s="1005">
        <v>43</v>
      </c>
      <c r="E36" s="1006">
        <v>41</v>
      </c>
      <c r="F36" s="1007">
        <v>42</v>
      </c>
      <c r="G36" s="1007">
        <v>43</v>
      </c>
      <c r="H36" s="1007">
        <v>44</v>
      </c>
      <c r="I36" s="1008">
        <v>46</v>
      </c>
      <c r="J36" s="1006">
        <v>45</v>
      </c>
      <c r="K36" s="1007">
        <v>45</v>
      </c>
      <c r="L36" s="1009">
        <v>48</v>
      </c>
      <c r="M36" s="1007">
        <v>47</v>
      </c>
      <c r="N36" s="1007"/>
      <c r="O36" s="59">
        <f t="shared" si="8"/>
        <v>-6.5217391304347783E-2</v>
      </c>
      <c r="P36" s="1007"/>
      <c r="Q36" s="60">
        <f t="shared" si="9"/>
        <v>-8.8888888888888906E-2</v>
      </c>
      <c r="R36" s="853"/>
      <c r="S36" s="20"/>
    </row>
    <row r="37" spans="1:19" ht="15" customHeight="1">
      <c r="A37" s="20"/>
      <c r="B37" s="655"/>
      <c r="C37" s="659"/>
      <c r="D37" s="990"/>
      <c r="E37" s="991"/>
      <c r="F37" s="992"/>
      <c r="G37" s="992"/>
      <c r="H37" s="992"/>
      <c r="I37" s="993"/>
      <c r="J37" s="991"/>
      <c r="K37" s="992"/>
      <c r="L37" s="994"/>
      <c r="M37" s="992"/>
      <c r="N37" s="995"/>
      <c r="O37" s="996"/>
      <c r="P37" s="995"/>
      <c r="Q37" s="997"/>
      <c r="R37" s="960"/>
      <c r="S37" s="20"/>
    </row>
    <row r="38" spans="1:19" ht="15" customHeight="1">
      <c r="A38" s="20"/>
      <c r="B38" s="655"/>
      <c r="C38" s="662" t="s">
        <v>540</v>
      </c>
      <c r="D38" s="678">
        <v>304</v>
      </c>
      <c r="E38" s="679">
        <v>319</v>
      </c>
      <c r="F38" s="680">
        <v>286</v>
      </c>
      <c r="G38" s="680">
        <v>304</v>
      </c>
      <c r="H38" s="680">
        <v>305</v>
      </c>
      <c r="I38" s="681">
        <v>302</v>
      </c>
      <c r="J38" s="679">
        <v>313</v>
      </c>
      <c r="K38" s="680">
        <v>283</v>
      </c>
      <c r="L38" s="682">
        <v>309</v>
      </c>
      <c r="M38" s="680">
        <v>302</v>
      </c>
      <c r="N38" s="680"/>
      <c r="O38" s="59">
        <f t="shared" si="8"/>
        <v>6.6225165562914245E-3</v>
      </c>
      <c r="P38" s="680"/>
      <c r="Q38" s="60">
        <f t="shared" si="9"/>
        <v>1.9169329073482455E-2</v>
      </c>
      <c r="R38" s="853"/>
      <c r="S38" s="20"/>
    </row>
    <row r="39" spans="1:19" ht="15" customHeight="1">
      <c r="A39" s="20"/>
      <c r="B39" s="655"/>
      <c r="C39" s="659"/>
      <c r="D39" s="1016"/>
      <c r="E39" s="1017"/>
      <c r="F39" s="680"/>
      <c r="G39" s="680"/>
      <c r="H39" s="680"/>
      <c r="I39" s="681"/>
      <c r="J39" s="1017"/>
      <c r="K39" s="680"/>
      <c r="L39" s="1018"/>
      <c r="M39" s="1019"/>
      <c r="N39" s="1020"/>
      <c r="O39" s="59"/>
      <c r="P39" s="1020"/>
      <c r="Q39" s="60"/>
      <c r="R39" s="960"/>
      <c r="S39" s="20"/>
    </row>
    <row r="40" spans="1:19" ht="15" customHeight="1">
      <c r="A40" s="20"/>
      <c r="B40" s="655"/>
      <c r="C40" s="662" t="s">
        <v>234</v>
      </c>
      <c r="D40" s="678">
        <v>21</v>
      </c>
      <c r="E40" s="679">
        <v>20</v>
      </c>
      <c r="F40" s="680">
        <v>21</v>
      </c>
      <c r="G40" s="680">
        <v>23</v>
      </c>
      <c r="H40" s="680">
        <v>23</v>
      </c>
      <c r="I40" s="681">
        <v>30</v>
      </c>
      <c r="J40" s="679">
        <v>27</v>
      </c>
      <c r="K40" s="680">
        <v>30</v>
      </c>
      <c r="L40" s="682">
        <v>31</v>
      </c>
      <c r="M40" s="680">
        <v>32</v>
      </c>
      <c r="N40" s="680"/>
      <c r="O40" s="59">
        <f t="shared" si="8"/>
        <v>-0.30000000000000004</v>
      </c>
      <c r="P40" s="680"/>
      <c r="Q40" s="60">
        <f t="shared" si="9"/>
        <v>-0.2592592592592593</v>
      </c>
      <c r="R40" s="853"/>
      <c r="S40" s="20"/>
    </row>
    <row r="41" spans="1:19" ht="15" customHeight="1">
      <c r="A41" s="20"/>
      <c r="B41" s="655"/>
      <c r="C41" s="659"/>
      <c r="D41" s="990"/>
      <c r="E41" s="991"/>
      <c r="F41" s="992"/>
      <c r="G41" s="992"/>
      <c r="H41" s="992"/>
      <c r="I41" s="993"/>
      <c r="J41" s="991"/>
      <c r="K41" s="992"/>
      <c r="L41" s="994"/>
      <c r="M41" s="992"/>
      <c r="N41" s="995"/>
      <c r="O41" s="722"/>
      <c r="P41" s="995"/>
      <c r="Q41" s="723"/>
      <c r="R41" s="960"/>
      <c r="S41" s="20"/>
    </row>
    <row r="42" spans="1:19" ht="15" customHeight="1">
      <c r="A42" s="20"/>
      <c r="B42" s="655"/>
      <c r="C42" s="662" t="s">
        <v>35</v>
      </c>
      <c r="D42" s="1005">
        <v>229</v>
      </c>
      <c r="E42" s="1006">
        <v>211</v>
      </c>
      <c r="F42" s="1007">
        <v>266</v>
      </c>
      <c r="G42" s="1007">
        <v>226</v>
      </c>
      <c r="H42" s="1007">
        <v>214</v>
      </c>
      <c r="I42" s="1008">
        <v>251</v>
      </c>
      <c r="J42" s="1006">
        <v>214</v>
      </c>
      <c r="K42" s="1007">
        <v>244</v>
      </c>
      <c r="L42" s="1009">
        <v>283</v>
      </c>
      <c r="M42" s="1007">
        <v>261</v>
      </c>
      <c r="N42" s="1007"/>
      <c r="O42" s="59">
        <f t="shared" si="8"/>
        <v>-8.764940239043828E-2</v>
      </c>
      <c r="P42" s="1007"/>
      <c r="Q42" s="60">
        <f t="shared" si="9"/>
        <v>-1.4018691588784993E-2</v>
      </c>
      <c r="R42" s="853"/>
      <c r="S42" s="20"/>
    </row>
    <row r="43" spans="1:19" ht="15" customHeight="1">
      <c r="A43" s="20"/>
      <c r="B43" s="655"/>
      <c r="C43" s="659"/>
      <c r="D43" s="339"/>
      <c r="E43" s="969"/>
      <c r="F43" s="339"/>
      <c r="G43" s="339"/>
      <c r="H43" s="339"/>
      <c r="I43" s="339"/>
      <c r="J43" s="969"/>
      <c r="K43" s="339"/>
      <c r="L43" s="969"/>
      <c r="M43" s="971"/>
      <c r="N43" s="969"/>
      <c r="O43" s="228"/>
      <c r="P43" s="969"/>
      <c r="Q43" s="228"/>
      <c r="R43" s="1021"/>
      <c r="S43" s="20"/>
    </row>
    <row r="44" spans="1:19" s="37" customFormat="1" ht="9" customHeight="1">
      <c r="A44" s="20"/>
      <c r="B44" s="20"/>
      <c r="C44" s="20"/>
      <c r="D44" s="20"/>
      <c r="E44" s="20"/>
      <c r="F44" s="20"/>
      <c r="G44" s="20"/>
      <c r="H44" s="20"/>
      <c r="I44" s="20"/>
      <c r="J44" s="20"/>
      <c r="K44" s="20"/>
      <c r="L44" s="20"/>
      <c r="M44" s="20"/>
      <c r="N44" s="20"/>
      <c r="O44" s="36"/>
      <c r="P44" s="20"/>
      <c r="Q44" s="20"/>
      <c r="R44" s="20"/>
      <c r="S44" s="20"/>
    </row>
    <row r="45" spans="1:19" s="1022" customFormat="1" ht="17.25">
      <c r="B45" s="13" t="s">
        <v>541</v>
      </c>
      <c r="O45" s="231"/>
      <c r="Q45" s="231"/>
    </row>
    <row r="46" spans="1:19" s="1022" customFormat="1" ht="17.25">
      <c r="B46" s="14" t="s">
        <v>542</v>
      </c>
      <c r="C46" s="1023"/>
      <c r="O46" s="231"/>
      <c r="Q46" s="231"/>
    </row>
    <row r="47" spans="1:19" s="1022" customFormat="1" ht="17.25">
      <c r="B47" s="13" t="s">
        <v>543</v>
      </c>
      <c r="O47" s="231"/>
      <c r="Q47" s="231"/>
    </row>
    <row r="48" spans="1:19" s="1022" customFormat="1" ht="17.25">
      <c r="B48" s="13" t="s">
        <v>544</v>
      </c>
      <c r="O48" s="231"/>
      <c r="Q48" s="231"/>
    </row>
    <row r="49" spans="1:19" s="1022" customFormat="1">
      <c r="B49" s="1024"/>
      <c r="O49" s="231"/>
      <c r="Q49" s="231"/>
    </row>
    <row r="50" spans="1:19" s="37" customFormat="1" ht="9" customHeight="1">
      <c r="A50" s="20"/>
      <c r="B50" s="20"/>
      <c r="C50" s="20"/>
      <c r="D50" s="20"/>
      <c r="E50" s="20"/>
      <c r="F50" s="20"/>
      <c r="G50" s="20"/>
      <c r="H50" s="20"/>
      <c r="I50" s="20"/>
      <c r="J50" s="20"/>
      <c r="K50" s="20"/>
      <c r="L50" s="20"/>
      <c r="M50" s="20"/>
      <c r="N50" s="20"/>
      <c r="O50" s="36"/>
      <c r="P50" s="20"/>
      <c r="Q50" s="20"/>
      <c r="R50" s="20"/>
      <c r="S50" s="20"/>
    </row>
    <row r="51" spans="1:19" ht="15" customHeight="1">
      <c r="A51" s="20"/>
      <c r="B51" s="652"/>
      <c r="C51" s="39" t="s">
        <v>36</v>
      </c>
      <c r="D51" s="339">
        <f t="shared" ref="D51:M51" si="12">+D25</f>
        <v>2014</v>
      </c>
      <c r="E51" s="340" t="str">
        <f t="shared" si="12"/>
        <v>Q4 '14</v>
      </c>
      <c r="F51" s="340" t="str">
        <f t="shared" si="12"/>
        <v>Q3 '14</v>
      </c>
      <c r="G51" s="340" t="str">
        <f t="shared" si="12"/>
        <v>Q2 '14</v>
      </c>
      <c r="H51" s="340" t="str">
        <f t="shared" si="12"/>
        <v>Q1 '14</v>
      </c>
      <c r="I51" s="339">
        <f t="shared" si="12"/>
        <v>2013</v>
      </c>
      <c r="J51" s="340" t="str">
        <f t="shared" si="12"/>
        <v>Q4 '13</v>
      </c>
      <c r="K51" s="340" t="str">
        <f t="shared" si="12"/>
        <v>Q3 '13</v>
      </c>
      <c r="L51" s="340" t="str">
        <f t="shared" si="12"/>
        <v>Q2 '13</v>
      </c>
      <c r="M51" s="340" t="str">
        <f t="shared" si="12"/>
        <v>Q1 '13</v>
      </c>
      <c r="N51" s="340"/>
      <c r="O51" s="340" t="str">
        <f>+O25</f>
        <v>y-on-y</v>
      </c>
      <c r="P51" s="340"/>
      <c r="Q51" s="42" t="s">
        <v>216</v>
      </c>
      <c r="R51" s="724"/>
      <c r="S51" s="20"/>
    </row>
    <row r="52" spans="1:19" ht="15" customHeight="1">
      <c r="A52" s="20"/>
      <c r="B52" s="655"/>
      <c r="C52" s="45" t="s">
        <v>349</v>
      </c>
      <c r="D52" s="340"/>
      <c r="E52" s="198"/>
      <c r="F52" s="340"/>
      <c r="G52" s="340"/>
      <c r="H52" s="340"/>
      <c r="I52" s="340"/>
      <c r="J52" s="198"/>
      <c r="K52" s="340"/>
      <c r="L52" s="198"/>
      <c r="M52" s="340"/>
      <c r="N52" s="198"/>
      <c r="O52" s="340" t="str">
        <f>+O26</f>
        <v>FY%</v>
      </c>
      <c r="P52" s="198"/>
      <c r="Q52" s="181" t="str">
        <f>+Q26</f>
        <v>Q4%</v>
      </c>
      <c r="R52" s="660"/>
      <c r="S52" s="20"/>
    </row>
    <row r="53" spans="1:19" ht="15" customHeight="1">
      <c r="A53" s="20"/>
      <c r="B53" s="655"/>
      <c r="C53" s="659"/>
      <c r="D53" s="957"/>
      <c r="E53" s="958"/>
      <c r="F53" s="957"/>
      <c r="G53" s="957"/>
      <c r="H53" s="957"/>
      <c r="I53" s="957"/>
      <c r="J53" s="958"/>
      <c r="K53" s="957"/>
      <c r="L53" s="1025"/>
      <c r="M53" s="957"/>
      <c r="N53" s="959"/>
      <c r="O53" s="292"/>
      <c r="P53" s="959"/>
      <c r="Q53" s="292"/>
      <c r="R53" s="960"/>
      <c r="S53" s="20"/>
    </row>
    <row r="54" spans="1:19" ht="15" customHeight="1">
      <c r="A54" s="20"/>
      <c r="B54" s="655"/>
      <c r="C54" s="662" t="s">
        <v>545</v>
      </c>
      <c r="D54" s="678">
        <f>+E54</f>
        <v>301</v>
      </c>
      <c r="E54" s="679">
        <v>301</v>
      </c>
      <c r="F54" s="680">
        <v>257</v>
      </c>
      <c r="G54" s="680">
        <v>220</v>
      </c>
      <c r="H54" s="680">
        <v>181</v>
      </c>
      <c r="I54" s="681">
        <f>+J54</f>
        <v>155</v>
      </c>
      <c r="J54" s="679">
        <v>155</v>
      </c>
      <c r="K54" s="680">
        <v>47</v>
      </c>
      <c r="L54" s="682">
        <v>40</v>
      </c>
      <c r="M54" s="680">
        <v>30</v>
      </c>
      <c r="N54" s="1007"/>
      <c r="O54" s="59">
        <f>+IFERROR(IF(D54*I54&lt;0,"n.m.",IF(D54/I54-1&gt;100%,"&gt;100%",D54/I54-1)),"n.m.")</f>
        <v>0.9419354838709677</v>
      </c>
      <c r="P54" s="1007"/>
      <c r="Q54" s="60">
        <f>+IFERROR(IF(E54*J54&lt;0,"n.m.",IF(E54/J54-1&gt;100%,"&gt;100%",E54/J54-1)),"n.m.")</f>
        <v>0.9419354838709677</v>
      </c>
      <c r="R54" s="853"/>
      <c r="S54" s="20"/>
    </row>
    <row r="55" spans="1:19" ht="15" customHeight="1">
      <c r="A55" s="20"/>
      <c r="B55" s="655"/>
      <c r="C55" s="932"/>
      <c r="D55" s="990"/>
      <c r="E55" s="991"/>
      <c r="F55" s="992"/>
      <c r="G55" s="992"/>
      <c r="H55" s="992"/>
      <c r="I55" s="993"/>
      <c r="J55" s="991"/>
      <c r="K55" s="992"/>
      <c r="L55" s="994"/>
      <c r="M55" s="992"/>
      <c r="N55" s="995"/>
      <c r="O55" s="996"/>
      <c r="P55" s="995"/>
      <c r="Q55" s="997"/>
      <c r="R55" s="960"/>
      <c r="S55" s="20"/>
    </row>
    <row r="56" spans="1:19" ht="15" customHeight="1">
      <c r="A56" s="20"/>
      <c r="B56" s="655"/>
      <c r="C56" s="973" t="s">
        <v>546</v>
      </c>
      <c r="D56" s="1005">
        <f>+E56+F56+G56+H56</f>
        <v>58</v>
      </c>
      <c r="E56" s="1006">
        <v>21</v>
      </c>
      <c r="F56" s="1007">
        <v>15</v>
      </c>
      <c r="G56" s="1007">
        <v>12</v>
      </c>
      <c r="H56" s="1007">
        <v>10</v>
      </c>
      <c r="I56" s="1008">
        <f>+J56+K56+L56+M56</f>
        <v>16</v>
      </c>
      <c r="J56" s="1006">
        <v>7</v>
      </c>
      <c r="K56" s="1007">
        <v>4</v>
      </c>
      <c r="L56" s="1009">
        <v>3</v>
      </c>
      <c r="M56" s="1007">
        <v>2</v>
      </c>
      <c r="N56" s="688"/>
      <c r="O56" s="59" t="str">
        <f t="shared" ref="O56" si="13">+IFERROR(IF(D56*I56&lt;0,"n.m.",IF(D56/I56-1&gt;100%,"&gt;100%",D56/I56-1)),"n.m.")</f>
        <v>&gt;100%</v>
      </c>
      <c r="P56" s="688"/>
      <c r="Q56" s="60" t="str">
        <f t="shared" ref="Q56" si="14">+IFERROR(IF(E56*J56&lt;0,"n.m.",IF(E56/J56-1&gt;100%,"&gt;100%",E56/J56-1)),"n.m.")</f>
        <v>&gt;100%</v>
      </c>
      <c r="R56" s="960"/>
      <c r="S56" s="20"/>
    </row>
    <row r="57" spans="1:19" ht="15" customHeight="1">
      <c r="A57" s="20"/>
      <c r="B57" s="963"/>
      <c r="C57" s="684"/>
      <c r="D57" s="339"/>
      <c r="E57" s="969"/>
      <c r="F57" s="339"/>
      <c r="G57" s="339"/>
      <c r="H57" s="339"/>
      <c r="I57" s="339"/>
      <c r="J57" s="969"/>
      <c r="K57" s="339"/>
      <c r="L57" s="969"/>
      <c r="M57" s="339"/>
      <c r="N57" s="969"/>
      <c r="O57" s="42"/>
      <c r="P57" s="969"/>
      <c r="Q57" s="42"/>
      <c r="R57" s="963"/>
      <c r="S57" s="20"/>
    </row>
    <row r="58" spans="1:19" s="37" customFormat="1" ht="9" customHeight="1">
      <c r="A58" s="20"/>
      <c r="B58" s="20"/>
      <c r="C58" s="20"/>
      <c r="D58" s="20"/>
      <c r="E58" s="20"/>
      <c r="F58" s="20"/>
      <c r="G58" s="20"/>
      <c r="H58" s="20"/>
      <c r="I58" s="20"/>
      <c r="J58" s="20"/>
      <c r="K58" s="20"/>
      <c r="L58" s="20"/>
      <c r="M58" s="20"/>
      <c r="N58" s="20"/>
      <c r="O58" s="36"/>
      <c r="P58" s="20"/>
      <c r="Q58" s="20"/>
      <c r="R58" s="20"/>
      <c r="S58" s="20"/>
    </row>
    <row r="59" spans="1:19" s="1022" customFormat="1">
      <c r="O59" s="231"/>
      <c r="Q59" s="231"/>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view="pageBreakPreview" zoomScale="85" zoomScaleNormal="100" zoomScaleSheetLayoutView="85" workbookViewId="0"/>
  </sheetViews>
  <sheetFormatPr defaultRowHeight="15"/>
  <cols>
    <col min="1" max="1" width="1.42578125" style="454" customWidth="1"/>
    <col min="2" max="2" width="1.7109375" style="454" customWidth="1"/>
    <col min="3" max="3" width="50.5703125" style="454" customWidth="1"/>
    <col min="4" max="13" width="8.7109375" style="454" customWidth="1"/>
    <col min="14" max="14" width="1.7109375" style="454" customWidth="1"/>
    <col min="15" max="15" width="8.7109375" style="231" customWidth="1"/>
    <col min="16" max="16" width="1.7109375" style="454" customWidth="1"/>
    <col min="17" max="17" width="8.7109375" style="89" customWidth="1"/>
    <col min="18" max="18" width="1.7109375" style="454" customWidth="1"/>
    <col min="19" max="19" width="1.42578125" style="454" customWidth="1"/>
    <col min="20" max="16384" width="9.140625" style="454"/>
  </cols>
  <sheetData>
    <row r="1" spans="1:19" s="37" customFormat="1" ht="9" customHeight="1">
      <c r="A1" s="20"/>
      <c r="B1" s="20"/>
      <c r="C1" s="20"/>
      <c r="D1" s="20"/>
      <c r="E1" s="20"/>
      <c r="F1" s="20"/>
      <c r="G1" s="20"/>
      <c r="H1" s="20"/>
      <c r="I1" s="20"/>
      <c r="J1" s="20"/>
      <c r="K1" s="20"/>
      <c r="L1" s="20"/>
      <c r="M1" s="20"/>
      <c r="N1" s="20"/>
      <c r="O1" s="36"/>
      <c r="P1" s="20"/>
      <c r="Q1" s="20"/>
      <c r="R1" s="20"/>
      <c r="S1" s="20"/>
    </row>
    <row r="2" spans="1:19" ht="15" customHeight="1">
      <c r="A2" s="20"/>
      <c r="B2" s="652"/>
      <c r="C2" s="39" t="s">
        <v>194</v>
      </c>
      <c r="D2" s="339">
        <f>+'Business KPIs'!D25</f>
        <v>2014</v>
      </c>
      <c r="E2" s="340" t="str">
        <f>+'Business KPIs'!E25</f>
        <v>Q4 '14</v>
      </c>
      <c r="F2" s="340" t="str">
        <f>+'Business KPIs'!F25</f>
        <v>Q3 '14</v>
      </c>
      <c r="G2" s="340" t="str">
        <f>+'Business KPIs'!G25</f>
        <v>Q2 '14</v>
      </c>
      <c r="H2" s="340" t="str">
        <f>+'Business KPIs'!H25</f>
        <v>Q1 '14</v>
      </c>
      <c r="I2" s="339">
        <f>+'Business KPIs'!I25</f>
        <v>2013</v>
      </c>
      <c r="J2" s="340" t="str">
        <f>+'Business KPIs'!J25</f>
        <v>Q4 '13</v>
      </c>
      <c r="K2" s="340" t="str">
        <f>+'Business KPIs'!K25</f>
        <v>Q3 '13</v>
      </c>
      <c r="L2" s="340" t="str">
        <f>+'Business KPIs'!L25</f>
        <v>Q2 '13</v>
      </c>
      <c r="M2" s="340" t="str">
        <f>+'Business KPIs'!M25</f>
        <v>Q1 '13</v>
      </c>
      <c r="N2" s="340"/>
      <c r="O2" s="340" t="str">
        <f>+'Business KPIs'!O25</f>
        <v>y-on-y</v>
      </c>
      <c r="P2" s="340"/>
      <c r="Q2" s="42" t="s">
        <v>216</v>
      </c>
      <c r="R2" s="1026"/>
      <c r="S2" s="20"/>
    </row>
    <row r="3" spans="1:19" ht="15" customHeight="1">
      <c r="A3" s="20"/>
      <c r="B3" s="655"/>
      <c r="C3" s="659"/>
      <c r="D3" s="340"/>
      <c r="E3" s="198"/>
      <c r="F3" s="340"/>
      <c r="G3" s="340"/>
      <c r="H3" s="340"/>
      <c r="I3" s="340"/>
      <c r="J3" s="198"/>
      <c r="K3" s="340"/>
      <c r="L3" s="198"/>
      <c r="M3" s="340"/>
      <c r="N3" s="198"/>
      <c r="O3" s="340" t="str">
        <f>+'Business KPIs'!O26</f>
        <v>FY%</v>
      </c>
      <c r="P3" s="198"/>
      <c r="Q3" s="181" t="str">
        <f>+'Business KPIs'!Q3</f>
        <v>Q4%</v>
      </c>
      <c r="R3" s="660"/>
      <c r="S3" s="20"/>
    </row>
    <row r="4" spans="1:19" ht="15" customHeight="1">
      <c r="A4" s="20"/>
      <c r="B4" s="655"/>
      <c r="C4" s="659"/>
      <c r="D4" s="1027"/>
      <c r="E4" s="1028"/>
      <c r="F4" s="1027"/>
      <c r="G4" s="1027"/>
      <c r="H4" s="1027"/>
      <c r="I4" s="1027"/>
      <c r="J4" s="1028"/>
      <c r="K4" s="1027"/>
      <c r="L4" s="1028"/>
      <c r="M4" s="1027"/>
      <c r="N4" s="1028"/>
      <c r="O4" s="347"/>
      <c r="P4" s="1028"/>
      <c r="Q4" s="347"/>
      <c r="R4" s="960"/>
      <c r="S4" s="20"/>
    </row>
    <row r="5" spans="1:19" ht="15" customHeight="1">
      <c r="A5" s="20"/>
      <c r="B5" s="655"/>
      <c r="C5" s="662" t="s">
        <v>547</v>
      </c>
      <c r="D5" s="1029"/>
      <c r="E5" s="1030"/>
      <c r="F5" s="1031"/>
      <c r="G5" s="1031"/>
      <c r="H5" s="1031"/>
      <c r="I5" s="1032"/>
      <c r="J5" s="1030"/>
      <c r="K5" s="1031"/>
      <c r="L5" s="1033"/>
      <c r="M5" s="1031"/>
      <c r="N5" s="1031"/>
      <c r="O5" s="217"/>
      <c r="P5" s="1031"/>
      <c r="Q5" s="218"/>
      <c r="R5" s="960"/>
      <c r="S5" s="20"/>
    </row>
    <row r="6" spans="1:19" ht="15" customHeight="1">
      <c r="A6" s="20"/>
      <c r="B6" s="655"/>
      <c r="C6" s="684" t="s">
        <v>354</v>
      </c>
      <c r="D6" s="1029">
        <f>+E6</f>
        <v>3290</v>
      </c>
      <c r="E6" s="1030">
        <v>3290</v>
      </c>
      <c r="F6" s="1031">
        <v>3296</v>
      </c>
      <c r="G6" s="1031">
        <v>3315</v>
      </c>
      <c r="H6" s="1031">
        <v>3339</v>
      </c>
      <c r="I6" s="1032">
        <f>+J6</f>
        <v>3377</v>
      </c>
      <c r="J6" s="1030">
        <v>3377</v>
      </c>
      <c r="K6" s="1031">
        <v>3402</v>
      </c>
      <c r="L6" s="1033">
        <v>3440</v>
      </c>
      <c r="M6" s="1031">
        <v>3463</v>
      </c>
      <c r="N6" s="1031"/>
      <c r="O6" s="87">
        <f>+IFERROR(IF(D6*I6&lt;0,"n.m.",IF(D6/I6-1&gt;100%,"&gt;100%",D6/I6-1)),"n.m.")</f>
        <v>-2.576251110453065E-2</v>
      </c>
      <c r="P6" s="1031"/>
      <c r="Q6" s="88">
        <f>+IFERROR(IF(E6*J6&lt;0,"n.m.",IF(E6/J6-1&gt;100%,"&gt;100%",E6/J6-1)),"n.m.")</f>
        <v>-2.576251110453065E-2</v>
      </c>
      <c r="R6" s="960"/>
      <c r="S6" s="20"/>
    </row>
    <row r="7" spans="1:19" s="706" customFormat="1" ht="18.75" customHeight="1">
      <c r="A7" s="20"/>
      <c r="B7" s="983"/>
      <c r="C7" s="695" t="s">
        <v>548</v>
      </c>
      <c r="D7" s="1034">
        <f t="shared" ref="D7:D25" si="0">+E7</f>
        <v>482</v>
      </c>
      <c r="E7" s="1035">
        <v>482</v>
      </c>
      <c r="F7" s="1036">
        <v>520</v>
      </c>
      <c r="G7" s="1036">
        <v>555</v>
      </c>
      <c r="H7" s="1036">
        <v>592</v>
      </c>
      <c r="I7" s="1037">
        <f t="shared" ref="I7:I25" si="1">+J7</f>
        <v>637</v>
      </c>
      <c r="J7" s="1035">
        <v>637</v>
      </c>
      <c r="K7" s="1036">
        <v>683</v>
      </c>
      <c r="L7" s="1036">
        <v>727</v>
      </c>
      <c r="M7" s="1038">
        <v>773</v>
      </c>
      <c r="N7" s="1038"/>
      <c r="O7" s="129">
        <f t="shared" ref="O7:O25" si="2">+IFERROR(IF(D7*I7&lt;0,"n.m.",IF(D7/I7-1&gt;100%,"&gt;100%",D7/I7-1)),"n.m.")</f>
        <v>-0.24332810047095765</v>
      </c>
      <c r="P7" s="1038"/>
      <c r="Q7" s="130">
        <f t="shared" ref="Q7:Q25" si="3">+IFERROR(IF(E7*J7&lt;0,"n.m.",IF(E7/J7-1&gt;100%,"&gt;100%",E7/J7-1)),"n.m.")</f>
        <v>-0.24332810047095765</v>
      </c>
      <c r="R7" s="1039"/>
      <c r="S7" s="20"/>
    </row>
    <row r="8" spans="1:19" ht="15" customHeight="1">
      <c r="A8" s="20"/>
      <c r="B8" s="655"/>
      <c r="C8" s="684"/>
      <c r="D8" s="1040"/>
      <c r="E8" s="1041"/>
      <c r="F8" s="1042"/>
      <c r="G8" s="1042"/>
      <c r="H8" s="1042"/>
      <c r="I8" s="1043"/>
      <c r="J8" s="1041"/>
      <c r="K8" s="1042"/>
      <c r="L8" s="1044"/>
      <c r="M8" s="1042"/>
      <c r="N8" s="1042"/>
      <c r="O8" s="87"/>
      <c r="P8" s="1042"/>
      <c r="Q8" s="88"/>
      <c r="R8" s="1021"/>
      <c r="S8" s="20"/>
    </row>
    <row r="9" spans="1:19" s="725" customFormat="1" ht="15" customHeight="1">
      <c r="A9" s="20"/>
      <c r="B9" s="655"/>
      <c r="C9" s="891" t="s">
        <v>155</v>
      </c>
      <c r="D9" s="1045"/>
      <c r="E9" s="1046"/>
      <c r="F9" s="1047"/>
      <c r="G9" s="1047"/>
      <c r="H9" s="1047"/>
      <c r="I9" s="1048"/>
      <c r="J9" s="1046"/>
      <c r="K9" s="1047"/>
      <c r="L9" s="1049"/>
      <c r="M9" s="1047"/>
      <c r="N9" s="1047"/>
      <c r="O9" s="59"/>
      <c r="P9" s="1047"/>
      <c r="Q9" s="60"/>
      <c r="R9" s="1050"/>
      <c r="S9" s="20"/>
    </row>
    <row r="10" spans="1:19" ht="15" customHeight="1">
      <c r="A10" s="20"/>
      <c r="B10" s="655"/>
      <c r="C10" s="684"/>
      <c r="D10" s="1040"/>
      <c r="E10" s="1041"/>
      <c r="F10" s="1042"/>
      <c r="G10" s="1042"/>
      <c r="H10" s="1042"/>
      <c r="I10" s="1043"/>
      <c r="J10" s="1041"/>
      <c r="K10" s="1042"/>
      <c r="L10" s="1044"/>
      <c r="M10" s="1042"/>
      <c r="N10" s="1042"/>
      <c r="O10" s="87"/>
      <c r="P10" s="1042"/>
      <c r="Q10" s="88"/>
      <c r="R10" s="1021"/>
      <c r="S10" s="20"/>
    </row>
    <row r="11" spans="1:19" ht="15" customHeight="1">
      <c r="A11" s="20"/>
      <c r="B11" s="655"/>
      <c r="C11" s="662" t="s">
        <v>549</v>
      </c>
      <c r="D11" s="1051"/>
      <c r="E11" s="1052"/>
      <c r="F11" s="1053"/>
      <c r="G11" s="1053"/>
      <c r="H11" s="1053"/>
      <c r="I11" s="1054"/>
      <c r="J11" s="1052"/>
      <c r="K11" s="1053"/>
      <c r="L11" s="1055"/>
      <c r="M11" s="1056"/>
      <c r="N11" s="1053"/>
      <c r="O11" s="87"/>
      <c r="P11" s="1053"/>
      <c r="Q11" s="88"/>
      <c r="R11" s="960"/>
      <c r="S11" s="20"/>
    </row>
    <row r="12" spans="1:19" ht="15" customHeight="1">
      <c r="A12" s="20"/>
      <c r="B12" s="655"/>
      <c r="C12" s="760" t="s">
        <v>147</v>
      </c>
      <c r="D12" s="1057">
        <f t="shared" si="0"/>
        <v>479</v>
      </c>
      <c r="E12" s="1058">
        <v>479</v>
      </c>
      <c r="F12" s="1059">
        <v>493</v>
      </c>
      <c r="G12" s="1059">
        <v>504</v>
      </c>
      <c r="H12" s="1059">
        <v>514</v>
      </c>
      <c r="I12" s="1060">
        <f t="shared" si="1"/>
        <v>528</v>
      </c>
      <c r="J12" s="1058">
        <v>528</v>
      </c>
      <c r="K12" s="1059">
        <v>541</v>
      </c>
      <c r="L12" s="1061">
        <v>554</v>
      </c>
      <c r="M12" s="1059">
        <v>570</v>
      </c>
      <c r="N12" s="1059"/>
      <c r="O12" s="87">
        <f t="shared" si="2"/>
        <v>-9.2803030303030276E-2</v>
      </c>
      <c r="P12" s="1059"/>
      <c r="Q12" s="88">
        <f t="shared" si="3"/>
        <v>-9.2803030303030276E-2</v>
      </c>
      <c r="R12" s="1021"/>
      <c r="S12" s="20"/>
    </row>
    <row r="13" spans="1:19" ht="15" customHeight="1">
      <c r="A13" s="20"/>
      <c r="B13" s="655"/>
      <c r="C13" s="760" t="s">
        <v>148</v>
      </c>
      <c r="D13" s="1057">
        <f t="shared" si="0"/>
        <v>329</v>
      </c>
      <c r="E13" s="1058">
        <v>329</v>
      </c>
      <c r="F13" s="1059">
        <v>314</v>
      </c>
      <c r="G13" s="1059">
        <v>305</v>
      </c>
      <c r="H13" s="1059">
        <v>301</v>
      </c>
      <c r="I13" s="1060">
        <f t="shared" si="1"/>
        <v>297</v>
      </c>
      <c r="J13" s="1058">
        <v>297</v>
      </c>
      <c r="K13" s="1059">
        <v>294</v>
      </c>
      <c r="L13" s="1061">
        <v>291</v>
      </c>
      <c r="M13" s="1059">
        <v>281</v>
      </c>
      <c r="N13" s="1059"/>
      <c r="O13" s="87">
        <f t="shared" si="2"/>
        <v>0.1077441077441077</v>
      </c>
      <c r="P13" s="1059"/>
      <c r="Q13" s="88">
        <f t="shared" si="3"/>
        <v>0.1077441077441077</v>
      </c>
      <c r="R13" s="1021"/>
      <c r="S13" s="20"/>
    </row>
    <row r="14" spans="1:19" s="706" customFormat="1" ht="15" customHeight="1">
      <c r="A14" s="20"/>
      <c r="B14" s="983"/>
      <c r="C14" s="695" t="s">
        <v>149</v>
      </c>
      <c r="D14" s="1062">
        <f t="shared" si="0"/>
        <v>258</v>
      </c>
      <c r="E14" s="1063">
        <v>258</v>
      </c>
      <c r="F14" s="707">
        <v>252</v>
      </c>
      <c r="G14" s="707">
        <v>250</v>
      </c>
      <c r="H14" s="707">
        <v>250</v>
      </c>
      <c r="I14" s="1064">
        <f t="shared" si="1"/>
        <v>250</v>
      </c>
      <c r="J14" s="1063">
        <v>250</v>
      </c>
      <c r="K14" s="707">
        <v>252</v>
      </c>
      <c r="L14" s="1065">
        <v>252</v>
      </c>
      <c r="M14" s="707">
        <v>249</v>
      </c>
      <c r="N14" s="707"/>
      <c r="O14" s="129">
        <f t="shared" si="2"/>
        <v>3.2000000000000028E-2</v>
      </c>
      <c r="P14" s="707"/>
      <c r="Q14" s="130">
        <f t="shared" si="3"/>
        <v>3.2000000000000028E-2</v>
      </c>
      <c r="R14" s="1066"/>
      <c r="S14" s="20"/>
    </row>
    <row r="15" spans="1:19" s="706" customFormat="1" ht="15" customHeight="1">
      <c r="A15" s="20"/>
      <c r="B15" s="983"/>
      <c r="C15" s="695" t="s">
        <v>336</v>
      </c>
      <c r="D15" s="1062">
        <f t="shared" si="0"/>
        <v>71</v>
      </c>
      <c r="E15" s="1063">
        <v>71</v>
      </c>
      <c r="F15" s="707">
        <v>62</v>
      </c>
      <c r="G15" s="707">
        <v>55</v>
      </c>
      <c r="H15" s="707">
        <v>51</v>
      </c>
      <c r="I15" s="1064">
        <f t="shared" si="1"/>
        <v>46</v>
      </c>
      <c r="J15" s="1063">
        <v>46</v>
      </c>
      <c r="K15" s="707">
        <v>42</v>
      </c>
      <c r="L15" s="1065">
        <v>39</v>
      </c>
      <c r="M15" s="707">
        <v>32</v>
      </c>
      <c r="N15" s="707"/>
      <c r="O15" s="129">
        <f t="shared" si="2"/>
        <v>0.54347826086956519</v>
      </c>
      <c r="P15" s="707"/>
      <c r="Q15" s="130">
        <f t="shared" si="3"/>
        <v>0.54347826086956519</v>
      </c>
      <c r="R15" s="1066"/>
      <c r="S15" s="20"/>
    </row>
    <row r="16" spans="1:19" s="706" customFormat="1" ht="15" customHeight="1">
      <c r="A16" s="20"/>
      <c r="B16" s="983"/>
      <c r="C16" s="695" t="s">
        <v>173</v>
      </c>
      <c r="D16" s="1062">
        <f t="shared" si="0"/>
        <v>89</v>
      </c>
      <c r="E16" s="1063">
        <v>89</v>
      </c>
      <c r="F16" s="707">
        <v>94</v>
      </c>
      <c r="G16" s="707">
        <v>100</v>
      </c>
      <c r="H16" s="707">
        <v>106</v>
      </c>
      <c r="I16" s="1064">
        <f t="shared" si="1"/>
        <v>113</v>
      </c>
      <c r="J16" s="1063">
        <v>113</v>
      </c>
      <c r="K16" s="707">
        <v>120</v>
      </c>
      <c r="L16" s="1065">
        <v>127</v>
      </c>
      <c r="M16" s="707">
        <v>135</v>
      </c>
      <c r="N16" s="707"/>
      <c r="O16" s="129">
        <f t="shared" si="2"/>
        <v>-0.21238938053097345</v>
      </c>
      <c r="P16" s="707"/>
      <c r="Q16" s="130">
        <f t="shared" si="3"/>
        <v>-0.21238938053097345</v>
      </c>
      <c r="R16" s="1066"/>
      <c r="S16" s="20"/>
    </row>
    <row r="17" spans="1:19" s="706" customFormat="1" ht="15" customHeight="1">
      <c r="A17" s="20"/>
      <c r="B17" s="983"/>
      <c r="C17" s="1067"/>
      <c r="D17" s="1062"/>
      <c r="E17" s="1063"/>
      <c r="F17" s="707"/>
      <c r="G17" s="707"/>
      <c r="H17" s="707"/>
      <c r="I17" s="1064"/>
      <c r="J17" s="1063"/>
      <c r="K17" s="707"/>
      <c r="L17" s="1065"/>
      <c r="M17" s="707"/>
      <c r="N17" s="707"/>
      <c r="O17" s="129"/>
      <c r="P17" s="707"/>
      <c r="Q17" s="130"/>
      <c r="R17" s="1066"/>
      <c r="S17" s="20"/>
    </row>
    <row r="18" spans="1:19" s="706" customFormat="1" ht="15" customHeight="1">
      <c r="A18" s="20"/>
      <c r="B18" s="983"/>
      <c r="C18" s="662" t="s">
        <v>550</v>
      </c>
      <c r="D18" s="1062"/>
      <c r="E18" s="1063"/>
      <c r="F18" s="707"/>
      <c r="G18" s="707"/>
      <c r="H18" s="707"/>
      <c r="I18" s="1064"/>
      <c r="J18" s="1063"/>
      <c r="K18" s="707"/>
      <c r="L18" s="1065"/>
      <c r="M18" s="707"/>
      <c r="N18" s="707"/>
      <c r="O18" s="129"/>
      <c r="P18" s="707"/>
      <c r="Q18" s="130"/>
      <c r="R18" s="1066"/>
      <c r="S18" s="20"/>
    </row>
    <row r="19" spans="1:19" ht="15" customHeight="1">
      <c r="A19" s="20"/>
      <c r="B19" s="655"/>
      <c r="C19" s="760" t="s">
        <v>150</v>
      </c>
      <c r="D19" s="1057">
        <f t="shared" si="0"/>
        <v>61</v>
      </c>
      <c r="E19" s="1058">
        <v>61</v>
      </c>
      <c r="F19" s="1059">
        <v>62</v>
      </c>
      <c r="G19" s="1059">
        <v>63</v>
      </c>
      <c r="H19" s="1059">
        <v>65</v>
      </c>
      <c r="I19" s="1060">
        <f t="shared" si="1"/>
        <v>66</v>
      </c>
      <c r="J19" s="1058">
        <v>66</v>
      </c>
      <c r="K19" s="1059">
        <v>67</v>
      </c>
      <c r="L19" s="1061">
        <v>68</v>
      </c>
      <c r="M19" s="1059">
        <v>69</v>
      </c>
      <c r="N19" s="1059"/>
      <c r="O19" s="87">
        <f t="shared" si="2"/>
        <v>-7.5757575757575801E-2</v>
      </c>
      <c r="P19" s="1059"/>
      <c r="Q19" s="88">
        <f t="shared" si="3"/>
        <v>-7.5757575757575801E-2</v>
      </c>
      <c r="R19" s="1021"/>
      <c r="S19" s="20"/>
    </row>
    <row r="20" spans="1:19" ht="15" customHeight="1">
      <c r="A20" s="20"/>
      <c r="B20" s="655"/>
      <c r="C20" s="760" t="s">
        <v>151</v>
      </c>
      <c r="D20" s="1057">
        <f t="shared" si="0"/>
        <v>12</v>
      </c>
      <c r="E20" s="1058">
        <v>12</v>
      </c>
      <c r="F20" s="1059">
        <v>13</v>
      </c>
      <c r="G20" s="1059">
        <v>12</v>
      </c>
      <c r="H20" s="1059">
        <v>12</v>
      </c>
      <c r="I20" s="1060">
        <f t="shared" si="1"/>
        <v>11</v>
      </c>
      <c r="J20" s="1058">
        <v>11</v>
      </c>
      <c r="K20" s="1059">
        <v>11</v>
      </c>
      <c r="L20" s="1061">
        <v>11</v>
      </c>
      <c r="M20" s="1059">
        <v>12</v>
      </c>
      <c r="N20" s="1059"/>
      <c r="O20" s="87">
        <f t="shared" si="2"/>
        <v>9.0909090909090828E-2</v>
      </c>
      <c r="P20" s="1059"/>
      <c r="Q20" s="88">
        <f t="shared" si="3"/>
        <v>9.0909090909090828E-2</v>
      </c>
      <c r="R20" s="1021"/>
      <c r="S20" s="20"/>
    </row>
    <row r="21" spans="1:19" s="706" customFormat="1" ht="15" customHeight="1">
      <c r="A21" s="20"/>
      <c r="B21" s="983"/>
      <c r="C21" s="695" t="s">
        <v>172</v>
      </c>
      <c r="D21" s="1062">
        <f t="shared" si="0"/>
        <v>3</v>
      </c>
      <c r="E21" s="1063">
        <v>3</v>
      </c>
      <c r="F21" s="707">
        <v>3</v>
      </c>
      <c r="G21" s="707">
        <v>4</v>
      </c>
      <c r="H21" s="707">
        <v>4</v>
      </c>
      <c r="I21" s="1064">
        <f t="shared" si="1"/>
        <v>4</v>
      </c>
      <c r="J21" s="1063">
        <v>4</v>
      </c>
      <c r="K21" s="707">
        <v>5</v>
      </c>
      <c r="L21" s="1065">
        <v>5</v>
      </c>
      <c r="M21" s="707">
        <v>5</v>
      </c>
      <c r="N21" s="707"/>
      <c r="O21" s="129">
        <f t="shared" si="2"/>
        <v>-0.25</v>
      </c>
      <c r="P21" s="707"/>
      <c r="Q21" s="130">
        <f t="shared" si="3"/>
        <v>-0.25</v>
      </c>
      <c r="R21" s="1066"/>
      <c r="S21" s="20"/>
    </row>
    <row r="22" spans="1:19" ht="15" customHeight="1">
      <c r="A22" s="20"/>
      <c r="B22" s="655"/>
      <c r="C22" s="1068"/>
      <c r="D22" s="1057"/>
      <c r="E22" s="1058"/>
      <c r="F22" s="1059"/>
      <c r="G22" s="1059"/>
      <c r="H22" s="1059"/>
      <c r="I22" s="1060"/>
      <c r="J22" s="1058"/>
      <c r="K22" s="1059"/>
      <c r="L22" s="1061"/>
      <c r="M22" s="1059"/>
      <c r="N22" s="1059"/>
      <c r="O22" s="87"/>
      <c r="P22" s="1059"/>
      <c r="Q22" s="88"/>
      <c r="R22" s="1021"/>
      <c r="S22" s="20"/>
    </row>
    <row r="23" spans="1:19" s="725" customFormat="1" ht="15" customHeight="1">
      <c r="A23" s="20"/>
      <c r="B23" s="655"/>
      <c r="C23" s="662" t="s">
        <v>551</v>
      </c>
      <c r="D23" s="1069">
        <f t="shared" si="0"/>
        <v>253</v>
      </c>
      <c r="E23" s="1070">
        <v>253</v>
      </c>
      <c r="F23" s="1071">
        <v>263</v>
      </c>
      <c r="G23" s="1071">
        <v>267</v>
      </c>
      <c r="H23" s="1071">
        <v>274</v>
      </c>
      <c r="I23" s="1072">
        <f t="shared" si="1"/>
        <v>277</v>
      </c>
      <c r="J23" s="1070">
        <v>277</v>
      </c>
      <c r="K23" s="1071">
        <v>284</v>
      </c>
      <c r="L23" s="1073">
        <v>286</v>
      </c>
      <c r="M23" s="1071">
        <v>288</v>
      </c>
      <c r="N23" s="1071"/>
      <c r="O23" s="59">
        <f t="shared" si="2"/>
        <v>-8.6642599277978349E-2</v>
      </c>
      <c r="P23" s="1071"/>
      <c r="Q23" s="60">
        <f t="shared" si="3"/>
        <v>-8.6642599277978349E-2</v>
      </c>
      <c r="R23" s="1050"/>
      <c r="S23" s="20"/>
    </row>
    <row r="24" spans="1:19" s="725" customFormat="1" ht="15" customHeight="1">
      <c r="A24" s="20"/>
      <c r="B24" s="655"/>
      <c r="C24" s="1074"/>
      <c r="D24" s="1075"/>
      <c r="E24" s="1076"/>
      <c r="F24" s="1077"/>
      <c r="G24" s="1077"/>
      <c r="H24" s="1077"/>
      <c r="I24" s="1078"/>
      <c r="J24" s="1076"/>
      <c r="K24" s="1077"/>
      <c r="L24" s="1079"/>
      <c r="M24" s="1077"/>
      <c r="N24" s="1077"/>
      <c r="O24" s="904"/>
      <c r="P24" s="1077"/>
      <c r="Q24" s="905"/>
      <c r="R24" s="1026"/>
      <c r="S24" s="20"/>
    </row>
    <row r="25" spans="1:19" s="725" customFormat="1" ht="18.75" customHeight="1">
      <c r="A25" s="20"/>
      <c r="B25" s="655"/>
      <c r="C25" s="662" t="s">
        <v>552</v>
      </c>
      <c r="D25" s="1080">
        <f t="shared" si="0"/>
        <v>1059</v>
      </c>
      <c r="E25" s="1081">
        <v>1059</v>
      </c>
      <c r="F25" s="1082">
        <v>1063</v>
      </c>
      <c r="G25" s="1082">
        <v>1065</v>
      </c>
      <c r="H25" s="1082">
        <v>1071</v>
      </c>
      <c r="I25" s="1083">
        <f t="shared" si="1"/>
        <v>1075</v>
      </c>
      <c r="J25" s="1081">
        <v>1075</v>
      </c>
      <c r="K25" s="1082">
        <v>1087</v>
      </c>
      <c r="L25" s="1084">
        <v>1093</v>
      </c>
      <c r="M25" s="1082">
        <v>1093</v>
      </c>
      <c r="N25" s="1085"/>
      <c r="O25" s="59">
        <f t="shared" si="2"/>
        <v>-1.4883720930232602E-2</v>
      </c>
      <c r="P25" s="1085"/>
      <c r="Q25" s="60">
        <f t="shared" si="3"/>
        <v>-1.4883720930232602E-2</v>
      </c>
      <c r="R25" s="1026"/>
      <c r="S25" s="20"/>
    </row>
    <row r="26" spans="1:19" ht="15" customHeight="1">
      <c r="A26" s="20"/>
      <c r="B26" s="655"/>
      <c r="C26" s="677"/>
      <c r="D26" s="1086"/>
      <c r="E26" s="1086"/>
      <c r="F26" s="1086"/>
      <c r="G26" s="1086"/>
      <c r="H26" s="1086"/>
      <c r="I26" s="1086"/>
      <c r="J26" s="1086"/>
      <c r="K26" s="1086"/>
      <c r="L26" s="1086"/>
      <c r="M26" s="1086"/>
      <c r="N26" s="1086"/>
      <c r="O26" s="1087"/>
      <c r="P26" s="1086"/>
      <c r="Q26" s="1087"/>
      <c r="R26" s="960"/>
      <c r="S26" s="20"/>
    </row>
    <row r="27" spans="1:19" s="37" customFormat="1" ht="9" customHeight="1">
      <c r="A27" s="20"/>
      <c r="B27" s="20"/>
      <c r="C27" s="20"/>
      <c r="D27" s="20"/>
      <c r="E27" s="20"/>
      <c r="F27" s="20"/>
      <c r="G27" s="20"/>
      <c r="H27" s="20"/>
      <c r="I27" s="20"/>
      <c r="J27" s="20"/>
      <c r="K27" s="20"/>
      <c r="L27" s="20"/>
      <c r="M27" s="20"/>
      <c r="N27" s="20"/>
      <c r="O27" s="36"/>
      <c r="P27" s="20"/>
      <c r="Q27" s="20"/>
      <c r="R27" s="20"/>
      <c r="S27" s="20"/>
    </row>
    <row r="28" spans="1:19" s="807" customFormat="1" ht="17.25">
      <c r="A28" s="1088"/>
      <c r="B28" s="15" t="s">
        <v>553</v>
      </c>
      <c r="C28" s="1024"/>
      <c r="D28" s="16"/>
      <c r="E28" s="1089"/>
      <c r="F28" s="16"/>
      <c r="G28" s="16"/>
      <c r="H28" s="16"/>
      <c r="I28" s="16"/>
      <c r="J28" s="1089"/>
      <c r="K28" s="16"/>
      <c r="L28" s="1089"/>
      <c r="M28" s="16"/>
      <c r="N28" s="1089"/>
      <c r="O28" s="17"/>
      <c r="P28" s="1089"/>
      <c r="Q28" s="18"/>
      <c r="R28" s="1089"/>
      <c r="S28" s="1088"/>
    </row>
    <row r="29" spans="1:19" s="807" customFormat="1" ht="17.25">
      <c r="A29" s="1088"/>
      <c r="B29" s="15" t="s">
        <v>554</v>
      </c>
      <c r="C29" s="1024"/>
      <c r="D29" s="16"/>
      <c r="E29" s="1089"/>
      <c r="F29" s="16"/>
      <c r="G29" s="16"/>
      <c r="H29" s="16"/>
      <c r="I29" s="16"/>
      <c r="J29" s="1089"/>
      <c r="K29" s="16"/>
      <c r="L29" s="1089"/>
      <c r="M29" s="16"/>
      <c r="N29" s="1089"/>
      <c r="O29" s="17"/>
      <c r="P29" s="1089"/>
      <c r="Q29" s="18"/>
      <c r="R29" s="1089"/>
      <c r="S29" s="1088"/>
    </row>
    <row r="30" spans="1:19" ht="17.25">
      <c r="A30" s="1088"/>
      <c r="B30" s="15" t="s">
        <v>555</v>
      </c>
      <c r="C30" s="1090"/>
      <c r="D30" s="1089"/>
      <c r="E30" s="1089"/>
      <c r="F30" s="1089"/>
      <c r="G30" s="1089"/>
      <c r="H30" s="1089"/>
      <c r="I30" s="1089"/>
      <c r="J30" s="1089"/>
      <c r="K30" s="1089"/>
      <c r="L30" s="1089"/>
      <c r="M30" s="1089"/>
      <c r="N30" s="1089"/>
      <c r="O30" s="179"/>
      <c r="P30" s="1089"/>
      <c r="Q30" s="613"/>
      <c r="R30" s="1089"/>
      <c r="S30" s="1088"/>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view="pageBreakPreview" zoomScale="85" zoomScaleNormal="100" zoomScaleSheetLayoutView="85" workbookViewId="0"/>
  </sheetViews>
  <sheetFormatPr defaultRowHeight="15"/>
  <cols>
    <col min="1" max="1" width="1.42578125" style="454" customWidth="1"/>
    <col min="2" max="2" width="1.7109375" style="454" customWidth="1"/>
    <col min="3" max="3" width="50.5703125" style="454" customWidth="1"/>
    <col min="4" max="13" width="8.7109375" style="454" customWidth="1"/>
    <col min="14" max="14" width="1.7109375" style="454" customWidth="1"/>
    <col min="15" max="15" width="8.7109375" style="1022" customWidth="1"/>
    <col min="16" max="16" width="1.7109375" style="454" customWidth="1"/>
    <col min="17" max="17" width="8.7109375" style="454" customWidth="1"/>
    <col min="18" max="18" width="1.7109375" style="454" customWidth="1"/>
    <col min="19" max="19" width="1.42578125" style="454" customWidth="1"/>
    <col min="20" max="16384" width="9.140625" style="454"/>
  </cols>
  <sheetData>
    <row r="1" spans="1:19" s="37" customFormat="1" ht="9" customHeight="1">
      <c r="A1" s="20"/>
      <c r="B1" s="20"/>
      <c r="C1" s="20"/>
      <c r="D1" s="20"/>
      <c r="E1" s="20"/>
      <c r="F1" s="20"/>
      <c r="G1" s="20"/>
      <c r="H1" s="20"/>
      <c r="I1" s="20"/>
      <c r="J1" s="20"/>
      <c r="K1" s="20"/>
      <c r="L1" s="20"/>
      <c r="M1" s="20"/>
      <c r="N1" s="20"/>
      <c r="O1" s="36"/>
      <c r="P1" s="20"/>
      <c r="Q1" s="20"/>
      <c r="R1" s="20"/>
      <c r="S1" s="20"/>
    </row>
    <row r="2" spans="1:19" s="1022" customFormat="1" ht="15" customHeight="1">
      <c r="A2" s="20"/>
      <c r="B2" s="652"/>
      <c r="C2" s="39" t="s">
        <v>114</v>
      </c>
      <c r="D2" s="339">
        <f>+'NetCo KPIs'!D2</f>
        <v>2014</v>
      </c>
      <c r="E2" s="340" t="str">
        <f>+'NetCo KPIs'!E2</f>
        <v>Q4 '14</v>
      </c>
      <c r="F2" s="340" t="str">
        <f>+'NetCo KPIs'!F2</f>
        <v>Q3 '14</v>
      </c>
      <c r="G2" s="340" t="str">
        <f>+'NetCo KPIs'!G2</f>
        <v>Q2 '14</v>
      </c>
      <c r="H2" s="340" t="str">
        <f>+'NetCo KPIs'!H2</f>
        <v>Q1 '14</v>
      </c>
      <c r="I2" s="339">
        <f>+'NetCo KPIs'!I2</f>
        <v>2013</v>
      </c>
      <c r="J2" s="340" t="str">
        <f>+'NetCo KPIs'!J2</f>
        <v>Q4 '13</v>
      </c>
      <c r="K2" s="340" t="str">
        <f>+'NetCo KPIs'!K2</f>
        <v>Q3 '13</v>
      </c>
      <c r="L2" s="340" t="str">
        <f>+'NetCo KPIs'!L2</f>
        <v>Q2 '13</v>
      </c>
      <c r="M2" s="340" t="str">
        <f>+'NetCo KPIs'!M2</f>
        <v>Q1 '13</v>
      </c>
      <c r="N2" s="340"/>
      <c r="O2" s="340" t="str">
        <f>+'NetCo KPIs'!O2</f>
        <v>y-on-y</v>
      </c>
      <c r="P2" s="340"/>
      <c r="Q2" s="42" t="s">
        <v>216</v>
      </c>
      <c r="R2" s="1091"/>
      <c r="S2" s="20"/>
    </row>
    <row r="3" spans="1:19" s="1022" customFormat="1" ht="15" customHeight="1">
      <c r="A3" s="20"/>
      <c r="B3" s="1092"/>
      <c r="C3" s="45" t="s">
        <v>337</v>
      </c>
      <c r="D3" s="340"/>
      <c r="E3" s="340"/>
      <c r="F3" s="349"/>
      <c r="G3" s="340"/>
      <c r="H3" s="340"/>
      <c r="I3" s="340"/>
      <c r="J3" s="340"/>
      <c r="K3" s="349"/>
      <c r="L3" s="349"/>
      <c r="M3" s="340"/>
      <c r="N3" s="349"/>
      <c r="O3" s="340" t="str">
        <f>+'NetCo KPIs'!O3</f>
        <v>FY%</v>
      </c>
      <c r="P3" s="349"/>
      <c r="Q3" s="181" t="str">
        <f>+'NetCo KPIs'!Q3</f>
        <v>Q4%</v>
      </c>
      <c r="R3" s="339"/>
      <c r="S3" s="20"/>
    </row>
    <row r="4" spans="1:19" s="1022" customFormat="1" ht="15" customHeight="1">
      <c r="A4" s="20"/>
      <c r="B4" s="655"/>
      <c r="C4" s="659"/>
      <c r="D4" s="1093"/>
      <c r="E4" s="1093"/>
      <c r="F4" s="1093"/>
      <c r="G4" s="1093"/>
      <c r="H4" s="1093"/>
      <c r="I4" s="1093"/>
      <c r="J4" s="1093"/>
      <c r="K4" s="1093"/>
      <c r="L4" s="1093"/>
      <c r="M4" s="1093"/>
      <c r="N4" s="1093"/>
      <c r="O4" s="1093"/>
      <c r="P4" s="1093"/>
      <c r="Q4" s="1093"/>
      <c r="R4" s="960"/>
      <c r="S4" s="20"/>
    </row>
    <row r="5" spans="1:19" s="1022" customFormat="1" ht="15" customHeight="1">
      <c r="A5" s="20"/>
      <c r="B5" s="963"/>
      <c r="C5" s="684" t="s">
        <v>261</v>
      </c>
      <c r="D5" s="1040">
        <f>+E5+F5+G5+H5</f>
        <v>23.300000000000004</v>
      </c>
      <c r="E5" s="1041">
        <v>5.7</v>
      </c>
      <c r="F5" s="1044">
        <v>6.1</v>
      </c>
      <c r="G5" s="1042">
        <v>5.9</v>
      </c>
      <c r="H5" s="1042">
        <v>5.6</v>
      </c>
      <c r="I5" s="1043">
        <f>+J5+K5+L5+M5</f>
        <v>24.900000000000002</v>
      </c>
      <c r="J5" s="1041">
        <v>6</v>
      </c>
      <c r="K5" s="1044">
        <v>6.3</v>
      </c>
      <c r="L5" s="1044">
        <v>6.4</v>
      </c>
      <c r="M5" s="1042">
        <v>6.2</v>
      </c>
      <c r="N5" s="1042"/>
      <c r="O5" s="87">
        <f>+IFERROR(IF(D5*I5&lt;0,"n.m.",IF(D5/I5-1&gt;100%,"&gt;100%",D5/I5-1)),"n.m.")</f>
        <v>-6.425702811244971E-2</v>
      </c>
      <c r="P5" s="1042"/>
      <c r="Q5" s="88">
        <f>+IFERROR(IF(E5*J5&lt;0,"n.m.",IF(E5/J5-1&gt;100%,"&gt;100%",E5/J5-1)),"n.m.")</f>
        <v>-4.9999999999999933E-2</v>
      </c>
      <c r="R5" s="963"/>
      <c r="S5" s="20"/>
    </row>
    <row r="6" spans="1:19" s="1022" customFormat="1" ht="15" customHeight="1">
      <c r="A6" s="20"/>
      <c r="B6" s="963"/>
      <c r="C6" s="684"/>
      <c r="D6" s="1040"/>
      <c r="E6" s="1041"/>
      <c r="F6" s="1044"/>
      <c r="G6" s="1042"/>
      <c r="H6" s="1042"/>
      <c r="I6" s="1043"/>
      <c r="J6" s="1041"/>
      <c r="K6" s="1044"/>
      <c r="L6" s="1044"/>
      <c r="M6" s="1042"/>
      <c r="N6" s="1042"/>
      <c r="O6" s="87"/>
      <c r="P6" s="1042"/>
      <c r="Q6" s="88"/>
      <c r="R6" s="963"/>
      <c r="S6" s="20"/>
    </row>
    <row r="7" spans="1:19" s="1022" customFormat="1" ht="15" customHeight="1">
      <c r="A7" s="20"/>
      <c r="B7" s="963"/>
      <c r="C7" s="968" t="s">
        <v>262</v>
      </c>
      <c r="D7" s="1040">
        <v>4.0999999999999996</v>
      </c>
      <c r="E7" s="1041">
        <v>4.4000000000000004</v>
      </c>
      <c r="F7" s="1044">
        <v>4</v>
      </c>
      <c r="G7" s="1042">
        <v>3.9</v>
      </c>
      <c r="H7" s="1042">
        <v>4</v>
      </c>
      <c r="I7" s="1043">
        <v>3.9</v>
      </c>
      <c r="J7" s="1041">
        <v>3.9</v>
      </c>
      <c r="K7" s="1044">
        <v>4</v>
      </c>
      <c r="L7" s="1044">
        <v>3.8</v>
      </c>
      <c r="M7" s="1042">
        <v>3.9</v>
      </c>
      <c r="N7" s="1042"/>
      <c r="O7" s="87">
        <f t="shared" ref="O7" si="0">+IFERROR(IF(D7*I7&lt;0,"n.m.",IF(D7/I7-1&gt;100%,"&gt;100%",D7/I7-1)),"n.m.")</f>
        <v>5.1282051282051322E-2</v>
      </c>
      <c r="P7" s="1042"/>
      <c r="Q7" s="88">
        <f t="shared" ref="Q7" si="1">+IFERROR(IF(E7*J7&lt;0,"n.m.",IF(E7/J7-1&gt;100%,"&gt;100%",E7/J7-1)),"n.m.")</f>
        <v>0.12820512820512842</v>
      </c>
      <c r="R7" s="963"/>
      <c r="S7" s="20"/>
    </row>
    <row r="8" spans="1:19" s="1022" customFormat="1" ht="15" customHeight="1">
      <c r="A8" s="20"/>
      <c r="B8" s="655"/>
      <c r="C8" s="659"/>
      <c r="D8" s="1094"/>
      <c r="E8" s="1095"/>
      <c r="F8" s="1095"/>
      <c r="G8" s="1094"/>
      <c r="H8" s="1094"/>
      <c r="I8" s="1094"/>
      <c r="J8" s="1095"/>
      <c r="K8" s="1095"/>
      <c r="L8" s="1095"/>
      <c r="M8" s="1094"/>
      <c r="N8" s="1095"/>
      <c r="O8" s="1094"/>
      <c r="P8" s="1095"/>
      <c r="Q8" s="1094"/>
      <c r="R8" s="960"/>
      <c r="S8" s="20"/>
    </row>
    <row r="9" spans="1:19" s="37" customFormat="1" ht="9" customHeight="1">
      <c r="A9" s="20"/>
      <c r="B9" s="20"/>
      <c r="C9" s="20"/>
      <c r="D9" s="20"/>
      <c r="E9" s="20"/>
      <c r="F9" s="20"/>
      <c r="G9" s="20"/>
      <c r="H9" s="20"/>
      <c r="I9" s="20"/>
      <c r="J9" s="20"/>
      <c r="K9" s="20"/>
      <c r="L9" s="20"/>
      <c r="M9" s="20"/>
      <c r="N9" s="20"/>
      <c r="O9" s="36"/>
      <c r="P9" s="20"/>
      <c r="Q9" s="20"/>
      <c r="R9" s="20"/>
      <c r="S9" s="20"/>
    </row>
    <row r="10" spans="1:19" s="1022" customFormat="1" ht="17.25">
      <c r="A10" s="1023"/>
      <c r="B10" s="1023"/>
      <c r="C10" s="1023"/>
      <c r="D10" s="1023"/>
      <c r="E10" s="1023"/>
      <c r="F10" s="1023"/>
      <c r="G10" s="1023"/>
      <c r="H10" s="1023"/>
      <c r="I10" s="1023"/>
      <c r="J10" s="1023"/>
      <c r="K10" s="1023"/>
      <c r="L10" s="1023"/>
      <c r="M10" s="1023"/>
      <c r="N10" s="1023"/>
      <c r="O10" s="1096"/>
      <c r="P10" s="1023"/>
      <c r="Q10" s="1097"/>
      <c r="R10" s="1023"/>
      <c r="S10" s="1023"/>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view="pageBreakPreview" zoomScale="85" zoomScaleNormal="100" zoomScaleSheetLayoutView="85" workbookViewId="0"/>
  </sheetViews>
  <sheetFormatPr defaultRowHeight="15"/>
  <cols>
    <col min="1" max="1" width="1.42578125" style="454" customWidth="1"/>
    <col min="2" max="2" width="1.7109375" style="454" customWidth="1"/>
    <col min="3" max="3" width="50.5703125" style="454" customWidth="1"/>
    <col min="4" max="13" width="8.7109375" style="454" customWidth="1"/>
    <col min="14" max="14" width="1.7109375" style="454" customWidth="1"/>
    <col min="15" max="15" width="8.7109375" style="231" customWidth="1"/>
    <col min="16" max="16" width="1.7109375" style="454" customWidth="1"/>
    <col min="17" max="17" width="8.7109375" style="89" customWidth="1"/>
    <col min="18" max="18" width="1.7109375" style="454" customWidth="1"/>
    <col min="19" max="19" width="1.42578125" style="454" customWidth="1"/>
    <col min="20" max="16384" width="9.140625" style="454"/>
  </cols>
  <sheetData>
    <row r="1" spans="1:23" s="37" customFormat="1" ht="9" customHeight="1">
      <c r="A1" s="20"/>
      <c r="B1" s="20"/>
      <c r="C1" s="20"/>
      <c r="D1" s="20"/>
      <c r="E1" s="20"/>
      <c r="F1" s="20"/>
      <c r="G1" s="20"/>
      <c r="H1" s="20"/>
      <c r="I1" s="20"/>
      <c r="J1" s="20"/>
      <c r="K1" s="20"/>
      <c r="L1" s="20"/>
      <c r="M1" s="20"/>
      <c r="N1" s="20"/>
      <c r="O1" s="36"/>
      <c r="P1" s="20"/>
      <c r="Q1" s="20"/>
      <c r="R1" s="20"/>
      <c r="S1" s="20"/>
    </row>
    <row r="2" spans="1:23" s="807" customFormat="1" ht="15" customHeight="1">
      <c r="A2" s="20"/>
      <c r="B2" s="1098"/>
      <c r="C2" s="39" t="s">
        <v>556</v>
      </c>
      <c r="D2" s="402">
        <f>+'iBasis KPIs'!D2</f>
        <v>2014</v>
      </c>
      <c r="E2" s="338" t="str">
        <f>+'iBasis KPIs'!E2</f>
        <v>Q4 '14</v>
      </c>
      <c r="F2" s="338" t="str">
        <f>+'iBasis KPIs'!F2</f>
        <v>Q3 '14</v>
      </c>
      <c r="G2" s="338" t="str">
        <f>+'iBasis KPIs'!G2</f>
        <v>Q2 '14</v>
      </c>
      <c r="H2" s="338" t="str">
        <f>+'iBasis KPIs'!H2</f>
        <v>Q1 '14</v>
      </c>
      <c r="I2" s="402">
        <f>+'iBasis KPIs'!I2</f>
        <v>2013</v>
      </c>
      <c r="J2" s="338" t="str">
        <f>+'iBasis KPIs'!J2</f>
        <v>Q4 '13</v>
      </c>
      <c r="K2" s="338" t="str">
        <f>+'iBasis KPIs'!K2</f>
        <v>Q3 '13</v>
      </c>
      <c r="L2" s="338" t="str">
        <f>+'iBasis KPIs'!L2</f>
        <v>Q2 '13</v>
      </c>
      <c r="M2" s="338" t="str">
        <f>+'iBasis KPIs'!M2</f>
        <v>Q1 '13</v>
      </c>
      <c r="N2" s="338"/>
      <c r="O2" s="338" t="str">
        <f>+'iBasis KPIs'!O2</f>
        <v>y-on-y</v>
      </c>
      <c r="P2" s="338"/>
      <c r="Q2" s="338" t="str">
        <f>+'iBasis KPIs'!Q2</f>
        <v>y-on-y</v>
      </c>
      <c r="R2" s="1099"/>
      <c r="S2" s="20"/>
    </row>
    <row r="3" spans="1:23" s="807" customFormat="1" ht="15" customHeight="1">
      <c r="A3" s="20"/>
      <c r="B3" s="1100"/>
      <c r="C3" s="1101"/>
      <c r="D3" s="338"/>
      <c r="E3" s="343"/>
      <c r="F3" s="338"/>
      <c r="G3" s="338"/>
      <c r="H3" s="338"/>
      <c r="I3" s="338"/>
      <c r="J3" s="343"/>
      <c r="K3" s="343"/>
      <c r="L3" s="343"/>
      <c r="M3" s="338"/>
      <c r="N3" s="343"/>
      <c r="O3" s="338" t="str">
        <f>+'iBasis KPIs'!O3</f>
        <v>FY%</v>
      </c>
      <c r="P3" s="338"/>
      <c r="Q3" s="338" t="str">
        <f>+'iBasis KPIs'!Q3</f>
        <v>Q4%</v>
      </c>
      <c r="R3" s="1102"/>
      <c r="S3" s="20"/>
    </row>
    <row r="4" spans="1:23" s="807" customFormat="1" ht="15" customHeight="1">
      <c r="A4" s="20"/>
      <c r="B4" s="1100"/>
      <c r="C4" s="1101"/>
      <c r="D4" s="343"/>
      <c r="E4" s="338"/>
      <c r="F4" s="343"/>
      <c r="G4" s="343"/>
      <c r="H4" s="343"/>
      <c r="I4" s="343"/>
      <c r="J4" s="338"/>
      <c r="K4" s="338"/>
      <c r="L4" s="338"/>
      <c r="M4" s="343"/>
      <c r="N4" s="338"/>
      <c r="O4" s="52"/>
      <c r="P4" s="338"/>
      <c r="Q4" s="52"/>
      <c r="R4" s="1102"/>
      <c r="S4" s="20"/>
    </row>
    <row r="5" spans="1:23" s="807" customFormat="1" ht="18.75" customHeight="1">
      <c r="A5" s="20"/>
      <c r="B5" s="1100"/>
      <c r="C5" s="1103" t="s">
        <v>557</v>
      </c>
      <c r="D5" s="1104"/>
      <c r="E5" s="1105"/>
      <c r="F5" s="1106"/>
      <c r="G5" s="1106"/>
      <c r="H5" s="1106"/>
      <c r="I5" s="1107"/>
      <c r="J5" s="1105"/>
      <c r="K5" s="1108"/>
      <c r="L5" s="1108"/>
      <c r="M5" s="1106"/>
      <c r="N5" s="1108"/>
      <c r="O5" s="217"/>
      <c r="P5" s="1108"/>
      <c r="Q5" s="218"/>
      <c r="R5" s="1109"/>
      <c r="S5" s="20"/>
    </row>
    <row r="6" spans="1:23" s="807" customFormat="1" ht="15" customHeight="1">
      <c r="A6" s="20"/>
      <c r="B6" s="1110"/>
      <c r="C6" s="1111" t="s">
        <v>159</v>
      </c>
      <c r="D6" s="1112" t="s">
        <v>348</v>
      </c>
      <c r="E6" s="1113" t="s">
        <v>348</v>
      </c>
      <c r="F6" s="1114" t="s">
        <v>348</v>
      </c>
      <c r="G6" s="1114" t="s">
        <v>348</v>
      </c>
      <c r="H6" s="1114" t="s">
        <v>348</v>
      </c>
      <c r="I6" s="1112" t="s">
        <v>266</v>
      </c>
      <c r="J6" s="1113" t="s">
        <v>348</v>
      </c>
      <c r="K6" s="1115" t="s">
        <v>348</v>
      </c>
      <c r="L6" s="1115" t="s">
        <v>225</v>
      </c>
      <c r="M6" s="1114" t="s">
        <v>266</v>
      </c>
      <c r="N6" s="1115"/>
      <c r="O6" s="217"/>
      <c r="P6" s="1115"/>
      <c r="Q6" s="218"/>
      <c r="R6" s="1110"/>
      <c r="S6" s="20"/>
    </row>
    <row r="7" spans="1:23" s="807" customFormat="1" ht="15" customHeight="1">
      <c r="A7" s="20"/>
      <c r="B7" s="1100"/>
      <c r="C7" s="1116"/>
      <c r="D7" s="1032"/>
      <c r="E7" s="1030"/>
      <c r="F7" s="1031"/>
      <c r="G7" s="1031"/>
      <c r="H7" s="1031"/>
      <c r="I7" s="1032"/>
      <c r="J7" s="1030"/>
      <c r="K7" s="1033"/>
      <c r="L7" s="1033"/>
      <c r="M7" s="1031"/>
      <c r="N7" s="1033"/>
      <c r="O7" s="217"/>
      <c r="P7" s="1033"/>
      <c r="Q7" s="218"/>
      <c r="R7" s="1102"/>
      <c r="S7" s="20"/>
    </row>
    <row r="8" spans="1:23" s="807" customFormat="1" ht="15" customHeight="1">
      <c r="A8" s="20"/>
      <c r="B8" s="1109"/>
      <c r="C8" s="1117" t="s">
        <v>558</v>
      </c>
      <c r="D8" s="964">
        <f>+E8</f>
        <v>3261</v>
      </c>
      <c r="E8" s="965">
        <f>E9+E10</f>
        <v>3261</v>
      </c>
      <c r="F8" s="900">
        <f t="shared" ref="F8:M8" si="0">F9+F10</f>
        <v>3289</v>
      </c>
      <c r="G8" s="900">
        <f t="shared" ref="G8" si="1">G9+G10</f>
        <v>3196</v>
      </c>
      <c r="H8" s="900">
        <f t="shared" si="0"/>
        <v>3375</v>
      </c>
      <c r="I8" s="966">
        <f>+J8</f>
        <v>3389</v>
      </c>
      <c r="J8" s="965">
        <f t="shared" si="0"/>
        <v>3389</v>
      </c>
      <c r="K8" s="967">
        <f t="shared" si="0"/>
        <v>3337</v>
      </c>
      <c r="L8" s="967">
        <f t="shared" si="0"/>
        <v>3352</v>
      </c>
      <c r="M8" s="900">
        <f t="shared" si="0"/>
        <v>3461</v>
      </c>
      <c r="N8" s="967"/>
      <c r="O8" s="59">
        <f>+IFERROR(IF(D8*I8&lt;0,"n.m.",IF(D8/I8-1&gt;100%,"&gt;100%",D8/I8-1)),"n.m.")</f>
        <v>-3.7769253467099473E-2</v>
      </c>
      <c r="P8" s="967"/>
      <c r="Q8" s="60">
        <f>+IFERROR(IF(E8*J8&lt;0,"n.m.",IF(E8/J8-1&gt;100%,"&gt;100%",E8/J8-1)),"n.m.")</f>
        <v>-3.7769253467099473E-2</v>
      </c>
      <c r="R8" s="1109"/>
      <c r="S8" s="20"/>
    </row>
    <row r="9" spans="1:23" s="807" customFormat="1" ht="15" customHeight="1">
      <c r="A9" s="20"/>
      <c r="B9" s="1110"/>
      <c r="C9" s="1118" t="s">
        <v>139</v>
      </c>
      <c r="D9" s="709">
        <f t="shared" ref="D9:D11" si="2">+E9</f>
        <v>1018</v>
      </c>
      <c r="E9" s="710">
        <v>1018</v>
      </c>
      <c r="F9" s="688">
        <v>1015</v>
      </c>
      <c r="G9" s="688">
        <v>997</v>
      </c>
      <c r="H9" s="688">
        <v>981</v>
      </c>
      <c r="I9" s="797">
        <f t="shared" ref="I9:I11" si="3">+J9</f>
        <v>953</v>
      </c>
      <c r="J9" s="710">
        <v>953</v>
      </c>
      <c r="K9" s="962">
        <v>917</v>
      </c>
      <c r="L9" s="962">
        <v>871</v>
      </c>
      <c r="M9" s="688">
        <v>818</v>
      </c>
      <c r="N9" s="962"/>
      <c r="O9" s="87">
        <f t="shared" ref="O9:O27" si="4">+IFERROR(IF(D9*I9&lt;0,"n.m.",IF(D9/I9-1&gt;100%,"&gt;100%",D9/I9-1)),"n.m.")</f>
        <v>6.8205666316893954E-2</v>
      </c>
      <c r="P9" s="962"/>
      <c r="Q9" s="88">
        <f t="shared" ref="Q9:Q27" si="5">+IFERROR(IF(E9*J9&lt;0,"n.m.",IF(E9/J9-1&gt;100%,"&gt;100%",E9/J9-1)),"n.m.")</f>
        <v>6.8205666316893954E-2</v>
      </c>
      <c r="R9" s="1110"/>
      <c r="S9" s="20"/>
    </row>
    <row r="10" spans="1:23" s="807" customFormat="1" ht="18.75" customHeight="1">
      <c r="A10" s="20"/>
      <c r="B10" s="1110"/>
      <c r="C10" s="1118" t="s">
        <v>559</v>
      </c>
      <c r="D10" s="709">
        <f t="shared" si="2"/>
        <v>2243</v>
      </c>
      <c r="E10" s="710">
        <v>2243</v>
      </c>
      <c r="F10" s="688">
        <v>2274</v>
      </c>
      <c r="G10" s="688">
        <v>2199</v>
      </c>
      <c r="H10" s="688">
        <v>2394</v>
      </c>
      <c r="I10" s="797">
        <f t="shared" si="3"/>
        <v>2436</v>
      </c>
      <c r="J10" s="710">
        <v>2436</v>
      </c>
      <c r="K10" s="962">
        <v>2420</v>
      </c>
      <c r="L10" s="962">
        <v>2481</v>
      </c>
      <c r="M10" s="688">
        <v>2643</v>
      </c>
      <c r="N10" s="962"/>
      <c r="O10" s="87">
        <f t="shared" si="4"/>
        <v>-7.9228243021346456E-2</v>
      </c>
      <c r="P10" s="962"/>
      <c r="Q10" s="88">
        <f t="shared" si="5"/>
        <v>-7.9228243021346456E-2</v>
      </c>
      <c r="R10" s="1110"/>
      <c r="S10" s="20"/>
    </row>
    <row r="11" spans="1:23" s="807" customFormat="1" ht="18.75" customHeight="1">
      <c r="A11" s="20"/>
      <c r="B11" s="1110"/>
      <c r="C11" s="1119" t="s">
        <v>560</v>
      </c>
      <c r="D11" s="1120">
        <f t="shared" si="2"/>
        <v>0.87</v>
      </c>
      <c r="E11" s="820">
        <v>0.87</v>
      </c>
      <c r="F11" s="824">
        <v>0.89</v>
      </c>
      <c r="G11" s="824">
        <v>0.88</v>
      </c>
      <c r="H11" s="824">
        <v>0.86</v>
      </c>
      <c r="I11" s="1121">
        <f t="shared" si="3"/>
        <v>0.86</v>
      </c>
      <c r="J11" s="820">
        <v>0.86</v>
      </c>
      <c r="K11" s="823">
        <v>0.86</v>
      </c>
      <c r="L11" s="823">
        <v>0.86</v>
      </c>
      <c r="M11" s="824">
        <v>0.83</v>
      </c>
      <c r="N11" s="823"/>
      <c r="O11" s="87"/>
      <c r="P11" s="823"/>
      <c r="Q11" s="88"/>
      <c r="R11" s="1110"/>
      <c r="S11" s="20"/>
    </row>
    <row r="12" spans="1:23" s="807" customFormat="1" ht="15" customHeight="1">
      <c r="A12" s="20"/>
      <c r="B12" s="1122"/>
      <c r="C12" s="1119"/>
      <c r="D12" s="1104"/>
      <c r="E12" s="1105"/>
      <c r="F12" s="1106"/>
      <c r="G12" s="1106"/>
      <c r="H12" s="1106"/>
      <c r="I12" s="1107"/>
      <c r="J12" s="1105"/>
      <c r="K12" s="1108"/>
      <c r="L12" s="1108"/>
      <c r="M12" s="1106"/>
      <c r="N12" s="1108"/>
      <c r="O12" s="87"/>
      <c r="P12" s="1108"/>
      <c r="Q12" s="88"/>
      <c r="R12" s="1122"/>
      <c r="S12" s="20"/>
    </row>
    <row r="13" spans="1:23" s="807" customFormat="1" ht="18.75" customHeight="1">
      <c r="A13" s="20"/>
      <c r="B13" s="1122"/>
      <c r="C13" s="1123" t="s">
        <v>561</v>
      </c>
      <c r="D13" s="964">
        <f>+E13+F13+G13+H13</f>
        <v>-128</v>
      </c>
      <c r="E13" s="965">
        <f>E14+E15</f>
        <v>-28</v>
      </c>
      <c r="F13" s="900">
        <f>+F14+F15</f>
        <v>93</v>
      </c>
      <c r="G13" s="900">
        <f>+G14+G15</f>
        <v>-179</v>
      </c>
      <c r="H13" s="900">
        <f>+H14+H15</f>
        <v>-14</v>
      </c>
      <c r="I13" s="1124">
        <f>+J13+K13+L13+M13</f>
        <v>-35</v>
      </c>
      <c r="J13" s="965">
        <v>52</v>
      </c>
      <c r="K13" s="967">
        <f t="shared" ref="K13:K15" si="6">K8-L8</f>
        <v>-15</v>
      </c>
      <c r="L13" s="967">
        <f t="shared" ref="L13:L15" si="7">L8-M8</f>
        <v>-109</v>
      </c>
      <c r="M13" s="900">
        <f>+M14+M15</f>
        <v>37</v>
      </c>
      <c r="N13" s="967"/>
      <c r="O13" s="59"/>
      <c r="P13" s="967"/>
      <c r="Q13" s="60"/>
      <c r="R13" s="1122"/>
      <c r="S13" s="20"/>
    </row>
    <row r="14" spans="1:23" s="807" customFormat="1" ht="15" customHeight="1">
      <c r="A14" s="20"/>
      <c r="B14" s="1110"/>
      <c r="C14" s="1118" t="s">
        <v>139</v>
      </c>
      <c r="D14" s="709">
        <f t="shared" ref="D14:D15" si="8">+E14+F14+G14+H14</f>
        <v>65</v>
      </c>
      <c r="E14" s="710">
        <f>+E9-F9</f>
        <v>3</v>
      </c>
      <c r="F14" s="688">
        <f>+F9-G9</f>
        <v>18</v>
      </c>
      <c r="G14" s="688">
        <v>16</v>
      </c>
      <c r="H14" s="688">
        <v>28</v>
      </c>
      <c r="I14" s="797">
        <f t="shared" ref="I14:I15" si="9">+J14+K14+L14+M14</f>
        <v>127</v>
      </c>
      <c r="J14" s="710">
        <v>36</v>
      </c>
      <c r="K14" s="962">
        <f t="shared" si="6"/>
        <v>46</v>
      </c>
      <c r="L14" s="962">
        <f t="shared" si="7"/>
        <v>53</v>
      </c>
      <c r="M14" s="688">
        <v>-8</v>
      </c>
      <c r="N14" s="962"/>
      <c r="O14" s="87"/>
      <c r="P14" s="962"/>
      <c r="Q14" s="88"/>
      <c r="R14" s="1110"/>
      <c r="S14" s="20"/>
      <c r="U14" s="1125"/>
      <c r="W14" s="1125"/>
    </row>
    <row r="15" spans="1:23" s="807" customFormat="1" ht="18.75" customHeight="1">
      <c r="A15" s="20"/>
      <c r="B15" s="1110"/>
      <c r="C15" s="1118" t="s">
        <v>559</v>
      </c>
      <c r="D15" s="709">
        <f t="shared" si="8"/>
        <v>-193</v>
      </c>
      <c r="E15" s="710">
        <f>+E10-F10</f>
        <v>-31</v>
      </c>
      <c r="F15" s="688">
        <f>+F10-G10</f>
        <v>75</v>
      </c>
      <c r="G15" s="688">
        <v>-195</v>
      </c>
      <c r="H15" s="688">
        <v>-42</v>
      </c>
      <c r="I15" s="797">
        <f t="shared" si="9"/>
        <v>-162</v>
      </c>
      <c r="J15" s="710">
        <v>16</v>
      </c>
      <c r="K15" s="962">
        <f t="shared" si="6"/>
        <v>-61</v>
      </c>
      <c r="L15" s="962">
        <f t="shared" si="7"/>
        <v>-162</v>
      </c>
      <c r="M15" s="688">
        <v>45</v>
      </c>
      <c r="N15" s="962"/>
      <c r="O15" s="87"/>
      <c r="P15" s="962"/>
      <c r="Q15" s="88"/>
      <c r="R15" s="1110"/>
      <c r="S15" s="20"/>
      <c r="U15" s="1125"/>
      <c r="W15" s="1125"/>
    </row>
    <row r="16" spans="1:23" s="807" customFormat="1" ht="15" customHeight="1">
      <c r="A16" s="20"/>
      <c r="B16" s="1100"/>
      <c r="C16" s="1101"/>
      <c r="D16" s="1104"/>
      <c r="E16" s="1105"/>
      <c r="F16" s="1106"/>
      <c r="G16" s="1106"/>
      <c r="H16" s="1106"/>
      <c r="I16" s="1107"/>
      <c r="J16" s="1105"/>
      <c r="K16" s="1108"/>
      <c r="L16" s="1108"/>
      <c r="M16" s="1106"/>
      <c r="N16" s="1108"/>
      <c r="O16" s="87"/>
      <c r="P16" s="1108"/>
      <c r="Q16" s="88"/>
      <c r="R16" s="1102"/>
      <c r="S16" s="20"/>
      <c r="U16" s="1125"/>
      <c r="W16" s="1125"/>
    </row>
    <row r="17" spans="1:19" s="807" customFormat="1" ht="15" customHeight="1">
      <c r="A17" s="20"/>
      <c r="B17" s="1109"/>
      <c r="C17" s="1117" t="s">
        <v>562</v>
      </c>
      <c r="D17" s="766">
        <f>+E17+F17+G17+H17</f>
        <v>610</v>
      </c>
      <c r="E17" s="739">
        <v>152</v>
      </c>
      <c r="F17" s="1126">
        <v>151</v>
      </c>
      <c r="G17" s="1126">
        <v>155</v>
      </c>
      <c r="H17" s="1126">
        <v>152</v>
      </c>
      <c r="I17" s="1127">
        <f>+J17+K17+L17+M17</f>
        <v>639</v>
      </c>
      <c r="J17" s="739">
        <v>158</v>
      </c>
      <c r="K17" s="1128">
        <v>158</v>
      </c>
      <c r="L17" s="1128">
        <v>161</v>
      </c>
      <c r="M17" s="1126">
        <v>162</v>
      </c>
      <c r="N17" s="1128"/>
      <c r="O17" s="59">
        <f t="shared" si="4"/>
        <v>-4.5383411580594668E-2</v>
      </c>
      <c r="P17" s="1128"/>
      <c r="Q17" s="60">
        <f t="shared" si="5"/>
        <v>-3.7974683544303778E-2</v>
      </c>
      <c r="R17" s="1109"/>
      <c r="S17" s="20"/>
    </row>
    <row r="18" spans="1:19" s="807" customFormat="1" ht="15" customHeight="1">
      <c r="A18" s="20"/>
      <c r="B18" s="1100"/>
      <c r="C18" s="1101"/>
      <c r="D18" s="1129"/>
      <c r="E18" s="1130"/>
      <c r="F18" s="1106"/>
      <c r="G18" s="1106"/>
      <c r="H18" s="1106"/>
      <c r="I18" s="1107"/>
      <c r="J18" s="1130"/>
      <c r="K18" s="1108"/>
      <c r="L18" s="1108"/>
      <c r="M18" s="1106"/>
      <c r="N18" s="1108"/>
      <c r="O18" s="713"/>
      <c r="P18" s="1108"/>
      <c r="Q18" s="714"/>
      <c r="R18" s="1102"/>
      <c r="S18" s="20"/>
    </row>
    <row r="19" spans="1:19" s="807" customFormat="1" ht="18.75" customHeight="1">
      <c r="A19" s="20"/>
      <c r="B19" s="1109"/>
      <c r="C19" s="1123" t="s">
        <v>563</v>
      </c>
      <c r="D19" s="766">
        <v>15</v>
      </c>
      <c r="E19" s="739">
        <v>15</v>
      </c>
      <c r="F19" s="1126">
        <v>15</v>
      </c>
      <c r="G19" s="1126">
        <v>15</v>
      </c>
      <c r="H19" s="1126">
        <v>15</v>
      </c>
      <c r="I19" s="1127">
        <v>16</v>
      </c>
      <c r="J19" s="739">
        <v>16</v>
      </c>
      <c r="K19" s="1128">
        <v>16</v>
      </c>
      <c r="L19" s="1128">
        <v>16</v>
      </c>
      <c r="M19" s="1126">
        <v>15</v>
      </c>
      <c r="N19" s="1128"/>
      <c r="O19" s="59">
        <f t="shared" si="4"/>
        <v>-6.25E-2</v>
      </c>
      <c r="P19" s="1128"/>
      <c r="Q19" s="60">
        <f t="shared" si="5"/>
        <v>-6.25E-2</v>
      </c>
      <c r="R19" s="1109"/>
      <c r="S19" s="20"/>
    </row>
    <row r="20" spans="1:19" s="807" customFormat="1" ht="15" customHeight="1">
      <c r="A20" s="20"/>
      <c r="B20" s="1110"/>
      <c r="C20" s="1131" t="s">
        <v>139</v>
      </c>
      <c r="D20" s="753">
        <v>31</v>
      </c>
      <c r="E20" s="754">
        <v>30</v>
      </c>
      <c r="F20" s="1132">
        <v>31</v>
      </c>
      <c r="G20" s="1132">
        <v>31</v>
      </c>
      <c r="H20" s="1132">
        <v>31</v>
      </c>
      <c r="I20" s="1133">
        <v>34</v>
      </c>
      <c r="J20" s="754">
        <v>33</v>
      </c>
      <c r="K20" s="1134">
        <v>34</v>
      </c>
      <c r="L20" s="1134">
        <v>35</v>
      </c>
      <c r="M20" s="1132">
        <v>35</v>
      </c>
      <c r="N20" s="1134"/>
      <c r="O20" s="87">
        <f t="shared" si="4"/>
        <v>-8.8235294117647078E-2</v>
      </c>
      <c r="P20" s="1134"/>
      <c r="Q20" s="88">
        <f t="shared" si="5"/>
        <v>-9.0909090909090939E-2</v>
      </c>
      <c r="R20" s="1110"/>
      <c r="S20" s="20"/>
    </row>
    <row r="21" spans="1:19" s="807" customFormat="1" ht="15" customHeight="1">
      <c r="A21" s="20"/>
      <c r="B21" s="1110"/>
      <c r="C21" s="1135" t="s">
        <v>559</v>
      </c>
      <c r="D21" s="753">
        <v>9</v>
      </c>
      <c r="E21" s="754">
        <v>9</v>
      </c>
      <c r="F21" s="1132">
        <v>8</v>
      </c>
      <c r="G21" s="1132">
        <v>9</v>
      </c>
      <c r="H21" s="1132">
        <v>9</v>
      </c>
      <c r="I21" s="1133">
        <v>9</v>
      </c>
      <c r="J21" s="754">
        <v>9</v>
      </c>
      <c r="K21" s="1134">
        <v>9</v>
      </c>
      <c r="L21" s="1134">
        <v>10</v>
      </c>
      <c r="M21" s="1132">
        <v>9</v>
      </c>
      <c r="N21" s="1134"/>
      <c r="O21" s="87">
        <f t="shared" si="4"/>
        <v>0</v>
      </c>
      <c r="P21" s="1134"/>
      <c r="Q21" s="88">
        <f t="shared" si="5"/>
        <v>0</v>
      </c>
      <c r="R21" s="1110"/>
      <c r="S21" s="20"/>
    </row>
    <row r="22" spans="1:19" s="807" customFormat="1" ht="15" customHeight="1">
      <c r="A22" s="20"/>
      <c r="B22" s="1136"/>
      <c r="C22" s="1137"/>
      <c r="D22" s="1104"/>
      <c r="E22" s="1105"/>
      <c r="F22" s="1106"/>
      <c r="G22" s="1106"/>
      <c r="H22" s="1106"/>
      <c r="I22" s="1107"/>
      <c r="J22" s="1105"/>
      <c r="K22" s="1108"/>
      <c r="L22" s="1108"/>
      <c r="M22" s="1106"/>
      <c r="N22" s="1108"/>
      <c r="O22" s="87"/>
      <c r="P22" s="1108"/>
      <c r="Q22" s="88"/>
      <c r="R22" s="1102"/>
      <c r="S22" s="20"/>
    </row>
    <row r="23" spans="1:19" s="807" customFormat="1" ht="15" customHeight="1">
      <c r="A23" s="20"/>
      <c r="B23" s="1119"/>
      <c r="C23" s="1117" t="s">
        <v>564</v>
      </c>
      <c r="D23" s="1138">
        <f>+E23+F23+G23+H23</f>
        <v>6624</v>
      </c>
      <c r="E23" s="1139">
        <v>1646</v>
      </c>
      <c r="F23" s="1140">
        <v>1548</v>
      </c>
      <c r="G23" s="1140">
        <v>1710</v>
      </c>
      <c r="H23" s="1140">
        <v>1720</v>
      </c>
      <c r="I23" s="1141">
        <f>+J23+K23+L23+M23</f>
        <v>6417</v>
      </c>
      <c r="J23" s="1139">
        <v>1717</v>
      </c>
      <c r="K23" s="1142">
        <v>1527</v>
      </c>
      <c r="L23" s="1142">
        <v>1611</v>
      </c>
      <c r="M23" s="1140">
        <v>1562</v>
      </c>
      <c r="N23" s="1142"/>
      <c r="O23" s="59">
        <f t="shared" si="4"/>
        <v>3.2258064516129004E-2</v>
      </c>
      <c r="P23" s="1142"/>
      <c r="Q23" s="60">
        <f t="shared" si="5"/>
        <v>-4.1351193942923747E-2</v>
      </c>
      <c r="R23" s="1100"/>
      <c r="S23" s="20"/>
    </row>
    <row r="24" spans="1:19" s="807" customFormat="1" ht="15" customHeight="1">
      <c r="A24" s="20"/>
      <c r="B24" s="1100"/>
      <c r="C24" s="1101"/>
      <c r="D24" s="1104"/>
      <c r="E24" s="1105"/>
      <c r="F24" s="1106"/>
      <c r="G24" s="1106"/>
      <c r="H24" s="1106"/>
      <c r="I24" s="1107"/>
      <c r="J24" s="1105"/>
      <c r="K24" s="1108"/>
      <c r="L24" s="1108"/>
      <c r="M24" s="1106"/>
      <c r="N24" s="1108"/>
      <c r="O24" s="87"/>
      <c r="P24" s="1108"/>
      <c r="Q24" s="88"/>
      <c r="R24" s="1102"/>
      <c r="S24" s="20"/>
    </row>
    <row r="25" spans="1:19" s="807" customFormat="1" ht="18.75" customHeight="1">
      <c r="A25" s="20"/>
      <c r="B25" s="1143"/>
      <c r="C25" s="1123" t="s">
        <v>565</v>
      </c>
      <c r="D25" s="964">
        <v>166</v>
      </c>
      <c r="E25" s="965">
        <v>167</v>
      </c>
      <c r="F25" s="1144">
        <v>159</v>
      </c>
      <c r="G25" s="1144">
        <v>169</v>
      </c>
      <c r="H25" s="1144">
        <v>170</v>
      </c>
      <c r="I25" s="1145">
        <v>157</v>
      </c>
      <c r="J25" s="965">
        <v>170</v>
      </c>
      <c r="K25" s="1146">
        <v>151</v>
      </c>
      <c r="L25" s="1146">
        <v>159</v>
      </c>
      <c r="M25" s="1144">
        <v>150</v>
      </c>
      <c r="N25" s="1146"/>
      <c r="O25" s="59">
        <f t="shared" si="4"/>
        <v>5.7324840764331197E-2</v>
      </c>
      <c r="P25" s="1146"/>
      <c r="Q25" s="60">
        <f t="shared" si="5"/>
        <v>-1.764705882352946E-2</v>
      </c>
      <c r="R25" s="1100"/>
      <c r="S25" s="20"/>
    </row>
    <row r="26" spans="1:19" s="807" customFormat="1" ht="15" customHeight="1">
      <c r="A26" s="20"/>
      <c r="B26" s="1110"/>
      <c r="C26" s="1131" t="s">
        <v>139</v>
      </c>
      <c r="D26" s="709">
        <v>378</v>
      </c>
      <c r="E26" s="710">
        <v>370</v>
      </c>
      <c r="F26" s="1147">
        <v>349</v>
      </c>
      <c r="G26" s="1147">
        <v>392</v>
      </c>
      <c r="H26" s="1147">
        <v>402</v>
      </c>
      <c r="I26" s="1148">
        <v>408</v>
      </c>
      <c r="J26" s="710">
        <v>411</v>
      </c>
      <c r="K26" s="1149">
        <v>379</v>
      </c>
      <c r="L26" s="1149">
        <v>423</v>
      </c>
      <c r="M26" s="1147">
        <v>418</v>
      </c>
      <c r="N26" s="1149"/>
      <c r="O26" s="87">
        <f t="shared" si="4"/>
        <v>-7.3529411764705843E-2</v>
      </c>
      <c r="P26" s="1149"/>
      <c r="Q26" s="88">
        <f t="shared" si="5"/>
        <v>-9.9756690997566899E-2</v>
      </c>
      <c r="R26" s="1110"/>
      <c r="S26" s="20"/>
    </row>
    <row r="27" spans="1:19" s="807" customFormat="1" ht="15" customHeight="1">
      <c r="A27" s="20"/>
      <c r="B27" s="1110"/>
      <c r="C27" s="1135" t="s">
        <v>559</v>
      </c>
      <c r="D27" s="709">
        <v>76</v>
      </c>
      <c r="E27" s="710">
        <v>76</v>
      </c>
      <c r="F27" s="1147">
        <v>73</v>
      </c>
      <c r="G27" s="1147">
        <v>77</v>
      </c>
      <c r="H27" s="1147">
        <v>77</v>
      </c>
      <c r="I27" s="1148">
        <v>71</v>
      </c>
      <c r="J27" s="710">
        <v>77</v>
      </c>
      <c r="K27" s="1149">
        <v>69</v>
      </c>
      <c r="L27" s="1149">
        <v>71</v>
      </c>
      <c r="M27" s="1147">
        <v>67</v>
      </c>
      <c r="N27" s="1149"/>
      <c r="O27" s="87">
        <f t="shared" si="4"/>
        <v>7.0422535211267512E-2</v>
      </c>
      <c r="P27" s="1149"/>
      <c r="Q27" s="88">
        <f t="shared" si="5"/>
        <v>-1.2987012987012991E-2</v>
      </c>
      <c r="R27" s="1110"/>
      <c r="S27" s="20"/>
    </row>
    <row r="28" spans="1:19" s="807" customFormat="1" ht="15" customHeight="1">
      <c r="A28" s="20"/>
      <c r="B28" s="1110"/>
      <c r="C28" s="1137"/>
      <c r="D28" s="1150"/>
      <c r="E28" s="1130"/>
      <c r="F28" s="1151"/>
      <c r="G28" s="1151"/>
      <c r="H28" s="1151"/>
      <c r="I28" s="1152"/>
      <c r="J28" s="1130"/>
      <c r="K28" s="1153"/>
      <c r="L28" s="1153"/>
      <c r="M28" s="1151"/>
      <c r="N28" s="1153"/>
      <c r="O28" s="713"/>
      <c r="P28" s="1153"/>
      <c r="Q28" s="714"/>
      <c r="R28" s="1102"/>
      <c r="S28" s="20"/>
    </row>
    <row r="29" spans="1:19" s="807" customFormat="1" ht="15" customHeight="1">
      <c r="A29" s="20"/>
      <c r="B29" s="1122"/>
      <c r="C29" s="1117" t="s">
        <v>138</v>
      </c>
      <c r="D29" s="766">
        <v>23</v>
      </c>
      <c r="E29" s="739">
        <v>32</v>
      </c>
      <c r="F29" s="1126">
        <v>19</v>
      </c>
      <c r="G29" s="1126">
        <v>23</v>
      </c>
      <c r="H29" s="1126">
        <v>20</v>
      </c>
      <c r="I29" s="1127">
        <v>22</v>
      </c>
      <c r="J29" s="739">
        <v>23</v>
      </c>
      <c r="K29" s="1128">
        <v>20</v>
      </c>
      <c r="L29" s="1128">
        <v>19</v>
      </c>
      <c r="M29" s="1126">
        <v>25</v>
      </c>
      <c r="N29" s="1128"/>
      <c r="O29" s="59">
        <v>4.5454545454545414E-2</v>
      </c>
      <c r="P29" s="1128"/>
      <c r="Q29" s="60">
        <v>0.39130434782608692</v>
      </c>
      <c r="R29" s="1102"/>
      <c r="S29" s="20"/>
    </row>
    <row r="30" spans="1:19" ht="15" customHeight="1">
      <c r="A30" s="20"/>
      <c r="B30" s="1098"/>
      <c r="C30" s="1118"/>
      <c r="D30" s="1154"/>
      <c r="E30" s="778"/>
      <c r="F30" s="779"/>
      <c r="G30" s="779"/>
      <c r="H30" s="779"/>
      <c r="I30" s="780"/>
      <c r="J30" s="778"/>
      <c r="K30" s="781"/>
      <c r="L30" s="781"/>
      <c r="M30" s="779"/>
      <c r="N30" s="1119"/>
      <c r="O30" s="782"/>
      <c r="P30" s="1119"/>
      <c r="Q30" s="1155"/>
      <c r="R30" s="1156"/>
      <c r="S30" s="20"/>
    </row>
    <row r="31" spans="1:19" s="807" customFormat="1" ht="18.75" customHeight="1">
      <c r="A31" s="20"/>
      <c r="B31" s="1100"/>
      <c r="C31" s="1123" t="s">
        <v>566</v>
      </c>
      <c r="D31" s="1157">
        <v>0.4</v>
      </c>
      <c r="E31" s="907">
        <v>0.41</v>
      </c>
      <c r="F31" s="1158">
        <v>0.31</v>
      </c>
      <c r="G31" s="1158">
        <v>0.52</v>
      </c>
      <c r="H31" s="1158">
        <v>0.36</v>
      </c>
      <c r="I31" s="1159">
        <v>0.39</v>
      </c>
      <c r="J31" s="907">
        <v>0.36</v>
      </c>
      <c r="K31" s="910">
        <v>0.4</v>
      </c>
      <c r="L31" s="910">
        <v>0.51</v>
      </c>
      <c r="M31" s="1158">
        <v>0.3</v>
      </c>
      <c r="N31" s="910"/>
      <c r="O31" s="59"/>
      <c r="P31" s="910"/>
      <c r="Q31" s="60"/>
      <c r="R31" s="1109"/>
      <c r="S31" s="20"/>
    </row>
    <row r="32" spans="1:19" s="807" customFormat="1" ht="15" customHeight="1">
      <c r="A32" s="20"/>
      <c r="B32" s="1110"/>
      <c r="C32" s="1131" t="s">
        <v>139</v>
      </c>
      <c r="D32" s="1120">
        <v>0.28000000000000003</v>
      </c>
      <c r="E32" s="820">
        <v>0.34</v>
      </c>
      <c r="F32" s="824">
        <v>0.26</v>
      </c>
      <c r="G32" s="824">
        <v>0.27</v>
      </c>
      <c r="H32" s="824">
        <v>0.27</v>
      </c>
      <c r="I32" s="1121">
        <v>0.28999999999999998</v>
      </c>
      <c r="J32" s="820">
        <v>0.3</v>
      </c>
      <c r="K32" s="823">
        <v>0.23</v>
      </c>
      <c r="L32" s="823">
        <v>0.28000000000000003</v>
      </c>
      <c r="M32" s="824">
        <v>0.36</v>
      </c>
      <c r="N32" s="823"/>
      <c r="O32" s="87"/>
      <c r="P32" s="823"/>
      <c r="Q32" s="88"/>
      <c r="R32" s="1110"/>
      <c r="S32" s="20"/>
    </row>
    <row r="33" spans="1:19" s="807" customFormat="1" ht="15" customHeight="1">
      <c r="A33" s="20"/>
      <c r="B33" s="1110"/>
      <c r="C33" s="1135" t="s">
        <v>559</v>
      </c>
      <c r="D33" s="1120">
        <v>0.45</v>
      </c>
      <c r="E33" s="820">
        <v>0.44</v>
      </c>
      <c r="F33" s="824">
        <v>0.34</v>
      </c>
      <c r="G33" s="824">
        <v>0.63</v>
      </c>
      <c r="H33" s="824">
        <v>0.4</v>
      </c>
      <c r="I33" s="1121">
        <v>0.43</v>
      </c>
      <c r="J33" s="820">
        <v>0.39</v>
      </c>
      <c r="K33" s="823">
        <v>0.46</v>
      </c>
      <c r="L33" s="823">
        <v>0.59</v>
      </c>
      <c r="M33" s="824">
        <v>0.28000000000000003</v>
      </c>
      <c r="N33" s="823"/>
      <c r="O33" s="87"/>
      <c r="P33" s="823"/>
      <c r="Q33" s="88"/>
      <c r="R33" s="1110"/>
      <c r="S33" s="20"/>
    </row>
    <row r="34" spans="1:19" s="807" customFormat="1" ht="15" customHeight="1">
      <c r="A34" s="20"/>
      <c r="B34" s="1100"/>
      <c r="C34" s="1101"/>
      <c r="D34" s="1160"/>
      <c r="E34" s="1161"/>
      <c r="F34" s="1160"/>
      <c r="G34" s="1160"/>
      <c r="H34" s="1160"/>
      <c r="I34" s="1160"/>
      <c r="J34" s="1161"/>
      <c r="K34" s="1161"/>
      <c r="L34" s="1161"/>
      <c r="M34" s="1160"/>
      <c r="N34" s="1161"/>
      <c r="O34" s="312"/>
      <c r="P34" s="1161"/>
      <c r="Q34" s="312"/>
      <c r="R34" s="1102"/>
      <c r="S34" s="20"/>
    </row>
    <row r="35" spans="1:19" s="37" customFormat="1" ht="9" customHeight="1">
      <c r="A35" s="20"/>
      <c r="B35" s="20"/>
      <c r="C35" s="20"/>
      <c r="D35" s="20"/>
      <c r="E35" s="20"/>
      <c r="F35" s="20"/>
      <c r="G35" s="20"/>
      <c r="H35" s="20"/>
      <c r="I35" s="20"/>
      <c r="J35" s="20"/>
      <c r="K35" s="20"/>
      <c r="L35" s="20"/>
      <c r="M35" s="20"/>
      <c r="N35" s="20"/>
      <c r="O35" s="36"/>
      <c r="P35" s="20"/>
      <c r="Q35" s="20"/>
      <c r="R35" s="20"/>
      <c r="S35" s="20"/>
    </row>
    <row r="36" spans="1:19" s="807" customFormat="1" ht="17.25">
      <c r="B36" s="1162" t="s">
        <v>567</v>
      </c>
      <c r="D36" s="1163"/>
      <c r="E36" s="1164"/>
      <c r="F36" s="1163"/>
      <c r="G36" s="1163"/>
      <c r="H36" s="1163"/>
      <c r="I36" s="1163"/>
      <c r="J36" s="1164"/>
      <c r="K36" s="1164"/>
      <c r="L36" s="1164"/>
      <c r="M36" s="1163"/>
      <c r="N36" s="1163"/>
      <c r="O36" s="179"/>
      <c r="P36" s="1163"/>
      <c r="Q36" s="179"/>
      <c r="R36" s="1165"/>
      <c r="S36" s="1166"/>
    </row>
    <row r="37" spans="1:19" s="807" customFormat="1" ht="17.25">
      <c r="B37" s="8" t="s">
        <v>580</v>
      </c>
      <c r="E37" s="806"/>
      <c r="J37" s="806"/>
      <c r="K37" s="806"/>
      <c r="L37" s="806"/>
      <c r="O37" s="179"/>
      <c r="Q37" s="613"/>
    </row>
    <row r="38" spans="1:19" s="807" customFormat="1" ht="17.25">
      <c r="A38" s="1167"/>
      <c r="B38" s="8" t="s">
        <v>568</v>
      </c>
      <c r="E38" s="806"/>
      <c r="J38" s="806"/>
      <c r="K38" s="806"/>
      <c r="L38" s="806"/>
      <c r="O38" s="179"/>
      <c r="Q38" s="613"/>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view="pageBreakPreview" zoomScale="55" zoomScaleNormal="85" zoomScaleSheetLayoutView="55" workbookViewId="0"/>
  </sheetViews>
  <sheetFormatPr defaultColWidth="9.140625" defaultRowHeight="15.75"/>
  <cols>
    <col min="1" max="1" width="1.28515625" style="1182" customWidth="1"/>
    <col min="2" max="2" width="1.7109375" style="1182" customWidth="1"/>
    <col min="3" max="3" width="19.140625" style="1182" customWidth="1"/>
    <col min="4" max="4" width="10.85546875" style="1182" bestFit="1" customWidth="1"/>
    <col min="5" max="5" width="13.85546875" style="1182" bestFit="1" customWidth="1"/>
    <col min="6" max="6" width="24.5703125" style="1247" bestFit="1" customWidth="1"/>
    <col min="7" max="7" width="31.5703125" style="1247" bestFit="1" customWidth="1"/>
    <col min="8" max="8" width="12.5703125" style="1248" bestFit="1" customWidth="1"/>
    <col min="9" max="9" width="17" style="1182" bestFit="1" customWidth="1"/>
    <col min="10" max="10" width="12.28515625" style="1182" bestFit="1" customWidth="1"/>
    <col min="11" max="11" width="18.28515625" style="1182" bestFit="1" customWidth="1"/>
    <col min="12" max="12" width="24.42578125" style="1249" customWidth="1"/>
    <col min="13" max="13" width="89.28515625" style="1199" customWidth="1"/>
    <col min="14" max="14" width="45.85546875" style="1182" bestFit="1" customWidth="1"/>
    <col min="15" max="15" width="17.5703125" style="1182" bestFit="1" customWidth="1"/>
    <col min="16" max="16" width="21.42578125" style="1182" bestFit="1" customWidth="1"/>
    <col min="17" max="17" width="21.7109375" style="1249" bestFit="1" customWidth="1"/>
    <col min="18" max="18" width="1.7109375" style="1182" customWidth="1"/>
    <col min="19" max="19" width="1.42578125" style="1182" customWidth="1"/>
    <col min="20" max="20" width="9.140625" style="1242"/>
    <col min="21" max="16384" width="9.140625" style="1182"/>
  </cols>
  <sheetData>
    <row r="1" spans="1:16384" s="1169" customFormat="1" ht="9" customHeight="1">
      <c r="A1" s="1168"/>
      <c r="B1" s="1168"/>
      <c r="C1" s="1168"/>
      <c r="D1" s="1168"/>
      <c r="E1" s="1168"/>
      <c r="F1" s="1168"/>
      <c r="G1" s="1168"/>
      <c r="H1" s="1168"/>
      <c r="I1" s="1168"/>
      <c r="J1" s="1168"/>
      <c r="K1" s="1168"/>
      <c r="L1" s="1168"/>
      <c r="M1" s="1168"/>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c r="AL1" s="1168"/>
      <c r="AM1" s="1168"/>
      <c r="AN1" s="1168"/>
      <c r="AO1" s="1168"/>
      <c r="AP1" s="1168"/>
      <c r="AQ1" s="1168"/>
      <c r="AR1" s="1168"/>
      <c r="AS1" s="1168"/>
      <c r="AT1" s="1168"/>
      <c r="AU1" s="1168"/>
      <c r="AV1" s="1168"/>
      <c r="AW1" s="1168"/>
      <c r="AX1" s="1168"/>
      <c r="AY1" s="1168"/>
      <c r="AZ1" s="1168"/>
      <c r="BA1" s="1168"/>
      <c r="BB1" s="1168"/>
      <c r="BC1" s="1168"/>
      <c r="BD1" s="1168"/>
      <c r="BE1" s="1168"/>
      <c r="BF1" s="1168"/>
      <c r="BG1" s="1168"/>
      <c r="BH1" s="1168"/>
      <c r="BI1" s="1168"/>
      <c r="BJ1" s="1168"/>
      <c r="BK1" s="1168"/>
      <c r="BL1" s="1168"/>
      <c r="BM1" s="1168"/>
      <c r="BN1" s="1168"/>
      <c r="BO1" s="1168"/>
      <c r="BP1" s="1168"/>
      <c r="BQ1" s="1168"/>
      <c r="BR1" s="1168"/>
      <c r="BS1" s="1168"/>
      <c r="BT1" s="1168"/>
      <c r="BU1" s="1168"/>
      <c r="BV1" s="1168"/>
      <c r="BW1" s="1168"/>
      <c r="BX1" s="1168"/>
      <c r="BY1" s="1168"/>
      <c r="BZ1" s="1168"/>
      <c r="CA1" s="1168"/>
      <c r="CB1" s="1168"/>
      <c r="CC1" s="1168"/>
      <c r="CD1" s="1168"/>
      <c r="CE1" s="1168"/>
      <c r="CF1" s="1168"/>
      <c r="CG1" s="1168"/>
      <c r="CH1" s="1168"/>
      <c r="CI1" s="1168"/>
      <c r="CJ1" s="1168"/>
      <c r="CK1" s="1168"/>
      <c r="CL1" s="1168"/>
      <c r="CM1" s="1168"/>
      <c r="CN1" s="1168"/>
      <c r="CO1" s="1168"/>
      <c r="CP1" s="1168"/>
      <c r="CQ1" s="1168"/>
      <c r="CR1" s="1168"/>
      <c r="CS1" s="1168"/>
      <c r="CT1" s="1168"/>
      <c r="CU1" s="1168"/>
      <c r="CV1" s="1168"/>
      <c r="CW1" s="1168"/>
      <c r="CX1" s="1168"/>
      <c r="CY1" s="1168"/>
      <c r="CZ1" s="1168"/>
      <c r="DA1" s="1168"/>
      <c r="DB1" s="1168"/>
      <c r="DC1" s="1168"/>
      <c r="DD1" s="1168"/>
      <c r="DE1" s="1168"/>
      <c r="DF1" s="1168"/>
      <c r="DG1" s="1168"/>
      <c r="DH1" s="1168"/>
      <c r="DI1" s="1168"/>
      <c r="DJ1" s="1168"/>
      <c r="DK1" s="1168"/>
      <c r="DL1" s="1168"/>
      <c r="DM1" s="1168"/>
      <c r="DN1" s="1168"/>
      <c r="DO1" s="1168"/>
      <c r="DP1" s="1168"/>
      <c r="DQ1" s="1168"/>
      <c r="DR1" s="1168"/>
      <c r="DS1" s="1168"/>
      <c r="DT1" s="1168"/>
      <c r="DU1" s="1168"/>
      <c r="DV1" s="1168"/>
      <c r="DW1" s="1168"/>
      <c r="DX1" s="1168"/>
      <c r="DY1" s="1168"/>
      <c r="DZ1" s="1168"/>
      <c r="EA1" s="1168"/>
      <c r="EB1" s="1168"/>
      <c r="EC1" s="1168"/>
      <c r="ED1" s="1168"/>
      <c r="EE1" s="1168"/>
      <c r="EF1" s="1168"/>
      <c r="EG1" s="1168"/>
      <c r="EH1" s="1168"/>
      <c r="EI1" s="1168"/>
      <c r="EJ1" s="1168"/>
      <c r="EK1" s="1168"/>
      <c r="EL1" s="1168"/>
      <c r="EM1" s="1168"/>
      <c r="EN1" s="1168"/>
      <c r="EO1" s="1168"/>
      <c r="EP1" s="1168"/>
      <c r="EQ1" s="1168"/>
      <c r="ER1" s="1168"/>
      <c r="ES1" s="1168"/>
      <c r="ET1" s="1168"/>
      <c r="EU1" s="1168"/>
      <c r="EV1" s="1168"/>
      <c r="EW1" s="1168"/>
      <c r="EX1" s="1168"/>
      <c r="EY1" s="1168"/>
      <c r="EZ1" s="1168"/>
      <c r="FA1" s="1168"/>
      <c r="FB1" s="1168"/>
      <c r="FC1" s="1168"/>
      <c r="FD1" s="1168"/>
      <c r="FE1" s="1168"/>
      <c r="FF1" s="1168"/>
      <c r="FG1" s="1168"/>
      <c r="FH1" s="1168"/>
      <c r="FI1" s="1168"/>
      <c r="FJ1" s="1168"/>
      <c r="FK1" s="1168"/>
      <c r="FL1" s="1168"/>
      <c r="FM1" s="1168"/>
      <c r="FN1" s="1168"/>
      <c r="FO1" s="1168"/>
      <c r="FP1" s="1168"/>
      <c r="FQ1" s="1168"/>
      <c r="FR1" s="1168"/>
      <c r="FS1" s="1168"/>
      <c r="FT1" s="1168"/>
      <c r="FU1" s="1168"/>
      <c r="FV1" s="1168"/>
      <c r="FW1" s="1168"/>
      <c r="FX1" s="1168"/>
      <c r="FY1" s="1168"/>
      <c r="FZ1" s="1168"/>
      <c r="GA1" s="1168"/>
      <c r="GB1" s="1168"/>
      <c r="GC1" s="1168"/>
      <c r="GD1" s="1168"/>
      <c r="GE1" s="1168"/>
      <c r="GF1" s="1168"/>
      <c r="GG1" s="1168"/>
      <c r="GH1" s="1168"/>
      <c r="GI1" s="1168"/>
      <c r="GJ1" s="1168"/>
      <c r="GK1" s="1168"/>
      <c r="GL1" s="1168"/>
      <c r="GM1" s="1168"/>
      <c r="GN1" s="1168"/>
      <c r="GO1" s="1168"/>
      <c r="GP1" s="1168"/>
      <c r="GQ1" s="1168"/>
      <c r="GR1" s="1168"/>
      <c r="GS1" s="1168"/>
      <c r="GT1" s="1168"/>
      <c r="GU1" s="1168"/>
      <c r="GV1" s="1168"/>
      <c r="GW1" s="1168"/>
      <c r="GX1" s="1168"/>
      <c r="GY1" s="1168"/>
      <c r="GZ1" s="1168"/>
      <c r="HA1" s="1168"/>
      <c r="HB1" s="1168"/>
      <c r="HC1" s="1168"/>
      <c r="HD1" s="1168"/>
      <c r="HE1" s="1168"/>
      <c r="HF1" s="1168"/>
      <c r="HG1" s="1168"/>
      <c r="HH1" s="1168"/>
      <c r="HI1" s="1168"/>
      <c r="HJ1" s="1168"/>
      <c r="HK1" s="1168"/>
      <c r="HL1" s="1168"/>
      <c r="HM1" s="1168"/>
      <c r="HN1" s="1168"/>
      <c r="HO1" s="1168"/>
      <c r="HP1" s="1168"/>
      <c r="HQ1" s="1168"/>
      <c r="HR1" s="1168"/>
      <c r="HS1" s="1168"/>
      <c r="HT1" s="1168"/>
      <c r="HU1" s="1168"/>
      <c r="HV1" s="1168"/>
      <c r="HW1" s="1168"/>
      <c r="HX1" s="1168"/>
      <c r="HY1" s="1168"/>
      <c r="HZ1" s="1168"/>
      <c r="IA1" s="1168"/>
      <c r="IB1" s="1168"/>
      <c r="IC1" s="1168"/>
      <c r="ID1" s="1168"/>
      <c r="IE1" s="1168"/>
      <c r="IF1" s="1168"/>
      <c r="IG1" s="1168"/>
      <c r="IH1" s="1168"/>
      <c r="II1" s="1168"/>
      <c r="IJ1" s="1168"/>
      <c r="IK1" s="1168"/>
      <c r="IL1" s="1168"/>
      <c r="IM1" s="1168"/>
      <c r="IN1" s="1168"/>
      <c r="IO1" s="1168"/>
      <c r="IP1" s="1168"/>
      <c r="IQ1" s="1168"/>
      <c r="IR1" s="1168"/>
      <c r="IS1" s="1168"/>
      <c r="IT1" s="1168"/>
      <c r="IU1" s="1168"/>
      <c r="IV1" s="1168"/>
      <c r="IW1" s="1168"/>
      <c r="IX1" s="1168"/>
      <c r="IY1" s="1168"/>
      <c r="IZ1" s="1168"/>
      <c r="JA1" s="1168"/>
      <c r="JB1" s="1168"/>
      <c r="JC1" s="1168"/>
      <c r="JD1" s="1168"/>
      <c r="JE1" s="1168"/>
      <c r="JF1" s="1168"/>
      <c r="JG1" s="1168"/>
      <c r="JH1" s="1168"/>
      <c r="JI1" s="1168"/>
      <c r="JJ1" s="1168"/>
      <c r="JK1" s="1168"/>
      <c r="JL1" s="1168"/>
      <c r="JM1" s="1168"/>
      <c r="JN1" s="1168"/>
      <c r="JO1" s="1168"/>
      <c r="JP1" s="1168"/>
      <c r="JQ1" s="1168"/>
      <c r="JR1" s="1168"/>
      <c r="JS1" s="1168"/>
      <c r="JT1" s="1168"/>
      <c r="JU1" s="1168"/>
      <c r="JV1" s="1168"/>
      <c r="JW1" s="1168"/>
      <c r="JX1" s="1168"/>
      <c r="JY1" s="1168"/>
      <c r="JZ1" s="1168"/>
      <c r="KA1" s="1168"/>
      <c r="KB1" s="1168"/>
      <c r="KC1" s="1168"/>
      <c r="KD1" s="1168"/>
      <c r="KE1" s="1168"/>
      <c r="KF1" s="1168"/>
      <c r="KG1" s="1168"/>
      <c r="KH1" s="1168"/>
      <c r="KI1" s="1168"/>
      <c r="KJ1" s="1168"/>
      <c r="KK1" s="1168"/>
      <c r="KL1" s="1168"/>
      <c r="KM1" s="1168"/>
      <c r="KN1" s="1168"/>
      <c r="KO1" s="1168"/>
      <c r="KP1" s="1168"/>
      <c r="KQ1" s="1168"/>
      <c r="KR1" s="1168"/>
      <c r="KS1" s="1168"/>
      <c r="KT1" s="1168"/>
      <c r="KU1" s="1168"/>
      <c r="KV1" s="1168"/>
      <c r="KW1" s="1168"/>
      <c r="KX1" s="1168"/>
      <c r="KY1" s="1168"/>
      <c r="KZ1" s="1168"/>
      <c r="LA1" s="1168"/>
      <c r="LB1" s="1168"/>
      <c r="LC1" s="1168"/>
      <c r="LD1" s="1168"/>
      <c r="LE1" s="1168"/>
      <c r="LF1" s="1168"/>
      <c r="LG1" s="1168"/>
      <c r="LH1" s="1168"/>
      <c r="LI1" s="1168"/>
      <c r="LJ1" s="1168"/>
      <c r="LK1" s="1168"/>
      <c r="LL1" s="1168"/>
      <c r="LM1" s="1168"/>
      <c r="LN1" s="1168"/>
      <c r="LO1" s="1168"/>
      <c r="LP1" s="1168"/>
      <c r="LQ1" s="1168"/>
      <c r="LR1" s="1168"/>
      <c r="LS1" s="1168"/>
      <c r="LT1" s="1168"/>
      <c r="LU1" s="1168"/>
      <c r="LV1" s="1168"/>
      <c r="LW1" s="1168"/>
      <c r="LX1" s="1168"/>
      <c r="LY1" s="1168"/>
      <c r="LZ1" s="1168"/>
      <c r="MA1" s="1168"/>
      <c r="MB1" s="1168"/>
      <c r="MC1" s="1168"/>
      <c r="MD1" s="1168"/>
      <c r="ME1" s="1168"/>
      <c r="MF1" s="1168"/>
      <c r="MG1" s="1168"/>
      <c r="MH1" s="1168"/>
      <c r="MI1" s="1168"/>
      <c r="MJ1" s="1168"/>
      <c r="MK1" s="1168"/>
      <c r="ML1" s="1168"/>
      <c r="MM1" s="1168"/>
      <c r="MN1" s="1168"/>
      <c r="MO1" s="1168"/>
      <c r="MP1" s="1168"/>
      <c r="MQ1" s="1168"/>
      <c r="MR1" s="1168"/>
      <c r="MS1" s="1168"/>
      <c r="MT1" s="1168"/>
      <c r="MU1" s="1168"/>
      <c r="MV1" s="1168"/>
      <c r="MW1" s="1168"/>
      <c r="MX1" s="1168"/>
      <c r="MY1" s="1168"/>
      <c r="MZ1" s="1168"/>
      <c r="NA1" s="1168"/>
      <c r="NB1" s="1168"/>
      <c r="NC1" s="1168"/>
      <c r="ND1" s="1168"/>
      <c r="NE1" s="1168"/>
      <c r="NF1" s="1168"/>
      <c r="NG1" s="1168"/>
      <c r="NH1" s="1168"/>
      <c r="NI1" s="1168"/>
      <c r="NJ1" s="1168"/>
      <c r="NK1" s="1168"/>
      <c r="NL1" s="1168"/>
      <c r="NM1" s="1168"/>
      <c r="NN1" s="1168"/>
      <c r="NO1" s="1168"/>
      <c r="NP1" s="1168"/>
      <c r="NQ1" s="1168"/>
      <c r="NR1" s="1168"/>
      <c r="NS1" s="1168"/>
      <c r="NT1" s="1168"/>
      <c r="NU1" s="1168"/>
      <c r="NV1" s="1168"/>
      <c r="NW1" s="1168"/>
      <c r="NX1" s="1168"/>
      <c r="NY1" s="1168"/>
      <c r="NZ1" s="1168"/>
      <c r="OA1" s="1168"/>
      <c r="OB1" s="1168"/>
      <c r="OC1" s="1168"/>
      <c r="OD1" s="1168"/>
      <c r="OE1" s="1168"/>
      <c r="OF1" s="1168"/>
      <c r="OG1" s="1168"/>
      <c r="OH1" s="1168"/>
      <c r="OI1" s="1168"/>
      <c r="OJ1" s="1168"/>
      <c r="OK1" s="1168"/>
      <c r="OL1" s="1168"/>
      <c r="OM1" s="1168"/>
      <c r="ON1" s="1168"/>
      <c r="OO1" s="1168"/>
      <c r="OP1" s="1168"/>
      <c r="OQ1" s="1168"/>
      <c r="OR1" s="1168"/>
      <c r="OS1" s="1168"/>
      <c r="OT1" s="1168"/>
      <c r="OU1" s="1168"/>
      <c r="OV1" s="1168"/>
      <c r="OW1" s="1168"/>
      <c r="OX1" s="1168"/>
      <c r="OY1" s="1168"/>
      <c r="OZ1" s="1168"/>
      <c r="PA1" s="1168"/>
      <c r="PB1" s="1168"/>
      <c r="PC1" s="1168"/>
      <c r="PD1" s="1168"/>
      <c r="PE1" s="1168"/>
      <c r="PF1" s="1168"/>
      <c r="PG1" s="1168"/>
      <c r="PH1" s="1168"/>
      <c r="PI1" s="1168"/>
      <c r="PJ1" s="1168"/>
      <c r="PK1" s="1168"/>
      <c r="PL1" s="1168"/>
      <c r="PM1" s="1168"/>
      <c r="PN1" s="1168"/>
      <c r="PO1" s="1168"/>
      <c r="PP1" s="1168"/>
      <c r="PQ1" s="1168"/>
      <c r="PR1" s="1168"/>
      <c r="PS1" s="1168"/>
      <c r="PT1" s="1168"/>
      <c r="PU1" s="1168"/>
      <c r="PV1" s="1168"/>
      <c r="PW1" s="1168"/>
      <c r="PX1" s="1168"/>
      <c r="PY1" s="1168"/>
      <c r="PZ1" s="1168"/>
      <c r="QA1" s="1168"/>
      <c r="QB1" s="1168"/>
      <c r="QC1" s="1168"/>
      <c r="QD1" s="1168"/>
      <c r="QE1" s="1168"/>
      <c r="QF1" s="1168"/>
      <c r="QG1" s="1168"/>
      <c r="QH1" s="1168"/>
      <c r="QI1" s="1168"/>
      <c r="QJ1" s="1168"/>
      <c r="QK1" s="1168"/>
      <c r="QL1" s="1168"/>
      <c r="QM1" s="1168"/>
      <c r="QN1" s="1168"/>
      <c r="QO1" s="1168"/>
      <c r="QP1" s="1168"/>
      <c r="QQ1" s="1168"/>
      <c r="QR1" s="1168"/>
      <c r="QS1" s="1168"/>
      <c r="QT1" s="1168"/>
      <c r="QU1" s="1168"/>
      <c r="QV1" s="1168"/>
      <c r="QW1" s="1168"/>
      <c r="QX1" s="1168"/>
      <c r="QY1" s="1168"/>
      <c r="QZ1" s="1168"/>
      <c r="RA1" s="1168"/>
      <c r="RB1" s="1168"/>
      <c r="RC1" s="1168"/>
      <c r="RD1" s="1168"/>
      <c r="RE1" s="1168"/>
      <c r="RF1" s="1168"/>
      <c r="RG1" s="1168"/>
      <c r="RH1" s="1168"/>
      <c r="RI1" s="1168"/>
      <c r="RJ1" s="1168"/>
      <c r="RK1" s="1168"/>
      <c r="RL1" s="1168"/>
      <c r="RM1" s="1168"/>
      <c r="RN1" s="1168"/>
      <c r="RO1" s="1168"/>
      <c r="RP1" s="1168"/>
      <c r="RQ1" s="1168"/>
      <c r="RR1" s="1168"/>
      <c r="RS1" s="1168"/>
      <c r="RT1" s="1168"/>
      <c r="RU1" s="1168"/>
      <c r="RV1" s="1168"/>
      <c r="RW1" s="1168"/>
      <c r="RX1" s="1168"/>
      <c r="RY1" s="1168"/>
      <c r="RZ1" s="1168"/>
      <c r="SA1" s="1168"/>
      <c r="SB1" s="1168"/>
      <c r="SC1" s="1168"/>
      <c r="SD1" s="1168"/>
      <c r="SE1" s="1168"/>
      <c r="SF1" s="1168"/>
      <c r="SG1" s="1168"/>
      <c r="SH1" s="1168"/>
      <c r="SI1" s="1168"/>
      <c r="SJ1" s="1168"/>
      <c r="SK1" s="1168"/>
      <c r="SL1" s="1168"/>
      <c r="SM1" s="1168"/>
      <c r="SN1" s="1168"/>
      <c r="SO1" s="1168"/>
      <c r="SP1" s="1168"/>
      <c r="SQ1" s="1168"/>
      <c r="SR1" s="1168"/>
      <c r="SS1" s="1168"/>
      <c r="ST1" s="1168"/>
      <c r="SU1" s="1168"/>
      <c r="SV1" s="1168"/>
      <c r="SW1" s="1168"/>
      <c r="SX1" s="1168"/>
      <c r="SY1" s="1168"/>
      <c r="SZ1" s="1168"/>
      <c r="TA1" s="1168"/>
      <c r="TB1" s="1168"/>
      <c r="TC1" s="1168"/>
      <c r="TD1" s="1168"/>
      <c r="TE1" s="1168"/>
      <c r="TF1" s="1168"/>
      <c r="TG1" s="1168"/>
      <c r="TH1" s="1168"/>
      <c r="TI1" s="1168"/>
      <c r="TJ1" s="1168"/>
      <c r="TK1" s="1168"/>
      <c r="TL1" s="1168"/>
      <c r="TM1" s="1168"/>
      <c r="TN1" s="1168"/>
      <c r="TO1" s="1168"/>
      <c r="TP1" s="1168"/>
      <c r="TQ1" s="1168"/>
      <c r="TR1" s="1168"/>
      <c r="TS1" s="1168"/>
      <c r="TT1" s="1168"/>
      <c r="TU1" s="1168"/>
      <c r="TV1" s="1168"/>
      <c r="TW1" s="1168"/>
      <c r="TX1" s="1168"/>
      <c r="TY1" s="1168"/>
      <c r="TZ1" s="1168"/>
      <c r="UA1" s="1168"/>
      <c r="UB1" s="1168"/>
      <c r="UC1" s="1168"/>
      <c r="UD1" s="1168"/>
      <c r="UE1" s="1168"/>
      <c r="UF1" s="1168"/>
      <c r="UG1" s="1168"/>
      <c r="UH1" s="1168"/>
      <c r="UI1" s="1168"/>
      <c r="UJ1" s="1168"/>
      <c r="UK1" s="1168"/>
      <c r="UL1" s="1168"/>
      <c r="UM1" s="1168"/>
      <c r="UN1" s="1168"/>
      <c r="UO1" s="1168"/>
      <c r="UP1" s="1168"/>
      <c r="UQ1" s="1168"/>
      <c r="UR1" s="1168"/>
      <c r="US1" s="1168"/>
      <c r="UT1" s="1168"/>
      <c r="UU1" s="1168"/>
      <c r="UV1" s="1168"/>
      <c r="UW1" s="1168"/>
      <c r="UX1" s="1168"/>
      <c r="UY1" s="1168"/>
      <c r="UZ1" s="1168"/>
      <c r="VA1" s="1168"/>
      <c r="VB1" s="1168"/>
      <c r="VC1" s="1168"/>
      <c r="VD1" s="1168"/>
      <c r="VE1" s="1168"/>
      <c r="VF1" s="1168"/>
      <c r="VG1" s="1168"/>
      <c r="VH1" s="1168"/>
      <c r="VI1" s="1168"/>
      <c r="VJ1" s="1168"/>
      <c r="VK1" s="1168"/>
      <c r="VL1" s="1168"/>
      <c r="VM1" s="1168"/>
      <c r="VN1" s="1168"/>
      <c r="VO1" s="1168"/>
      <c r="VP1" s="1168"/>
      <c r="VQ1" s="1168"/>
      <c r="VR1" s="1168"/>
      <c r="VS1" s="1168"/>
      <c r="VT1" s="1168"/>
      <c r="VU1" s="1168"/>
      <c r="VV1" s="1168"/>
      <c r="VW1" s="1168"/>
      <c r="VX1" s="1168"/>
      <c r="VY1" s="1168"/>
      <c r="VZ1" s="1168"/>
      <c r="WA1" s="1168"/>
      <c r="WB1" s="1168"/>
      <c r="WC1" s="1168"/>
      <c r="WD1" s="1168"/>
      <c r="WE1" s="1168"/>
      <c r="WF1" s="1168"/>
      <c r="WG1" s="1168"/>
      <c r="WH1" s="1168"/>
      <c r="WI1" s="1168"/>
      <c r="WJ1" s="1168"/>
      <c r="WK1" s="1168"/>
      <c r="WL1" s="1168"/>
      <c r="WM1" s="1168"/>
      <c r="WN1" s="1168"/>
      <c r="WO1" s="1168"/>
      <c r="WP1" s="1168"/>
      <c r="WQ1" s="1168"/>
      <c r="WR1" s="1168"/>
      <c r="WS1" s="1168"/>
      <c r="WT1" s="1168"/>
      <c r="WU1" s="1168"/>
      <c r="WV1" s="1168"/>
      <c r="WW1" s="1168"/>
      <c r="WX1" s="1168"/>
      <c r="WY1" s="1168"/>
      <c r="WZ1" s="1168"/>
      <c r="XA1" s="1168"/>
      <c r="XB1" s="1168"/>
      <c r="XC1" s="1168"/>
      <c r="XD1" s="1168"/>
      <c r="XE1" s="1168"/>
      <c r="XF1" s="1168"/>
      <c r="XG1" s="1168"/>
      <c r="XH1" s="1168"/>
      <c r="XI1" s="1168"/>
      <c r="XJ1" s="1168"/>
      <c r="XK1" s="1168"/>
      <c r="XL1" s="1168"/>
      <c r="XM1" s="1168"/>
      <c r="XN1" s="1168"/>
      <c r="XO1" s="1168"/>
      <c r="XP1" s="1168"/>
      <c r="XQ1" s="1168"/>
      <c r="XR1" s="1168"/>
      <c r="XS1" s="1168"/>
      <c r="XT1" s="1168"/>
      <c r="XU1" s="1168"/>
      <c r="XV1" s="1168"/>
      <c r="XW1" s="1168"/>
      <c r="XX1" s="1168"/>
      <c r="XY1" s="1168"/>
      <c r="XZ1" s="1168"/>
      <c r="YA1" s="1168"/>
      <c r="YB1" s="1168"/>
      <c r="YC1" s="1168"/>
      <c r="YD1" s="1168"/>
      <c r="YE1" s="1168"/>
      <c r="YF1" s="1168"/>
      <c r="YG1" s="1168"/>
      <c r="YH1" s="1168"/>
      <c r="YI1" s="1168"/>
      <c r="YJ1" s="1168"/>
      <c r="YK1" s="1168"/>
      <c r="YL1" s="1168"/>
      <c r="YM1" s="1168"/>
      <c r="YN1" s="1168"/>
      <c r="YO1" s="1168"/>
      <c r="YP1" s="1168"/>
      <c r="YQ1" s="1168"/>
      <c r="YR1" s="1168"/>
      <c r="YS1" s="1168"/>
      <c r="YT1" s="1168"/>
      <c r="YU1" s="1168"/>
      <c r="YV1" s="1168"/>
      <c r="YW1" s="1168"/>
      <c r="YX1" s="1168"/>
      <c r="YY1" s="1168"/>
      <c r="YZ1" s="1168"/>
      <c r="ZA1" s="1168"/>
      <c r="ZB1" s="1168"/>
      <c r="ZC1" s="1168"/>
      <c r="ZD1" s="1168"/>
      <c r="ZE1" s="1168"/>
      <c r="ZF1" s="1168"/>
      <c r="ZG1" s="1168"/>
      <c r="ZH1" s="1168"/>
      <c r="ZI1" s="1168"/>
      <c r="ZJ1" s="1168"/>
      <c r="ZK1" s="1168"/>
      <c r="ZL1" s="1168"/>
      <c r="ZM1" s="1168"/>
      <c r="ZN1" s="1168"/>
      <c r="ZO1" s="1168"/>
      <c r="ZP1" s="1168"/>
      <c r="ZQ1" s="1168"/>
      <c r="ZR1" s="1168"/>
      <c r="ZS1" s="1168"/>
      <c r="ZT1" s="1168"/>
      <c r="ZU1" s="1168"/>
      <c r="ZV1" s="1168"/>
      <c r="ZW1" s="1168"/>
      <c r="ZX1" s="1168"/>
      <c r="ZY1" s="1168"/>
      <c r="ZZ1" s="1168"/>
      <c r="AAA1" s="1168"/>
      <c r="AAB1" s="1168"/>
      <c r="AAC1" s="1168"/>
      <c r="AAD1" s="1168"/>
      <c r="AAE1" s="1168"/>
      <c r="AAF1" s="1168"/>
      <c r="AAG1" s="1168"/>
      <c r="AAH1" s="1168"/>
      <c r="AAI1" s="1168"/>
      <c r="AAJ1" s="1168"/>
      <c r="AAK1" s="1168"/>
      <c r="AAL1" s="1168"/>
      <c r="AAM1" s="1168"/>
      <c r="AAN1" s="1168"/>
      <c r="AAO1" s="1168"/>
      <c r="AAP1" s="1168"/>
      <c r="AAQ1" s="1168"/>
      <c r="AAR1" s="1168"/>
      <c r="AAS1" s="1168"/>
      <c r="AAT1" s="1168"/>
      <c r="AAU1" s="1168"/>
      <c r="AAV1" s="1168"/>
      <c r="AAW1" s="1168"/>
      <c r="AAX1" s="1168"/>
      <c r="AAY1" s="1168"/>
      <c r="AAZ1" s="1168"/>
      <c r="ABA1" s="1168"/>
      <c r="ABB1" s="1168"/>
      <c r="ABC1" s="1168"/>
      <c r="ABD1" s="1168"/>
      <c r="ABE1" s="1168"/>
      <c r="ABF1" s="1168"/>
      <c r="ABG1" s="1168"/>
      <c r="ABH1" s="1168"/>
      <c r="ABI1" s="1168"/>
      <c r="ABJ1" s="1168"/>
      <c r="ABK1" s="1168"/>
      <c r="ABL1" s="1168"/>
      <c r="ABM1" s="1168"/>
      <c r="ABN1" s="1168"/>
      <c r="ABO1" s="1168"/>
      <c r="ABP1" s="1168"/>
      <c r="ABQ1" s="1168"/>
      <c r="ABR1" s="1168"/>
      <c r="ABS1" s="1168"/>
      <c r="ABT1" s="1168"/>
      <c r="ABU1" s="1168"/>
      <c r="ABV1" s="1168"/>
      <c r="ABW1" s="1168"/>
      <c r="ABX1" s="1168"/>
      <c r="ABY1" s="1168"/>
      <c r="ABZ1" s="1168"/>
      <c r="ACA1" s="1168"/>
      <c r="ACB1" s="1168"/>
      <c r="ACC1" s="1168"/>
      <c r="ACD1" s="1168"/>
      <c r="ACE1" s="1168"/>
      <c r="ACF1" s="1168"/>
      <c r="ACG1" s="1168"/>
      <c r="ACH1" s="1168"/>
      <c r="ACI1" s="1168"/>
      <c r="ACJ1" s="1168"/>
      <c r="ACK1" s="1168"/>
      <c r="ACL1" s="1168"/>
      <c r="ACM1" s="1168"/>
      <c r="ACN1" s="1168"/>
      <c r="ACO1" s="1168"/>
      <c r="ACP1" s="1168"/>
      <c r="ACQ1" s="1168"/>
      <c r="ACR1" s="1168"/>
      <c r="ACS1" s="1168"/>
      <c r="ACT1" s="1168"/>
      <c r="ACU1" s="1168"/>
      <c r="ACV1" s="1168"/>
      <c r="ACW1" s="1168"/>
      <c r="ACX1" s="1168"/>
      <c r="ACY1" s="1168"/>
      <c r="ACZ1" s="1168"/>
      <c r="ADA1" s="1168"/>
      <c r="ADB1" s="1168"/>
      <c r="ADC1" s="1168"/>
      <c r="ADD1" s="1168"/>
      <c r="ADE1" s="1168"/>
      <c r="ADF1" s="1168"/>
      <c r="ADG1" s="1168"/>
      <c r="ADH1" s="1168"/>
      <c r="ADI1" s="1168"/>
      <c r="ADJ1" s="1168"/>
      <c r="ADK1" s="1168"/>
      <c r="ADL1" s="1168"/>
      <c r="ADM1" s="1168"/>
      <c r="ADN1" s="1168"/>
      <c r="ADO1" s="1168"/>
      <c r="ADP1" s="1168"/>
      <c r="ADQ1" s="1168"/>
      <c r="ADR1" s="1168"/>
      <c r="ADS1" s="1168"/>
      <c r="ADT1" s="1168"/>
      <c r="ADU1" s="1168"/>
      <c r="ADV1" s="1168"/>
      <c r="ADW1" s="1168"/>
      <c r="ADX1" s="1168"/>
      <c r="ADY1" s="1168"/>
      <c r="ADZ1" s="1168"/>
      <c r="AEA1" s="1168"/>
      <c r="AEB1" s="1168"/>
      <c r="AEC1" s="1168"/>
      <c r="AED1" s="1168"/>
      <c r="AEE1" s="1168"/>
      <c r="AEF1" s="1168"/>
      <c r="AEG1" s="1168"/>
      <c r="AEH1" s="1168"/>
      <c r="AEI1" s="1168"/>
      <c r="AEJ1" s="1168"/>
      <c r="AEK1" s="1168"/>
      <c r="AEL1" s="1168"/>
      <c r="AEM1" s="1168"/>
      <c r="AEN1" s="1168"/>
      <c r="AEO1" s="1168"/>
      <c r="AEP1" s="1168"/>
      <c r="AEQ1" s="1168"/>
      <c r="AER1" s="1168"/>
      <c r="AES1" s="1168"/>
      <c r="AET1" s="1168"/>
      <c r="AEU1" s="1168"/>
      <c r="AEV1" s="1168"/>
      <c r="AEW1" s="1168"/>
      <c r="AEX1" s="1168"/>
      <c r="AEY1" s="1168"/>
      <c r="AEZ1" s="1168"/>
      <c r="AFA1" s="1168"/>
      <c r="AFB1" s="1168"/>
      <c r="AFC1" s="1168"/>
      <c r="AFD1" s="1168"/>
      <c r="AFE1" s="1168"/>
      <c r="AFF1" s="1168"/>
      <c r="AFG1" s="1168"/>
      <c r="AFH1" s="1168"/>
      <c r="AFI1" s="1168"/>
      <c r="AFJ1" s="1168"/>
      <c r="AFK1" s="1168"/>
      <c r="AFL1" s="1168"/>
      <c r="AFM1" s="1168"/>
      <c r="AFN1" s="1168"/>
      <c r="AFO1" s="1168"/>
      <c r="AFP1" s="1168"/>
      <c r="AFQ1" s="1168"/>
      <c r="AFR1" s="1168"/>
      <c r="AFS1" s="1168"/>
      <c r="AFT1" s="1168"/>
      <c r="AFU1" s="1168"/>
      <c r="AFV1" s="1168"/>
      <c r="AFW1" s="1168"/>
      <c r="AFX1" s="1168"/>
      <c r="AFY1" s="1168"/>
      <c r="AFZ1" s="1168"/>
      <c r="AGA1" s="1168"/>
      <c r="AGB1" s="1168"/>
      <c r="AGC1" s="1168"/>
      <c r="AGD1" s="1168"/>
      <c r="AGE1" s="1168"/>
      <c r="AGF1" s="1168"/>
      <c r="AGG1" s="1168"/>
      <c r="AGH1" s="1168"/>
      <c r="AGI1" s="1168"/>
      <c r="AGJ1" s="1168"/>
      <c r="AGK1" s="1168"/>
      <c r="AGL1" s="1168"/>
      <c r="AGM1" s="1168"/>
      <c r="AGN1" s="1168"/>
      <c r="AGO1" s="1168"/>
      <c r="AGP1" s="1168"/>
      <c r="AGQ1" s="1168"/>
      <c r="AGR1" s="1168"/>
      <c r="AGS1" s="1168"/>
      <c r="AGT1" s="1168"/>
      <c r="AGU1" s="1168"/>
      <c r="AGV1" s="1168"/>
      <c r="AGW1" s="1168"/>
      <c r="AGX1" s="1168"/>
      <c r="AGY1" s="1168"/>
      <c r="AGZ1" s="1168"/>
      <c r="AHA1" s="1168"/>
      <c r="AHB1" s="1168"/>
      <c r="AHC1" s="1168"/>
      <c r="AHD1" s="1168"/>
      <c r="AHE1" s="1168"/>
      <c r="AHF1" s="1168"/>
      <c r="AHG1" s="1168"/>
      <c r="AHH1" s="1168"/>
      <c r="AHI1" s="1168"/>
      <c r="AHJ1" s="1168"/>
      <c r="AHK1" s="1168"/>
      <c r="AHL1" s="1168"/>
      <c r="AHM1" s="1168"/>
      <c r="AHN1" s="1168"/>
      <c r="AHO1" s="1168"/>
      <c r="AHP1" s="1168"/>
      <c r="AHQ1" s="1168"/>
      <c r="AHR1" s="1168"/>
      <c r="AHS1" s="1168"/>
      <c r="AHT1" s="1168"/>
      <c r="AHU1" s="1168"/>
      <c r="AHV1" s="1168"/>
      <c r="AHW1" s="1168"/>
      <c r="AHX1" s="1168"/>
      <c r="AHY1" s="1168"/>
      <c r="AHZ1" s="1168"/>
      <c r="AIA1" s="1168"/>
      <c r="AIB1" s="1168"/>
      <c r="AIC1" s="1168"/>
      <c r="AID1" s="1168"/>
      <c r="AIE1" s="1168"/>
      <c r="AIF1" s="1168"/>
      <c r="AIG1" s="1168"/>
      <c r="AIH1" s="1168"/>
      <c r="AII1" s="1168"/>
      <c r="AIJ1" s="1168"/>
      <c r="AIK1" s="1168"/>
      <c r="AIL1" s="1168"/>
      <c r="AIM1" s="1168"/>
      <c r="AIN1" s="1168"/>
      <c r="AIO1" s="1168"/>
      <c r="AIP1" s="1168"/>
      <c r="AIQ1" s="1168"/>
      <c r="AIR1" s="1168"/>
      <c r="AIS1" s="1168"/>
      <c r="AIT1" s="1168"/>
      <c r="AIU1" s="1168"/>
      <c r="AIV1" s="1168"/>
      <c r="AIW1" s="1168"/>
      <c r="AIX1" s="1168"/>
      <c r="AIY1" s="1168"/>
      <c r="AIZ1" s="1168"/>
      <c r="AJA1" s="1168"/>
      <c r="AJB1" s="1168"/>
      <c r="AJC1" s="1168"/>
      <c r="AJD1" s="1168"/>
      <c r="AJE1" s="1168"/>
      <c r="AJF1" s="1168"/>
      <c r="AJG1" s="1168"/>
      <c r="AJH1" s="1168"/>
      <c r="AJI1" s="1168"/>
      <c r="AJJ1" s="1168"/>
      <c r="AJK1" s="1168"/>
      <c r="AJL1" s="1168"/>
      <c r="AJM1" s="1168"/>
      <c r="AJN1" s="1168"/>
      <c r="AJO1" s="1168"/>
      <c r="AJP1" s="1168"/>
      <c r="AJQ1" s="1168"/>
      <c r="AJR1" s="1168"/>
      <c r="AJS1" s="1168"/>
      <c r="AJT1" s="1168"/>
      <c r="AJU1" s="1168"/>
      <c r="AJV1" s="1168"/>
      <c r="AJW1" s="1168"/>
      <c r="AJX1" s="1168"/>
      <c r="AJY1" s="1168"/>
      <c r="AJZ1" s="1168"/>
      <c r="AKA1" s="1168"/>
      <c r="AKB1" s="1168"/>
      <c r="AKC1" s="1168"/>
      <c r="AKD1" s="1168"/>
      <c r="AKE1" s="1168"/>
      <c r="AKF1" s="1168"/>
      <c r="AKG1" s="1168"/>
      <c r="AKH1" s="1168"/>
      <c r="AKI1" s="1168"/>
      <c r="AKJ1" s="1168"/>
      <c r="AKK1" s="1168"/>
      <c r="AKL1" s="1168"/>
      <c r="AKM1" s="1168"/>
      <c r="AKN1" s="1168"/>
      <c r="AKO1" s="1168"/>
      <c r="AKP1" s="1168"/>
      <c r="AKQ1" s="1168"/>
      <c r="AKR1" s="1168"/>
      <c r="AKS1" s="1168"/>
      <c r="AKT1" s="1168"/>
      <c r="AKU1" s="1168"/>
      <c r="AKV1" s="1168"/>
      <c r="AKW1" s="1168"/>
      <c r="AKX1" s="1168"/>
      <c r="AKY1" s="1168"/>
      <c r="AKZ1" s="1168"/>
      <c r="ALA1" s="1168"/>
      <c r="ALB1" s="1168"/>
      <c r="ALC1" s="1168"/>
      <c r="ALD1" s="1168"/>
      <c r="ALE1" s="1168"/>
      <c r="ALF1" s="1168"/>
      <c r="ALG1" s="1168"/>
      <c r="ALH1" s="1168"/>
      <c r="ALI1" s="1168"/>
      <c r="ALJ1" s="1168"/>
      <c r="ALK1" s="1168"/>
      <c r="ALL1" s="1168"/>
      <c r="ALM1" s="1168"/>
      <c r="ALN1" s="1168"/>
      <c r="ALO1" s="1168"/>
      <c r="ALP1" s="1168"/>
      <c r="ALQ1" s="1168"/>
      <c r="ALR1" s="1168"/>
      <c r="ALS1" s="1168"/>
      <c r="ALT1" s="1168"/>
      <c r="ALU1" s="1168"/>
      <c r="ALV1" s="1168"/>
      <c r="ALW1" s="1168"/>
      <c r="ALX1" s="1168"/>
      <c r="ALY1" s="1168"/>
      <c r="ALZ1" s="1168"/>
      <c r="AMA1" s="1168"/>
      <c r="AMB1" s="1168"/>
      <c r="AMC1" s="1168"/>
      <c r="AMD1" s="1168"/>
      <c r="AME1" s="1168"/>
      <c r="AMF1" s="1168"/>
      <c r="AMG1" s="1168"/>
      <c r="AMH1" s="1168"/>
      <c r="AMI1" s="1168"/>
      <c r="AMJ1" s="1168"/>
      <c r="AMK1" s="1168"/>
      <c r="AML1" s="1168"/>
      <c r="AMM1" s="1168"/>
      <c r="AMN1" s="1168"/>
      <c r="AMO1" s="1168"/>
      <c r="AMP1" s="1168"/>
      <c r="AMQ1" s="1168"/>
      <c r="AMR1" s="1168"/>
      <c r="AMS1" s="1168"/>
      <c r="AMT1" s="1168"/>
      <c r="AMU1" s="1168"/>
      <c r="AMV1" s="1168"/>
      <c r="AMW1" s="1168"/>
      <c r="AMX1" s="1168"/>
      <c r="AMY1" s="1168"/>
      <c r="AMZ1" s="1168"/>
      <c r="ANA1" s="1168"/>
      <c r="ANB1" s="1168"/>
      <c r="ANC1" s="1168"/>
      <c r="AND1" s="1168"/>
      <c r="ANE1" s="1168"/>
      <c r="ANF1" s="1168"/>
      <c r="ANG1" s="1168"/>
      <c r="ANH1" s="1168"/>
      <c r="ANI1" s="1168"/>
      <c r="ANJ1" s="1168"/>
      <c r="ANK1" s="1168"/>
      <c r="ANL1" s="1168"/>
      <c r="ANM1" s="1168"/>
      <c r="ANN1" s="1168"/>
      <c r="ANO1" s="1168"/>
      <c r="ANP1" s="1168"/>
      <c r="ANQ1" s="1168"/>
      <c r="ANR1" s="1168"/>
      <c r="ANS1" s="1168"/>
      <c r="ANT1" s="1168"/>
      <c r="ANU1" s="1168"/>
      <c r="ANV1" s="1168"/>
      <c r="ANW1" s="1168"/>
      <c r="ANX1" s="1168"/>
      <c r="ANY1" s="1168"/>
      <c r="ANZ1" s="1168"/>
      <c r="AOA1" s="1168"/>
      <c r="AOB1" s="1168"/>
      <c r="AOC1" s="1168"/>
      <c r="AOD1" s="1168"/>
      <c r="AOE1" s="1168"/>
      <c r="AOF1" s="1168"/>
      <c r="AOG1" s="1168"/>
      <c r="AOH1" s="1168"/>
      <c r="AOI1" s="1168"/>
      <c r="AOJ1" s="1168"/>
      <c r="AOK1" s="1168"/>
      <c r="AOL1" s="1168"/>
      <c r="AOM1" s="1168"/>
      <c r="AON1" s="1168"/>
      <c r="AOO1" s="1168"/>
      <c r="AOP1" s="1168"/>
      <c r="AOQ1" s="1168"/>
      <c r="AOR1" s="1168"/>
      <c r="AOS1" s="1168"/>
      <c r="AOT1" s="1168"/>
      <c r="AOU1" s="1168"/>
      <c r="AOV1" s="1168"/>
      <c r="AOW1" s="1168"/>
      <c r="AOX1" s="1168"/>
      <c r="AOY1" s="1168"/>
      <c r="AOZ1" s="1168"/>
      <c r="APA1" s="1168"/>
      <c r="APB1" s="1168"/>
      <c r="APC1" s="1168"/>
      <c r="APD1" s="1168"/>
      <c r="APE1" s="1168"/>
      <c r="APF1" s="1168"/>
      <c r="APG1" s="1168"/>
      <c r="APH1" s="1168"/>
      <c r="API1" s="1168"/>
      <c r="APJ1" s="1168"/>
      <c r="APK1" s="1168"/>
      <c r="APL1" s="1168"/>
      <c r="APM1" s="1168"/>
      <c r="APN1" s="1168"/>
      <c r="APO1" s="1168"/>
      <c r="APP1" s="1168"/>
      <c r="APQ1" s="1168"/>
      <c r="APR1" s="1168"/>
      <c r="APS1" s="1168"/>
      <c r="APT1" s="1168"/>
      <c r="APU1" s="1168"/>
      <c r="APV1" s="1168"/>
      <c r="APW1" s="1168"/>
      <c r="APX1" s="1168"/>
      <c r="APY1" s="1168"/>
      <c r="APZ1" s="1168"/>
      <c r="AQA1" s="1168"/>
      <c r="AQB1" s="1168"/>
      <c r="AQC1" s="1168"/>
      <c r="AQD1" s="1168"/>
      <c r="AQE1" s="1168"/>
      <c r="AQF1" s="1168"/>
      <c r="AQG1" s="1168"/>
      <c r="AQH1" s="1168"/>
      <c r="AQI1" s="1168"/>
      <c r="AQJ1" s="1168"/>
      <c r="AQK1" s="1168"/>
      <c r="AQL1" s="1168"/>
      <c r="AQM1" s="1168"/>
      <c r="AQN1" s="1168"/>
      <c r="AQO1" s="1168"/>
      <c r="AQP1" s="1168"/>
      <c r="AQQ1" s="1168"/>
      <c r="AQR1" s="1168"/>
      <c r="AQS1" s="1168"/>
      <c r="AQT1" s="1168"/>
      <c r="AQU1" s="1168"/>
      <c r="AQV1" s="1168"/>
      <c r="AQW1" s="1168"/>
      <c r="AQX1" s="1168"/>
      <c r="AQY1" s="1168"/>
      <c r="AQZ1" s="1168"/>
      <c r="ARA1" s="1168"/>
      <c r="ARB1" s="1168"/>
      <c r="ARC1" s="1168"/>
      <c r="ARD1" s="1168"/>
      <c r="ARE1" s="1168"/>
      <c r="ARF1" s="1168"/>
      <c r="ARG1" s="1168"/>
      <c r="ARH1" s="1168"/>
      <c r="ARI1" s="1168"/>
      <c r="ARJ1" s="1168"/>
      <c r="ARK1" s="1168"/>
      <c r="ARL1" s="1168"/>
      <c r="ARM1" s="1168"/>
      <c r="ARN1" s="1168"/>
      <c r="ARO1" s="1168"/>
      <c r="ARP1" s="1168"/>
      <c r="ARQ1" s="1168"/>
      <c r="ARR1" s="1168"/>
      <c r="ARS1" s="1168"/>
      <c r="ART1" s="1168"/>
      <c r="ARU1" s="1168"/>
      <c r="ARV1" s="1168"/>
      <c r="ARW1" s="1168"/>
      <c r="ARX1" s="1168"/>
      <c r="ARY1" s="1168"/>
      <c r="ARZ1" s="1168"/>
      <c r="ASA1" s="1168"/>
      <c r="ASB1" s="1168"/>
      <c r="ASC1" s="1168"/>
      <c r="ASD1" s="1168"/>
      <c r="ASE1" s="1168"/>
      <c r="ASF1" s="1168"/>
      <c r="ASG1" s="1168"/>
      <c r="ASH1" s="1168"/>
      <c r="ASI1" s="1168"/>
      <c r="ASJ1" s="1168"/>
      <c r="ASK1" s="1168"/>
      <c r="ASL1" s="1168"/>
      <c r="ASM1" s="1168"/>
      <c r="ASN1" s="1168"/>
      <c r="ASO1" s="1168"/>
      <c r="ASP1" s="1168"/>
      <c r="ASQ1" s="1168"/>
      <c r="ASR1" s="1168"/>
      <c r="ASS1" s="1168"/>
      <c r="AST1" s="1168"/>
      <c r="ASU1" s="1168"/>
      <c r="ASV1" s="1168"/>
      <c r="ASW1" s="1168"/>
      <c r="ASX1" s="1168"/>
      <c r="ASY1" s="1168"/>
      <c r="ASZ1" s="1168"/>
      <c r="ATA1" s="1168"/>
      <c r="ATB1" s="1168"/>
      <c r="ATC1" s="1168"/>
      <c r="ATD1" s="1168"/>
      <c r="ATE1" s="1168"/>
      <c r="ATF1" s="1168"/>
      <c r="ATG1" s="1168"/>
      <c r="ATH1" s="1168"/>
      <c r="ATI1" s="1168"/>
      <c r="ATJ1" s="1168"/>
      <c r="ATK1" s="1168"/>
      <c r="ATL1" s="1168"/>
      <c r="ATM1" s="1168"/>
      <c r="ATN1" s="1168"/>
      <c r="ATO1" s="1168"/>
      <c r="ATP1" s="1168"/>
      <c r="ATQ1" s="1168"/>
      <c r="ATR1" s="1168"/>
      <c r="ATS1" s="1168"/>
      <c r="ATT1" s="1168"/>
      <c r="ATU1" s="1168"/>
      <c r="ATV1" s="1168"/>
      <c r="ATW1" s="1168"/>
      <c r="ATX1" s="1168"/>
      <c r="ATY1" s="1168"/>
      <c r="ATZ1" s="1168"/>
      <c r="AUA1" s="1168"/>
      <c r="AUB1" s="1168"/>
      <c r="AUC1" s="1168"/>
      <c r="AUD1" s="1168"/>
      <c r="AUE1" s="1168"/>
      <c r="AUF1" s="1168"/>
      <c r="AUG1" s="1168"/>
      <c r="AUH1" s="1168"/>
      <c r="AUI1" s="1168"/>
      <c r="AUJ1" s="1168"/>
      <c r="AUK1" s="1168"/>
      <c r="AUL1" s="1168"/>
      <c r="AUM1" s="1168"/>
      <c r="AUN1" s="1168"/>
      <c r="AUO1" s="1168"/>
      <c r="AUP1" s="1168"/>
      <c r="AUQ1" s="1168"/>
      <c r="AUR1" s="1168"/>
      <c r="AUS1" s="1168"/>
      <c r="AUT1" s="1168"/>
      <c r="AUU1" s="1168"/>
      <c r="AUV1" s="1168"/>
      <c r="AUW1" s="1168"/>
      <c r="AUX1" s="1168"/>
      <c r="AUY1" s="1168"/>
      <c r="AUZ1" s="1168"/>
      <c r="AVA1" s="1168"/>
      <c r="AVB1" s="1168"/>
      <c r="AVC1" s="1168"/>
      <c r="AVD1" s="1168"/>
      <c r="AVE1" s="1168"/>
      <c r="AVF1" s="1168"/>
      <c r="AVG1" s="1168"/>
      <c r="AVH1" s="1168"/>
      <c r="AVI1" s="1168"/>
      <c r="AVJ1" s="1168"/>
      <c r="AVK1" s="1168"/>
      <c r="AVL1" s="1168"/>
      <c r="AVM1" s="1168"/>
      <c r="AVN1" s="1168"/>
      <c r="AVO1" s="1168"/>
      <c r="AVP1" s="1168"/>
      <c r="AVQ1" s="1168"/>
      <c r="AVR1" s="1168"/>
      <c r="AVS1" s="1168"/>
      <c r="AVT1" s="1168"/>
      <c r="AVU1" s="1168"/>
      <c r="AVV1" s="1168"/>
      <c r="AVW1" s="1168"/>
      <c r="AVX1" s="1168"/>
      <c r="AVY1" s="1168"/>
      <c r="AVZ1" s="1168"/>
      <c r="AWA1" s="1168"/>
      <c r="AWB1" s="1168"/>
      <c r="AWC1" s="1168"/>
      <c r="AWD1" s="1168"/>
      <c r="AWE1" s="1168"/>
      <c r="AWF1" s="1168"/>
      <c r="AWG1" s="1168"/>
      <c r="AWH1" s="1168"/>
      <c r="AWI1" s="1168"/>
      <c r="AWJ1" s="1168"/>
      <c r="AWK1" s="1168"/>
      <c r="AWL1" s="1168"/>
      <c r="AWM1" s="1168"/>
      <c r="AWN1" s="1168"/>
      <c r="AWO1" s="1168"/>
      <c r="AWP1" s="1168"/>
      <c r="AWQ1" s="1168"/>
      <c r="AWR1" s="1168"/>
      <c r="AWS1" s="1168"/>
      <c r="AWT1" s="1168"/>
      <c r="AWU1" s="1168"/>
      <c r="AWV1" s="1168"/>
      <c r="AWW1" s="1168"/>
      <c r="AWX1" s="1168"/>
      <c r="AWY1" s="1168"/>
      <c r="AWZ1" s="1168"/>
      <c r="AXA1" s="1168"/>
      <c r="AXB1" s="1168"/>
      <c r="AXC1" s="1168"/>
      <c r="AXD1" s="1168"/>
      <c r="AXE1" s="1168"/>
      <c r="AXF1" s="1168"/>
      <c r="AXG1" s="1168"/>
      <c r="AXH1" s="1168"/>
      <c r="AXI1" s="1168"/>
      <c r="AXJ1" s="1168"/>
      <c r="AXK1" s="1168"/>
      <c r="AXL1" s="1168"/>
      <c r="AXM1" s="1168"/>
      <c r="AXN1" s="1168"/>
      <c r="AXO1" s="1168"/>
      <c r="AXP1" s="1168"/>
      <c r="AXQ1" s="1168"/>
      <c r="AXR1" s="1168"/>
      <c r="AXS1" s="1168"/>
      <c r="AXT1" s="1168"/>
      <c r="AXU1" s="1168"/>
      <c r="AXV1" s="1168"/>
      <c r="AXW1" s="1168"/>
      <c r="AXX1" s="1168"/>
      <c r="AXY1" s="1168"/>
      <c r="AXZ1" s="1168"/>
      <c r="AYA1" s="1168"/>
      <c r="AYB1" s="1168"/>
      <c r="AYC1" s="1168"/>
      <c r="AYD1" s="1168"/>
      <c r="AYE1" s="1168"/>
      <c r="AYF1" s="1168"/>
      <c r="AYG1" s="1168"/>
      <c r="AYH1" s="1168"/>
      <c r="AYI1" s="1168"/>
      <c r="AYJ1" s="1168"/>
      <c r="AYK1" s="1168"/>
      <c r="AYL1" s="1168"/>
      <c r="AYM1" s="1168"/>
      <c r="AYN1" s="1168"/>
      <c r="AYO1" s="1168"/>
      <c r="AYP1" s="1168"/>
      <c r="AYQ1" s="1168"/>
      <c r="AYR1" s="1168"/>
      <c r="AYS1" s="1168"/>
      <c r="AYT1" s="1168"/>
      <c r="AYU1" s="1168"/>
      <c r="AYV1" s="1168"/>
      <c r="AYW1" s="1168"/>
      <c r="AYX1" s="1168"/>
      <c r="AYY1" s="1168"/>
      <c r="AYZ1" s="1168"/>
      <c r="AZA1" s="1168"/>
      <c r="AZB1" s="1168"/>
      <c r="AZC1" s="1168"/>
      <c r="AZD1" s="1168"/>
      <c r="AZE1" s="1168"/>
      <c r="AZF1" s="1168"/>
      <c r="AZG1" s="1168"/>
      <c r="AZH1" s="1168"/>
      <c r="AZI1" s="1168"/>
      <c r="AZJ1" s="1168"/>
      <c r="AZK1" s="1168"/>
      <c r="AZL1" s="1168"/>
      <c r="AZM1" s="1168"/>
      <c r="AZN1" s="1168"/>
      <c r="AZO1" s="1168"/>
      <c r="AZP1" s="1168"/>
      <c r="AZQ1" s="1168"/>
      <c r="AZR1" s="1168"/>
      <c r="AZS1" s="1168"/>
      <c r="AZT1" s="1168"/>
      <c r="AZU1" s="1168"/>
      <c r="AZV1" s="1168"/>
      <c r="AZW1" s="1168"/>
      <c r="AZX1" s="1168"/>
      <c r="AZY1" s="1168"/>
      <c r="AZZ1" s="1168"/>
      <c r="BAA1" s="1168"/>
      <c r="BAB1" s="1168"/>
      <c r="BAC1" s="1168"/>
      <c r="BAD1" s="1168"/>
      <c r="BAE1" s="1168"/>
      <c r="BAF1" s="1168"/>
      <c r="BAG1" s="1168"/>
      <c r="BAH1" s="1168"/>
      <c r="BAI1" s="1168"/>
      <c r="BAJ1" s="1168"/>
      <c r="BAK1" s="1168"/>
      <c r="BAL1" s="1168"/>
      <c r="BAM1" s="1168"/>
      <c r="BAN1" s="1168"/>
      <c r="BAO1" s="1168"/>
      <c r="BAP1" s="1168"/>
      <c r="BAQ1" s="1168"/>
      <c r="BAR1" s="1168"/>
      <c r="BAS1" s="1168"/>
      <c r="BAT1" s="1168"/>
      <c r="BAU1" s="1168"/>
      <c r="BAV1" s="1168"/>
      <c r="BAW1" s="1168"/>
      <c r="BAX1" s="1168"/>
      <c r="BAY1" s="1168"/>
      <c r="BAZ1" s="1168"/>
      <c r="BBA1" s="1168"/>
      <c r="BBB1" s="1168"/>
      <c r="BBC1" s="1168"/>
      <c r="BBD1" s="1168"/>
      <c r="BBE1" s="1168"/>
      <c r="BBF1" s="1168"/>
      <c r="BBG1" s="1168"/>
      <c r="BBH1" s="1168"/>
      <c r="BBI1" s="1168"/>
      <c r="BBJ1" s="1168"/>
      <c r="BBK1" s="1168"/>
      <c r="BBL1" s="1168"/>
      <c r="BBM1" s="1168"/>
      <c r="BBN1" s="1168"/>
      <c r="BBO1" s="1168"/>
      <c r="BBP1" s="1168"/>
      <c r="BBQ1" s="1168"/>
      <c r="BBR1" s="1168"/>
      <c r="BBS1" s="1168"/>
      <c r="BBT1" s="1168"/>
      <c r="BBU1" s="1168"/>
      <c r="BBV1" s="1168"/>
      <c r="BBW1" s="1168"/>
      <c r="BBX1" s="1168"/>
      <c r="BBY1" s="1168"/>
      <c r="BBZ1" s="1168"/>
      <c r="BCA1" s="1168"/>
      <c r="BCB1" s="1168"/>
      <c r="BCC1" s="1168"/>
      <c r="BCD1" s="1168"/>
      <c r="BCE1" s="1168"/>
      <c r="BCF1" s="1168"/>
      <c r="BCG1" s="1168"/>
      <c r="BCH1" s="1168"/>
      <c r="BCI1" s="1168"/>
      <c r="BCJ1" s="1168"/>
      <c r="BCK1" s="1168"/>
      <c r="BCL1" s="1168"/>
      <c r="BCM1" s="1168"/>
      <c r="BCN1" s="1168"/>
      <c r="BCO1" s="1168"/>
      <c r="BCP1" s="1168"/>
      <c r="BCQ1" s="1168"/>
      <c r="BCR1" s="1168"/>
      <c r="BCS1" s="1168"/>
      <c r="BCT1" s="1168"/>
      <c r="BCU1" s="1168"/>
      <c r="BCV1" s="1168"/>
      <c r="BCW1" s="1168"/>
      <c r="BCX1" s="1168"/>
      <c r="BCY1" s="1168"/>
      <c r="BCZ1" s="1168"/>
      <c r="BDA1" s="1168"/>
      <c r="BDB1" s="1168"/>
      <c r="BDC1" s="1168"/>
      <c r="BDD1" s="1168"/>
      <c r="BDE1" s="1168"/>
      <c r="BDF1" s="1168"/>
      <c r="BDG1" s="1168"/>
      <c r="BDH1" s="1168"/>
      <c r="BDI1" s="1168"/>
      <c r="BDJ1" s="1168"/>
      <c r="BDK1" s="1168"/>
      <c r="BDL1" s="1168"/>
      <c r="BDM1" s="1168"/>
      <c r="BDN1" s="1168"/>
      <c r="BDO1" s="1168"/>
      <c r="BDP1" s="1168"/>
      <c r="BDQ1" s="1168"/>
      <c r="BDR1" s="1168"/>
      <c r="BDS1" s="1168"/>
      <c r="BDT1" s="1168"/>
      <c r="BDU1" s="1168"/>
      <c r="BDV1" s="1168"/>
      <c r="BDW1" s="1168"/>
      <c r="BDX1" s="1168"/>
      <c r="BDY1" s="1168"/>
      <c r="BDZ1" s="1168"/>
      <c r="BEA1" s="1168"/>
      <c r="BEB1" s="1168"/>
      <c r="BEC1" s="1168"/>
      <c r="BED1" s="1168"/>
      <c r="BEE1" s="1168"/>
      <c r="BEF1" s="1168"/>
      <c r="BEG1" s="1168"/>
      <c r="BEH1" s="1168"/>
      <c r="BEI1" s="1168"/>
      <c r="BEJ1" s="1168"/>
      <c r="BEK1" s="1168"/>
      <c r="BEL1" s="1168"/>
      <c r="BEM1" s="1168"/>
      <c r="BEN1" s="1168"/>
      <c r="BEO1" s="1168"/>
      <c r="BEP1" s="1168"/>
      <c r="BEQ1" s="1168"/>
      <c r="BER1" s="1168"/>
      <c r="BES1" s="1168"/>
      <c r="BET1" s="1168"/>
      <c r="BEU1" s="1168"/>
      <c r="BEV1" s="1168"/>
      <c r="BEW1" s="1168"/>
      <c r="BEX1" s="1168"/>
      <c r="BEY1" s="1168"/>
      <c r="BEZ1" s="1168"/>
      <c r="BFA1" s="1168"/>
      <c r="BFB1" s="1168"/>
      <c r="BFC1" s="1168"/>
      <c r="BFD1" s="1168"/>
      <c r="BFE1" s="1168"/>
      <c r="BFF1" s="1168"/>
      <c r="BFG1" s="1168"/>
      <c r="BFH1" s="1168"/>
      <c r="BFI1" s="1168"/>
      <c r="BFJ1" s="1168"/>
      <c r="BFK1" s="1168"/>
      <c r="BFL1" s="1168"/>
      <c r="BFM1" s="1168"/>
      <c r="BFN1" s="1168"/>
      <c r="BFO1" s="1168"/>
      <c r="BFP1" s="1168"/>
      <c r="BFQ1" s="1168"/>
      <c r="BFR1" s="1168"/>
      <c r="BFS1" s="1168"/>
      <c r="BFT1" s="1168"/>
      <c r="BFU1" s="1168"/>
      <c r="BFV1" s="1168"/>
      <c r="BFW1" s="1168"/>
      <c r="BFX1" s="1168"/>
      <c r="BFY1" s="1168"/>
      <c r="BFZ1" s="1168"/>
      <c r="BGA1" s="1168"/>
      <c r="BGB1" s="1168"/>
      <c r="BGC1" s="1168"/>
      <c r="BGD1" s="1168"/>
      <c r="BGE1" s="1168"/>
      <c r="BGF1" s="1168"/>
      <c r="BGG1" s="1168"/>
      <c r="BGH1" s="1168"/>
      <c r="BGI1" s="1168"/>
      <c r="BGJ1" s="1168"/>
      <c r="BGK1" s="1168"/>
      <c r="BGL1" s="1168"/>
      <c r="BGM1" s="1168"/>
      <c r="BGN1" s="1168"/>
      <c r="BGO1" s="1168"/>
      <c r="BGP1" s="1168"/>
      <c r="BGQ1" s="1168"/>
      <c r="BGR1" s="1168"/>
      <c r="BGS1" s="1168"/>
      <c r="BGT1" s="1168"/>
      <c r="BGU1" s="1168"/>
      <c r="BGV1" s="1168"/>
      <c r="BGW1" s="1168"/>
      <c r="BGX1" s="1168"/>
      <c r="BGY1" s="1168"/>
      <c r="BGZ1" s="1168"/>
      <c r="BHA1" s="1168"/>
      <c r="BHB1" s="1168"/>
      <c r="BHC1" s="1168"/>
      <c r="BHD1" s="1168"/>
      <c r="BHE1" s="1168"/>
      <c r="BHF1" s="1168"/>
      <c r="BHG1" s="1168"/>
      <c r="BHH1" s="1168"/>
      <c r="BHI1" s="1168"/>
      <c r="BHJ1" s="1168"/>
      <c r="BHK1" s="1168"/>
      <c r="BHL1" s="1168"/>
      <c r="BHM1" s="1168"/>
      <c r="BHN1" s="1168"/>
      <c r="BHO1" s="1168"/>
      <c r="BHP1" s="1168"/>
      <c r="BHQ1" s="1168"/>
      <c r="BHR1" s="1168"/>
      <c r="BHS1" s="1168"/>
      <c r="BHT1" s="1168"/>
      <c r="BHU1" s="1168"/>
      <c r="BHV1" s="1168"/>
      <c r="BHW1" s="1168"/>
      <c r="BHX1" s="1168"/>
      <c r="BHY1" s="1168"/>
      <c r="BHZ1" s="1168"/>
      <c r="BIA1" s="1168"/>
      <c r="BIB1" s="1168"/>
      <c r="BIC1" s="1168"/>
      <c r="BID1" s="1168"/>
      <c r="BIE1" s="1168"/>
      <c r="BIF1" s="1168"/>
      <c r="BIG1" s="1168"/>
      <c r="BIH1" s="1168"/>
      <c r="BII1" s="1168"/>
      <c r="BIJ1" s="1168"/>
      <c r="BIK1" s="1168"/>
      <c r="BIL1" s="1168"/>
      <c r="BIM1" s="1168"/>
      <c r="BIN1" s="1168"/>
      <c r="BIO1" s="1168"/>
      <c r="BIP1" s="1168"/>
      <c r="BIQ1" s="1168"/>
      <c r="BIR1" s="1168"/>
      <c r="BIS1" s="1168"/>
      <c r="BIT1" s="1168"/>
      <c r="BIU1" s="1168"/>
      <c r="BIV1" s="1168"/>
      <c r="BIW1" s="1168"/>
      <c r="BIX1" s="1168"/>
      <c r="BIY1" s="1168"/>
      <c r="BIZ1" s="1168"/>
      <c r="BJA1" s="1168"/>
      <c r="BJB1" s="1168"/>
      <c r="BJC1" s="1168"/>
      <c r="BJD1" s="1168"/>
      <c r="BJE1" s="1168"/>
      <c r="BJF1" s="1168"/>
      <c r="BJG1" s="1168"/>
      <c r="BJH1" s="1168"/>
      <c r="BJI1" s="1168"/>
      <c r="BJJ1" s="1168"/>
      <c r="BJK1" s="1168"/>
      <c r="BJL1" s="1168"/>
      <c r="BJM1" s="1168"/>
      <c r="BJN1" s="1168"/>
      <c r="BJO1" s="1168"/>
      <c r="BJP1" s="1168"/>
      <c r="BJQ1" s="1168"/>
      <c r="BJR1" s="1168"/>
      <c r="BJS1" s="1168"/>
      <c r="BJT1" s="1168"/>
      <c r="BJU1" s="1168"/>
      <c r="BJV1" s="1168"/>
      <c r="BJW1" s="1168"/>
      <c r="BJX1" s="1168"/>
      <c r="BJY1" s="1168"/>
      <c r="BJZ1" s="1168"/>
      <c r="BKA1" s="1168"/>
      <c r="BKB1" s="1168"/>
      <c r="BKC1" s="1168"/>
      <c r="BKD1" s="1168"/>
      <c r="BKE1" s="1168"/>
      <c r="BKF1" s="1168"/>
      <c r="BKG1" s="1168"/>
      <c r="BKH1" s="1168"/>
      <c r="BKI1" s="1168"/>
      <c r="BKJ1" s="1168"/>
      <c r="BKK1" s="1168"/>
      <c r="BKL1" s="1168"/>
      <c r="BKM1" s="1168"/>
      <c r="BKN1" s="1168"/>
      <c r="BKO1" s="1168"/>
      <c r="BKP1" s="1168"/>
      <c r="BKQ1" s="1168"/>
      <c r="BKR1" s="1168"/>
      <c r="BKS1" s="1168"/>
      <c r="BKT1" s="1168"/>
      <c r="BKU1" s="1168"/>
      <c r="BKV1" s="1168"/>
      <c r="BKW1" s="1168"/>
      <c r="BKX1" s="1168"/>
      <c r="BKY1" s="1168"/>
      <c r="BKZ1" s="1168"/>
      <c r="BLA1" s="1168"/>
      <c r="BLB1" s="1168"/>
      <c r="BLC1" s="1168"/>
      <c r="BLD1" s="1168"/>
      <c r="BLE1" s="1168"/>
      <c r="BLF1" s="1168"/>
      <c r="BLG1" s="1168"/>
      <c r="BLH1" s="1168"/>
      <c r="BLI1" s="1168"/>
      <c r="BLJ1" s="1168"/>
      <c r="BLK1" s="1168"/>
      <c r="BLL1" s="1168"/>
      <c r="BLM1" s="1168"/>
      <c r="BLN1" s="1168"/>
      <c r="BLO1" s="1168"/>
      <c r="BLP1" s="1168"/>
      <c r="BLQ1" s="1168"/>
      <c r="BLR1" s="1168"/>
      <c r="BLS1" s="1168"/>
      <c r="BLT1" s="1168"/>
      <c r="BLU1" s="1168"/>
      <c r="BLV1" s="1168"/>
      <c r="BLW1" s="1168"/>
      <c r="BLX1" s="1168"/>
      <c r="BLY1" s="1168"/>
      <c r="BLZ1" s="1168"/>
      <c r="BMA1" s="1168"/>
      <c r="BMB1" s="1168"/>
      <c r="BMC1" s="1168"/>
      <c r="BMD1" s="1168"/>
      <c r="BME1" s="1168"/>
      <c r="BMF1" s="1168"/>
      <c r="BMG1" s="1168"/>
      <c r="BMH1" s="1168"/>
      <c r="BMI1" s="1168"/>
      <c r="BMJ1" s="1168"/>
      <c r="BMK1" s="1168"/>
      <c r="BML1" s="1168"/>
      <c r="BMM1" s="1168"/>
      <c r="BMN1" s="1168"/>
      <c r="BMO1" s="1168"/>
      <c r="BMP1" s="1168"/>
      <c r="BMQ1" s="1168"/>
      <c r="BMR1" s="1168"/>
      <c r="BMS1" s="1168"/>
      <c r="BMT1" s="1168"/>
      <c r="BMU1" s="1168"/>
      <c r="BMV1" s="1168"/>
      <c r="BMW1" s="1168"/>
      <c r="BMX1" s="1168"/>
      <c r="BMY1" s="1168"/>
      <c r="BMZ1" s="1168"/>
      <c r="BNA1" s="1168"/>
      <c r="BNB1" s="1168"/>
      <c r="BNC1" s="1168"/>
      <c r="BND1" s="1168"/>
      <c r="BNE1" s="1168"/>
      <c r="BNF1" s="1168"/>
      <c r="BNG1" s="1168"/>
      <c r="BNH1" s="1168"/>
      <c r="BNI1" s="1168"/>
      <c r="BNJ1" s="1168"/>
      <c r="BNK1" s="1168"/>
      <c r="BNL1" s="1168"/>
      <c r="BNM1" s="1168"/>
      <c r="BNN1" s="1168"/>
      <c r="BNO1" s="1168"/>
      <c r="BNP1" s="1168"/>
      <c r="BNQ1" s="1168"/>
      <c r="BNR1" s="1168"/>
      <c r="BNS1" s="1168"/>
      <c r="BNT1" s="1168"/>
      <c r="BNU1" s="1168"/>
      <c r="BNV1" s="1168"/>
      <c r="BNW1" s="1168"/>
      <c r="BNX1" s="1168"/>
      <c r="BNY1" s="1168"/>
      <c r="BNZ1" s="1168"/>
      <c r="BOA1" s="1168"/>
      <c r="BOB1" s="1168"/>
      <c r="BOC1" s="1168"/>
      <c r="BOD1" s="1168"/>
      <c r="BOE1" s="1168"/>
      <c r="BOF1" s="1168"/>
      <c r="BOG1" s="1168"/>
      <c r="BOH1" s="1168"/>
      <c r="BOI1" s="1168"/>
      <c r="BOJ1" s="1168"/>
      <c r="BOK1" s="1168"/>
      <c r="BOL1" s="1168"/>
      <c r="BOM1" s="1168"/>
      <c r="BON1" s="1168"/>
      <c r="BOO1" s="1168"/>
      <c r="BOP1" s="1168"/>
      <c r="BOQ1" s="1168"/>
      <c r="BOR1" s="1168"/>
      <c r="BOS1" s="1168"/>
      <c r="BOT1" s="1168"/>
      <c r="BOU1" s="1168"/>
      <c r="BOV1" s="1168"/>
      <c r="BOW1" s="1168"/>
      <c r="BOX1" s="1168"/>
      <c r="BOY1" s="1168"/>
      <c r="BOZ1" s="1168"/>
      <c r="BPA1" s="1168"/>
      <c r="BPB1" s="1168"/>
      <c r="BPC1" s="1168"/>
      <c r="BPD1" s="1168"/>
      <c r="BPE1" s="1168"/>
      <c r="BPF1" s="1168"/>
      <c r="BPG1" s="1168"/>
      <c r="BPH1" s="1168"/>
      <c r="BPI1" s="1168"/>
      <c r="BPJ1" s="1168"/>
      <c r="BPK1" s="1168"/>
      <c r="BPL1" s="1168"/>
      <c r="BPM1" s="1168"/>
      <c r="BPN1" s="1168"/>
      <c r="BPO1" s="1168"/>
      <c r="BPP1" s="1168"/>
      <c r="BPQ1" s="1168"/>
      <c r="BPR1" s="1168"/>
      <c r="BPS1" s="1168"/>
      <c r="BPT1" s="1168"/>
      <c r="BPU1" s="1168"/>
      <c r="BPV1" s="1168"/>
      <c r="BPW1" s="1168"/>
      <c r="BPX1" s="1168"/>
      <c r="BPY1" s="1168"/>
      <c r="BPZ1" s="1168"/>
      <c r="BQA1" s="1168"/>
      <c r="BQB1" s="1168"/>
      <c r="BQC1" s="1168"/>
      <c r="BQD1" s="1168"/>
      <c r="BQE1" s="1168"/>
      <c r="BQF1" s="1168"/>
      <c r="BQG1" s="1168"/>
      <c r="BQH1" s="1168"/>
      <c r="BQI1" s="1168"/>
      <c r="BQJ1" s="1168"/>
      <c r="BQK1" s="1168"/>
      <c r="BQL1" s="1168"/>
      <c r="BQM1" s="1168"/>
      <c r="BQN1" s="1168"/>
      <c r="BQO1" s="1168"/>
      <c r="BQP1" s="1168"/>
      <c r="BQQ1" s="1168"/>
      <c r="BQR1" s="1168"/>
      <c r="BQS1" s="1168"/>
      <c r="BQT1" s="1168"/>
      <c r="BQU1" s="1168"/>
      <c r="BQV1" s="1168"/>
      <c r="BQW1" s="1168"/>
      <c r="BQX1" s="1168"/>
      <c r="BQY1" s="1168"/>
      <c r="BQZ1" s="1168"/>
      <c r="BRA1" s="1168"/>
      <c r="BRB1" s="1168"/>
      <c r="BRC1" s="1168"/>
      <c r="BRD1" s="1168"/>
      <c r="BRE1" s="1168"/>
      <c r="BRF1" s="1168"/>
      <c r="BRG1" s="1168"/>
      <c r="BRH1" s="1168"/>
      <c r="BRI1" s="1168"/>
      <c r="BRJ1" s="1168"/>
      <c r="BRK1" s="1168"/>
      <c r="BRL1" s="1168"/>
      <c r="BRM1" s="1168"/>
      <c r="BRN1" s="1168"/>
      <c r="BRO1" s="1168"/>
      <c r="BRP1" s="1168"/>
      <c r="BRQ1" s="1168"/>
      <c r="BRR1" s="1168"/>
      <c r="BRS1" s="1168"/>
      <c r="BRT1" s="1168"/>
      <c r="BRU1" s="1168"/>
      <c r="BRV1" s="1168"/>
      <c r="BRW1" s="1168"/>
      <c r="BRX1" s="1168"/>
      <c r="BRY1" s="1168"/>
      <c r="BRZ1" s="1168"/>
      <c r="BSA1" s="1168"/>
      <c r="BSB1" s="1168"/>
      <c r="BSC1" s="1168"/>
      <c r="BSD1" s="1168"/>
      <c r="BSE1" s="1168"/>
      <c r="BSF1" s="1168"/>
      <c r="BSG1" s="1168"/>
      <c r="BSH1" s="1168"/>
      <c r="BSI1" s="1168"/>
      <c r="BSJ1" s="1168"/>
      <c r="BSK1" s="1168"/>
      <c r="BSL1" s="1168"/>
      <c r="BSM1" s="1168"/>
      <c r="BSN1" s="1168"/>
      <c r="BSO1" s="1168"/>
      <c r="BSP1" s="1168"/>
      <c r="BSQ1" s="1168"/>
      <c r="BSR1" s="1168"/>
      <c r="BSS1" s="1168"/>
      <c r="BST1" s="1168"/>
      <c r="BSU1" s="1168"/>
      <c r="BSV1" s="1168"/>
      <c r="BSW1" s="1168"/>
      <c r="BSX1" s="1168"/>
      <c r="BSY1" s="1168"/>
      <c r="BSZ1" s="1168"/>
      <c r="BTA1" s="1168"/>
      <c r="BTB1" s="1168"/>
      <c r="BTC1" s="1168"/>
      <c r="BTD1" s="1168"/>
      <c r="BTE1" s="1168"/>
      <c r="BTF1" s="1168"/>
      <c r="BTG1" s="1168"/>
      <c r="BTH1" s="1168"/>
      <c r="BTI1" s="1168"/>
      <c r="BTJ1" s="1168"/>
      <c r="BTK1" s="1168"/>
      <c r="BTL1" s="1168"/>
      <c r="BTM1" s="1168"/>
      <c r="BTN1" s="1168"/>
      <c r="BTO1" s="1168"/>
      <c r="BTP1" s="1168"/>
      <c r="BTQ1" s="1168"/>
      <c r="BTR1" s="1168"/>
      <c r="BTS1" s="1168"/>
      <c r="BTT1" s="1168"/>
      <c r="BTU1" s="1168"/>
      <c r="BTV1" s="1168"/>
      <c r="BTW1" s="1168"/>
      <c r="BTX1" s="1168"/>
      <c r="BTY1" s="1168"/>
      <c r="BTZ1" s="1168"/>
      <c r="BUA1" s="1168"/>
      <c r="BUB1" s="1168"/>
      <c r="BUC1" s="1168"/>
      <c r="BUD1" s="1168"/>
      <c r="BUE1" s="1168"/>
      <c r="BUF1" s="1168"/>
      <c r="BUG1" s="1168"/>
      <c r="BUH1" s="1168"/>
      <c r="BUI1" s="1168"/>
      <c r="BUJ1" s="1168"/>
      <c r="BUK1" s="1168"/>
      <c r="BUL1" s="1168"/>
      <c r="BUM1" s="1168"/>
      <c r="BUN1" s="1168"/>
      <c r="BUO1" s="1168"/>
      <c r="BUP1" s="1168"/>
      <c r="BUQ1" s="1168"/>
      <c r="BUR1" s="1168"/>
      <c r="BUS1" s="1168"/>
      <c r="BUT1" s="1168"/>
      <c r="BUU1" s="1168"/>
      <c r="BUV1" s="1168"/>
      <c r="BUW1" s="1168"/>
      <c r="BUX1" s="1168"/>
      <c r="BUY1" s="1168"/>
      <c r="BUZ1" s="1168"/>
      <c r="BVA1" s="1168"/>
      <c r="BVB1" s="1168"/>
      <c r="BVC1" s="1168"/>
      <c r="BVD1" s="1168"/>
      <c r="BVE1" s="1168"/>
      <c r="BVF1" s="1168"/>
      <c r="BVG1" s="1168"/>
      <c r="BVH1" s="1168"/>
      <c r="BVI1" s="1168"/>
      <c r="BVJ1" s="1168"/>
      <c r="BVK1" s="1168"/>
      <c r="BVL1" s="1168"/>
      <c r="BVM1" s="1168"/>
      <c r="BVN1" s="1168"/>
      <c r="BVO1" s="1168"/>
      <c r="BVP1" s="1168"/>
      <c r="BVQ1" s="1168"/>
      <c r="BVR1" s="1168"/>
      <c r="BVS1" s="1168"/>
      <c r="BVT1" s="1168"/>
      <c r="BVU1" s="1168"/>
      <c r="BVV1" s="1168"/>
      <c r="BVW1" s="1168"/>
      <c r="BVX1" s="1168"/>
      <c r="BVY1" s="1168"/>
      <c r="BVZ1" s="1168"/>
      <c r="BWA1" s="1168"/>
      <c r="BWB1" s="1168"/>
      <c r="BWC1" s="1168"/>
      <c r="BWD1" s="1168"/>
      <c r="BWE1" s="1168"/>
      <c r="BWF1" s="1168"/>
      <c r="BWG1" s="1168"/>
      <c r="BWH1" s="1168"/>
      <c r="BWI1" s="1168"/>
      <c r="BWJ1" s="1168"/>
      <c r="BWK1" s="1168"/>
      <c r="BWL1" s="1168"/>
      <c r="BWM1" s="1168"/>
      <c r="BWN1" s="1168"/>
      <c r="BWO1" s="1168"/>
      <c r="BWP1" s="1168"/>
      <c r="BWQ1" s="1168"/>
      <c r="BWR1" s="1168"/>
      <c r="BWS1" s="1168"/>
      <c r="BWT1" s="1168"/>
      <c r="BWU1" s="1168"/>
      <c r="BWV1" s="1168"/>
      <c r="BWW1" s="1168"/>
      <c r="BWX1" s="1168"/>
      <c r="BWY1" s="1168"/>
      <c r="BWZ1" s="1168"/>
      <c r="BXA1" s="1168"/>
      <c r="BXB1" s="1168"/>
      <c r="BXC1" s="1168"/>
      <c r="BXD1" s="1168"/>
      <c r="BXE1" s="1168"/>
      <c r="BXF1" s="1168"/>
      <c r="BXG1" s="1168"/>
      <c r="BXH1" s="1168"/>
      <c r="BXI1" s="1168"/>
      <c r="BXJ1" s="1168"/>
      <c r="BXK1" s="1168"/>
      <c r="BXL1" s="1168"/>
      <c r="BXM1" s="1168"/>
      <c r="BXN1" s="1168"/>
      <c r="BXO1" s="1168"/>
      <c r="BXP1" s="1168"/>
      <c r="BXQ1" s="1168"/>
      <c r="BXR1" s="1168"/>
      <c r="BXS1" s="1168"/>
      <c r="BXT1" s="1168"/>
      <c r="BXU1" s="1168"/>
      <c r="BXV1" s="1168"/>
      <c r="BXW1" s="1168"/>
      <c r="BXX1" s="1168"/>
      <c r="BXY1" s="1168"/>
      <c r="BXZ1" s="1168"/>
      <c r="BYA1" s="1168"/>
      <c r="BYB1" s="1168"/>
      <c r="BYC1" s="1168"/>
      <c r="BYD1" s="1168"/>
      <c r="BYE1" s="1168"/>
      <c r="BYF1" s="1168"/>
      <c r="BYG1" s="1168"/>
      <c r="BYH1" s="1168"/>
      <c r="BYI1" s="1168"/>
      <c r="BYJ1" s="1168"/>
      <c r="BYK1" s="1168"/>
      <c r="BYL1" s="1168"/>
      <c r="BYM1" s="1168"/>
      <c r="BYN1" s="1168"/>
      <c r="BYO1" s="1168"/>
      <c r="BYP1" s="1168"/>
      <c r="BYQ1" s="1168"/>
      <c r="BYR1" s="1168"/>
      <c r="BYS1" s="1168"/>
      <c r="BYT1" s="1168"/>
      <c r="BYU1" s="1168"/>
      <c r="BYV1" s="1168"/>
      <c r="BYW1" s="1168"/>
      <c r="BYX1" s="1168"/>
      <c r="BYY1" s="1168"/>
      <c r="BYZ1" s="1168"/>
      <c r="BZA1" s="1168"/>
      <c r="BZB1" s="1168"/>
      <c r="BZC1" s="1168"/>
      <c r="BZD1" s="1168"/>
      <c r="BZE1" s="1168"/>
      <c r="BZF1" s="1168"/>
      <c r="BZG1" s="1168"/>
      <c r="BZH1" s="1168"/>
      <c r="BZI1" s="1168"/>
      <c r="BZJ1" s="1168"/>
      <c r="BZK1" s="1168"/>
      <c r="BZL1" s="1168"/>
      <c r="BZM1" s="1168"/>
      <c r="BZN1" s="1168"/>
      <c r="BZO1" s="1168"/>
      <c r="BZP1" s="1168"/>
      <c r="BZQ1" s="1168"/>
      <c r="BZR1" s="1168"/>
      <c r="BZS1" s="1168"/>
      <c r="BZT1" s="1168"/>
      <c r="BZU1" s="1168"/>
      <c r="BZV1" s="1168"/>
      <c r="BZW1" s="1168"/>
      <c r="BZX1" s="1168"/>
      <c r="BZY1" s="1168"/>
      <c r="BZZ1" s="1168"/>
      <c r="CAA1" s="1168"/>
      <c r="CAB1" s="1168"/>
      <c r="CAC1" s="1168"/>
      <c r="CAD1" s="1168"/>
      <c r="CAE1" s="1168"/>
      <c r="CAF1" s="1168"/>
      <c r="CAG1" s="1168"/>
      <c r="CAH1" s="1168"/>
      <c r="CAI1" s="1168"/>
      <c r="CAJ1" s="1168"/>
      <c r="CAK1" s="1168"/>
      <c r="CAL1" s="1168"/>
      <c r="CAM1" s="1168"/>
      <c r="CAN1" s="1168"/>
      <c r="CAO1" s="1168"/>
      <c r="CAP1" s="1168"/>
      <c r="CAQ1" s="1168"/>
      <c r="CAR1" s="1168"/>
      <c r="CAS1" s="1168"/>
      <c r="CAT1" s="1168"/>
      <c r="CAU1" s="1168"/>
      <c r="CAV1" s="1168"/>
      <c r="CAW1" s="1168"/>
      <c r="CAX1" s="1168"/>
      <c r="CAY1" s="1168"/>
      <c r="CAZ1" s="1168"/>
      <c r="CBA1" s="1168"/>
      <c r="CBB1" s="1168"/>
      <c r="CBC1" s="1168"/>
      <c r="CBD1" s="1168"/>
      <c r="CBE1" s="1168"/>
      <c r="CBF1" s="1168"/>
      <c r="CBG1" s="1168"/>
      <c r="CBH1" s="1168"/>
      <c r="CBI1" s="1168"/>
      <c r="CBJ1" s="1168"/>
      <c r="CBK1" s="1168"/>
      <c r="CBL1" s="1168"/>
      <c r="CBM1" s="1168"/>
      <c r="CBN1" s="1168"/>
      <c r="CBO1" s="1168"/>
      <c r="CBP1" s="1168"/>
      <c r="CBQ1" s="1168"/>
      <c r="CBR1" s="1168"/>
      <c r="CBS1" s="1168"/>
      <c r="CBT1" s="1168"/>
      <c r="CBU1" s="1168"/>
      <c r="CBV1" s="1168"/>
      <c r="CBW1" s="1168"/>
      <c r="CBX1" s="1168"/>
      <c r="CBY1" s="1168"/>
      <c r="CBZ1" s="1168"/>
      <c r="CCA1" s="1168"/>
      <c r="CCB1" s="1168"/>
      <c r="CCC1" s="1168"/>
      <c r="CCD1" s="1168"/>
      <c r="CCE1" s="1168"/>
      <c r="CCF1" s="1168"/>
      <c r="CCG1" s="1168"/>
      <c r="CCH1" s="1168"/>
      <c r="CCI1" s="1168"/>
      <c r="CCJ1" s="1168"/>
      <c r="CCK1" s="1168"/>
      <c r="CCL1" s="1168"/>
      <c r="CCM1" s="1168"/>
      <c r="CCN1" s="1168"/>
      <c r="CCO1" s="1168"/>
      <c r="CCP1" s="1168"/>
      <c r="CCQ1" s="1168"/>
      <c r="CCR1" s="1168"/>
      <c r="CCS1" s="1168"/>
      <c r="CCT1" s="1168"/>
      <c r="CCU1" s="1168"/>
      <c r="CCV1" s="1168"/>
      <c r="CCW1" s="1168"/>
      <c r="CCX1" s="1168"/>
      <c r="CCY1" s="1168"/>
      <c r="CCZ1" s="1168"/>
      <c r="CDA1" s="1168"/>
      <c r="CDB1" s="1168"/>
      <c r="CDC1" s="1168"/>
      <c r="CDD1" s="1168"/>
      <c r="CDE1" s="1168"/>
      <c r="CDF1" s="1168"/>
      <c r="CDG1" s="1168"/>
      <c r="CDH1" s="1168"/>
      <c r="CDI1" s="1168"/>
      <c r="CDJ1" s="1168"/>
      <c r="CDK1" s="1168"/>
      <c r="CDL1" s="1168"/>
      <c r="CDM1" s="1168"/>
      <c r="CDN1" s="1168"/>
      <c r="CDO1" s="1168"/>
      <c r="CDP1" s="1168"/>
      <c r="CDQ1" s="1168"/>
      <c r="CDR1" s="1168"/>
      <c r="CDS1" s="1168"/>
      <c r="CDT1" s="1168"/>
      <c r="CDU1" s="1168"/>
      <c r="CDV1" s="1168"/>
      <c r="CDW1" s="1168"/>
      <c r="CDX1" s="1168"/>
      <c r="CDY1" s="1168"/>
      <c r="CDZ1" s="1168"/>
      <c r="CEA1" s="1168"/>
      <c r="CEB1" s="1168"/>
      <c r="CEC1" s="1168"/>
      <c r="CED1" s="1168"/>
      <c r="CEE1" s="1168"/>
      <c r="CEF1" s="1168"/>
      <c r="CEG1" s="1168"/>
      <c r="CEH1" s="1168"/>
      <c r="CEI1" s="1168"/>
      <c r="CEJ1" s="1168"/>
      <c r="CEK1" s="1168"/>
      <c r="CEL1" s="1168"/>
      <c r="CEM1" s="1168"/>
      <c r="CEN1" s="1168"/>
      <c r="CEO1" s="1168"/>
      <c r="CEP1" s="1168"/>
      <c r="CEQ1" s="1168"/>
      <c r="CER1" s="1168"/>
      <c r="CES1" s="1168"/>
      <c r="CET1" s="1168"/>
      <c r="CEU1" s="1168"/>
      <c r="CEV1" s="1168"/>
      <c r="CEW1" s="1168"/>
      <c r="CEX1" s="1168"/>
      <c r="CEY1" s="1168"/>
      <c r="CEZ1" s="1168"/>
      <c r="CFA1" s="1168"/>
      <c r="CFB1" s="1168"/>
      <c r="CFC1" s="1168"/>
      <c r="CFD1" s="1168"/>
      <c r="CFE1" s="1168"/>
      <c r="CFF1" s="1168"/>
      <c r="CFG1" s="1168"/>
      <c r="CFH1" s="1168"/>
      <c r="CFI1" s="1168"/>
      <c r="CFJ1" s="1168"/>
      <c r="CFK1" s="1168"/>
      <c r="CFL1" s="1168"/>
      <c r="CFM1" s="1168"/>
      <c r="CFN1" s="1168"/>
      <c r="CFO1" s="1168"/>
      <c r="CFP1" s="1168"/>
      <c r="CFQ1" s="1168"/>
      <c r="CFR1" s="1168"/>
      <c r="CFS1" s="1168"/>
      <c r="CFT1" s="1168"/>
      <c r="CFU1" s="1168"/>
      <c r="CFV1" s="1168"/>
      <c r="CFW1" s="1168"/>
      <c r="CFX1" s="1168"/>
      <c r="CFY1" s="1168"/>
      <c r="CFZ1" s="1168"/>
      <c r="CGA1" s="1168"/>
      <c r="CGB1" s="1168"/>
      <c r="CGC1" s="1168"/>
      <c r="CGD1" s="1168"/>
      <c r="CGE1" s="1168"/>
      <c r="CGF1" s="1168"/>
      <c r="CGG1" s="1168"/>
      <c r="CGH1" s="1168"/>
      <c r="CGI1" s="1168"/>
      <c r="CGJ1" s="1168"/>
      <c r="CGK1" s="1168"/>
      <c r="CGL1" s="1168"/>
      <c r="CGM1" s="1168"/>
      <c r="CGN1" s="1168"/>
      <c r="CGO1" s="1168"/>
      <c r="CGP1" s="1168"/>
      <c r="CGQ1" s="1168"/>
      <c r="CGR1" s="1168"/>
      <c r="CGS1" s="1168"/>
      <c r="CGT1" s="1168"/>
      <c r="CGU1" s="1168"/>
      <c r="CGV1" s="1168"/>
      <c r="CGW1" s="1168"/>
      <c r="CGX1" s="1168"/>
      <c r="CGY1" s="1168"/>
      <c r="CGZ1" s="1168"/>
      <c r="CHA1" s="1168"/>
      <c r="CHB1" s="1168"/>
      <c r="CHC1" s="1168"/>
      <c r="CHD1" s="1168"/>
      <c r="CHE1" s="1168"/>
      <c r="CHF1" s="1168"/>
      <c r="CHG1" s="1168"/>
      <c r="CHH1" s="1168"/>
      <c r="CHI1" s="1168"/>
      <c r="CHJ1" s="1168"/>
      <c r="CHK1" s="1168"/>
      <c r="CHL1" s="1168"/>
      <c r="CHM1" s="1168"/>
      <c r="CHN1" s="1168"/>
      <c r="CHO1" s="1168"/>
      <c r="CHP1" s="1168"/>
      <c r="CHQ1" s="1168"/>
      <c r="CHR1" s="1168"/>
      <c r="CHS1" s="1168"/>
      <c r="CHT1" s="1168"/>
      <c r="CHU1" s="1168"/>
      <c r="CHV1" s="1168"/>
      <c r="CHW1" s="1168"/>
      <c r="CHX1" s="1168"/>
      <c r="CHY1" s="1168"/>
      <c r="CHZ1" s="1168"/>
      <c r="CIA1" s="1168"/>
      <c r="CIB1" s="1168"/>
      <c r="CIC1" s="1168"/>
      <c r="CID1" s="1168"/>
      <c r="CIE1" s="1168"/>
      <c r="CIF1" s="1168"/>
      <c r="CIG1" s="1168"/>
      <c r="CIH1" s="1168"/>
      <c r="CII1" s="1168"/>
      <c r="CIJ1" s="1168"/>
      <c r="CIK1" s="1168"/>
      <c r="CIL1" s="1168"/>
      <c r="CIM1" s="1168"/>
      <c r="CIN1" s="1168"/>
      <c r="CIO1" s="1168"/>
      <c r="CIP1" s="1168"/>
      <c r="CIQ1" s="1168"/>
      <c r="CIR1" s="1168"/>
      <c r="CIS1" s="1168"/>
      <c r="CIT1" s="1168"/>
      <c r="CIU1" s="1168"/>
      <c r="CIV1" s="1168"/>
      <c r="CIW1" s="1168"/>
      <c r="CIX1" s="1168"/>
      <c r="CIY1" s="1168"/>
      <c r="CIZ1" s="1168"/>
      <c r="CJA1" s="1168"/>
      <c r="CJB1" s="1168"/>
      <c r="CJC1" s="1168"/>
      <c r="CJD1" s="1168"/>
      <c r="CJE1" s="1168"/>
      <c r="CJF1" s="1168"/>
      <c r="CJG1" s="1168"/>
      <c r="CJH1" s="1168"/>
      <c r="CJI1" s="1168"/>
      <c r="CJJ1" s="1168"/>
      <c r="CJK1" s="1168"/>
      <c r="CJL1" s="1168"/>
      <c r="CJM1" s="1168"/>
      <c r="CJN1" s="1168"/>
      <c r="CJO1" s="1168"/>
      <c r="CJP1" s="1168"/>
      <c r="CJQ1" s="1168"/>
      <c r="CJR1" s="1168"/>
      <c r="CJS1" s="1168"/>
      <c r="CJT1" s="1168"/>
      <c r="CJU1" s="1168"/>
      <c r="CJV1" s="1168"/>
      <c r="CJW1" s="1168"/>
      <c r="CJX1" s="1168"/>
      <c r="CJY1" s="1168"/>
      <c r="CJZ1" s="1168"/>
      <c r="CKA1" s="1168"/>
      <c r="CKB1" s="1168"/>
      <c r="CKC1" s="1168"/>
      <c r="CKD1" s="1168"/>
      <c r="CKE1" s="1168"/>
      <c r="CKF1" s="1168"/>
      <c r="CKG1" s="1168"/>
      <c r="CKH1" s="1168"/>
      <c r="CKI1" s="1168"/>
      <c r="CKJ1" s="1168"/>
      <c r="CKK1" s="1168"/>
      <c r="CKL1" s="1168"/>
      <c r="CKM1" s="1168"/>
      <c r="CKN1" s="1168"/>
      <c r="CKO1" s="1168"/>
      <c r="CKP1" s="1168"/>
      <c r="CKQ1" s="1168"/>
      <c r="CKR1" s="1168"/>
      <c r="CKS1" s="1168"/>
      <c r="CKT1" s="1168"/>
      <c r="CKU1" s="1168"/>
      <c r="CKV1" s="1168"/>
      <c r="CKW1" s="1168"/>
      <c r="CKX1" s="1168"/>
      <c r="CKY1" s="1168"/>
      <c r="CKZ1" s="1168"/>
      <c r="CLA1" s="1168"/>
      <c r="CLB1" s="1168"/>
      <c r="CLC1" s="1168"/>
      <c r="CLD1" s="1168"/>
      <c r="CLE1" s="1168"/>
      <c r="CLF1" s="1168"/>
      <c r="CLG1" s="1168"/>
      <c r="CLH1" s="1168"/>
      <c r="CLI1" s="1168"/>
      <c r="CLJ1" s="1168"/>
      <c r="CLK1" s="1168"/>
      <c r="CLL1" s="1168"/>
      <c r="CLM1" s="1168"/>
      <c r="CLN1" s="1168"/>
      <c r="CLO1" s="1168"/>
      <c r="CLP1" s="1168"/>
      <c r="CLQ1" s="1168"/>
      <c r="CLR1" s="1168"/>
      <c r="CLS1" s="1168"/>
      <c r="CLT1" s="1168"/>
      <c r="CLU1" s="1168"/>
      <c r="CLV1" s="1168"/>
      <c r="CLW1" s="1168"/>
      <c r="CLX1" s="1168"/>
      <c r="CLY1" s="1168"/>
      <c r="CLZ1" s="1168"/>
      <c r="CMA1" s="1168"/>
      <c r="CMB1" s="1168"/>
      <c r="CMC1" s="1168"/>
      <c r="CMD1" s="1168"/>
      <c r="CME1" s="1168"/>
      <c r="CMF1" s="1168"/>
      <c r="CMG1" s="1168"/>
      <c r="CMH1" s="1168"/>
      <c r="CMI1" s="1168"/>
      <c r="CMJ1" s="1168"/>
      <c r="CMK1" s="1168"/>
      <c r="CML1" s="1168"/>
      <c r="CMM1" s="1168"/>
      <c r="CMN1" s="1168"/>
      <c r="CMO1" s="1168"/>
      <c r="CMP1" s="1168"/>
      <c r="CMQ1" s="1168"/>
      <c r="CMR1" s="1168"/>
      <c r="CMS1" s="1168"/>
      <c r="CMT1" s="1168"/>
      <c r="CMU1" s="1168"/>
      <c r="CMV1" s="1168"/>
      <c r="CMW1" s="1168"/>
      <c r="CMX1" s="1168"/>
      <c r="CMY1" s="1168"/>
      <c r="CMZ1" s="1168"/>
      <c r="CNA1" s="1168"/>
      <c r="CNB1" s="1168"/>
      <c r="CNC1" s="1168"/>
      <c r="CND1" s="1168"/>
      <c r="CNE1" s="1168"/>
      <c r="CNF1" s="1168"/>
      <c r="CNG1" s="1168"/>
      <c r="CNH1" s="1168"/>
      <c r="CNI1" s="1168"/>
      <c r="CNJ1" s="1168"/>
      <c r="CNK1" s="1168"/>
      <c r="CNL1" s="1168"/>
      <c r="CNM1" s="1168"/>
      <c r="CNN1" s="1168"/>
      <c r="CNO1" s="1168"/>
      <c r="CNP1" s="1168"/>
      <c r="CNQ1" s="1168"/>
      <c r="CNR1" s="1168"/>
      <c r="CNS1" s="1168"/>
      <c r="CNT1" s="1168"/>
      <c r="CNU1" s="1168"/>
      <c r="CNV1" s="1168"/>
      <c r="CNW1" s="1168"/>
      <c r="CNX1" s="1168"/>
      <c r="CNY1" s="1168"/>
      <c r="CNZ1" s="1168"/>
      <c r="COA1" s="1168"/>
      <c r="COB1" s="1168"/>
      <c r="COC1" s="1168"/>
      <c r="COD1" s="1168"/>
      <c r="COE1" s="1168"/>
      <c r="COF1" s="1168"/>
      <c r="COG1" s="1168"/>
      <c r="COH1" s="1168"/>
      <c r="COI1" s="1168"/>
      <c r="COJ1" s="1168"/>
      <c r="COK1" s="1168"/>
      <c r="COL1" s="1168"/>
      <c r="COM1" s="1168"/>
      <c r="CON1" s="1168"/>
      <c r="COO1" s="1168"/>
      <c r="COP1" s="1168"/>
      <c r="COQ1" s="1168"/>
      <c r="COR1" s="1168"/>
      <c r="COS1" s="1168"/>
      <c r="COT1" s="1168"/>
      <c r="COU1" s="1168"/>
      <c r="COV1" s="1168"/>
      <c r="COW1" s="1168"/>
      <c r="COX1" s="1168"/>
      <c r="COY1" s="1168"/>
      <c r="COZ1" s="1168"/>
      <c r="CPA1" s="1168"/>
      <c r="CPB1" s="1168"/>
      <c r="CPC1" s="1168"/>
      <c r="CPD1" s="1168"/>
      <c r="CPE1" s="1168"/>
      <c r="CPF1" s="1168"/>
      <c r="CPG1" s="1168"/>
      <c r="CPH1" s="1168"/>
      <c r="CPI1" s="1168"/>
      <c r="CPJ1" s="1168"/>
      <c r="CPK1" s="1168"/>
      <c r="CPL1" s="1168"/>
      <c r="CPM1" s="1168"/>
      <c r="CPN1" s="1168"/>
      <c r="CPO1" s="1168"/>
      <c r="CPP1" s="1168"/>
      <c r="CPQ1" s="1168"/>
      <c r="CPR1" s="1168"/>
      <c r="CPS1" s="1168"/>
      <c r="CPT1" s="1168"/>
      <c r="CPU1" s="1168"/>
      <c r="CPV1" s="1168"/>
      <c r="CPW1" s="1168"/>
      <c r="CPX1" s="1168"/>
      <c r="CPY1" s="1168"/>
      <c r="CPZ1" s="1168"/>
      <c r="CQA1" s="1168"/>
      <c r="CQB1" s="1168"/>
      <c r="CQC1" s="1168"/>
      <c r="CQD1" s="1168"/>
      <c r="CQE1" s="1168"/>
      <c r="CQF1" s="1168"/>
      <c r="CQG1" s="1168"/>
      <c r="CQH1" s="1168"/>
      <c r="CQI1" s="1168"/>
      <c r="CQJ1" s="1168"/>
      <c r="CQK1" s="1168"/>
      <c r="CQL1" s="1168"/>
      <c r="CQM1" s="1168"/>
      <c r="CQN1" s="1168"/>
      <c r="CQO1" s="1168"/>
      <c r="CQP1" s="1168"/>
      <c r="CQQ1" s="1168"/>
      <c r="CQR1" s="1168"/>
      <c r="CQS1" s="1168"/>
      <c r="CQT1" s="1168"/>
      <c r="CQU1" s="1168"/>
      <c r="CQV1" s="1168"/>
      <c r="CQW1" s="1168"/>
      <c r="CQX1" s="1168"/>
      <c r="CQY1" s="1168"/>
      <c r="CQZ1" s="1168"/>
      <c r="CRA1" s="1168"/>
      <c r="CRB1" s="1168"/>
      <c r="CRC1" s="1168"/>
      <c r="CRD1" s="1168"/>
      <c r="CRE1" s="1168"/>
      <c r="CRF1" s="1168"/>
      <c r="CRG1" s="1168"/>
      <c r="CRH1" s="1168"/>
      <c r="CRI1" s="1168"/>
      <c r="CRJ1" s="1168"/>
      <c r="CRK1" s="1168"/>
      <c r="CRL1" s="1168"/>
      <c r="CRM1" s="1168"/>
      <c r="CRN1" s="1168"/>
      <c r="CRO1" s="1168"/>
      <c r="CRP1" s="1168"/>
      <c r="CRQ1" s="1168"/>
      <c r="CRR1" s="1168"/>
      <c r="CRS1" s="1168"/>
      <c r="CRT1" s="1168"/>
      <c r="CRU1" s="1168"/>
      <c r="CRV1" s="1168"/>
      <c r="CRW1" s="1168"/>
      <c r="CRX1" s="1168"/>
      <c r="CRY1" s="1168"/>
      <c r="CRZ1" s="1168"/>
      <c r="CSA1" s="1168"/>
      <c r="CSB1" s="1168"/>
      <c r="CSC1" s="1168"/>
      <c r="CSD1" s="1168"/>
      <c r="CSE1" s="1168"/>
      <c r="CSF1" s="1168"/>
      <c r="CSG1" s="1168"/>
      <c r="CSH1" s="1168"/>
      <c r="CSI1" s="1168"/>
      <c r="CSJ1" s="1168"/>
      <c r="CSK1" s="1168"/>
      <c r="CSL1" s="1168"/>
      <c r="CSM1" s="1168"/>
      <c r="CSN1" s="1168"/>
      <c r="CSO1" s="1168"/>
      <c r="CSP1" s="1168"/>
      <c r="CSQ1" s="1168"/>
      <c r="CSR1" s="1168"/>
      <c r="CSS1" s="1168"/>
      <c r="CST1" s="1168"/>
      <c r="CSU1" s="1168"/>
      <c r="CSV1" s="1168"/>
      <c r="CSW1" s="1168"/>
      <c r="CSX1" s="1168"/>
      <c r="CSY1" s="1168"/>
      <c r="CSZ1" s="1168"/>
      <c r="CTA1" s="1168"/>
      <c r="CTB1" s="1168"/>
      <c r="CTC1" s="1168"/>
      <c r="CTD1" s="1168"/>
      <c r="CTE1" s="1168"/>
      <c r="CTF1" s="1168"/>
      <c r="CTG1" s="1168"/>
      <c r="CTH1" s="1168"/>
      <c r="CTI1" s="1168"/>
      <c r="CTJ1" s="1168"/>
      <c r="CTK1" s="1168"/>
      <c r="CTL1" s="1168"/>
      <c r="CTM1" s="1168"/>
      <c r="CTN1" s="1168"/>
      <c r="CTO1" s="1168"/>
      <c r="CTP1" s="1168"/>
      <c r="CTQ1" s="1168"/>
      <c r="CTR1" s="1168"/>
      <c r="CTS1" s="1168"/>
      <c r="CTT1" s="1168"/>
      <c r="CTU1" s="1168"/>
      <c r="CTV1" s="1168"/>
      <c r="CTW1" s="1168"/>
      <c r="CTX1" s="1168"/>
      <c r="CTY1" s="1168"/>
      <c r="CTZ1" s="1168"/>
      <c r="CUA1" s="1168"/>
      <c r="CUB1" s="1168"/>
      <c r="CUC1" s="1168"/>
      <c r="CUD1" s="1168"/>
      <c r="CUE1" s="1168"/>
      <c r="CUF1" s="1168"/>
      <c r="CUG1" s="1168"/>
      <c r="CUH1" s="1168"/>
      <c r="CUI1" s="1168"/>
      <c r="CUJ1" s="1168"/>
      <c r="CUK1" s="1168"/>
      <c r="CUL1" s="1168"/>
      <c r="CUM1" s="1168"/>
      <c r="CUN1" s="1168"/>
      <c r="CUO1" s="1168"/>
      <c r="CUP1" s="1168"/>
      <c r="CUQ1" s="1168"/>
      <c r="CUR1" s="1168"/>
      <c r="CUS1" s="1168"/>
      <c r="CUT1" s="1168"/>
      <c r="CUU1" s="1168"/>
      <c r="CUV1" s="1168"/>
      <c r="CUW1" s="1168"/>
      <c r="CUX1" s="1168"/>
      <c r="CUY1" s="1168"/>
      <c r="CUZ1" s="1168"/>
      <c r="CVA1" s="1168"/>
      <c r="CVB1" s="1168"/>
      <c r="CVC1" s="1168"/>
      <c r="CVD1" s="1168"/>
      <c r="CVE1" s="1168"/>
      <c r="CVF1" s="1168"/>
      <c r="CVG1" s="1168"/>
      <c r="CVH1" s="1168"/>
      <c r="CVI1" s="1168"/>
      <c r="CVJ1" s="1168"/>
      <c r="CVK1" s="1168"/>
      <c r="CVL1" s="1168"/>
      <c r="CVM1" s="1168"/>
      <c r="CVN1" s="1168"/>
      <c r="CVO1" s="1168"/>
      <c r="CVP1" s="1168"/>
      <c r="CVQ1" s="1168"/>
      <c r="CVR1" s="1168"/>
      <c r="CVS1" s="1168"/>
      <c r="CVT1" s="1168"/>
      <c r="CVU1" s="1168"/>
      <c r="CVV1" s="1168"/>
      <c r="CVW1" s="1168"/>
      <c r="CVX1" s="1168"/>
      <c r="CVY1" s="1168"/>
      <c r="CVZ1" s="1168"/>
      <c r="CWA1" s="1168"/>
      <c r="CWB1" s="1168"/>
      <c r="CWC1" s="1168"/>
      <c r="CWD1" s="1168"/>
      <c r="CWE1" s="1168"/>
      <c r="CWF1" s="1168"/>
      <c r="CWG1" s="1168"/>
      <c r="CWH1" s="1168"/>
      <c r="CWI1" s="1168"/>
      <c r="CWJ1" s="1168"/>
      <c r="CWK1" s="1168"/>
      <c r="CWL1" s="1168"/>
      <c r="CWM1" s="1168"/>
      <c r="CWN1" s="1168"/>
      <c r="CWO1" s="1168"/>
      <c r="CWP1" s="1168"/>
      <c r="CWQ1" s="1168"/>
      <c r="CWR1" s="1168"/>
      <c r="CWS1" s="1168"/>
      <c r="CWT1" s="1168"/>
      <c r="CWU1" s="1168"/>
      <c r="CWV1" s="1168"/>
      <c r="CWW1" s="1168"/>
      <c r="CWX1" s="1168"/>
      <c r="CWY1" s="1168"/>
      <c r="CWZ1" s="1168"/>
      <c r="CXA1" s="1168"/>
      <c r="CXB1" s="1168"/>
      <c r="CXC1" s="1168"/>
      <c r="CXD1" s="1168"/>
      <c r="CXE1" s="1168"/>
      <c r="CXF1" s="1168"/>
      <c r="CXG1" s="1168"/>
      <c r="CXH1" s="1168"/>
      <c r="CXI1" s="1168"/>
      <c r="CXJ1" s="1168"/>
      <c r="CXK1" s="1168"/>
      <c r="CXL1" s="1168"/>
      <c r="CXM1" s="1168"/>
      <c r="CXN1" s="1168"/>
      <c r="CXO1" s="1168"/>
      <c r="CXP1" s="1168"/>
      <c r="CXQ1" s="1168"/>
      <c r="CXR1" s="1168"/>
      <c r="CXS1" s="1168"/>
      <c r="CXT1" s="1168"/>
      <c r="CXU1" s="1168"/>
      <c r="CXV1" s="1168"/>
      <c r="CXW1" s="1168"/>
      <c r="CXX1" s="1168"/>
      <c r="CXY1" s="1168"/>
      <c r="CXZ1" s="1168"/>
      <c r="CYA1" s="1168"/>
      <c r="CYB1" s="1168"/>
      <c r="CYC1" s="1168"/>
      <c r="CYD1" s="1168"/>
      <c r="CYE1" s="1168"/>
      <c r="CYF1" s="1168"/>
      <c r="CYG1" s="1168"/>
      <c r="CYH1" s="1168"/>
      <c r="CYI1" s="1168"/>
      <c r="CYJ1" s="1168"/>
      <c r="CYK1" s="1168"/>
      <c r="CYL1" s="1168"/>
      <c r="CYM1" s="1168"/>
      <c r="CYN1" s="1168"/>
      <c r="CYO1" s="1168"/>
      <c r="CYP1" s="1168"/>
      <c r="CYQ1" s="1168"/>
      <c r="CYR1" s="1168"/>
      <c r="CYS1" s="1168"/>
      <c r="CYT1" s="1168"/>
      <c r="CYU1" s="1168"/>
      <c r="CYV1" s="1168"/>
      <c r="CYW1" s="1168"/>
      <c r="CYX1" s="1168"/>
      <c r="CYY1" s="1168"/>
      <c r="CYZ1" s="1168"/>
      <c r="CZA1" s="1168"/>
      <c r="CZB1" s="1168"/>
      <c r="CZC1" s="1168"/>
      <c r="CZD1" s="1168"/>
      <c r="CZE1" s="1168"/>
      <c r="CZF1" s="1168"/>
      <c r="CZG1" s="1168"/>
      <c r="CZH1" s="1168"/>
      <c r="CZI1" s="1168"/>
      <c r="CZJ1" s="1168"/>
      <c r="CZK1" s="1168"/>
      <c r="CZL1" s="1168"/>
      <c r="CZM1" s="1168"/>
      <c r="CZN1" s="1168"/>
      <c r="CZO1" s="1168"/>
      <c r="CZP1" s="1168"/>
      <c r="CZQ1" s="1168"/>
      <c r="CZR1" s="1168"/>
      <c r="CZS1" s="1168"/>
      <c r="CZT1" s="1168"/>
      <c r="CZU1" s="1168"/>
      <c r="CZV1" s="1168"/>
      <c r="CZW1" s="1168"/>
      <c r="CZX1" s="1168"/>
      <c r="CZY1" s="1168"/>
      <c r="CZZ1" s="1168"/>
      <c r="DAA1" s="1168"/>
      <c r="DAB1" s="1168"/>
      <c r="DAC1" s="1168"/>
      <c r="DAD1" s="1168"/>
      <c r="DAE1" s="1168"/>
      <c r="DAF1" s="1168"/>
      <c r="DAG1" s="1168"/>
      <c r="DAH1" s="1168"/>
      <c r="DAI1" s="1168"/>
      <c r="DAJ1" s="1168"/>
      <c r="DAK1" s="1168"/>
      <c r="DAL1" s="1168"/>
      <c r="DAM1" s="1168"/>
      <c r="DAN1" s="1168"/>
      <c r="DAO1" s="1168"/>
      <c r="DAP1" s="1168"/>
      <c r="DAQ1" s="1168"/>
      <c r="DAR1" s="1168"/>
      <c r="DAS1" s="1168"/>
      <c r="DAT1" s="1168"/>
      <c r="DAU1" s="1168"/>
      <c r="DAV1" s="1168"/>
      <c r="DAW1" s="1168"/>
      <c r="DAX1" s="1168"/>
      <c r="DAY1" s="1168"/>
      <c r="DAZ1" s="1168"/>
      <c r="DBA1" s="1168"/>
      <c r="DBB1" s="1168"/>
      <c r="DBC1" s="1168"/>
      <c r="DBD1" s="1168"/>
      <c r="DBE1" s="1168"/>
      <c r="DBF1" s="1168"/>
      <c r="DBG1" s="1168"/>
      <c r="DBH1" s="1168"/>
      <c r="DBI1" s="1168"/>
      <c r="DBJ1" s="1168"/>
      <c r="DBK1" s="1168"/>
      <c r="DBL1" s="1168"/>
      <c r="DBM1" s="1168"/>
      <c r="DBN1" s="1168"/>
      <c r="DBO1" s="1168"/>
      <c r="DBP1" s="1168"/>
      <c r="DBQ1" s="1168"/>
      <c r="DBR1" s="1168"/>
      <c r="DBS1" s="1168"/>
      <c r="DBT1" s="1168"/>
      <c r="DBU1" s="1168"/>
      <c r="DBV1" s="1168"/>
      <c r="DBW1" s="1168"/>
      <c r="DBX1" s="1168"/>
      <c r="DBY1" s="1168"/>
      <c r="DBZ1" s="1168"/>
      <c r="DCA1" s="1168"/>
      <c r="DCB1" s="1168"/>
      <c r="DCC1" s="1168"/>
      <c r="DCD1" s="1168"/>
      <c r="DCE1" s="1168"/>
      <c r="DCF1" s="1168"/>
      <c r="DCG1" s="1168"/>
      <c r="DCH1" s="1168"/>
      <c r="DCI1" s="1168"/>
      <c r="DCJ1" s="1168"/>
      <c r="DCK1" s="1168"/>
      <c r="DCL1" s="1168"/>
      <c r="DCM1" s="1168"/>
      <c r="DCN1" s="1168"/>
      <c r="DCO1" s="1168"/>
      <c r="DCP1" s="1168"/>
      <c r="DCQ1" s="1168"/>
      <c r="DCR1" s="1168"/>
      <c r="DCS1" s="1168"/>
      <c r="DCT1" s="1168"/>
      <c r="DCU1" s="1168"/>
      <c r="DCV1" s="1168"/>
      <c r="DCW1" s="1168"/>
      <c r="DCX1" s="1168"/>
      <c r="DCY1" s="1168"/>
      <c r="DCZ1" s="1168"/>
      <c r="DDA1" s="1168"/>
      <c r="DDB1" s="1168"/>
      <c r="DDC1" s="1168"/>
      <c r="DDD1" s="1168"/>
      <c r="DDE1" s="1168"/>
      <c r="DDF1" s="1168"/>
      <c r="DDG1" s="1168"/>
      <c r="DDH1" s="1168"/>
      <c r="DDI1" s="1168"/>
      <c r="DDJ1" s="1168"/>
      <c r="DDK1" s="1168"/>
      <c r="DDL1" s="1168"/>
      <c r="DDM1" s="1168"/>
      <c r="DDN1" s="1168"/>
      <c r="DDO1" s="1168"/>
      <c r="DDP1" s="1168"/>
      <c r="DDQ1" s="1168"/>
      <c r="DDR1" s="1168"/>
      <c r="DDS1" s="1168"/>
      <c r="DDT1" s="1168"/>
      <c r="DDU1" s="1168"/>
      <c r="DDV1" s="1168"/>
      <c r="DDW1" s="1168"/>
      <c r="DDX1" s="1168"/>
      <c r="DDY1" s="1168"/>
      <c r="DDZ1" s="1168"/>
      <c r="DEA1" s="1168"/>
      <c r="DEB1" s="1168"/>
      <c r="DEC1" s="1168"/>
      <c r="DED1" s="1168"/>
      <c r="DEE1" s="1168"/>
      <c r="DEF1" s="1168"/>
      <c r="DEG1" s="1168"/>
      <c r="DEH1" s="1168"/>
      <c r="DEI1" s="1168"/>
      <c r="DEJ1" s="1168"/>
      <c r="DEK1" s="1168"/>
      <c r="DEL1" s="1168"/>
      <c r="DEM1" s="1168"/>
      <c r="DEN1" s="1168"/>
      <c r="DEO1" s="1168"/>
      <c r="DEP1" s="1168"/>
      <c r="DEQ1" s="1168"/>
      <c r="DER1" s="1168"/>
      <c r="DES1" s="1168"/>
      <c r="DET1" s="1168"/>
      <c r="DEU1" s="1168"/>
      <c r="DEV1" s="1168"/>
      <c r="DEW1" s="1168"/>
      <c r="DEX1" s="1168"/>
      <c r="DEY1" s="1168"/>
      <c r="DEZ1" s="1168"/>
      <c r="DFA1" s="1168"/>
      <c r="DFB1" s="1168"/>
      <c r="DFC1" s="1168"/>
      <c r="DFD1" s="1168"/>
      <c r="DFE1" s="1168"/>
      <c r="DFF1" s="1168"/>
      <c r="DFG1" s="1168"/>
      <c r="DFH1" s="1168"/>
      <c r="DFI1" s="1168"/>
      <c r="DFJ1" s="1168"/>
      <c r="DFK1" s="1168"/>
      <c r="DFL1" s="1168"/>
      <c r="DFM1" s="1168"/>
      <c r="DFN1" s="1168"/>
      <c r="DFO1" s="1168"/>
      <c r="DFP1" s="1168"/>
      <c r="DFQ1" s="1168"/>
      <c r="DFR1" s="1168"/>
      <c r="DFS1" s="1168"/>
      <c r="DFT1" s="1168"/>
      <c r="DFU1" s="1168"/>
      <c r="DFV1" s="1168"/>
      <c r="DFW1" s="1168"/>
      <c r="DFX1" s="1168"/>
      <c r="DFY1" s="1168"/>
      <c r="DFZ1" s="1168"/>
      <c r="DGA1" s="1168"/>
      <c r="DGB1" s="1168"/>
      <c r="DGC1" s="1168"/>
      <c r="DGD1" s="1168"/>
      <c r="DGE1" s="1168"/>
      <c r="DGF1" s="1168"/>
      <c r="DGG1" s="1168"/>
      <c r="DGH1" s="1168"/>
      <c r="DGI1" s="1168"/>
      <c r="DGJ1" s="1168"/>
      <c r="DGK1" s="1168"/>
      <c r="DGL1" s="1168"/>
      <c r="DGM1" s="1168"/>
      <c r="DGN1" s="1168"/>
      <c r="DGO1" s="1168"/>
      <c r="DGP1" s="1168"/>
      <c r="DGQ1" s="1168"/>
      <c r="DGR1" s="1168"/>
      <c r="DGS1" s="1168"/>
      <c r="DGT1" s="1168"/>
      <c r="DGU1" s="1168"/>
      <c r="DGV1" s="1168"/>
      <c r="DGW1" s="1168"/>
      <c r="DGX1" s="1168"/>
      <c r="DGY1" s="1168"/>
      <c r="DGZ1" s="1168"/>
      <c r="DHA1" s="1168"/>
      <c r="DHB1" s="1168"/>
      <c r="DHC1" s="1168"/>
      <c r="DHD1" s="1168"/>
      <c r="DHE1" s="1168"/>
      <c r="DHF1" s="1168"/>
      <c r="DHG1" s="1168"/>
      <c r="DHH1" s="1168"/>
      <c r="DHI1" s="1168"/>
      <c r="DHJ1" s="1168"/>
      <c r="DHK1" s="1168"/>
      <c r="DHL1" s="1168"/>
      <c r="DHM1" s="1168"/>
      <c r="DHN1" s="1168"/>
      <c r="DHO1" s="1168"/>
      <c r="DHP1" s="1168"/>
      <c r="DHQ1" s="1168"/>
      <c r="DHR1" s="1168"/>
      <c r="DHS1" s="1168"/>
      <c r="DHT1" s="1168"/>
      <c r="DHU1" s="1168"/>
      <c r="DHV1" s="1168"/>
      <c r="DHW1" s="1168"/>
      <c r="DHX1" s="1168"/>
      <c r="DHY1" s="1168"/>
      <c r="DHZ1" s="1168"/>
      <c r="DIA1" s="1168"/>
      <c r="DIB1" s="1168"/>
      <c r="DIC1" s="1168"/>
      <c r="DID1" s="1168"/>
      <c r="DIE1" s="1168"/>
      <c r="DIF1" s="1168"/>
      <c r="DIG1" s="1168"/>
      <c r="DIH1" s="1168"/>
      <c r="DII1" s="1168"/>
      <c r="DIJ1" s="1168"/>
      <c r="DIK1" s="1168"/>
      <c r="DIL1" s="1168"/>
      <c r="DIM1" s="1168"/>
      <c r="DIN1" s="1168"/>
      <c r="DIO1" s="1168"/>
      <c r="DIP1" s="1168"/>
      <c r="DIQ1" s="1168"/>
      <c r="DIR1" s="1168"/>
      <c r="DIS1" s="1168"/>
      <c r="DIT1" s="1168"/>
      <c r="DIU1" s="1168"/>
      <c r="DIV1" s="1168"/>
      <c r="DIW1" s="1168"/>
      <c r="DIX1" s="1168"/>
      <c r="DIY1" s="1168"/>
      <c r="DIZ1" s="1168"/>
      <c r="DJA1" s="1168"/>
      <c r="DJB1" s="1168"/>
      <c r="DJC1" s="1168"/>
      <c r="DJD1" s="1168"/>
      <c r="DJE1" s="1168"/>
      <c r="DJF1" s="1168"/>
      <c r="DJG1" s="1168"/>
      <c r="DJH1" s="1168"/>
      <c r="DJI1" s="1168"/>
      <c r="DJJ1" s="1168"/>
      <c r="DJK1" s="1168"/>
      <c r="DJL1" s="1168"/>
      <c r="DJM1" s="1168"/>
      <c r="DJN1" s="1168"/>
      <c r="DJO1" s="1168"/>
      <c r="DJP1" s="1168"/>
      <c r="DJQ1" s="1168"/>
      <c r="DJR1" s="1168"/>
      <c r="DJS1" s="1168"/>
      <c r="DJT1" s="1168"/>
      <c r="DJU1" s="1168"/>
      <c r="DJV1" s="1168"/>
      <c r="DJW1" s="1168"/>
      <c r="DJX1" s="1168"/>
      <c r="DJY1" s="1168"/>
      <c r="DJZ1" s="1168"/>
      <c r="DKA1" s="1168"/>
      <c r="DKB1" s="1168"/>
      <c r="DKC1" s="1168"/>
      <c r="DKD1" s="1168"/>
      <c r="DKE1" s="1168"/>
      <c r="DKF1" s="1168"/>
      <c r="DKG1" s="1168"/>
      <c r="DKH1" s="1168"/>
      <c r="DKI1" s="1168"/>
      <c r="DKJ1" s="1168"/>
      <c r="DKK1" s="1168"/>
      <c r="DKL1" s="1168"/>
      <c r="DKM1" s="1168"/>
      <c r="DKN1" s="1168"/>
      <c r="DKO1" s="1168"/>
      <c r="DKP1" s="1168"/>
      <c r="DKQ1" s="1168"/>
      <c r="DKR1" s="1168"/>
      <c r="DKS1" s="1168"/>
      <c r="DKT1" s="1168"/>
      <c r="DKU1" s="1168"/>
      <c r="DKV1" s="1168"/>
      <c r="DKW1" s="1168"/>
      <c r="DKX1" s="1168"/>
      <c r="DKY1" s="1168"/>
      <c r="DKZ1" s="1168"/>
      <c r="DLA1" s="1168"/>
      <c r="DLB1" s="1168"/>
      <c r="DLC1" s="1168"/>
      <c r="DLD1" s="1168"/>
      <c r="DLE1" s="1168"/>
      <c r="DLF1" s="1168"/>
      <c r="DLG1" s="1168"/>
      <c r="DLH1" s="1168"/>
      <c r="DLI1" s="1168"/>
      <c r="DLJ1" s="1168"/>
      <c r="DLK1" s="1168"/>
      <c r="DLL1" s="1168"/>
      <c r="DLM1" s="1168"/>
      <c r="DLN1" s="1168"/>
      <c r="DLO1" s="1168"/>
      <c r="DLP1" s="1168"/>
      <c r="DLQ1" s="1168"/>
      <c r="DLR1" s="1168"/>
      <c r="DLS1" s="1168"/>
      <c r="DLT1" s="1168"/>
      <c r="DLU1" s="1168"/>
      <c r="DLV1" s="1168"/>
      <c r="DLW1" s="1168"/>
      <c r="DLX1" s="1168"/>
      <c r="DLY1" s="1168"/>
      <c r="DLZ1" s="1168"/>
      <c r="DMA1" s="1168"/>
      <c r="DMB1" s="1168"/>
      <c r="DMC1" s="1168"/>
      <c r="DMD1" s="1168"/>
      <c r="DME1" s="1168"/>
      <c r="DMF1" s="1168"/>
      <c r="DMG1" s="1168"/>
      <c r="DMH1" s="1168"/>
      <c r="DMI1" s="1168"/>
      <c r="DMJ1" s="1168"/>
      <c r="DMK1" s="1168"/>
      <c r="DML1" s="1168"/>
      <c r="DMM1" s="1168"/>
      <c r="DMN1" s="1168"/>
      <c r="DMO1" s="1168"/>
      <c r="DMP1" s="1168"/>
      <c r="DMQ1" s="1168"/>
      <c r="DMR1" s="1168"/>
      <c r="DMS1" s="1168"/>
      <c r="DMT1" s="1168"/>
      <c r="DMU1" s="1168"/>
      <c r="DMV1" s="1168"/>
      <c r="DMW1" s="1168"/>
      <c r="DMX1" s="1168"/>
      <c r="DMY1" s="1168"/>
      <c r="DMZ1" s="1168"/>
      <c r="DNA1" s="1168"/>
      <c r="DNB1" s="1168"/>
      <c r="DNC1" s="1168"/>
      <c r="DND1" s="1168"/>
      <c r="DNE1" s="1168"/>
      <c r="DNF1" s="1168"/>
      <c r="DNG1" s="1168"/>
      <c r="DNH1" s="1168"/>
      <c r="DNI1" s="1168"/>
      <c r="DNJ1" s="1168"/>
      <c r="DNK1" s="1168"/>
      <c r="DNL1" s="1168"/>
      <c r="DNM1" s="1168"/>
      <c r="DNN1" s="1168"/>
      <c r="DNO1" s="1168"/>
      <c r="DNP1" s="1168"/>
      <c r="DNQ1" s="1168"/>
      <c r="DNR1" s="1168"/>
      <c r="DNS1" s="1168"/>
      <c r="DNT1" s="1168"/>
      <c r="DNU1" s="1168"/>
      <c r="DNV1" s="1168"/>
      <c r="DNW1" s="1168"/>
      <c r="DNX1" s="1168"/>
      <c r="DNY1" s="1168"/>
      <c r="DNZ1" s="1168"/>
      <c r="DOA1" s="1168"/>
      <c r="DOB1" s="1168"/>
      <c r="DOC1" s="1168"/>
      <c r="DOD1" s="1168"/>
      <c r="DOE1" s="1168"/>
      <c r="DOF1" s="1168"/>
      <c r="DOG1" s="1168"/>
      <c r="DOH1" s="1168"/>
      <c r="DOI1" s="1168"/>
      <c r="DOJ1" s="1168"/>
      <c r="DOK1" s="1168"/>
      <c r="DOL1" s="1168"/>
      <c r="DOM1" s="1168"/>
      <c r="DON1" s="1168"/>
      <c r="DOO1" s="1168"/>
      <c r="DOP1" s="1168"/>
      <c r="DOQ1" s="1168"/>
      <c r="DOR1" s="1168"/>
      <c r="DOS1" s="1168"/>
      <c r="DOT1" s="1168"/>
      <c r="DOU1" s="1168"/>
      <c r="DOV1" s="1168"/>
      <c r="DOW1" s="1168"/>
      <c r="DOX1" s="1168"/>
      <c r="DOY1" s="1168"/>
      <c r="DOZ1" s="1168"/>
      <c r="DPA1" s="1168"/>
      <c r="DPB1" s="1168"/>
      <c r="DPC1" s="1168"/>
      <c r="DPD1" s="1168"/>
      <c r="DPE1" s="1168"/>
      <c r="DPF1" s="1168"/>
      <c r="DPG1" s="1168"/>
      <c r="DPH1" s="1168"/>
      <c r="DPI1" s="1168"/>
      <c r="DPJ1" s="1168"/>
      <c r="DPK1" s="1168"/>
      <c r="DPL1" s="1168"/>
      <c r="DPM1" s="1168"/>
      <c r="DPN1" s="1168"/>
      <c r="DPO1" s="1168"/>
      <c r="DPP1" s="1168"/>
      <c r="DPQ1" s="1168"/>
      <c r="DPR1" s="1168"/>
      <c r="DPS1" s="1168"/>
      <c r="DPT1" s="1168"/>
      <c r="DPU1" s="1168"/>
      <c r="DPV1" s="1168"/>
      <c r="DPW1" s="1168"/>
      <c r="DPX1" s="1168"/>
      <c r="DPY1" s="1168"/>
      <c r="DPZ1" s="1168"/>
      <c r="DQA1" s="1168"/>
      <c r="DQB1" s="1168"/>
      <c r="DQC1" s="1168"/>
      <c r="DQD1" s="1168"/>
      <c r="DQE1" s="1168"/>
      <c r="DQF1" s="1168"/>
      <c r="DQG1" s="1168"/>
      <c r="DQH1" s="1168"/>
      <c r="DQI1" s="1168"/>
      <c r="DQJ1" s="1168"/>
      <c r="DQK1" s="1168"/>
      <c r="DQL1" s="1168"/>
      <c r="DQM1" s="1168"/>
      <c r="DQN1" s="1168"/>
      <c r="DQO1" s="1168"/>
      <c r="DQP1" s="1168"/>
      <c r="DQQ1" s="1168"/>
      <c r="DQR1" s="1168"/>
      <c r="DQS1" s="1168"/>
      <c r="DQT1" s="1168"/>
      <c r="DQU1" s="1168"/>
      <c r="DQV1" s="1168"/>
      <c r="DQW1" s="1168"/>
      <c r="DQX1" s="1168"/>
      <c r="DQY1" s="1168"/>
      <c r="DQZ1" s="1168"/>
      <c r="DRA1" s="1168"/>
      <c r="DRB1" s="1168"/>
      <c r="DRC1" s="1168"/>
      <c r="DRD1" s="1168"/>
      <c r="DRE1" s="1168"/>
      <c r="DRF1" s="1168"/>
      <c r="DRG1" s="1168"/>
      <c r="DRH1" s="1168"/>
      <c r="DRI1" s="1168"/>
      <c r="DRJ1" s="1168"/>
      <c r="DRK1" s="1168"/>
      <c r="DRL1" s="1168"/>
      <c r="DRM1" s="1168"/>
      <c r="DRN1" s="1168"/>
      <c r="DRO1" s="1168"/>
      <c r="DRP1" s="1168"/>
      <c r="DRQ1" s="1168"/>
      <c r="DRR1" s="1168"/>
      <c r="DRS1" s="1168"/>
      <c r="DRT1" s="1168"/>
      <c r="DRU1" s="1168"/>
      <c r="DRV1" s="1168"/>
      <c r="DRW1" s="1168"/>
      <c r="DRX1" s="1168"/>
      <c r="DRY1" s="1168"/>
      <c r="DRZ1" s="1168"/>
      <c r="DSA1" s="1168"/>
      <c r="DSB1" s="1168"/>
      <c r="DSC1" s="1168"/>
      <c r="DSD1" s="1168"/>
      <c r="DSE1" s="1168"/>
      <c r="DSF1" s="1168"/>
      <c r="DSG1" s="1168"/>
      <c r="DSH1" s="1168"/>
      <c r="DSI1" s="1168"/>
      <c r="DSJ1" s="1168"/>
      <c r="DSK1" s="1168"/>
      <c r="DSL1" s="1168"/>
      <c r="DSM1" s="1168"/>
      <c r="DSN1" s="1168"/>
      <c r="DSO1" s="1168"/>
      <c r="DSP1" s="1168"/>
      <c r="DSQ1" s="1168"/>
      <c r="DSR1" s="1168"/>
      <c r="DSS1" s="1168"/>
      <c r="DST1" s="1168"/>
      <c r="DSU1" s="1168"/>
      <c r="DSV1" s="1168"/>
      <c r="DSW1" s="1168"/>
      <c r="DSX1" s="1168"/>
      <c r="DSY1" s="1168"/>
      <c r="DSZ1" s="1168"/>
      <c r="DTA1" s="1168"/>
      <c r="DTB1" s="1168"/>
      <c r="DTC1" s="1168"/>
      <c r="DTD1" s="1168"/>
      <c r="DTE1" s="1168"/>
      <c r="DTF1" s="1168"/>
      <c r="DTG1" s="1168"/>
      <c r="DTH1" s="1168"/>
      <c r="DTI1" s="1168"/>
      <c r="DTJ1" s="1168"/>
      <c r="DTK1" s="1168"/>
      <c r="DTL1" s="1168"/>
      <c r="DTM1" s="1168"/>
      <c r="DTN1" s="1168"/>
      <c r="DTO1" s="1168"/>
      <c r="DTP1" s="1168"/>
      <c r="DTQ1" s="1168"/>
      <c r="DTR1" s="1168"/>
      <c r="DTS1" s="1168"/>
      <c r="DTT1" s="1168"/>
      <c r="DTU1" s="1168"/>
      <c r="DTV1" s="1168"/>
      <c r="DTW1" s="1168"/>
      <c r="DTX1" s="1168"/>
      <c r="DTY1" s="1168"/>
      <c r="DTZ1" s="1168"/>
      <c r="DUA1" s="1168"/>
      <c r="DUB1" s="1168"/>
      <c r="DUC1" s="1168"/>
      <c r="DUD1" s="1168"/>
      <c r="DUE1" s="1168"/>
      <c r="DUF1" s="1168"/>
      <c r="DUG1" s="1168"/>
      <c r="DUH1" s="1168"/>
      <c r="DUI1" s="1168"/>
      <c r="DUJ1" s="1168"/>
      <c r="DUK1" s="1168"/>
      <c r="DUL1" s="1168"/>
      <c r="DUM1" s="1168"/>
      <c r="DUN1" s="1168"/>
      <c r="DUO1" s="1168"/>
      <c r="DUP1" s="1168"/>
      <c r="DUQ1" s="1168"/>
      <c r="DUR1" s="1168"/>
      <c r="DUS1" s="1168"/>
      <c r="DUT1" s="1168"/>
      <c r="DUU1" s="1168"/>
      <c r="DUV1" s="1168"/>
      <c r="DUW1" s="1168"/>
      <c r="DUX1" s="1168"/>
      <c r="DUY1" s="1168"/>
      <c r="DUZ1" s="1168"/>
      <c r="DVA1" s="1168"/>
      <c r="DVB1" s="1168"/>
      <c r="DVC1" s="1168"/>
      <c r="DVD1" s="1168"/>
      <c r="DVE1" s="1168"/>
      <c r="DVF1" s="1168"/>
      <c r="DVG1" s="1168"/>
      <c r="DVH1" s="1168"/>
      <c r="DVI1" s="1168"/>
      <c r="DVJ1" s="1168"/>
      <c r="DVK1" s="1168"/>
      <c r="DVL1" s="1168"/>
      <c r="DVM1" s="1168"/>
      <c r="DVN1" s="1168"/>
      <c r="DVO1" s="1168"/>
      <c r="DVP1" s="1168"/>
      <c r="DVQ1" s="1168"/>
      <c r="DVR1" s="1168"/>
      <c r="DVS1" s="1168"/>
      <c r="DVT1" s="1168"/>
      <c r="DVU1" s="1168"/>
      <c r="DVV1" s="1168"/>
      <c r="DVW1" s="1168"/>
      <c r="DVX1" s="1168"/>
      <c r="DVY1" s="1168"/>
      <c r="DVZ1" s="1168"/>
      <c r="DWA1" s="1168"/>
      <c r="DWB1" s="1168"/>
      <c r="DWC1" s="1168"/>
      <c r="DWD1" s="1168"/>
      <c r="DWE1" s="1168"/>
      <c r="DWF1" s="1168"/>
      <c r="DWG1" s="1168"/>
      <c r="DWH1" s="1168"/>
      <c r="DWI1" s="1168"/>
      <c r="DWJ1" s="1168"/>
      <c r="DWK1" s="1168"/>
      <c r="DWL1" s="1168"/>
      <c r="DWM1" s="1168"/>
      <c r="DWN1" s="1168"/>
      <c r="DWO1" s="1168"/>
      <c r="DWP1" s="1168"/>
      <c r="DWQ1" s="1168"/>
      <c r="DWR1" s="1168"/>
      <c r="DWS1" s="1168"/>
      <c r="DWT1" s="1168"/>
      <c r="DWU1" s="1168"/>
      <c r="DWV1" s="1168"/>
      <c r="DWW1" s="1168"/>
      <c r="DWX1" s="1168"/>
      <c r="DWY1" s="1168"/>
      <c r="DWZ1" s="1168"/>
      <c r="DXA1" s="1168"/>
      <c r="DXB1" s="1168"/>
      <c r="DXC1" s="1168"/>
      <c r="DXD1" s="1168"/>
      <c r="DXE1" s="1168"/>
      <c r="DXF1" s="1168"/>
      <c r="DXG1" s="1168"/>
      <c r="DXH1" s="1168"/>
      <c r="DXI1" s="1168"/>
      <c r="DXJ1" s="1168"/>
      <c r="DXK1" s="1168"/>
      <c r="DXL1" s="1168"/>
      <c r="DXM1" s="1168"/>
      <c r="DXN1" s="1168"/>
      <c r="DXO1" s="1168"/>
      <c r="DXP1" s="1168"/>
      <c r="DXQ1" s="1168"/>
      <c r="DXR1" s="1168"/>
      <c r="DXS1" s="1168"/>
      <c r="DXT1" s="1168"/>
      <c r="DXU1" s="1168"/>
      <c r="DXV1" s="1168"/>
      <c r="DXW1" s="1168"/>
      <c r="DXX1" s="1168"/>
      <c r="DXY1" s="1168"/>
      <c r="DXZ1" s="1168"/>
      <c r="DYA1" s="1168"/>
      <c r="DYB1" s="1168"/>
      <c r="DYC1" s="1168"/>
      <c r="DYD1" s="1168"/>
      <c r="DYE1" s="1168"/>
      <c r="DYF1" s="1168"/>
      <c r="DYG1" s="1168"/>
      <c r="DYH1" s="1168"/>
      <c r="DYI1" s="1168"/>
      <c r="DYJ1" s="1168"/>
      <c r="DYK1" s="1168"/>
      <c r="DYL1" s="1168"/>
      <c r="DYM1" s="1168"/>
      <c r="DYN1" s="1168"/>
      <c r="DYO1" s="1168"/>
      <c r="DYP1" s="1168"/>
      <c r="DYQ1" s="1168"/>
      <c r="DYR1" s="1168"/>
      <c r="DYS1" s="1168"/>
      <c r="DYT1" s="1168"/>
      <c r="DYU1" s="1168"/>
      <c r="DYV1" s="1168"/>
      <c r="DYW1" s="1168"/>
      <c r="DYX1" s="1168"/>
      <c r="DYY1" s="1168"/>
      <c r="DYZ1" s="1168"/>
      <c r="DZA1" s="1168"/>
      <c r="DZB1" s="1168"/>
      <c r="DZC1" s="1168"/>
      <c r="DZD1" s="1168"/>
      <c r="DZE1" s="1168"/>
      <c r="DZF1" s="1168"/>
      <c r="DZG1" s="1168"/>
      <c r="DZH1" s="1168"/>
      <c r="DZI1" s="1168"/>
      <c r="DZJ1" s="1168"/>
      <c r="DZK1" s="1168"/>
      <c r="DZL1" s="1168"/>
      <c r="DZM1" s="1168"/>
      <c r="DZN1" s="1168"/>
      <c r="DZO1" s="1168"/>
      <c r="DZP1" s="1168"/>
      <c r="DZQ1" s="1168"/>
      <c r="DZR1" s="1168"/>
      <c r="DZS1" s="1168"/>
      <c r="DZT1" s="1168"/>
      <c r="DZU1" s="1168"/>
      <c r="DZV1" s="1168"/>
      <c r="DZW1" s="1168"/>
      <c r="DZX1" s="1168"/>
      <c r="DZY1" s="1168"/>
      <c r="DZZ1" s="1168"/>
      <c r="EAA1" s="1168"/>
      <c r="EAB1" s="1168"/>
      <c r="EAC1" s="1168"/>
      <c r="EAD1" s="1168"/>
      <c r="EAE1" s="1168"/>
      <c r="EAF1" s="1168"/>
      <c r="EAG1" s="1168"/>
      <c r="EAH1" s="1168"/>
      <c r="EAI1" s="1168"/>
      <c r="EAJ1" s="1168"/>
      <c r="EAK1" s="1168"/>
      <c r="EAL1" s="1168"/>
      <c r="EAM1" s="1168"/>
      <c r="EAN1" s="1168"/>
      <c r="EAO1" s="1168"/>
      <c r="EAP1" s="1168"/>
      <c r="EAQ1" s="1168"/>
      <c r="EAR1" s="1168"/>
      <c r="EAS1" s="1168"/>
      <c r="EAT1" s="1168"/>
      <c r="EAU1" s="1168"/>
      <c r="EAV1" s="1168"/>
      <c r="EAW1" s="1168"/>
      <c r="EAX1" s="1168"/>
      <c r="EAY1" s="1168"/>
      <c r="EAZ1" s="1168"/>
      <c r="EBA1" s="1168"/>
      <c r="EBB1" s="1168"/>
      <c r="EBC1" s="1168"/>
      <c r="EBD1" s="1168"/>
      <c r="EBE1" s="1168"/>
      <c r="EBF1" s="1168"/>
      <c r="EBG1" s="1168"/>
      <c r="EBH1" s="1168"/>
      <c r="EBI1" s="1168"/>
      <c r="EBJ1" s="1168"/>
      <c r="EBK1" s="1168"/>
      <c r="EBL1" s="1168"/>
      <c r="EBM1" s="1168"/>
      <c r="EBN1" s="1168"/>
      <c r="EBO1" s="1168"/>
      <c r="EBP1" s="1168"/>
      <c r="EBQ1" s="1168"/>
      <c r="EBR1" s="1168"/>
      <c r="EBS1" s="1168"/>
      <c r="EBT1" s="1168"/>
      <c r="EBU1" s="1168"/>
      <c r="EBV1" s="1168"/>
      <c r="EBW1" s="1168"/>
      <c r="EBX1" s="1168"/>
      <c r="EBY1" s="1168"/>
      <c r="EBZ1" s="1168"/>
      <c r="ECA1" s="1168"/>
      <c r="ECB1" s="1168"/>
      <c r="ECC1" s="1168"/>
      <c r="ECD1" s="1168"/>
      <c r="ECE1" s="1168"/>
      <c r="ECF1" s="1168"/>
      <c r="ECG1" s="1168"/>
      <c r="ECH1" s="1168"/>
      <c r="ECI1" s="1168"/>
      <c r="ECJ1" s="1168"/>
      <c r="ECK1" s="1168"/>
      <c r="ECL1" s="1168"/>
      <c r="ECM1" s="1168"/>
      <c r="ECN1" s="1168"/>
      <c r="ECO1" s="1168"/>
      <c r="ECP1" s="1168"/>
      <c r="ECQ1" s="1168"/>
      <c r="ECR1" s="1168"/>
      <c r="ECS1" s="1168"/>
      <c r="ECT1" s="1168"/>
      <c r="ECU1" s="1168"/>
      <c r="ECV1" s="1168"/>
      <c r="ECW1" s="1168"/>
      <c r="ECX1" s="1168"/>
      <c r="ECY1" s="1168"/>
      <c r="ECZ1" s="1168"/>
      <c r="EDA1" s="1168"/>
      <c r="EDB1" s="1168"/>
      <c r="EDC1" s="1168"/>
      <c r="EDD1" s="1168"/>
      <c r="EDE1" s="1168"/>
      <c r="EDF1" s="1168"/>
      <c r="EDG1" s="1168"/>
      <c r="EDH1" s="1168"/>
      <c r="EDI1" s="1168"/>
      <c r="EDJ1" s="1168"/>
      <c r="EDK1" s="1168"/>
      <c r="EDL1" s="1168"/>
      <c r="EDM1" s="1168"/>
      <c r="EDN1" s="1168"/>
      <c r="EDO1" s="1168"/>
      <c r="EDP1" s="1168"/>
      <c r="EDQ1" s="1168"/>
      <c r="EDR1" s="1168"/>
      <c r="EDS1" s="1168"/>
      <c r="EDT1" s="1168"/>
      <c r="EDU1" s="1168"/>
      <c r="EDV1" s="1168"/>
      <c r="EDW1" s="1168"/>
      <c r="EDX1" s="1168"/>
      <c r="EDY1" s="1168"/>
      <c r="EDZ1" s="1168"/>
      <c r="EEA1" s="1168"/>
      <c r="EEB1" s="1168"/>
      <c r="EEC1" s="1168"/>
      <c r="EED1" s="1168"/>
      <c r="EEE1" s="1168"/>
      <c r="EEF1" s="1168"/>
      <c r="EEG1" s="1168"/>
      <c r="EEH1" s="1168"/>
      <c r="EEI1" s="1168"/>
      <c r="EEJ1" s="1168"/>
      <c r="EEK1" s="1168"/>
      <c r="EEL1" s="1168"/>
      <c r="EEM1" s="1168"/>
      <c r="EEN1" s="1168"/>
      <c r="EEO1" s="1168"/>
      <c r="EEP1" s="1168"/>
      <c r="EEQ1" s="1168"/>
      <c r="EER1" s="1168"/>
      <c r="EES1" s="1168"/>
      <c r="EET1" s="1168"/>
      <c r="EEU1" s="1168"/>
      <c r="EEV1" s="1168"/>
      <c r="EEW1" s="1168"/>
      <c r="EEX1" s="1168"/>
      <c r="EEY1" s="1168"/>
      <c r="EEZ1" s="1168"/>
      <c r="EFA1" s="1168"/>
      <c r="EFB1" s="1168"/>
      <c r="EFC1" s="1168"/>
      <c r="EFD1" s="1168"/>
      <c r="EFE1" s="1168"/>
      <c r="EFF1" s="1168"/>
      <c r="EFG1" s="1168"/>
      <c r="EFH1" s="1168"/>
      <c r="EFI1" s="1168"/>
      <c r="EFJ1" s="1168"/>
      <c r="EFK1" s="1168"/>
      <c r="EFL1" s="1168"/>
      <c r="EFM1" s="1168"/>
      <c r="EFN1" s="1168"/>
      <c r="EFO1" s="1168"/>
      <c r="EFP1" s="1168"/>
      <c r="EFQ1" s="1168"/>
      <c r="EFR1" s="1168"/>
      <c r="EFS1" s="1168"/>
      <c r="EFT1" s="1168"/>
      <c r="EFU1" s="1168"/>
      <c r="EFV1" s="1168"/>
      <c r="EFW1" s="1168"/>
      <c r="EFX1" s="1168"/>
      <c r="EFY1" s="1168"/>
      <c r="EFZ1" s="1168"/>
      <c r="EGA1" s="1168"/>
      <c r="EGB1" s="1168"/>
      <c r="EGC1" s="1168"/>
      <c r="EGD1" s="1168"/>
      <c r="EGE1" s="1168"/>
      <c r="EGF1" s="1168"/>
      <c r="EGG1" s="1168"/>
      <c r="EGH1" s="1168"/>
      <c r="EGI1" s="1168"/>
      <c r="EGJ1" s="1168"/>
      <c r="EGK1" s="1168"/>
      <c r="EGL1" s="1168"/>
      <c r="EGM1" s="1168"/>
      <c r="EGN1" s="1168"/>
      <c r="EGO1" s="1168"/>
      <c r="EGP1" s="1168"/>
      <c r="EGQ1" s="1168"/>
      <c r="EGR1" s="1168"/>
      <c r="EGS1" s="1168"/>
      <c r="EGT1" s="1168"/>
      <c r="EGU1" s="1168"/>
      <c r="EGV1" s="1168"/>
      <c r="EGW1" s="1168"/>
      <c r="EGX1" s="1168"/>
      <c r="EGY1" s="1168"/>
      <c r="EGZ1" s="1168"/>
      <c r="EHA1" s="1168"/>
      <c r="EHB1" s="1168"/>
      <c r="EHC1" s="1168"/>
      <c r="EHD1" s="1168"/>
      <c r="EHE1" s="1168"/>
      <c r="EHF1" s="1168"/>
      <c r="EHG1" s="1168"/>
      <c r="EHH1" s="1168"/>
      <c r="EHI1" s="1168"/>
      <c r="EHJ1" s="1168"/>
      <c r="EHK1" s="1168"/>
      <c r="EHL1" s="1168"/>
      <c r="EHM1" s="1168"/>
      <c r="EHN1" s="1168"/>
      <c r="EHO1" s="1168"/>
      <c r="EHP1" s="1168"/>
      <c r="EHQ1" s="1168"/>
      <c r="EHR1" s="1168"/>
      <c r="EHS1" s="1168"/>
      <c r="EHT1" s="1168"/>
      <c r="EHU1" s="1168"/>
      <c r="EHV1" s="1168"/>
      <c r="EHW1" s="1168"/>
      <c r="EHX1" s="1168"/>
      <c r="EHY1" s="1168"/>
      <c r="EHZ1" s="1168"/>
      <c r="EIA1" s="1168"/>
      <c r="EIB1" s="1168"/>
      <c r="EIC1" s="1168"/>
      <c r="EID1" s="1168"/>
      <c r="EIE1" s="1168"/>
      <c r="EIF1" s="1168"/>
      <c r="EIG1" s="1168"/>
      <c r="EIH1" s="1168"/>
      <c r="EII1" s="1168"/>
      <c r="EIJ1" s="1168"/>
      <c r="EIK1" s="1168"/>
      <c r="EIL1" s="1168"/>
      <c r="EIM1" s="1168"/>
      <c r="EIN1" s="1168"/>
      <c r="EIO1" s="1168"/>
      <c r="EIP1" s="1168"/>
      <c r="EIQ1" s="1168"/>
      <c r="EIR1" s="1168"/>
      <c r="EIS1" s="1168"/>
      <c r="EIT1" s="1168"/>
      <c r="EIU1" s="1168"/>
      <c r="EIV1" s="1168"/>
      <c r="EIW1" s="1168"/>
      <c r="EIX1" s="1168"/>
      <c r="EIY1" s="1168"/>
      <c r="EIZ1" s="1168"/>
      <c r="EJA1" s="1168"/>
      <c r="EJB1" s="1168"/>
      <c r="EJC1" s="1168"/>
      <c r="EJD1" s="1168"/>
      <c r="EJE1" s="1168"/>
      <c r="EJF1" s="1168"/>
      <c r="EJG1" s="1168"/>
      <c r="EJH1" s="1168"/>
      <c r="EJI1" s="1168"/>
      <c r="EJJ1" s="1168"/>
      <c r="EJK1" s="1168"/>
      <c r="EJL1" s="1168"/>
      <c r="EJM1" s="1168"/>
      <c r="EJN1" s="1168"/>
      <c r="EJO1" s="1168"/>
      <c r="EJP1" s="1168"/>
      <c r="EJQ1" s="1168"/>
      <c r="EJR1" s="1168"/>
      <c r="EJS1" s="1168"/>
      <c r="EJT1" s="1168"/>
      <c r="EJU1" s="1168"/>
      <c r="EJV1" s="1168"/>
      <c r="EJW1" s="1168"/>
      <c r="EJX1" s="1168"/>
      <c r="EJY1" s="1168"/>
      <c r="EJZ1" s="1168"/>
      <c r="EKA1" s="1168"/>
      <c r="EKB1" s="1168"/>
      <c r="EKC1" s="1168"/>
      <c r="EKD1" s="1168"/>
      <c r="EKE1" s="1168"/>
      <c r="EKF1" s="1168"/>
      <c r="EKG1" s="1168"/>
      <c r="EKH1" s="1168"/>
      <c r="EKI1" s="1168"/>
      <c r="EKJ1" s="1168"/>
      <c r="EKK1" s="1168"/>
      <c r="EKL1" s="1168"/>
      <c r="EKM1" s="1168"/>
      <c r="EKN1" s="1168"/>
      <c r="EKO1" s="1168"/>
      <c r="EKP1" s="1168"/>
      <c r="EKQ1" s="1168"/>
      <c r="EKR1" s="1168"/>
      <c r="EKS1" s="1168"/>
      <c r="EKT1" s="1168"/>
      <c r="EKU1" s="1168"/>
      <c r="EKV1" s="1168"/>
      <c r="EKW1" s="1168"/>
      <c r="EKX1" s="1168"/>
      <c r="EKY1" s="1168"/>
      <c r="EKZ1" s="1168"/>
      <c r="ELA1" s="1168"/>
      <c r="ELB1" s="1168"/>
      <c r="ELC1" s="1168"/>
      <c r="ELD1" s="1168"/>
      <c r="ELE1" s="1168"/>
      <c r="ELF1" s="1168"/>
      <c r="ELG1" s="1168"/>
      <c r="ELH1" s="1168"/>
      <c r="ELI1" s="1168"/>
      <c r="ELJ1" s="1168"/>
      <c r="ELK1" s="1168"/>
      <c r="ELL1" s="1168"/>
      <c r="ELM1" s="1168"/>
      <c r="ELN1" s="1168"/>
      <c r="ELO1" s="1168"/>
      <c r="ELP1" s="1168"/>
      <c r="ELQ1" s="1168"/>
      <c r="ELR1" s="1168"/>
      <c r="ELS1" s="1168"/>
      <c r="ELT1" s="1168"/>
      <c r="ELU1" s="1168"/>
      <c r="ELV1" s="1168"/>
      <c r="ELW1" s="1168"/>
      <c r="ELX1" s="1168"/>
      <c r="ELY1" s="1168"/>
      <c r="ELZ1" s="1168"/>
      <c r="EMA1" s="1168"/>
      <c r="EMB1" s="1168"/>
      <c r="EMC1" s="1168"/>
      <c r="EMD1" s="1168"/>
      <c r="EME1" s="1168"/>
      <c r="EMF1" s="1168"/>
      <c r="EMG1" s="1168"/>
      <c r="EMH1" s="1168"/>
      <c r="EMI1" s="1168"/>
      <c r="EMJ1" s="1168"/>
      <c r="EMK1" s="1168"/>
      <c r="EML1" s="1168"/>
      <c r="EMM1" s="1168"/>
      <c r="EMN1" s="1168"/>
      <c r="EMO1" s="1168"/>
      <c r="EMP1" s="1168"/>
      <c r="EMQ1" s="1168"/>
      <c r="EMR1" s="1168"/>
      <c r="EMS1" s="1168"/>
      <c r="EMT1" s="1168"/>
      <c r="EMU1" s="1168"/>
      <c r="EMV1" s="1168"/>
      <c r="EMW1" s="1168"/>
      <c r="EMX1" s="1168"/>
      <c r="EMY1" s="1168"/>
      <c r="EMZ1" s="1168"/>
      <c r="ENA1" s="1168"/>
      <c r="ENB1" s="1168"/>
      <c r="ENC1" s="1168"/>
      <c r="END1" s="1168"/>
      <c r="ENE1" s="1168"/>
      <c r="ENF1" s="1168"/>
      <c r="ENG1" s="1168"/>
      <c r="ENH1" s="1168"/>
      <c r="ENI1" s="1168"/>
      <c r="ENJ1" s="1168"/>
      <c r="ENK1" s="1168"/>
      <c r="ENL1" s="1168"/>
      <c r="ENM1" s="1168"/>
      <c r="ENN1" s="1168"/>
      <c r="ENO1" s="1168"/>
      <c r="ENP1" s="1168"/>
      <c r="ENQ1" s="1168"/>
      <c r="ENR1" s="1168"/>
      <c r="ENS1" s="1168"/>
      <c r="ENT1" s="1168"/>
      <c r="ENU1" s="1168"/>
      <c r="ENV1" s="1168"/>
      <c r="ENW1" s="1168"/>
      <c r="ENX1" s="1168"/>
      <c r="ENY1" s="1168"/>
      <c r="ENZ1" s="1168"/>
      <c r="EOA1" s="1168"/>
      <c r="EOB1" s="1168"/>
      <c r="EOC1" s="1168"/>
      <c r="EOD1" s="1168"/>
      <c r="EOE1" s="1168"/>
      <c r="EOF1" s="1168"/>
      <c r="EOG1" s="1168"/>
      <c r="EOH1" s="1168"/>
      <c r="EOI1" s="1168"/>
      <c r="EOJ1" s="1168"/>
      <c r="EOK1" s="1168"/>
      <c r="EOL1" s="1168"/>
      <c r="EOM1" s="1168"/>
      <c r="EON1" s="1168"/>
      <c r="EOO1" s="1168"/>
      <c r="EOP1" s="1168"/>
      <c r="EOQ1" s="1168"/>
      <c r="EOR1" s="1168"/>
      <c r="EOS1" s="1168"/>
      <c r="EOT1" s="1168"/>
      <c r="EOU1" s="1168"/>
      <c r="EOV1" s="1168"/>
      <c r="EOW1" s="1168"/>
      <c r="EOX1" s="1168"/>
      <c r="EOY1" s="1168"/>
      <c r="EOZ1" s="1168"/>
      <c r="EPA1" s="1168"/>
      <c r="EPB1" s="1168"/>
      <c r="EPC1" s="1168"/>
      <c r="EPD1" s="1168"/>
      <c r="EPE1" s="1168"/>
      <c r="EPF1" s="1168"/>
      <c r="EPG1" s="1168"/>
      <c r="EPH1" s="1168"/>
      <c r="EPI1" s="1168"/>
      <c r="EPJ1" s="1168"/>
      <c r="EPK1" s="1168"/>
      <c r="EPL1" s="1168"/>
      <c r="EPM1" s="1168"/>
      <c r="EPN1" s="1168"/>
      <c r="EPO1" s="1168"/>
      <c r="EPP1" s="1168"/>
      <c r="EPQ1" s="1168"/>
      <c r="EPR1" s="1168"/>
      <c r="EPS1" s="1168"/>
      <c r="EPT1" s="1168"/>
      <c r="EPU1" s="1168"/>
      <c r="EPV1" s="1168"/>
      <c r="EPW1" s="1168"/>
      <c r="EPX1" s="1168"/>
      <c r="EPY1" s="1168"/>
      <c r="EPZ1" s="1168"/>
      <c r="EQA1" s="1168"/>
      <c r="EQB1" s="1168"/>
      <c r="EQC1" s="1168"/>
      <c r="EQD1" s="1168"/>
      <c r="EQE1" s="1168"/>
      <c r="EQF1" s="1168"/>
      <c r="EQG1" s="1168"/>
      <c r="EQH1" s="1168"/>
      <c r="EQI1" s="1168"/>
      <c r="EQJ1" s="1168"/>
      <c r="EQK1" s="1168"/>
      <c r="EQL1" s="1168"/>
      <c r="EQM1" s="1168"/>
      <c r="EQN1" s="1168"/>
      <c r="EQO1" s="1168"/>
      <c r="EQP1" s="1168"/>
      <c r="EQQ1" s="1168"/>
      <c r="EQR1" s="1168"/>
      <c r="EQS1" s="1168"/>
      <c r="EQT1" s="1168"/>
      <c r="EQU1" s="1168"/>
      <c r="EQV1" s="1168"/>
      <c r="EQW1" s="1168"/>
      <c r="EQX1" s="1168"/>
      <c r="EQY1" s="1168"/>
      <c r="EQZ1" s="1168"/>
      <c r="ERA1" s="1168"/>
      <c r="ERB1" s="1168"/>
      <c r="ERC1" s="1168"/>
      <c r="ERD1" s="1168"/>
      <c r="ERE1" s="1168"/>
      <c r="ERF1" s="1168"/>
      <c r="ERG1" s="1168"/>
      <c r="ERH1" s="1168"/>
      <c r="ERI1" s="1168"/>
      <c r="ERJ1" s="1168"/>
      <c r="ERK1" s="1168"/>
      <c r="ERL1" s="1168"/>
      <c r="ERM1" s="1168"/>
      <c r="ERN1" s="1168"/>
      <c r="ERO1" s="1168"/>
      <c r="ERP1" s="1168"/>
      <c r="ERQ1" s="1168"/>
      <c r="ERR1" s="1168"/>
      <c r="ERS1" s="1168"/>
      <c r="ERT1" s="1168"/>
      <c r="ERU1" s="1168"/>
      <c r="ERV1" s="1168"/>
      <c r="ERW1" s="1168"/>
      <c r="ERX1" s="1168"/>
      <c r="ERY1" s="1168"/>
      <c r="ERZ1" s="1168"/>
      <c r="ESA1" s="1168"/>
      <c r="ESB1" s="1168"/>
      <c r="ESC1" s="1168"/>
      <c r="ESD1" s="1168"/>
      <c r="ESE1" s="1168"/>
      <c r="ESF1" s="1168"/>
      <c r="ESG1" s="1168"/>
      <c r="ESH1" s="1168"/>
      <c r="ESI1" s="1168"/>
      <c r="ESJ1" s="1168"/>
      <c r="ESK1" s="1168"/>
      <c r="ESL1" s="1168"/>
      <c r="ESM1" s="1168"/>
      <c r="ESN1" s="1168"/>
      <c r="ESO1" s="1168"/>
      <c r="ESP1" s="1168"/>
      <c r="ESQ1" s="1168"/>
      <c r="ESR1" s="1168"/>
      <c r="ESS1" s="1168"/>
      <c r="EST1" s="1168"/>
      <c r="ESU1" s="1168"/>
      <c r="ESV1" s="1168"/>
      <c r="ESW1" s="1168"/>
      <c r="ESX1" s="1168"/>
      <c r="ESY1" s="1168"/>
      <c r="ESZ1" s="1168"/>
      <c r="ETA1" s="1168"/>
      <c r="ETB1" s="1168"/>
      <c r="ETC1" s="1168"/>
      <c r="ETD1" s="1168"/>
      <c r="ETE1" s="1168"/>
      <c r="ETF1" s="1168"/>
      <c r="ETG1" s="1168"/>
      <c r="ETH1" s="1168"/>
      <c r="ETI1" s="1168"/>
      <c r="ETJ1" s="1168"/>
      <c r="ETK1" s="1168"/>
      <c r="ETL1" s="1168"/>
      <c r="ETM1" s="1168"/>
      <c r="ETN1" s="1168"/>
      <c r="ETO1" s="1168"/>
      <c r="ETP1" s="1168"/>
      <c r="ETQ1" s="1168"/>
      <c r="ETR1" s="1168"/>
      <c r="ETS1" s="1168"/>
      <c r="ETT1" s="1168"/>
      <c r="ETU1" s="1168"/>
      <c r="ETV1" s="1168"/>
      <c r="ETW1" s="1168"/>
      <c r="ETX1" s="1168"/>
      <c r="ETY1" s="1168"/>
      <c r="ETZ1" s="1168"/>
      <c r="EUA1" s="1168"/>
      <c r="EUB1" s="1168"/>
      <c r="EUC1" s="1168"/>
      <c r="EUD1" s="1168"/>
      <c r="EUE1" s="1168"/>
      <c r="EUF1" s="1168"/>
      <c r="EUG1" s="1168"/>
      <c r="EUH1" s="1168"/>
      <c r="EUI1" s="1168"/>
      <c r="EUJ1" s="1168"/>
      <c r="EUK1" s="1168"/>
      <c r="EUL1" s="1168"/>
      <c r="EUM1" s="1168"/>
      <c r="EUN1" s="1168"/>
      <c r="EUO1" s="1168"/>
      <c r="EUP1" s="1168"/>
      <c r="EUQ1" s="1168"/>
      <c r="EUR1" s="1168"/>
      <c r="EUS1" s="1168"/>
      <c r="EUT1" s="1168"/>
      <c r="EUU1" s="1168"/>
      <c r="EUV1" s="1168"/>
      <c r="EUW1" s="1168"/>
      <c r="EUX1" s="1168"/>
      <c r="EUY1" s="1168"/>
      <c r="EUZ1" s="1168"/>
      <c r="EVA1" s="1168"/>
      <c r="EVB1" s="1168"/>
      <c r="EVC1" s="1168"/>
      <c r="EVD1" s="1168"/>
      <c r="EVE1" s="1168"/>
      <c r="EVF1" s="1168"/>
      <c r="EVG1" s="1168"/>
      <c r="EVH1" s="1168"/>
      <c r="EVI1" s="1168"/>
      <c r="EVJ1" s="1168"/>
      <c r="EVK1" s="1168"/>
      <c r="EVL1" s="1168"/>
      <c r="EVM1" s="1168"/>
      <c r="EVN1" s="1168"/>
      <c r="EVO1" s="1168"/>
      <c r="EVP1" s="1168"/>
      <c r="EVQ1" s="1168"/>
      <c r="EVR1" s="1168"/>
      <c r="EVS1" s="1168"/>
      <c r="EVT1" s="1168"/>
      <c r="EVU1" s="1168"/>
      <c r="EVV1" s="1168"/>
      <c r="EVW1" s="1168"/>
      <c r="EVX1" s="1168"/>
      <c r="EVY1" s="1168"/>
      <c r="EVZ1" s="1168"/>
      <c r="EWA1" s="1168"/>
      <c r="EWB1" s="1168"/>
      <c r="EWC1" s="1168"/>
      <c r="EWD1" s="1168"/>
      <c r="EWE1" s="1168"/>
      <c r="EWF1" s="1168"/>
      <c r="EWG1" s="1168"/>
      <c r="EWH1" s="1168"/>
      <c r="EWI1" s="1168"/>
      <c r="EWJ1" s="1168"/>
      <c r="EWK1" s="1168"/>
      <c r="EWL1" s="1168"/>
      <c r="EWM1" s="1168"/>
      <c r="EWN1" s="1168"/>
      <c r="EWO1" s="1168"/>
      <c r="EWP1" s="1168"/>
      <c r="EWQ1" s="1168"/>
      <c r="EWR1" s="1168"/>
      <c r="EWS1" s="1168"/>
      <c r="EWT1" s="1168"/>
      <c r="EWU1" s="1168"/>
      <c r="EWV1" s="1168"/>
      <c r="EWW1" s="1168"/>
      <c r="EWX1" s="1168"/>
      <c r="EWY1" s="1168"/>
      <c r="EWZ1" s="1168"/>
      <c r="EXA1" s="1168"/>
      <c r="EXB1" s="1168"/>
      <c r="EXC1" s="1168"/>
      <c r="EXD1" s="1168"/>
      <c r="EXE1" s="1168"/>
      <c r="EXF1" s="1168"/>
      <c r="EXG1" s="1168"/>
      <c r="EXH1" s="1168"/>
      <c r="EXI1" s="1168"/>
      <c r="EXJ1" s="1168"/>
      <c r="EXK1" s="1168"/>
      <c r="EXL1" s="1168"/>
      <c r="EXM1" s="1168"/>
      <c r="EXN1" s="1168"/>
      <c r="EXO1" s="1168"/>
      <c r="EXP1" s="1168"/>
      <c r="EXQ1" s="1168"/>
      <c r="EXR1" s="1168"/>
      <c r="EXS1" s="1168"/>
      <c r="EXT1" s="1168"/>
      <c r="EXU1" s="1168"/>
      <c r="EXV1" s="1168"/>
      <c r="EXW1" s="1168"/>
      <c r="EXX1" s="1168"/>
      <c r="EXY1" s="1168"/>
      <c r="EXZ1" s="1168"/>
      <c r="EYA1" s="1168"/>
      <c r="EYB1" s="1168"/>
      <c r="EYC1" s="1168"/>
      <c r="EYD1" s="1168"/>
      <c r="EYE1" s="1168"/>
      <c r="EYF1" s="1168"/>
      <c r="EYG1" s="1168"/>
      <c r="EYH1" s="1168"/>
      <c r="EYI1" s="1168"/>
      <c r="EYJ1" s="1168"/>
      <c r="EYK1" s="1168"/>
      <c r="EYL1" s="1168"/>
      <c r="EYM1" s="1168"/>
      <c r="EYN1" s="1168"/>
      <c r="EYO1" s="1168"/>
      <c r="EYP1" s="1168"/>
      <c r="EYQ1" s="1168"/>
      <c r="EYR1" s="1168"/>
      <c r="EYS1" s="1168"/>
      <c r="EYT1" s="1168"/>
      <c r="EYU1" s="1168"/>
      <c r="EYV1" s="1168"/>
      <c r="EYW1" s="1168"/>
      <c r="EYX1" s="1168"/>
      <c r="EYY1" s="1168"/>
      <c r="EYZ1" s="1168"/>
      <c r="EZA1" s="1168"/>
      <c r="EZB1" s="1168"/>
      <c r="EZC1" s="1168"/>
      <c r="EZD1" s="1168"/>
      <c r="EZE1" s="1168"/>
      <c r="EZF1" s="1168"/>
      <c r="EZG1" s="1168"/>
      <c r="EZH1" s="1168"/>
      <c r="EZI1" s="1168"/>
      <c r="EZJ1" s="1168"/>
      <c r="EZK1" s="1168"/>
      <c r="EZL1" s="1168"/>
      <c r="EZM1" s="1168"/>
      <c r="EZN1" s="1168"/>
      <c r="EZO1" s="1168"/>
      <c r="EZP1" s="1168"/>
      <c r="EZQ1" s="1168"/>
      <c r="EZR1" s="1168"/>
      <c r="EZS1" s="1168"/>
      <c r="EZT1" s="1168"/>
      <c r="EZU1" s="1168"/>
      <c r="EZV1" s="1168"/>
      <c r="EZW1" s="1168"/>
      <c r="EZX1" s="1168"/>
      <c r="EZY1" s="1168"/>
      <c r="EZZ1" s="1168"/>
      <c r="FAA1" s="1168"/>
      <c r="FAB1" s="1168"/>
      <c r="FAC1" s="1168"/>
      <c r="FAD1" s="1168"/>
      <c r="FAE1" s="1168"/>
      <c r="FAF1" s="1168"/>
      <c r="FAG1" s="1168"/>
      <c r="FAH1" s="1168"/>
      <c r="FAI1" s="1168"/>
      <c r="FAJ1" s="1168"/>
      <c r="FAK1" s="1168"/>
      <c r="FAL1" s="1168"/>
      <c r="FAM1" s="1168"/>
      <c r="FAN1" s="1168"/>
      <c r="FAO1" s="1168"/>
      <c r="FAP1" s="1168"/>
      <c r="FAQ1" s="1168"/>
      <c r="FAR1" s="1168"/>
      <c r="FAS1" s="1168"/>
      <c r="FAT1" s="1168"/>
      <c r="FAU1" s="1168"/>
      <c r="FAV1" s="1168"/>
      <c r="FAW1" s="1168"/>
      <c r="FAX1" s="1168"/>
      <c r="FAY1" s="1168"/>
      <c r="FAZ1" s="1168"/>
      <c r="FBA1" s="1168"/>
      <c r="FBB1" s="1168"/>
      <c r="FBC1" s="1168"/>
      <c r="FBD1" s="1168"/>
      <c r="FBE1" s="1168"/>
      <c r="FBF1" s="1168"/>
      <c r="FBG1" s="1168"/>
      <c r="FBH1" s="1168"/>
      <c r="FBI1" s="1168"/>
      <c r="FBJ1" s="1168"/>
      <c r="FBK1" s="1168"/>
      <c r="FBL1" s="1168"/>
      <c r="FBM1" s="1168"/>
      <c r="FBN1" s="1168"/>
      <c r="FBO1" s="1168"/>
      <c r="FBP1" s="1168"/>
      <c r="FBQ1" s="1168"/>
      <c r="FBR1" s="1168"/>
      <c r="FBS1" s="1168"/>
      <c r="FBT1" s="1168"/>
      <c r="FBU1" s="1168"/>
      <c r="FBV1" s="1168"/>
      <c r="FBW1" s="1168"/>
      <c r="FBX1" s="1168"/>
      <c r="FBY1" s="1168"/>
      <c r="FBZ1" s="1168"/>
      <c r="FCA1" s="1168"/>
      <c r="FCB1" s="1168"/>
      <c r="FCC1" s="1168"/>
      <c r="FCD1" s="1168"/>
      <c r="FCE1" s="1168"/>
      <c r="FCF1" s="1168"/>
      <c r="FCG1" s="1168"/>
      <c r="FCH1" s="1168"/>
      <c r="FCI1" s="1168"/>
      <c r="FCJ1" s="1168"/>
      <c r="FCK1" s="1168"/>
      <c r="FCL1" s="1168"/>
      <c r="FCM1" s="1168"/>
      <c r="FCN1" s="1168"/>
      <c r="FCO1" s="1168"/>
      <c r="FCP1" s="1168"/>
      <c r="FCQ1" s="1168"/>
      <c r="FCR1" s="1168"/>
      <c r="FCS1" s="1168"/>
      <c r="FCT1" s="1168"/>
      <c r="FCU1" s="1168"/>
      <c r="FCV1" s="1168"/>
      <c r="FCW1" s="1168"/>
      <c r="FCX1" s="1168"/>
      <c r="FCY1" s="1168"/>
      <c r="FCZ1" s="1168"/>
      <c r="FDA1" s="1168"/>
      <c r="FDB1" s="1168"/>
      <c r="FDC1" s="1168"/>
      <c r="FDD1" s="1168"/>
      <c r="FDE1" s="1168"/>
      <c r="FDF1" s="1168"/>
      <c r="FDG1" s="1168"/>
      <c r="FDH1" s="1168"/>
      <c r="FDI1" s="1168"/>
      <c r="FDJ1" s="1168"/>
      <c r="FDK1" s="1168"/>
      <c r="FDL1" s="1168"/>
      <c r="FDM1" s="1168"/>
      <c r="FDN1" s="1168"/>
      <c r="FDO1" s="1168"/>
      <c r="FDP1" s="1168"/>
      <c r="FDQ1" s="1168"/>
      <c r="FDR1" s="1168"/>
      <c r="FDS1" s="1168"/>
      <c r="FDT1" s="1168"/>
      <c r="FDU1" s="1168"/>
      <c r="FDV1" s="1168"/>
      <c r="FDW1" s="1168"/>
      <c r="FDX1" s="1168"/>
      <c r="FDY1" s="1168"/>
      <c r="FDZ1" s="1168"/>
      <c r="FEA1" s="1168"/>
      <c r="FEB1" s="1168"/>
      <c r="FEC1" s="1168"/>
      <c r="FED1" s="1168"/>
      <c r="FEE1" s="1168"/>
      <c r="FEF1" s="1168"/>
      <c r="FEG1" s="1168"/>
      <c r="FEH1" s="1168"/>
      <c r="FEI1" s="1168"/>
      <c r="FEJ1" s="1168"/>
      <c r="FEK1" s="1168"/>
      <c r="FEL1" s="1168"/>
      <c r="FEM1" s="1168"/>
      <c r="FEN1" s="1168"/>
      <c r="FEO1" s="1168"/>
      <c r="FEP1" s="1168"/>
      <c r="FEQ1" s="1168"/>
      <c r="FER1" s="1168"/>
      <c r="FES1" s="1168"/>
      <c r="FET1" s="1168"/>
      <c r="FEU1" s="1168"/>
      <c r="FEV1" s="1168"/>
      <c r="FEW1" s="1168"/>
      <c r="FEX1" s="1168"/>
      <c r="FEY1" s="1168"/>
      <c r="FEZ1" s="1168"/>
      <c r="FFA1" s="1168"/>
      <c r="FFB1" s="1168"/>
      <c r="FFC1" s="1168"/>
      <c r="FFD1" s="1168"/>
      <c r="FFE1" s="1168"/>
      <c r="FFF1" s="1168"/>
      <c r="FFG1" s="1168"/>
      <c r="FFH1" s="1168"/>
      <c r="FFI1" s="1168"/>
      <c r="FFJ1" s="1168"/>
      <c r="FFK1" s="1168"/>
      <c r="FFL1" s="1168"/>
      <c r="FFM1" s="1168"/>
      <c r="FFN1" s="1168"/>
      <c r="FFO1" s="1168"/>
      <c r="FFP1" s="1168"/>
      <c r="FFQ1" s="1168"/>
      <c r="FFR1" s="1168"/>
      <c r="FFS1" s="1168"/>
      <c r="FFT1" s="1168"/>
      <c r="FFU1" s="1168"/>
      <c r="FFV1" s="1168"/>
      <c r="FFW1" s="1168"/>
      <c r="FFX1" s="1168"/>
      <c r="FFY1" s="1168"/>
      <c r="FFZ1" s="1168"/>
      <c r="FGA1" s="1168"/>
      <c r="FGB1" s="1168"/>
      <c r="FGC1" s="1168"/>
      <c r="FGD1" s="1168"/>
      <c r="FGE1" s="1168"/>
      <c r="FGF1" s="1168"/>
      <c r="FGG1" s="1168"/>
      <c r="FGH1" s="1168"/>
      <c r="FGI1" s="1168"/>
      <c r="FGJ1" s="1168"/>
      <c r="FGK1" s="1168"/>
      <c r="FGL1" s="1168"/>
      <c r="FGM1" s="1168"/>
      <c r="FGN1" s="1168"/>
      <c r="FGO1" s="1168"/>
      <c r="FGP1" s="1168"/>
      <c r="FGQ1" s="1168"/>
      <c r="FGR1" s="1168"/>
      <c r="FGS1" s="1168"/>
      <c r="FGT1" s="1168"/>
      <c r="FGU1" s="1168"/>
      <c r="FGV1" s="1168"/>
      <c r="FGW1" s="1168"/>
      <c r="FGX1" s="1168"/>
      <c r="FGY1" s="1168"/>
      <c r="FGZ1" s="1168"/>
      <c r="FHA1" s="1168"/>
      <c r="FHB1" s="1168"/>
      <c r="FHC1" s="1168"/>
      <c r="FHD1" s="1168"/>
      <c r="FHE1" s="1168"/>
      <c r="FHF1" s="1168"/>
      <c r="FHG1" s="1168"/>
      <c r="FHH1" s="1168"/>
      <c r="FHI1" s="1168"/>
      <c r="FHJ1" s="1168"/>
      <c r="FHK1" s="1168"/>
      <c r="FHL1" s="1168"/>
      <c r="FHM1" s="1168"/>
      <c r="FHN1" s="1168"/>
      <c r="FHO1" s="1168"/>
      <c r="FHP1" s="1168"/>
      <c r="FHQ1" s="1168"/>
      <c r="FHR1" s="1168"/>
      <c r="FHS1" s="1168"/>
      <c r="FHT1" s="1168"/>
      <c r="FHU1" s="1168"/>
      <c r="FHV1" s="1168"/>
      <c r="FHW1" s="1168"/>
      <c r="FHX1" s="1168"/>
      <c r="FHY1" s="1168"/>
      <c r="FHZ1" s="1168"/>
      <c r="FIA1" s="1168"/>
      <c r="FIB1" s="1168"/>
      <c r="FIC1" s="1168"/>
      <c r="FID1" s="1168"/>
      <c r="FIE1" s="1168"/>
      <c r="FIF1" s="1168"/>
      <c r="FIG1" s="1168"/>
      <c r="FIH1" s="1168"/>
      <c r="FII1" s="1168"/>
      <c r="FIJ1" s="1168"/>
      <c r="FIK1" s="1168"/>
      <c r="FIL1" s="1168"/>
      <c r="FIM1" s="1168"/>
      <c r="FIN1" s="1168"/>
      <c r="FIO1" s="1168"/>
      <c r="FIP1" s="1168"/>
      <c r="FIQ1" s="1168"/>
      <c r="FIR1" s="1168"/>
      <c r="FIS1" s="1168"/>
      <c r="FIT1" s="1168"/>
      <c r="FIU1" s="1168"/>
      <c r="FIV1" s="1168"/>
      <c r="FIW1" s="1168"/>
      <c r="FIX1" s="1168"/>
      <c r="FIY1" s="1168"/>
      <c r="FIZ1" s="1168"/>
      <c r="FJA1" s="1168"/>
      <c r="FJB1" s="1168"/>
      <c r="FJC1" s="1168"/>
      <c r="FJD1" s="1168"/>
      <c r="FJE1" s="1168"/>
      <c r="FJF1" s="1168"/>
      <c r="FJG1" s="1168"/>
      <c r="FJH1" s="1168"/>
      <c r="FJI1" s="1168"/>
      <c r="FJJ1" s="1168"/>
      <c r="FJK1" s="1168"/>
      <c r="FJL1" s="1168"/>
      <c r="FJM1" s="1168"/>
      <c r="FJN1" s="1168"/>
      <c r="FJO1" s="1168"/>
      <c r="FJP1" s="1168"/>
      <c r="FJQ1" s="1168"/>
      <c r="FJR1" s="1168"/>
      <c r="FJS1" s="1168"/>
      <c r="FJT1" s="1168"/>
      <c r="FJU1" s="1168"/>
      <c r="FJV1" s="1168"/>
      <c r="FJW1" s="1168"/>
      <c r="FJX1" s="1168"/>
      <c r="FJY1" s="1168"/>
      <c r="FJZ1" s="1168"/>
      <c r="FKA1" s="1168"/>
      <c r="FKB1" s="1168"/>
      <c r="FKC1" s="1168"/>
      <c r="FKD1" s="1168"/>
      <c r="FKE1" s="1168"/>
      <c r="FKF1" s="1168"/>
      <c r="FKG1" s="1168"/>
      <c r="FKH1" s="1168"/>
      <c r="FKI1" s="1168"/>
      <c r="FKJ1" s="1168"/>
      <c r="FKK1" s="1168"/>
      <c r="FKL1" s="1168"/>
      <c r="FKM1" s="1168"/>
      <c r="FKN1" s="1168"/>
      <c r="FKO1" s="1168"/>
      <c r="FKP1" s="1168"/>
      <c r="FKQ1" s="1168"/>
      <c r="FKR1" s="1168"/>
      <c r="FKS1" s="1168"/>
      <c r="FKT1" s="1168"/>
      <c r="FKU1" s="1168"/>
      <c r="FKV1" s="1168"/>
      <c r="FKW1" s="1168"/>
      <c r="FKX1" s="1168"/>
      <c r="FKY1" s="1168"/>
      <c r="FKZ1" s="1168"/>
      <c r="FLA1" s="1168"/>
      <c r="FLB1" s="1168"/>
      <c r="FLC1" s="1168"/>
      <c r="FLD1" s="1168"/>
      <c r="FLE1" s="1168"/>
      <c r="FLF1" s="1168"/>
      <c r="FLG1" s="1168"/>
      <c r="FLH1" s="1168"/>
      <c r="FLI1" s="1168"/>
      <c r="FLJ1" s="1168"/>
      <c r="FLK1" s="1168"/>
      <c r="FLL1" s="1168"/>
      <c r="FLM1" s="1168"/>
      <c r="FLN1" s="1168"/>
      <c r="FLO1" s="1168"/>
      <c r="FLP1" s="1168"/>
      <c r="FLQ1" s="1168"/>
      <c r="FLR1" s="1168"/>
      <c r="FLS1" s="1168"/>
      <c r="FLT1" s="1168"/>
      <c r="FLU1" s="1168"/>
      <c r="FLV1" s="1168"/>
      <c r="FLW1" s="1168"/>
      <c r="FLX1" s="1168"/>
      <c r="FLY1" s="1168"/>
      <c r="FLZ1" s="1168"/>
      <c r="FMA1" s="1168"/>
      <c r="FMB1" s="1168"/>
      <c r="FMC1" s="1168"/>
      <c r="FMD1" s="1168"/>
      <c r="FME1" s="1168"/>
      <c r="FMF1" s="1168"/>
      <c r="FMG1" s="1168"/>
      <c r="FMH1" s="1168"/>
      <c r="FMI1" s="1168"/>
      <c r="FMJ1" s="1168"/>
      <c r="FMK1" s="1168"/>
      <c r="FML1" s="1168"/>
      <c r="FMM1" s="1168"/>
      <c r="FMN1" s="1168"/>
      <c r="FMO1" s="1168"/>
      <c r="FMP1" s="1168"/>
      <c r="FMQ1" s="1168"/>
      <c r="FMR1" s="1168"/>
      <c r="FMS1" s="1168"/>
      <c r="FMT1" s="1168"/>
      <c r="FMU1" s="1168"/>
      <c r="FMV1" s="1168"/>
      <c r="FMW1" s="1168"/>
      <c r="FMX1" s="1168"/>
      <c r="FMY1" s="1168"/>
      <c r="FMZ1" s="1168"/>
      <c r="FNA1" s="1168"/>
      <c r="FNB1" s="1168"/>
      <c r="FNC1" s="1168"/>
      <c r="FND1" s="1168"/>
      <c r="FNE1" s="1168"/>
      <c r="FNF1" s="1168"/>
      <c r="FNG1" s="1168"/>
      <c r="FNH1" s="1168"/>
      <c r="FNI1" s="1168"/>
      <c r="FNJ1" s="1168"/>
      <c r="FNK1" s="1168"/>
      <c r="FNL1" s="1168"/>
      <c r="FNM1" s="1168"/>
      <c r="FNN1" s="1168"/>
      <c r="FNO1" s="1168"/>
      <c r="FNP1" s="1168"/>
      <c r="FNQ1" s="1168"/>
      <c r="FNR1" s="1168"/>
      <c r="FNS1" s="1168"/>
      <c r="FNT1" s="1168"/>
      <c r="FNU1" s="1168"/>
      <c r="FNV1" s="1168"/>
      <c r="FNW1" s="1168"/>
      <c r="FNX1" s="1168"/>
      <c r="FNY1" s="1168"/>
      <c r="FNZ1" s="1168"/>
      <c r="FOA1" s="1168"/>
      <c r="FOB1" s="1168"/>
      <c r="FOC1" s="1168"/>
      <c r="FOD1" s="1168"/>
      <c r="FOE1" s="1168"/>
      <c r="FOF1" s="1168"/>
      <c r="FOG1" s="1168"/>
      <c r="FOH1" s="1168"/>
      <c r="FOI1" s="1168"/>
      <c r="FOJ1" s="1168"/>
      <c r="FOK1" s="1168"/>
      <c r="FOL1" s="1168"/>
      <c r="FOM1" s="1168"/>
      <c r="FON1" s="1168"/>
      <c r="FOO1" s="1168"/>
      <c r="FOP1" s="1168"/>
      <c r="FOQ1" s="1168"/>
      <c r="FOR1" s="1168"/>
      <c r="FOS1" s="1168"/>
      <c r="FOT1" s="1168"/>
      <c r="FOU1" s="1168"/>
      <c r="FOV1" s="1168"/>
      <c r="FOW1" s="1168"/>
      <c r="FOX1" s="1168"/>
      <c r="FOY1" s="1168"/>
      <c r="FOZ1" s="1168"/>
      <c r="FPA1" s="1168"/>
      <c r="FPB1" s="1168"/>
      <c r="FPC1" s="1168"/>
      <c r="FPD1" s="1168"/>
      <c r="FPE1" s="1168"/>
      <c r="FPF1" s="1168"/>
      <c r="FPG1" s="1168"/>
      <c r="FPH1" s="1168"/>
      <c r="FPI1" s="1168"/>
      <c r="FPJ1" s="1168"/>
      <c r="FPK1" s="1168"/>
      <c r="FPL1" s="1168"/>
      <c r="FPM1" s="1168"/>
      <c r="FPN1" s="1168"/>
      <c r="FPO1" s="1168"/>
      <c r="FPP1" s="1168"/>
      <c r="FPQ1" s="1168"/>
      <c r="FPR1" s="1168"/>
      <c r="FPS1" s="1168"/>
      <c r="FPT1" s="1168"/>
      <c r="FPU1" s="1168"/>
      <c r="FPV1" s="1168"/>
      <c r="FPW1" s="1168"/>
      <c r="FPX1" s="1168"/>
      <c r="FPY1" s="1168"/>
      <c r="FPZ1" s="1168"/>
      <c r="FQA1" s="1168"/>
      <c r="FQB1" s="1168"/>
      <c r="FQC1" s="1168"/>
      <c r="FQD1" s="1168"/>
      <c r="FQE1" s="1168"/>
      <c r="FQF1" s="1168"/>
      <c r="FQG1" s="1168"/>
      <c r="FQH1" s="1168"/>
      <c r="FQI1" s="1168"/>
      <c r="FQJ1" s="1168"/>
      <c r="FQK1" s="1168"/>
      <c r="FQL1" s="1168"/>
      <c r="FQM1" s="1168"/>
      <c r="FQN1" s="1168"/>
      <c r="FQO1" s="1168"/>
      <c r="FQP1" s="1168"/>
      <c r="FQQ1" s="1168"/>
      <c r="FQR1" s="1168"/>
      <c r="FQS1" s="1168"/>
      <c r="FQT1" s="1168"/>
      <c r="FQU1" s="1168"/>
      <c r="FQV1" s="1168"/>
      <c r="FQW1" s="1168"/>
      <c r="FQX1" s="1168"/>
      <c r="FQY1" s="1168"/>
      <c r="FQZ1" s="1168"/>
      <c r="FRA1" s="1168"/>
      <c r="FRB1" s="1168"/>
      <c r="FRC1" s="1168"/>
      <c r="FRD1" s="1168"/>
      <c r="FRE1" s="1168"/>
      <c r="FRF1" s="1168"/>
      <c r="FRG1" s="1168"/>
      <c r="FRH1" s="1168"/>
      <c r="FRI1" s="1168"/>
      <c r="FRJ1" s="1168"/>
      <c r="FRK1" s="1168"/>
      <c r="FRL1" s="1168"/>
      <c r="FRM1" s="1168"/>
      <c r="FRN1" s="1168"/>
      <c r="FRO1" s="1168"/>
      <c r="FRP1" s="1168"/>
      <c r="FRQ1" s="1168"/>
      <c r="FRR1" s="1168"/>
      <c r="FRS1" s="1168"/>
      <c r="FRT1" s="1168"/>
      <c r="FRU1" s="1168"/>
      <c r="FRV1" s="1168"/>
      <c r="FRW1" s="1168"/>
      <c r="FRX1" s="1168"/>
      <c r="FRY1" s="1168"/>
      <c r="FRZ1" s="1168"/>
      <c r="FSA1" s="1168"/>
      <c r="FSB1" s="1168"/>
      <c r="FSC1" s="1168"/>
      <c r="FSD1" s="1168"/>
      <c r="FSE1" s="1168"/>
      <c r="FSF1" s="1168"/>
      <c r="FSG1" s="1168"/>
      <c r="FSH1" s="1168"/>
      <c r="FSI1" s="1168"/>
      <c r="FSJ1" s="1168"/>
      <c r="FSK1" s="1168"/>
      <c r="FSL1" s="1168"/>
      <c r="FSM1" s="1168"/>
      <c r="FSN1" s="1168"/>
      <c r="FSO1" s="1168"/>
      <c r="FSP1" s="1168"/>
      <c r="FSQ1" s="1168"/>
      <c r="FSR1" s="1168"/>
      <c r="FSS1" s="1168"/>
      <c r="FST1" s="1168"/>
      <c r="FSU1" s="1168"/>
      <c r="FSV1" s="1168"/>
      <c r="FSW1" s="1168"/>
      <c r="FSX1" s="1168"/>
      <c r="FSY1" s="1168"/>
      <c r="FSZ1" s="1168"/>
      <c r="FTA1" s="1168"/>
      <c r="FTB1" s="1168"/>
      <c r="FTC1" s="1168"/>
      <c r="FTD1" s="1168"/>
      <c r="FTE1" s="1168"/>
      <c r="FTF1" s="1168"/>
      <c r="FTG1" s="1168"/>
      <c r="FTH1" s="1168"/>
      <c r="FTI1" s="1168"/>
      <c r="FTJ1" s="1168"/>
      <c r="FTK1" s="1168"/>
      <c r="FTL1" s="1168"/>
      <c r="FTM1" s="1168"/>
      <c r="FTN1" s="1168"/>
      <c r="FTO1" s="1168"/>
      <c r="FTP1" s="1168"/>
      <c r="FTQ1" s="1168"/>
      <c r="FTR1" s="1168"/>
      <c r="FTS1" s="1168"/>
      <c r="FTT1" s="1168"/>
      <c r="FTU1" s="1168"/>
      <c r="FTV1" s="1168"/>
      <c r="FTW1" s="1168"/>
      <c r="FTX1" s="1168"/>
      <c r="FTY1" s="1168"/>
      <c r="FTZ1" s="1168"/>
      <c r="FUA1" s="1168"/>
      <c r="FUB1" s="1168"/>
      <c r="FUC1" s="1168"/>
      <c r="FUD1" s="1168"/>
      <c r="FUE1" s="1168"/>
      <c r="FUF1" s="1168"/>
      <c r="FUG1" s="1168"/>
      <c r="FUH1" s="1168"/>
      <c r="FUI1" s="1168"/>
      <c r="FUJ1" s="1168"/>
      <c r="FUK1" s="1168"/>
      <c r="FUL1" s="1168"/>
      <c r="FUM1" s="1168"/>
      <c r="FUN1" s="1168"/>
      <c r="FUO1" s="1168"/>
      <c r="FUP1" s="1168"/>
      <c r="FUQ1" s="1168"/>
      <c r="FUR1" s="1168"/>
      <c r="FUS1" s="1168"/>
      <c r="FUT1" s="1168"/>
      <c r="FUU1" s="1168"/>
      <c r="FUV1" s="1168"/>
      <c r="FUW1" s="1168"/>
      <c r="FUX1" s="1168"/>
      <c r="FUY1" s="1168"/>
      <c r="FUZ1" s="1168"/>
      <c r="FVA1" s="1168"/>
      <c r="FVB1" s="1168"/>
      <c r="FVC1" s="1168"/>
      <c r="FVD1" s="1168"/>
      <c r="FVE1" s="1168"/>
      <c r="FVF1" s="1168"/>
      <c r="FVG1" s="1168"/>
      <c r="FVH1" s="1168"/>
      <c r="FVI1" s="1168"/>
      <c r="FVJ1" s="1168"/>
      <c r="FVK1" s="1168"/>
      <c r="FVL1" s="1168"/>
      <c r="FVM1" s="1168"/>
      <c r="FVN1" s="1168"/>
      <c r="FVO1" s="1168"/>
      <c r="FVP1" s="1168"/>
      <c r="FVQ1" s="1168"/>
      <c r="FVR1" s="1168"/>
      <c r="FVS1" s="1168"/>
      <c r="FVT1" s="1168"/>
      <c r="FVU1" s="1168"/>
      <c r="FVV1" s="1168"/>
      <c r="FVW1" s="1168"/>
      <c r="FVX1" s="1168"/>
      <c r="FVY1" s="1168"/>
      <c r="FVZ1" s="1168"/>
      <c r="FWA1" s="1168"/>
      <c r="FWB1" s="1168"/>
      <c r="FWC1" s="1168"/>
      <c r="FWD1" s="1168"/>
      <c r="FWE1" s="1168"/>
      <c r="FWF1" s="1168"/>
      <c r="FWG1" s="1168"/>
      <c r="FWH1" s="1168"/>
      <c r="FWI1" s="1168"/>
      <c r="FWJ1" s="1168"/>
      <c r="FWK1" s="1168"/>
      <c r="FWL1" s="1168"/>
      <c r="FWM1" s="1168"/>
      <c r="FWN1" s="1168"/>
      <c r="FWO1" s="1168"/>
      <c r="FWP1" s="1168"/>
      <c r="FWQ1" s="1168"/>
      <c r="FWR1" s="1168"/>
      <c r="FWS1" s="1168"/>
      <c r="FWT1" s="1168"/>
      <c r="FWU1" s="1168"/>
      <c r="FWV1" s="1168"/>
      <c r="FWW1" s="1168"/>
      <c r="FWX1" s="1168"/>
      <c r="FWY1" s="1168"/>
      <c r="FWZ1" s="1168"/>
      <c r="FXA1" s="1168"/>
      <c r="FXB1" s="1168"/>
      <c r="FXC1" s="1168"/>
      <c r="FXD1" s="1168"/>
      <c r="FXE1" s="1168"/>
      <c r="FXF1" s="1168"/>
      <c r="FXG1" s="1168"/>
      <c r="FXH1" s="1168"/>
      <c r="FXI1" s="1168"/>
      <c r="FXJ1" s="1168"/>
      <c r="FXK1" s="1168"/>
      <c r="FXL1" s="1168"/>
      <c r="FXM1" s="1168"/>
      <c r="FXN1" s="1168"/>
      <c r="FXO1" s="1168"/>
      <c r="FXP1" s="1168"/>
      <c r="FXQ1" s="1168"/>
      <c r="FXR1" s="1168"/>
      <c r="FXS1" s="1168"/>
      <c r="FXT1" s="1168"/>
      <c r="FXU1" s="1168"/>
      <c r="FXV1" s="1168"/>
      <c r="FXW1" s="1168"/>
      <c r="FXX1" s="1168"/>
      <c r="FXY1" s="1168"/>
      <c r="FXZ1" s="1168"/>
      <c r="FYA1" s="1168"/>
      <c r="FYB1" s="1168"/>
      <c r="FYC1" s="1168"/>
      <c r="FYD1" s="1168"/>
      <c r="FYE1" s="1168"/>
      <c r="FYF1" s="1168"/>
      <c r="FYG1" s="1168"/>
      <c r="FYH1" s="1168"/>
      <c r="FYI1" s="1168"/>
      <c r="FYJ1" s="1168"/>
      <c r="FYK1" s="1168"/>
      <c r="FYL1" s="1168"/>
      <c r="FYM1" s="1168"/>
      <c r="FYN1" s="1168"/>
      <c r="FYO1" s="1168"/>
      <c r="FYP1" s="1168"/>
      <c r="FYQ1" s="1168"/>
      <c r="FYR1" s="1168"/>
      <c r="FYS1" s="1168"/>
      <c r="FYT1" s="1168"/>
      <c r="FYU1" s="1168"/>
      <c r="FYV1" s="1168"/>
      <c r="FYW1" s="1168"/>
      <c r="FYX1" s="1168"/>
      <c r="FYY1" s="1168"/>
      <c r="FYZ1" s="1168"/>
      <c r="FZA1" s="1168"/>
      <c r="FZB1" s="1168"/>
      <c r="FZC1" s="1168"/>
      <c r="FZD1" s="1168"/>
      <c r="FZE1" s="1168"/>
      <c r="FZF1" s="1168"/>
      <c r="FZG1" s="1168"/>
      <c r="FZH1" s="1168"/>
      <c r="FZI1" s="1168"/>
      <c r="FZJ1" s="1168"/>
      <c r="FZK1" s="1168"/>
      <c r="FZL1" s="1168"/>
      <c r="FZM1" s="1168"/>
      <c r="FZN1" s="1168"/>
      <c r="FZO1" s="1168"/>
      <c r="FZP1" s="1168"/>
      <c r="FZQ1" s="1168"/>
      <c r="FZR1" s="1168"/>
      <c r="FZS1" s="1168"/>
      <c r="FZT1" s="1168"/>
      <c r="FZU1" s="1168"/>
      <c r="FZV1" s="1168"/>
      <c r="FZW1" s="1168"/>
      <c r="FZX1" s="1168"/>
      <c r="FZY1" s="1168"/>
      <c r="FZZ1" s="1168"/>
      <c r="GAA1" s="1168"/>
      <c r="GAB1" s="1168"/>
      <c r="GAC1" s="1168"/>
      <c r="GAD1" s="1168"/>
      <c r="GAE1" s="1168"/>
      <c r="GAF1" s="1168"/>
      <c r="GAG1" s="1168"/>
      <c r="GAH1" s="1168"/>
      <c r="GAI1" s="1168"/>
      <c r="GAJ1" s="1168"/>
      <c r="GAK1" s="1168"/>
      <c r="GAL1" s="1168"/>
      <c r="GAM1" s="1168"/>
      <c r="GAN1" s="1168"/>
      <c r="GAO1" s="1168"/>
      <c r="GAP1" s="1168"/>
      <c r="GAQ1" s="1168"/>
      <c r="GAR1" s="1168"/>
      <c r="GAS1" s="1168"/>
      <c r="GAT1" s="1168"/>
      <c r="GAU1" s="1168"/>
      <c r="GAV1" s="1168"/>
      <c r="GAW1" s="1168"/>
      <c r="GAX1" s="1168"/>
      <c r="GAY1" s="1168"/>
      <c r="GAZ1" s="1168"/>
      <c r="GBA1" s="1168"/>
      <c r="GBB1" s="1168"/>
      <c r="GBC1" s="1168"/>
      <c r="GBD1" s="1168"/>
      <c r="GBE1" s="1168"/>
      <c r="GBF1" s="1168"/>
      <c r="GBG1" s="1168"/>
      <c r="GBH1" s="1168"/>
      <c r="GBI1" s="1168"/>
      <c r="GBJ1" s="1168"/>
      <c r="GBK1" s="1168"/>
      <c r="GBL1" s="1168"/>
      <c r="GBM1" s="1168"/>
      <c r="GBN1" s="1168"/>
      <c r="GBO1" s="1168"/>
      <c r="GBP1" s="1168"/>
      <c r="GBQ1" s="1168"/>
      <c r="GBR1" s="1168"/>
      <c r="GBS1" s="1168"/>
      <c r="GBT1" s="1168"/>
      <c r="GBU1" s="1168"/>
      <c r="GBV1" s="1168"/>
      <c r="GBW1" s="1168"/>
      <c r="GBX1" s="1168"/>
      <c r="GBY1" s="1168"/>
      <c r="GBZ1" s="1168"/>
      <c r="GCA1" s="1168"/>
      <c r="GCB1" s="1168"/>
      <c r="GCC1" s="1168"/>
      <c r="GCD1" s="1168"/>
      <c r="GCE1" s="1168"/>
      <c r="GCF1" s="1168"/>
      <c r="GCG1" s="1168"/>
      <c r="GCH1" s="1168"/>
      <c r="GCI1" s="1168"/>
      <c r="GCJ1" s="1168"/>
      <c r="GCK1" s="1168"/>
      <c r="GCL1" s="1168"/>
      <c r="GCM1" s="1168"/>
      <c r="GCN1" s="1168"/>
      <c r="GCO1" s="1168"/>
      <c r="GCP1" s="1168"/>
      <c r="GCQ1" s="1168"/>
      <c r="GCR1" s="1168"/>
      <c r="GCS1" s="1168"/>
      <c r="GCT1" s="1168"/>
      <c r="GCU1" s="1168"/>
      <c r="GCV1" s="1168"/>
      <c r="GCW1" s="1168"/>
      <c r="GCX1" s="1168"/>
      <c r="GCY1" s="1168"/>
      <c r="GCZ1" s="1168"/>
      <c r="GDA1" s="1168"/>
      <c r="GDB1" s="1168"/>
      <c r="GDC1" s="1168"/>
      <c r="GDD1" s="1168"/>
      <c r="GDE1" s="1168"/>
      <c r="GDF1" s="1168"/>
      <c r="GDG1" s="1168"/>
      <c r="GDH1" s="1168"/>
      <c r="GDI1" s="1168"/>
      <c r="GDJ1" s="1168"/>
      <c r="GDK1" s="1168"/>
      <c r="GDL1" s="1168"/>
      <c r="GDM1" s="1168"/>
      <c r="GDN1" s="1168"/>
      <c r="GDO1" s="1168"/>
      <c r="GDP1" s="1168"/>
      <c r="GDQ1" s="1168"/>
      <c r="GDR1" s="1168"/>
      <c r="GDS1" s="1168"/>
      <c r="GDT1" s="1168"/>
      <c r="GDU1" s="1168"/>
      <c r="GDV1" s="1168"/>
      <c r="GDW1" s="1168"/>
      <c r="GDX1" s="1168"/>
      <c r="GDY1" s="1168"/>
      <c r="GDZ1" s="1168"/>
      <c r="GEA1" s="1168"/>
      <c r="GEB1" s="1168"/>
      <c r="GEC1" s="1168"/>
      <c r="GED1" s="1168"/>
      <c r="GEE1" s="1168"/>
      <c r="GEF1" s="1168"/>
      <c r="GEG1" s="1168"/>
      <c r="GEH1" s="1168"/>
      <c r="GEI1" s="1168"/>
      <c r="GEJ1" s="1168"/>
      <c r="GEK1" s="1168"/>
      <c r="GEL1" s="1168"/>
      <c r="GEM1" s="1168"/>
      <c r="GEN1" s="1168"/>
      <c r="GEO1" s="1168"/>
      <c r="GEP1" s="1168"/>
      <c r="GEQ1" s="1168"/>
      <c r="GER1" s="1168"/>
      <c r="GES1" s="1168"/>
      <c r="GET1" s="1168"/>
      <c r="GEU1" s="1168"/>
      <c r="GEV1" s="1168"/>
      <c r="GEW1" s="1168"/>
      <c r="GEX1" s="1168"/>
      <c r="GEY1" s="1168"/>
      <c r="GEZ1" s="1168"/>
      <c r="GFA1" s="1168"/>
      <c r="GFB1" s="1168"/>
      <c r="GFC1" s="1168"/>
      <c r="GFD1" s="1168"/>
      <c r="GFE1" s="1168"/>
      <c r="GFF1" s="1168"/>
      <c r="GFG1" s="1168"/>
      <c r="GFH1" s="1168"/>
      <c r="GFI1" s="1168"/>
      <c r="GFJ1" s="1168"/>
      <c r="GFK1" s="1168"/>
      <c r="GFL1" s="1168"/>
      <c r="GFM1" s="1168"/>
      <c r="GFN1" s="1168"/>
      <c r="GFO1" s="1168"/>
      <c r="GFP1" s="1168"/>
      <c r="GFQ1" s="1168"/>
      <c r="GFR1" s="1168"/>
      <c r="GFS1" s="1168"/>
      <c r="GFT1" s="1168"/>
      <c r="GFU1" s="1168"/>
      <c r="GFV1" s="1168"/>
      <c r="GFW1" s="1168"/>
      <c r="GFX1" s="1168"/>
      <c r="GFY1" s="1168"/>
      <c r="GFZ1" s="1168"/>
      <c r="GGA1" s="1168"/>
      <c r="GGB1" s="1168"/>
      <c r="GGC1" s="1168"/>
      <c r="GGD1" s="1168"/>
      <c r="GGE1" s="1168"/>
      <c r="GGF1" s="1168"/>
      <c r="GGG1" s="1168"/>
      <c r="GGH1" s="1168"/>
      <c r="GGI1" s="1168"/>
      <c r="GGJ1" s="1168"/>
      <c r="GGK1" s="1168"/>
      <c r="GGL1" s="1168"/>
      <c r="GGM1" s="1168"/>
      <c r="GGN1" s="1168"/>
      <c r="GGO1" s="1168"/>
      <c r="GGP1" s="1168"/>
      <c r="GGQ1" s="1168"/>
      <c r="GGR1" s="1168"/>
      <c r="GGS1" s="1168"/>
      <c r="GGT1" s="1168"/>
      <c r="GGU1" s="1168"/>
      <c r="GGV1" s="1168"/>
      <c r="GGW1" s="1168"/>
      <c r="GGX1" s="1168"/>
      <c r="GGY1" s="1168"/>
      <c r="GGZ1" s="1168"/>
      <c r="GHA1" s="1168"/>
      <c r="GHB1" s="1168"/>
      <c r="GHC1" s="1168"/>
      <c r="GHD1" s="1168"/>
      <c r="GHE1" s="1168"/>
      <c r="GHF1" s="1168"/>
      <c r="GHG1" s="1168"/>
      <c r="GHH1" s="1168"/>
      <c r="GHI1" s="1168"/>
      <c r="GHJ1" s="1168"/>
      <c r="GHK1" s="1168"/>
      <c r="GHL1" s="1168"/>
      <c r="GHM1" s="1168"/>
      <c r="GHN1" s="1168"/>
      <c r="GHO1" s="1168"/>
      <c r="GHP1" s="1168"/>
      <c r="GHQ1" s="1168"/>
      <c r="GHR1" s="1168"/>
      <c r="GHS1" s="1168"/>
      <c r="GHT1" s="1168"/>
      <c r="GHU1" s="1168"/>
      <c r="GHV1" s="1168"/>
      <c r="GHW1" s="1168"/>
      <c r="GHX1" s="1168"/>
      <c r="GHY1" s="1168"/>
      <c r="GHZ1" s="1168"/>
      <c r="GIA1" s="1168"/>
      <c r="GIB1" s="1168"/>
      <c r="GIC1" s="1168"/>
      <c r="GID1" s="1168"/>
      <c r="GIE1" s="1168"/>
      <c r="GIF1" s="1168"/>
      <c r="GIG1" s="1168"/>
      <c r="GIH1" s="1168"/>
      <c r="GII1" s="1168"/>
      <c r="GIJ1" s="1168"/>
      <c r="GIK1" s="1168"/>
      <c r="GIL1" s="1168"/>
      <c r="GIM1" s="1168"/>
      <c r="GIN1" s="1168"/>
      <c r="GIO1" s="1168"/>
      <c r="GIP1" s="1168"/>
      <c r="GIQ1" s="1168"/>
      <c r="GIR1" s="1168"/>
      <c r="GIS1" s="1168"/>
      <c r="GIT1" s="1168"/>
      <c r="GIU1" s="1168"/>
      <c r="GIV1" s="1168"/>
      <c r="GIW1" s="1168"/>
      <c r="GIX1" s="1168"/>
      <c r="GIY1" s="1168"/>
      <c r="GIZ1" s="1168"/>
      <c r="GJA1" s="1168"/>
      <c r="GJB1" s="1168"/>
      <c r="GJC1" s="1168"/>
      <c r="GJD1" s="1168"/>
      <c r="GJE1" s="1168"/>
      <c r="GJF1" s="1168"/>
      <c r="GJG1" s="1168"/>
      <c r="GJH1" s="1168"/>
      <c r="GJI1" s="1168"/>
      <c r="GJJ1" s="1168"/>
      <c r="GJK1" s="1168"/>
      <c r="GJL1" s="1168"/>
      <c r="GJM1" s="1168"/>
      <c r="GJN1" s="1168"/>
      <c r="GJO1" s="1168"/>
      <c r="GJP1" s="1168"/>
      <c r="GJQ1" s="1168"/>
      <c r="GJR1" s="1168"/>
      <c r="GJS1" s="1168"/>
      <c r="GJT1" s="1168"/>
      <c r="GJU1" s="1168"/>
      <c r="GJV1" s="1168"/>
      <c r="GJW1" s="1168"/>
      <c r="GJX1" s="1168"/>
      <c r="GJY1" s="1168"/>
      <c r="GJZ1" s="1168"/>
      <c r="GKA1" s="1168"/>
      <c r="GKB1" s="1168"/>
      <c r="GKC1" s="1168"/>
      <c r="GKD1" s="1168"/>
      <c r="GKE1" s="1168"/>
      <c r="GKF1" s="1168"/>
      <c r="GKG1" s="1168"/>
      <c r="GKH1" s="1168"/>
      <c r="GKI1" s="1168"/>
      <c r="GKJ1" s="1168"/>
      <c r="GKK1" s="1168"/>
      <c r="GKL1" s="1168"/>
      <c r="GKM1" s="1168"/>
      <c r="GKN1" s="1168"/>
      <c r="GKO1" s="1168"/>
      <c r="GKP1" s="1168"/>
      <c r="GKQ1" s="1168"/>
      <c r="GKR1" s="1168"/>
      <c r="GKS1" s="1168"/>
      <c r="GKT1" s="1168"/>
      <c r="GKU1" s="1168"/>
      <c r="GKV1" s="1168"/>
      <c r="GKW1" s="1168"/>
      <c r="GKX1" s="1168"/>
      <c r="GKY1" s="1168"/>
      <c r="GKZ1" s="1168"/>
      <c r="GLA1" s="1168"/>
      <c r="GLB1" s="1168"/>
      <c r="GLC1" s="1168"/>
      <c r="GLD1" s="1168"/>
      <c r="GLE1" s="1168"/>
      <c r="GLF1" s="1168"/>
      <c r="GLG1" s="1168"/>
      <c r="GLH1" s="1168"/>
      <c r="GLI1" s="1168"/>
      <c r="GLJ1" s="1168"/>
      <c r="GLK1" s="1168"/>
      <c r="GLL1" s="1168"/>
      <c r="GLM1" s="1168"/>
      <c r="GLN1" s="1168"/>
      <c r="GLO1" s="1168"/>
      <c r="GLP1" s="1168"/>
      <c r="GLQ1" s="1168"/>
      <c r="GLR1" s="1168"/>
      <c r="GLS1" s="1168"/>
      <c r="GLT1" s="1168"/>
      <c r="GLU1" s="1168"/>
      <c r="GLV1" s="1168"/>
      <c r="GLW1" s="1168"/>
      <c r="GLX1" s="1168"/>
      <c r="GLY1" s="1168"/>
      <c r="GLZ1" s="1168"/>
      <c r="GMA1" s="1168"/>
      <c r="GMB1" s="1168"/>
      <c r="GMC1" s="1168"/>
      <c r="GMD1" s="1168"/>
      <c r="GME1" s="1168"/>
      <c r="GMF1" s="1168"/>
      <c r="GMG1" s="1168"/>
      <c r="GMH1" s="1168"/>
      <c r="GMI1" s="1168"/>
      <c r="GMJ1" s="1168"/>
      <c r="GMK1" s="1168"/>
      <c r="GML1" s="1168"/>
      <c r="GMM1" s="1168"/>
      <c r="GMN1" s="1168"/>
      <c r="GMO1" s="1168"/>
      <c r="GMP1" s="1168"/>
      <c r="GMQ1" s="1168"/>
      <c r="GMR1" s="1168"/>
      <c r="GMS1" s="1168"/>
      <c r="GMT1" s="1168"/>
      <c r="GMU1" s="1168"/>
      <c r="GMV1" s="1168"/>
      <c r="GMW1" s="1168"/>
      <c r="GMX1" s="1168"/>
      <c r="GMY1" s="1168"/>
      <c r="GMZ1" s="1168"/>
      <c r="GNA1" s="1168"/>
      <c r="GNB1" s="1168"/>
      <c r="GNC1" s="1168"/>
      <c r="GND1" s="1168"/>
      <c r="GNE1" s="1168"/>
      <c r="GNF1" s="1168"/>
      <c r="GNG1" s="1168"/>
      <c r="GNH1" s="1168"/>
      <c r="GNI1" s="1168"/>
      <c r="GNJ1" s="1168"/>
      <c r="GNK1" s="1168"/>
      <c r="GNL1" s="1168"/>
      <c r="GNM1" s="1168"/>
      <c r="GNN1" s="1168"/>
      <c r="GNO1" s="1168"/>
      <c r="GNP1" s="1168"/>
      <c r="GNQ1" s="1168"/>
      <c r="GNR1" s="1168"/>
      <c r="GNS1" s="1168"/>
      <c r="GNT1" s="1168"/>
      <c r="GNU1" s="1168"/>
      <c r="GNV1" s="1168"/>
      <c r="GNW1" s="1168"/>
      <c r="GNX1" s="1168"/>
      <c r="GNY1" s="1168"/>
      <c r="GNZ1" s="1168"/>
      <c r="GOA1" s="1168"/>
      <c r="GOB1" s="1168"/>
      <c r="GOC1" s="1168"/>
      <c r="GOD1" s="1168"/>
      <c r="GOE1" s="1168"/>
      <c r="GOF1" s="1168"/>
      <c r="GOG1" s="1168"/>
      <c r="GOH1" s="1168"/>
      <c r="GOI1" s="1168"/>
      <c r="GOJ1" s="1168"/>
      <c r="GOK1" s="1168"/>
      <c r="GOL1" s="1168"/>
      <c r="GOM1" s="1168"/>
      <c r="GON1" s="1168"/>
      <c r="GOO1" s="1168"/>
      <c r="GOP1" s="1168"/>
      <c r="GOQ1" s="1168"/>
      <c r="GOR1" s="1168"/>
      <c r="GOS1" s="1168"/>
      <c r="GOT1" s="1168"/>
      <c r="GOU1" s="1168"/>
      <c r="GOV1" s="1168"/>
      <c r="GOW1" s="1168"/>
      <c r="GOX1" s="1168"/>
      <c r="GOY1" s="1168"/>
      <c r="GOZ1" s="1168"/>
      <c r="GPA1" s="1168"/>
      <c r="GPB1" s="1168"/>
      <c r="GPC1" s="1168"/>
      <c r="GPD1" s="1168"/>
      <c r="GPE1" s="1168"/>
      <c r="GPF1" s="1168"/>
      <c r="GPG1" s="1168"/>
      <c r="GPH1" s="1168"/>
      <c r="GPI1" s="1168"/>
      <c r="GPJ1" s="1168"/>
      <c r="GPK1" s="1168"/>
      <c r="GPL1" s="1168"/>
      <c r="GPM1" s="1168"/>
      <c r="GPN1" s="1168"/>
      <c r="GPO1" s="1168"/>
      <c r="GPP1" s="1168"/>
      <c r="GPQ1" s="1168"/>
      <c r="GPR1" s="1168"/>
      <c r="GPS1" s="1168"/>
      <c r="GPT1" s="1168"/>
      <c r="GPU1" s="1168"/>
      <c r="GPV1" s="1168"/>
      <c r="GPW1" s="1168"/>
      <c r="GPX1" s="1168"/>
      <c r="GPY1" s="1168"/>
      <c r="GPZ1" s="1168"/>
      <c r="GQA1" s="1168"/>
      <c r="GQB1" s="1168"/>
      <c r="GQC1" s="1168"/>
      <c r="GQD1" s="1168"/>
      <c r="GQE1" s="1168"/>
      <c r="GQF1" s="1168"/>
      <c r="GQG1" s="1168"/>
      <c r="GQH1" s="1168"/>
      <c r="GQI1" s="1168"/>
      <c r="GQJ1" s="1168"/>
      <c r="GQK1" s="1168"/>
      <c r="GQL1" s="1168"/>
      <c r="GQM1" s="1168"/>
      <c r="GQN1" s="1168"/>
      <c r="GQO1" s="1168"/>
      <c r="GQP1" s="1168"/>
      <c r="GQQ1" s="1168"/>
      <c r="GQR1" s="1168"/>
      <c r="GQS1" s="1168"/>
      <c r="GQT1" s="1168"/>
      <c r="GQU1" s="1168"/>
      <c r="GQV1" s="1168"/>
      <c r="GQW1" s="1168"/>
      <c r="GQX1" s="1168"/>
      <c r="GQY1" s="1168"/>
      <c r="GQZ1" s="1168"/>
      <c r="GRA1" s="1168"/>
      <c r="GRB1" s="1168"/>
      <c r="GRC1" s="1168"/>
      <c r="GRD1" s="1168"/>
      <c r="GRE1" s="1168"/>
      <c r="GRF1" s="1168"/>
      <c r="GRG1" s="1168"/>
      <c r="GRH1" s="1168"/>
      <c r="GRI1" s="1168"/>
      <c r="GRJ1" s="1168"/>
      <c r="GRK1" s="1168"/>
      <c r="GRL1" s="1168"/>
      <c r="GRM1" s="1168"/>
      <c r="GRN1" s="1168"/>
      <c r="GRO1" s="1168"/>
      <c r="GRP1" s="1168"/>
      <c r="GRQ1" s="1168"/>
      <c r="GRR1" s="1168"/>
      <c r="GRS1" s="1168"/>
      <c r="GRT1" s="1168"/>
      <c r="GRU1" s="1168"/>
      <c r="GRV1" s="1168"/>
      <c r="GRW1" s="1168"/>
      <c r="GRX1" s="1168"/>
      <c r="GRY1" s="1168"/>
      <c r="GRZ1" s="1168"/>
      <c r="GSA1" s="1168"/>
      <c r="GSB1" s="1168"/>
      <c r="GSC1" s="1168"/>
      <c r="GSD1" s="1168"/>
      <c r="GSE1" s="1168"/>
      <c r="GSF1" s="1168"/>
      <c r="GSG1" s="1168"/>
      <c r="GSH1" s="1168"/>
      <c r="GSI1" s="1168"/>
      <c r="GSJ1" s="1168"/>
      <c r="GSK1" s="1168"/>
      <c r="GSL1" s="1168"/>
      <c r="GSM1" s="1168"/>
      <c r="GSN1" s="1168"/>
      <c r="GSO1" s="1168"/>
      <c r="GSP1" s="1168"/>
      <c r="GSQ1" s="1168"/>
      <c r="GSR1" s="1168"/>
      <c r="GSS1" s="1168"/>
      <c r="GST1" s="1168"/>
      <c r="GSU1" s="1168"/>
      <c r="GSV1" s="1168"/>
      <c r="GSW1" s="1168"/>
      <c r="GSX1" s="1168"/>
      <c r="GSY1" s="1168"/>
      <c r="GSZ1" s="1168"/>
      <c r="GTA1" s="1168"/>
      <c r="GTB1" s="1168"/>
      <c r="GTC1" s="1168"/>
      <c r="GTD1" s="1168"/>
      <c r="GTE1" s="1168"/>
      <c r="GTF1" s="1168"/>
      <c r="GTG1" s="1168"/>
      <c r="GTH1" s="1168"/>
      <c r="GTI1" s="1168"/>
      <c r="GTJ1" s="1168"/>
      <c r="GTK1" s="1168"/>
      <c r="GTL1" s="1168"/>
      <c r="GTM1" s="1168"/>
      <c r="GTN1" s="1168"/>
      <c r="GTO1" s="1168"/>
      <c r="GTP1" s="1168"/>
      <c r="GTQ1" s="1168"/>
      <c r="GTR1" s="1168"/>
      <c r="GTS1" s="1168"/>
      <c r="GTT1" s="1168"/>
      <c r="GTU1" s="1168"/>
      <c r="GTV1" s="1168"/>
      <c r="GTW1" s="1168"/>
      <c r="GTX1" s="1168"/>
      <c r="GTY1" s="1168"/>
      <c r="GTZ1" s="1168"/>
      <c r="GUA1" s="1168"/>
      <c r="GUB1" s="1168"/>
      <c r="GUC1" s="1168"/>
      <c r="GUD1" s="1168"/>
      <c r="GUE1" s="1168"/>
      <c r="GUF1" s="1168"/>
      <c r="GUG1" s="1168"/>
      <c r="GUH1" s="1168"/>
      <c r="GUI1" s="1168"/>
      <c r="GUJ1" s="1168"/>
      <c r="GUK1" s="1168"/>
      <c r="GUL1" s="1168"/>
      <c r="GUM1" s="1168"/>
      <c r="GUN1" s="1168"/>
      <c r="GUO1" s="1168"/>
      <c r="GUP1" s="1168"/>
      <c r="GUQ1" s="1168"/>
      <c r="GUR1" s="1168"/>
      <c r="GUS1" s="1168"/>
      <c r="GUT1" s="1168"/>
      <c r="GUU1" s="1168"/>
      <c r="GUV1" s="1168"/>
      <c r="GUW1" s="1168"/>
      <c r="GUX1" s="1168"/>
      <c r="GUY1" s="1168"/>
      <c r="GUZ1" s="1168"/>
      <c r="GVA1" s="1168"/>
      <c r="GVB1" s="1168"/>
      <c r="GVC1" s="1168"/>
      <c r="GVD1" s="1168"/>
      <c r="GVE1" s="1168"/>
      <c r="GVF1" s="1168"/>
      <c r="GVG1" s="1168"/>
      <c r="GVH1" s="1168"/>
      <c r="GVI1" s="1168"/>
      <c r="GVJ1" s="1168"/>
      <c r="GVK1" s="1168"/>
      <c r="GVL1" s="1168"/>
      <c r="GVM1" s="1168"/>
      <c r="GVN1" s="1168"/>
      <c r="GVO1" s="1168"/>
      <c r="GVP1" s="1168"/>
      <c r="GVQ1" s="1168"/>
      <c r="GVR1" s="1168"/>
      <c r="GVS1" s="1168"/>
      <c r="GVT1" s="1168"/>
      <c r="GVU1" s="1168"/>
      <c r="GVV1" s="1168"/>
      <c r="GVW1" s="1168"/>
      <c r="GVX1" s="1168"/>
      <c r="GVY1" s="1168"/>
      <c r="GVZ1" s="1168"/>
      <c r="GWA1" s="1168"/>
      <c r="GWB1" s="1168"/>
      <c r="GWC1" s="1168"/>
      <c r="GWD1" s="1168"/>
      <c r="GWE1" s="1168"/>
      <c r="GWF1" s="1168"/>
      <c r="GWG1" s="1168"/>
      <c r="GWH1" s="1168"/>
      <c r="GWI1" s="1168"/>
      <c r="GWJ1" s="1168"/>
      <c r="GWK1" s="1168"/>
      <c r="GWL1" s="1168"/>
      <c r="GWM1" s="1168"/>
      <c r="GWN1" s="1168"/>
      <c r="GWO1" s="1168"/>
      <c r="GWP1" s="1168"/>
      <c r="GWQ1" s="1168"/>
      <c r="GWR1" s="1168"/>
      <c r="GWS1" s="1168"/>
      <c r="GWT1" s="1168"/>
      <c r="GWU1" s="1168"/>
      <c r="GWV1" s="1168"/>
      <c r="GWW1" s="1168"/>
      <c r="GWX1" s="1168"/>
      <c r="GWY1" s="1168"/>
      <c r="GWZ1" s="1168"/>
      <c r="GXA1" s="1168"/>
      <c r="GXB1" s="1168"/>
      <c r="GXC1" s="1168"/>
      <c r="GXD1" s="1168"/>
      <c r="GXE1" s="1168"/>
      <c r="GXF1" s="1168"/>
      <c r="GXG1" s="1168"/>
      <c r="GXH1" s="1168"/>
      <c r="GXI1" s="1168"/>
      <c r="GXJ1" s="1168"/>
      <c r="GXK1" s="1168"/>
      <c r="GXL1" s="1168"/>
      <c r="GXM1" s="1168"/>
      <c r="GXN1" s="1168"/>
      <c r="GXO1" s="1168"/>
      <c r="GXP1" s="1168"/>
      <c r="GXQ1" s="1168"/>
      <c r="GXR1" s="1168"/>
      <c r="GXS1" s="1168"/>
      <c r="GXT1" s="1168"/>
      <c r="GXU1" s="1168"/>
      <c r="GXV1" s="1168"/>
      <c r="GXW1" s="1168"/>
      <c r="GXX1" s="1168"/>
      <c r="GXY1" s="1168"/>
      <c r="GXZ1" s="1168"/>
      <c r="GYA1" s="1168"/>
      <c r="GYB1" s="1168"/>
      <c r="GYC1" s="1168"/>
      <c r="GYD1" s="1168"/>
      <c r="GYE1" s="1168"/>
      <c r="GYF1" s="1168"/>
      <c r="GYG1" s="1168"/>
      <c r="GYH1" s="1168"/>
      <c r="GYI1" s="1168"/>
      <c r="GYJ1" s="1168"/>
      <c r="GYK1" s="1168"/>
      <c r="GYL1" s="1168"/>
      <c r="GYM1" s="1168"/>
      <c r="GYN1" s="1168"/>
      <c r="GYO1" s="1168"/>
      <c r="GYP1" s="1168"/>
      <c r="GYQ1" s="1168"/>
      <c r="GYR1" s="1168"/>
      <c r="GYS1" s="1168"/>
      <c r="GYT1" s="1168"/>
      <c r="GYU1" s="1168"/>
      <c r="GYV1" s="1168"/>
      <c r="GYW1" s="1168"/>
      <c r="GYX1" s="1168"/>
      <c r="GYY1" s="1168"/>
      <c r="GYZ1" s="1168"/>
      <c r="GZA1" s="1168"/>
      <c r="GZB1" s="1168"/>
      <c r="GZC1" s="1168"/>
      <c r="GZD1" s="1168"/>
      <c r="GZE1" s="1168"/>
      <c r="GZF1" s="1168"/>
      <c r="GZG1" s="1168"/>
      <c r="GZH1" s="1168"/>
      <c r="GZI1" s="1168"/>
      <c r="GZJ1" s="1168"/>
      <c r="GZK1" s="1168"/>
      <c r="GZL1" s="1168"/>
      <c r="GZM1" s="1168"/>
      <c r="GZN1" s="1168"/>
      <c r="GZO1" s="1168"/>
      <c r="GZP1" s="1168"/>
      <c r="GZQ1" s="1168"/>
      <c r="GZR1" s="1168"/>
      <c r="GZS1" s="1168"/>
      <c r="GZT1" s="1168"/>
      <c r="GZU1" s="1168"/>
      <c r="GZV1" s="1168"/>
      <c r="GZW1" s="1168"/>
      <c r="GZX1" s="1168"/>
      <c r="GZY1" s="1168"/>
      <c r="GZZ1" s="1168"/>
      <c r="HAA1" s="1168"/>
      <c r="HAB1" s="1168"/>
      <c r="HAC1" s="1168"/>
      <c r="HAD1" s="1168"/>
      <c r="HAE1" s="1168"/>
      <c r="HAF1" s="1168"/>
      <c r="HAG1" s="1168"/>
      <c r="HAH1" s="1168"/>
      <c r="HAI1" s="1168"/>
      <c r="HAJ1" s="1168"/>
      <c r="HAK1" s="1168"/>
      <c r="HAL1" s="1168"/>
      <c r="HAM1" s="1168"/>
      <c r="HAN1" s="1168"/>
      <c r="HAO1" s="1168"/>
      <c r="HAP1" s="1168"/>
      <c r="HAQ1" s="1168"/>
      <c r="HAR1" s="1168"/>
      <c r="HAS1" s="1168"/>
      <c r="HAT1" s="1168"/>
      <c r="HAU1" s="1168"/>
      <c r="HAV1" s="1168"/>
      <c r="HAW1" s="1168"/>
      <c r="HAX1" s="1168"/>
      <c r="HAY1" s="1168"/>
      <c r="HAZ1" s="1168"/>
      <c r="HBA1" s="1168"/>
      <c r="HBB1" s="1168"/>
      <c r="HBC1" s="1168"/>
      <c r="HBD1" s="1168"/>
      <c r="HBE1" s="1168"/>
      <c r="HBF1" s="1168"/>
      <c r="HBG1" s="1168"/>
      <c r="HBH1" s="1168"/>
      <c r="HBI1" s="1168"/>
      <c r="HBJ1" s="1168"/>
      <c r="HBK1" s="1168"/>
      <c r="HBL1" s="1168"/>
      <c r="HBM1" s="1168"/>
      <c r="HBN1" s="1168"/>
      <c r="HBO1" s="1168"/>
      <c r="HBP1" s="1168"/>
      <c r="HBQ1" s="1168"/>
      <c r="HBR1" s="1168"/>
      <c r="HBS1" s="1168"/>
      <c r="HBT1" s="1168"/>
      <c r="HBU1" s="1168"/>
      <c r="HBV1" s="1168"/>
      <c r="HBW1" s="1168"/>
      <c r="HBX1" s="1168"/>
      <c r="HBY1" s="1168"/>
      <c r="HBZ1" s="1168"/>
      <c r="HCA1" s="1168"/>
      <c r="HCB1" s="1168"/>
      <c r="HCC1" s="1168"/>
      <c r="HCD1" s="1168"/>
      <c r="HCE1" s="1168"/>
      <c r="HCF1" s="1168"/>
      <c r="HCG1" s="1168"/>
      <c r="HCH1" s="1168"/>
      <c r="HCI1" s="1168"/>
      <c r="HCJ1" s="1168"/>
      <c r="HCK1" s="1168"/>
      <c r="HCL1" s="1168"/>
      <c r="HCM1" s="1168"/>
      <c r="HCN1" s="1168"/>
      <c r="HCO1" s="1168"/>
      <c r="HCP1" s="1168"/>
      <c r="HCQ1" s="1168"/>
      <c r="HCR1" s="1168"/>
      <c r="HCS1" s="1168"/>
      <c r="HCT1" s="1168"/>
      <c r="HCU1" s="1168"/>
      <c r="HCV1" s="1168"/>
      <c r="HCW1" s="1168"/>
      <c r="HCX1" s="1168"/>
      <c r="HCY1" s="1168"/>
      <c r="HCZ1" s="1168"/>
      <c r="HDA1" s="1168"/>
      <c r="HDB1" s="1168"/>
      <c r="HDC1" s="1168"/>
      <c r="HDD1" s="1168"/>
      <c r="HDE1" s="1168"/>
      <c r="HDF1" s="1168"/>
      <c r="HDG1" s="1168"/>
      <c r="HDH1" s="1168"/>
      <c r="HDI1" s="1168"/>
      <c r="HDJ1" s="1168"/>
      <c r="HDK1" s="1168"/>
      <c r="HDL1" s="1168"/>
      <c r="HDM1" s="1168"/>
      <c r="HDN1" s="1168"/>
      <c r="HDO1" s="1168"/>
      <c r="HDP1" s="1168"/>
      <c r="HDQ1" s="1168"/>
      <c r="HDR1" s="1168"/>
      <c r="HDS1" s="1168"/>
      <c r="HDT1" s="1168"/>
      <c r="HDU1" s="1168"/>
      <c r="HDV1" s="1168"/>
      <c r="HDW1" s="1168"/>
      <c r="HDX1" s="1168"/>
      <c r="HDY1" s="1168"/>
      <c r="HDZ1" s="1168"/>
      <c r="HEA1" s="1168"/>
      <c r="HEB1" s="1168"/>
      <c r="HEC1" s="1168"/>
      <c r="HED1" s="1168"/>
      <c r="HEE1" s="1168"/>
      <c r="HEF1" s="1168"/>
      <c r="HEG1" s="1168"/>
      <c r="HEH1" s="1168"/>
      <c r="HEI1" s="1168"/>
      <c r="HEJ1" s="1168"/>
      <c r="HEK1" s="1168"/>
      <c r="HEL1" s="1168"/>
      <c r="HEM1" s="1168"/>
      <c r="HEN1" s="1168"/>
      <c r="HEO1" s="1168"/>
      <c r="HEP1" s="1168"/>
      <c r="HEQ1" s="1168"/>
      <c r="HER1" s="1168"/>
      <c r="HES1" s="1168"/>
      <c r="HET1" s="1168"/>
      <c r="HEU1" s="1168"/>
      <c r="HEV1" s="1168"/>
      <c r="HEW1" s="1168"/>
      <c r="HEX1" s="1168"/>
      <c r="HEY1" s="1168"/>
      <c r="HEZ1" s="1168"/>
      <c r="HFA1" s="1168"/>
      <c r="HFB1" s="1168"/>
      <c r="HFC1" s="1168"/>
      <c r="HFD1" s="1168"/>
      <c r="HFE1" s="1168"/>
      <c r="HFF1" s="1168"/>
      <c r="HFG1" s="1168"/>
      <c r="HFH1" s="1168"/>
      <c r="HFI1" s="1168"/>
      <c r="HFJ1" s="1168"/>
      <c r="HFK1" s="1168"/>
      <c r="HFL1" s="1168"/>
      <c r="HFM1" s="1168"/>
      <c r="HFN1" s="1168"/>
      <c r="HFO1" s="1168"/>
      <c r="HFP1" s="1168"/>
      <c r="HFQ1" s="1168"/>
      <c r="HFR1" s="1168"/>
      <c r="HFS1" s="1168"/>
      <c r="HFT1" s="1168"/>
      <c r="HFU1" s="1168"/>
      <c r="HFV1" s="1168"/>
      <c r="HFW1" s="1168"/>
      <c r="HFX1" s="1168"/>
      <c r="HFY1" s="1168"/>
      <c r="HFZ1" s="1168"/>
      <c r="HGA1" s="1168"/>
      <c r="HGB1" s="1168"/>
      <c r="HGC1" s="1168"/>
      <c r="HGD1" s="1168"/>
      <c r="HGE1" s="1168"/>
      <c r="HGF1" s="1168"/>
      <c r="HGG1" s="1168"/>
      <c r="HGH1" s="1168"/>
      <c r="HGI1" s="1168"/>
      <c r="HGJ1" s="1168"/>
      <c r="HGK1" s="1168"/>
      <c r="HGL1" s="1168"/>
      <c r="HGM1" s="1168"/>
      <c r="HGN1" s="1168"/>
      <c r="HGO1" s="1168"/>
      <c r="HGP1" s="1168"/>
      <c r="HGQ1" s="1168"/>
      <c r="HGR1" s="1168"/>
      <c r="HGS1" s="1168"/>
      <c r="HGT1" s="1168"/>
      <c r="HGU1" s="1168"/>
      <c r="HGV1" s="1168"/>
      <c r="HGW1" s="1168"/>
      <c r="HGX1" s="1168"/>
      <c r="HGY1" s="1168"/>
      <c r="HGZ1" s="1168"/>
      <c r="HHA1" s="1168"/>
      <c r="HHB1" s="1168"/>
      <c r="HHC1" s="1168"/>
      <c r="HHD1" s="1168"/>
      <c r="HHE1" s="1168"/>
      <c r="HHF1" s="1168"/>
      <c r="HHG1" s="1168"/>
      <c r="HHH1" s="1168"/>
      <c r="HHI1" s="1168"/>
      <c r="HHJ1" s="1168"/>
      <c r="HHK1" s="1168"/>
      <c r="HHL1" s="1168"/>
      <c r="HHM1" s="1168"/>
      <c r="HHN1" s="1168"/>
      <c r="HHO1" s="1168"/>
      <c r="HHP1" s="1168"/>
      <c r="HHQ1" s="1168"/>
      <c r="HHR1" s="1168"/>
      <c r="HHS1" s="1168"/>
      <c r="HHT1" s="1168"/>
      <c r="HHU1" s="1168"/>
      <c r="HHV1" s="1168"/>
      <c r="HHW1" s="1168"/>
      <c r="HHX1" s="1168"/>
      <c r="HHY1" s="1168"/>
      <c r="HHZ1" s="1168"/>
      <c r="HIA1" s="1168"/>
      <c r="HIB1" s="1168"/>
      <c r="HIC1" s="1168"/>
      <c r="HID1" s="1168"/>
      <c r="HIE1" s="1168"/>
      <c r="HIF1" s="1168"/>
      <c r="HIG1" s="1168"/>
      <c r="HIH1" s="1168"/>
      <c r="HII1" s="1168"/>
      <c r="HIJ1" s="1168"/>
      <c r="HIK1" s="1168"/>
      <c r="HIL1" s="1168"/>
      <c r="HIM1" s="1168"/>
      <c r="HIN1" s="1168"/>
      <c r="HIO1" s="1168"/>
      <c r="HIP1" s="1168"/>
      <c r="HIQ1" s="1168"/>
      <c r="HIR1" s="1168"/>
      <c r="HIS1" s="1168"/>
      <c r="HIT1" s="1168"/>
      <c r="HIU1" s="1168"/>
      <c r="HIV1" s="1168"/>
      <c r="HIW1" s="1168"/>
      <c r="HIX1" s="1168"/>
      <c r="HIY1" s="1168"/>
      <c r="HIZ1" s="1168"/>
      <c r="HJA1" s="1168"/>
      <c r="HJB1" s="1168"/>
      <c r="HJC1" s="1168"/>
      <c r="HJD1" s="1168"/>
      <c r="HJE1" s="1168"/>
      <c r="HJF1" s="1168"/>
      <c r="HJG1" s="1168"/>
      <c r="HJH1" s="1168"/>
      <c r="HJI1" s="1168"/>
      <c r="HJJ1" s="1168"/>
      <c r="HJK1" s="1168"/>
      <c r="HJL1" s="1168"/>
      <c r="HJM1" s="1168"/>
      <c r="HJN1" s="1168"/>
      <c r="HJO1" s="1168"/>
      <c r="HJP1" s="1168"/>
      <c r="HJQ1" s="1168"/>
      <c r="HJR1" s="1168"/>
      <c r="HJS1" s="1168"/>
      <c r="HJT1" s="1168"/>
      <c r="HJU1" s="1168"/>
      <c r="HJV1" s="1168"/>
      <c r="HJW1" s="1168"/>
      <c r="HJX1" s="1168"/>
      <c r="HJY1" s="1168"/>
      <c r="HJZ1" s="1168"/>
      <c r="HKA1" s="1168"/>
      <c r="HKB1" s="1168"/>
      <c r="HKC1" s="1168"/>
      <c r="HKD1" s="1168"/>
      <c r="HKE1" s="1168"/>
      <c r="HKF1" s="1168"/>
      <c r="HKG1" s="1168"/>
      <c r="HKH1" s="1168"/>
      <c r="HKI1" s="1168"/>
      <c r="HKJ1" s="1168"/>
      <c r="HKK1" s="1168"/>
      <c r="HKL1" s="1168"/>
      <c r="HKM1" s="1168"/>
      <c r="HKN1" s="1168"/>
      <c r="HKO1" s="1168"/>
      <c r="HKP1" s="1168"/>
      <c r="HKQ1" s="1168"/>
      <c r="HKR1" s="1168"/>
      <c r="HKS1" s="1168"/>
      <c r="HKT1" s="1168"/>
      <c r="HKU1" s="1168"/>
      <c r="HKV1" s="1168"/>
      <c r="HKW1" s="1168"/>
      <c r="HKX1" s="1168"/>
      <c r="HKY1" s="1168"/>
      <c r="HKZ1" s="1168"/>
      <c r="HLA1" s="1168"/>
      <c r="HLB1" s="1168"/>
      <c r="HLC1" s="1168"/>
      <c r="HLD1" s="1168"/>
      <c r="HLE1" s="1168"/>
      <c r="HLF1" s="1168"/>
      <c r="HLG1" s="1168"/>
      <c r="HLH1" s="1168"/>
      <c r="HLI1" s="1168"/>
      <c r="HLJ1" s="1168"/>
      <c r="HLK1" s="1168"/>
      <c r="HLL1" s="1168"/>
      <c r="HLM1" s="1168"/>
      <c r="HLN1" s="1168"/>
      <c r="HLO1" s="1168"/>
      <c r="HLP1" s="1168"/>
      <c r="HLQ1" s="1168"/>
      <c r="HLR1" s="1168"/>
      <c r="HLS1" s="1168"/>
      <c r="HLT1" s="1168"/>
      <c r="HLU1" s="1168"/>
      <c r="HLV1" s="1168"/>
      <c r="HLW1" s="1168"/>
      <c r="HLX1" s="1168"/>
      <c r="HLY1" s="1168"/>
      <c r="HLZ1" s="1168"/>
      <c r="HMA1" s="1168"/>
      <c r="HMB1" s="1168"/>
      <c r="HMC1" s="1168"/>
      <c r="HMD1" s="1168"/>
      <c r="HME1" s="1168"/>
      <c r="HMF1" s="1168"/>
      <c r="HMG1" s="1168"/>
      <c r="HMH1" s="1168"/>
      <c r="HMI1" s="1168"/>
      <c r="HMJ1" s="1168"/>
      <c r="HMK1" s="1168"/>
      <c r="HML1" s="1168"/>
      <c r="HMM1" s="1168"/>
      <c r="HMN1" s="1168"/>
      <c r="HMO1" s="1168"/>
      <c r="HMP1" s="1168"/>
      <c r="HMQ1" s="1168"/>
      <c r="HMR1" s="1168"/>
      <c r="HMS1" s="1168"/>
      <c r="HMT1" s="1168"/>
      <c r="HMU1" s="1168"/>
      <c r="HMV1" s="1168"/>
      <c r="HMW1" s="1168"/>
      <c r="HMX1" s="1168"/>
      <c r="HMY1" s="1168"/>
      <c r="HMZ1" s="1168"/>
      <c r="HNA1" s="1168"/>
      <c r="HNB1" s="1168"/>
      <c r="HNC1" s="1168"/>
      <c r="HND1" s="1168"/>
      <c r="HNE1" s="1168"/>
      <c r="HNF1" s="1168"/>
      <c r="HNG1" s="1168"/>
      <c r="HNH1" s="1168"/>
      <c r="HNI1" s="1168"/>
      <c r="HNJ1" s="1168"/>
      <c r="HNK1" s="1168"/>
      <c r="HNL1" s="1168"/>
      <c r="HNM1" s="1168"/>
      <c r="HNN1" s="1168"/>
      <c r="HNO1" s="1168"/>
      <c r="HNP1" s="1168"/>
      <c r="HNQ1" s="1168"/>
      <c r="HNR1" s="1168"/>
      <c r="HNS1" s="1168"/>
      <c r="HNT1" s="1168"/>
      <c r="HNU1" s="1168"/>
      <c r="HNV1" s="1168"/>
      <c r="HNW1" s="1168"/>
      <c r="HNX1" s="1168"/>
      <c r="HNY1" s="1168"/>
      <c r="HNZ1" s="1168"/>
      <c r="HOA1" s="1168"/>
      <c r="HOB1" s="1168"/>
      <c r="HOC1" s="1168"/>
      <c r="HOD1" s="1168"/>
      <c r="HOE1" s="1168"/>
      <c r="HOF1" s="1168"/>
      <c r="HOG1" s="1168"/>
      <c r="HOH1" s="1168"/>
      <c r="HOI1" s="1168"/>
      <c r="HOJ1" s="1168"/>
      <c r="HOK1" s="1168"/>
      <c r="HOL1" s="1168"/>
      <c r="HOM1" s="1168"/>
      <c r="HON1" s="1168"/>
      <c r="HOO1" s="1168"/>
      <c r="HOP1" s="1168"/>
      <c r="HOQ1" s="1168"/>
      <c r="HOR1" s="1168"/>
      <c r="HOS1" s="1168"/>
      <c r="HOT1" s="1168"/>
      <c r="HOU1" s="1168"/>
      <c r="HOV1" s="1168"/>
      <c r="HOW1" s="1168"/>
      <c r="HOX1" s="1168"/>
      <c r="HOY1" s="1168"/>
      <c r="HOZ1" s="1168"/>
      <c r="HPA1" s="1168"/>
      <c r="HPB1" s="1168"/>
      <c r="HPC1" s="1168"/>
      <c r="HPD1" s="1168"/>
      <c r="HPE1" s="1168"/>
      <c r="HPF1" s="1168"/>
      <c r="HPG1" s="1168"/>
      <c r="HPH1" s="1168"/>
      <c r="HPI1" s="1168"/>
      <c r="HPJ1" s="1168"/>
      <c r="HPK1" s="1168"/>
      <c r="HPL1" s="1168"/>
      <c r="HPM1" s="1168"/>
      <c r="HPN1" s="1168"/>
      <c r="HPO1" s="1168"/>
      <c r="HPP1" s="1168"/>
      <c r="HPQ1" s="1168"/>
      <c r="HPR1" s="1168"/>
      <c r="HPS1" s="1168"/>
      <c r="HPT1" s="1168"/>
      <c r="HPU1" s="1168"/>
      <c r="HPV1" s="1168"/>
      <c r="HPW1" s="1168"/>
      <c r="HPX1" s="1168"/>
      <c r="HPY1" s="1168"/>
      <c r="HPZ1" s="1168"/>
      <c r="HQA1" s="1168"/>
      <c r="HQB1" s="1168"/>
      <c r="HQC1" s="1168"/>
      <c r="HQD1" s="1168"/>
      <c r="HQE1" s="1168"/>
      <c r="HQF1" s="1168"/>
      <c r="HQG1" s="1168"/>
      <c r="HQH1" s="1168"/>
      <c r="HQI1" s="1168"/>
      <c r="HQJ1" s="1168"/>
      <c r="HQK1" s="1168"/>
      <c r="HQL1" s="1168"/>
      <c r="HQM1" s="1168"/>
      <c r="HQN1" s="1168"/>
      <c r="HQO1" s="1168"/>
      <c r="HQP1" s="1168"/>
      <c r="HQQ1" s="1168"/>
      <c r="HQR1" s="1168"/>
      <c r="HQS1" s="1168"/>
      <c r="HQT1" s="1168"/>
      <c r="HQU1" s="1168"/>
      <c r="HQV1" s="1168"/>
      <c r="HQW1" s="1168"/>
      <c r="HQX1" s="1168"/>
      <c r="HQY1" s="1168"/>
      <c r="HQZ1" s="1168"/>
      <c r="HRA1" s="1168"/>
      <c r="HRB1" s="1168"/>
      <c r="HRC1" s="1168"/>
      <c r="HRD1" s="1168"/>
      <c r="HRE1" s="1168"/>
      <c r="HRF1" s="1168"/>
      <c r="HRG1" s="1168"/>
      <c r="HRH1" s="1168"/>
      <c r="HRI1" s="1168"/>
      <c r="HRJ1" s="1168"/>
      <c r="HRK1" s="1168"/>
      <c r="HRL1" s="1168"/>
      <c r="HRM1" s="1168"/>
      <c r="HRN1" s="1168"/>
      <c r="HRO1" s="1168"/>
      <c r="HRP1" s="1168"/>
      <c r="HRQ1" s="1168"/>
      <c r="HRR1" s="1168"/>
      <c r="HRS1" s="1168"/>
      <c r="HRT1" s="1168"/>
      <c r="HRU1" s="1168"/>
      <c r="HRV1" s="1168"/>
      <c r="HRW1" s="1168"/>
      <c r="HRX1" s="1168"/>
      <c r="HRY1" s="1168"/>
      <c r="HRZ1" s="1168"/>
      <c r="HSA1" s="1168"/>
      <c r="HSB1" s="1168"/>
      <c r="HSC1" s="1168"/>
      <c r="HSD1" s="1168"/>
      <c r="HSE1" s="1168"/>
      <c r="HSF1" s="1168"/>
      <c r="HSG1" s="1168"/>
      <c r="HSH1" s="1168"/>
      <c r="HSI1" s="1168"/>
      <c r="HSJ1" s="1168"/>
      <c r="HSK1" s="1168"/>
      <c r="HSL1" s="1168"/>
      <c r="HSM1" s="1168"/>
      <c r="HSN1" s="1168"/>
      <c r="HSO1" s="1168"/>
      <c r="HSP1" s="1168"/>
      <c r="HSQ1" s="1168"/>
      <c r="HSR1" s="1168"/>
      <c r="HSS1" s="1168"/>
      <c r="HST1" s="1168"/>
      <c r="HSU1" s="1168"/>
      <c r="HSV1" s="1168"/>
      <c r="HSW1" s="1168"/>
      <c r="HSX1" s="1168"/>
      <c r="HSY1" s="1168"/>
      <c r="HSZ1" s="1168"/>
      <c r="HTA1" s="1168"/>
      <c r="HTB1" s="1168"/>
      <c r="HTC1" s="1168"/>
      <c r="HTD1" s="1168"/>
      <c r="HTE1" s="1168"/>
      <c r="HTF1" s="1168"/>
      <c r="HTG1" s="1168"/>
      <c r="HTH1" s="1168"/>
      <c r="HTI1" s="1168"/>
      <c r="HTJ1" s="1168"/>
      <c r="HTK1" s="1168"/>
      <c r="HTL1" s="1168"/>
      <c r="HTM1" s="1168"/>
      <c r="HTN1" s="1168"/>
      <c r="HTO1" s="1168"/>
      <c r="HTP1" s="1168"/>
      <c r="HTQ1" s="1168"/>
      <c r="HTR1" s="1168"/>
      <c r="HTS1" s="1168"/>
      <c r="HTT1" s="1168"/>
      <c r="HTU1" s="1168"/>
      <c r="HTV1" s="1168"/>
      <c r="HTW1" s="1168"/>
      <c r="HTX1" s="1168"/>
      <c r="HTY1" s="1168"/>
      <c r="HTZ1" s="1168"/>
      <c r="HUA1" s="1168"/>
      <c r="HUB1" s="1168"/>
      <c r="HUC1" s="1168"/>
      <c r="HUD1" s="1168"/>
      <c r="HUE1" s="1168"/>
      <c r="HUF1" s="1168"/>
      <c r="HUG1" s="1168"/>
      <c r="HUH1" s="1168"/>
      <c r="HUI1" s="1168"/>
      <c r="HUJ1" s="1168"/>
      <c r="HUK1" s="1168"/>
      <c r="HUL1" s="1168"/>
      <c r="HUM1" s="1168"/>
      <c r="HUN1" s="1168"/>
      <c r="HUO1" s="1168"/>
      <c r="HUP1" s="1168"/>
      <c r="HUQ1" s="1168"/>
      <c r="HUR1" s="1168"/>
      <c r="HUS1" s="1168"/>
      <c r="HUT1" s="1168"/>
      <c r="HUU1" s="1168"/>
      <c r="HUV1" s="1168"/>
      <c r="HUW1" s="1168"/>
      <c r="HUX1" s="1168"/>
      <c r="HUY1" s="1168"/>
      <c r="HUZ1" s="1168"/>
      <c r="HVA1" s="1168"/>
      <c r="HVB1" s="1168"/>
      <c r="HVC1" s="1168"/>
      <c r="HVD1" s="1168"/>
      <c r="HVE1" s="1168"/>
      <c r="HVF1" s="1168"/>
      <c r="HVG1" s="1168"/>
      <c r="HVH1" s="1168"/>
      <c r="HVI1" s="1168"/>
      <c r="HVJ1" s="1168"/>
      <c r="HVK1" s="1168"/>
      <c r="HVL1" s="1168"/>
      <c r="HVM1" s="1168"/>
      <c r="HVN1" s="1168"/>
      <c r="HVO1" s="1168"/>
      <c r="HVP1" s="1168"/>
      <c r="HVQ1" s="1168"/>
      <c r="HVR1" s="1168"/>
      <c r="HVS1" s="1168"/>
      <c r="HVT1" s="1168"/>
      <c r="HVU1" s="1168"/>
      <c r="HVV1" s="1168"/>
      <c r="HVW1" s="1168"/>
      <c r="HVX1" s="1168"/>
      <c r="HVY1" s="1168"/>
      <c r="HVZ1" s="1168"/>
      <c r="HWA1" s="1168"/>
      <c r="HWB1" s="1168"/>
      <c r="HWC1" s="1168"/>
      <c r="HWD1" s="1168"/>
      <c r="HWE1" s="1168"/>
      <c r="HWF1" s="1168"/>
      <c r="HWG1" s="1168"/>
      <c r="HWH1" s="1168"/>
      <c r="HWI1" s="1168"/>
      <c r="HWJ1" s="1168"/>
      <c r="HWK1" s="1168"/>
      <c r="HWL1" s="1168"/>
      <c r="HWM1" s="1168"/>
      <c r="HWN1" s="1168"/>
      <c r="HWO1" s="1168"/>
      <c r="HWP1" s="1168"/>
      <c r="HWQ1" s="1168"/>
      <c r="HWR1" s="1168"/>
      <c r="HWS1" s="1168"/>
      <c r="HWT1" s="1168"/>
      <c r="HWU1" s="1168"/>
      <c r="HWV1" s="1168"/>
      <c r="HWW1" s="1168"/>
      <c r="HWX1" s="1168"/>
      <c r="HWY1" s="1168"/>
      <c r="HWZ1" s="1168"/>
      <c r="HXA1" s="1168"/>
      <c r="HXB1" s="1168"/>
      <c r="HXC1" s="1168"/>
      <c r="HXD1" s="1168"/>
      <c r="HXE1" s="1168"/>
      <c r="HXF1" s="1168"/>
      <c r="HXG1" s="1168"/>
      <c r="HXH1" s="1168"/>
      <c r="HXI1" s="1168"/>
      <c r="HXJ1" s="1168"/>
      <c r="HXK1" s="1168"/>
      <c r="HXL1" s="1168"/>
      <c r="HXM1" s="1168"/>
      <c r="HXN1" s="1168"/>
      <c r="HXO1" s="1168"/>
      <c r="HXP1" s="1168"/>
      <c r="HXQ1" s="1168"/>
      <c r="HXR1" s="1168"/>
      <c r="HXS1" s="1168"/>
      <c r="HXT1" s="1168"/>
      <c r="HXU1" s="1168"/>
      <c r="HXV1" s="1168"/>
      <c r="HXW1" s="1168"/>
      <c r="HXX1" s="1168"/>
      <c r="HXY1" s="1168"/>
      <c r="HXZ1" s="1168"/>
      <c r="HYA1" s="1168"/>
      <c r="HYB1" s="1168"/>
      <c r="HYC1" s="1168"/>
      <c r="HYD1" s="1168"/>
      <c r="HYE1" s="1168"/>
      <c r="HYF1" s="1168"/>
      <c r="HYG1" s="1168"/>
      <c r="HYH1" s="1168"/>
      <c r="HYI1" s="1168"/>
      <c r="HYJ1" s="1168"/>
      <c r="HYK1" s="1168"/>
      <c r="HYL1" s="1168"/>
      <c r="HYM1" s="1168"/>
      <c r="HYN1" s="1168"/>
      <c r="HYO1" s="1168"/>
      <c r="HYP1" s="1168"/>
      <c r="HYQ1" s="1168"/>
      <c r="HYR1" s="1168"/>
      <c r="HYS1" s="1168"/>
      <c r="HYT1" s="1168"/>
      <c r="HYU1" s="1168"/>
      <c r="HYV1" s="1168"/>
      <c r="HYW1" s="1168"/>
      <c r="HYX1" s="1168"/>
      <c r="HYY1" s="1168"/>
      <c r="HYZ1" s="1168"/>
      <c r="HZA1" s="1168"/>
      <c r="HZB1" s="1168"/>
      <c r="HZC1" s="1168"/>
      <c r="HZD1" s="1168"/>
      <c r="HZE1" s="1168"/>
      <c r="HZF1" s="1168"/>
      <c r="HZG1" s="1168"/>
      <c r="HZH1" s="1168"/>
      <c r="HZI1" s="1168"/>
      <c r="HZJ1" s="1168"/>
      <c r="HZK1" s="1168"/>
      <c r="HZL1" s="1168"/>
      <c r="HZM1" s="1168"/>
      <c r="HZN1" s="1168"/>
      <c r="HZO1" s="1168"/>
      <c r="HZP1" s="1168"/>
      <c r="HZQ1" s="1168"/>
      <c r="HZR1" s="1168"/>
      <c r="HZS1" s="1168"/>
      <c r="HZT1" s="1168"/>
      <c r="HZU1" s="1168"/>
      <c r="HZV1" s="1168"/>
      <c r="HZW1" s="1168"/>
      <c r="HZX1" s="1168"/>
      <c r="HZY1" s="1168"/>
      <c r="HZZ1" s="1168"/>
      <c r="IAA1" s="1168"/>
      <c r="IAB1" s="1168"/>
      <c r="IAC1" s="1168"/>
      <c r="IAD1" s="1168"/>
      <c r="IAE1" s="1168"/>
      <c r="IAF1" s="1168"/>
      <c r="IAG1" s="1168"/>
      <c r="IAH1" s="1168"/>
      <c r="IAI1" s="1168"/>
      <c r="IAJ1" s="1168"/>
      <c r="IAK1" s="1168"/>
      <c r="IAL1" s="1168"/>
      <c r="IAM1" s="1168"/>
      <c r="IAN1" s="1168"/>
      <c r="IAO1" s="1168"/>
      <c r="IAP1" s="1168"/>
      <c r="IAQ1" s="1168"/>
      <c r="IAR1" s="1168"/>
      <c r="IAS1" s="1168"/>
      <c r="IAT1" s="1168"/>
      <c r="IAU1" s="1168"/>
      <c r="IAV1" s="1168"/>
      <c r="IAW1" s="1168"/>
      <c r="IAX1" s="1168"/>
      <c r="IAY1" s="1168"/>
      <c r="IAZ1" s="1168"/>
      <c r="IBA1" s="1168"/>
      <c r="IBB1" s="1168"/>
      <c r="IBC1" s="1168"/>
      <c r="IBD1" s="1168"/>
      <c r="IBE1" s="1168"/>
      <c r="IBF1" s="1168"/>
      <c r="IBG1" s="1168"/>
      <c r="IBH1" s="1168"/>
      <c r="IBI1" s="1168"/>
      <c r="IBJ1" s="1168"/>
      <c r="IBK1" s="1168"/>
      <c r="IBL1" s="1168"/>
      <c r="IBM1" s="1168"/>
      <c r="IBN1" s="1168"/>
      <c r="IBO1" s="1168"/>
      <c r="IBP1" s="1168"/>
      <c r="IBQ1" s="1168"/>
      <c r="IBR1" s="1168"/>
      <c r="IBS1" s="1168"/>
      <c r="IBT1" s="1168"/>
      <c r="IBU1" s="1168"/>
      <c r="IBV1" s="1168"/>
      <c r="IBW1" s="1168"/>
      <c r="IBX1" s="1168"/>
      <c r="IBY1" s="1168"/>
      <c r="IBZ1" s="1168"/>
      <c r="ICA1" s="1168"/>
      <c r="ICB1" s="1168"/>
      <c r="ICC1" s="1168"/>
      <c r="ICD1" s="1168"/>
      <c r="ICE1" s="1168"/>
      <c r="ICF1" s="1168"/>
      <c r="ICG1" s="1168"/>
      <c r="ICH1" s="1168"/>
      <c r="ICI1" s="1168"/>
      <c r="ICJ1" s="1168"/>
      <c r="ICK1" s="1168"/>
      <c r="ICL1" s="1168"/>
      <c r="ICM1" s="1168"/>
      <c r="ICN1" s="1168"/>
      <c r="ICO1" s="1168"/>
      <c r="ICP1" s="1168"/>
      <c r="ICQ1" s="1168"/>
      <c r="ICR1" s="1168"/>
      <c r="ICS1" s="1168"/>
      <c r="ICT1" s="1168"/>
      <c r="ICU1" s="1168"/>
      <c r="ICV1" s="1168"/>
      <c r="ICW1" s="1168"/>
      <c r="ICX1" s="1168"/>
      <c r="ICY1" s="1168"/>
      <c r="ICZ1" s="1168"/>
      <c r="IDA1" s="1168"/>
      <c r="IDB1" s="1168"/>
      <c r="IDC1" s="1168"/>
      <c r="IDD1" s="1168"/>
      <c r="IDE1" s="1168"/>
      <c r="IDF1" s="1168"/>
      <c r="IDG1" s="1168"/>
      <c r="IDH1" s="1168"/>
      <c r="IDI1" s="1168"/>
      <c r="IDJ1" s="1168"/>
      <c r="IDK1" s="1168"/>
      <c r="IDL1" s="1168"/>
      <c r="IDM1" s="1168"/>
      <c r="IDN1" s="1168"/>
      <c r="IDO1" s="1168"/>
      <c r="IDP1" s="1168"/>
      <c r="IDQ1" s="1168"/>
      <c r="IDR1" s="1168"/>
      <c r="IDS1" s="1168"/>
      <c r="IDT1" s="1168"/>
      <c r="IDU1" s="1168"/>
      <c r="IDV1" s="1168"/>
      <c r="IDW1" s="1168"/>
      <c r="IDX1" s="1168"/>
      <c r="IDY1" s="1168"/>
      <c r="IDZ1" s="1168"/>
      <c r="IEA1" s="1168"/>
      <c r="IEB1" s="1168"/>
      <c r="IEC1" s="1168"/>
      <c r="IED1" s="1168"/>
      <c r="IEE1" s="1168"/>
      <c r="IEF1" s="1168"/>
      <c r="IEG1" s="1168"/>
      <c r="IEH1" s="1168"/>
      <c r="IEI1" s="1168"/>
      <c r="IEJ1" s="1168"/>
      <c r="IEK1" s="1168"/>
      <c r="IEL1" s="1168"/>
      <c r="IEM1" s="1168"/>
      <c r="IEN1" s="1168"/>
      <c r="IEO1" s="1168"/>
      <c r="IEP1" s="1168"/>
      <c r="IEQ1" s="1168"/>
      <c r="IER1" s="1168"/>
      <c r="IES1" s="1168"/>
      <c r="IET1" s="1168"/>
      <c r="IEU1" s="1168"/>
      <c r="IEV1" s="1168"/>
      <c r="IEW1" s="1168"/>
      <c r="IEX1" s="1168"/>
      <c r="IEY1" s="1168"/>
      <c r="IEZ1" s="1168"/>
      <c r="IFA1" s="1168"/>
      <c r="IFB1" s="1168"/>
      <c r="IFC1" s="1168"/>
      <c r="IFD1" s="1168"/>
      <c r="IFE1" s="1168"/>
      <c r="IFF1" s="1168"/>
      <c r="IFG1" s="1168"/>
      <c r="IFH1" s="1168"/>
      <c r="IFI1" s="1168"/>
      <c r="IFJ1" s="1168"/>
      <c r="IFK1" s="1168"/>
      <c r="IFL1" s="1168"/>
      <c r="IFM1" s="1168"/>
      <c r="IFN1" s="1168"/>
      <c r="IFO1" s="1168"/>
      <c r="IFP1" s="1168"/>
      <c r="IFQ1" s="1168"/>
      <c r="IFR1" s="1168"/>
      <c r="IFS1" s="1168"/>
      <c r="IFT1" s="1168"/>
      <c r="IFU1" s="1168"/>
      <c r="IFV1" s="1168"/>
      <c r="IFW1" s="1168"/>
      <c r="IFX1" s="1168"/>
      <c r="IFY1" s="1168"/>
      <c r="IFZ1" s="1168"/>
      <c r="IGA1" s="1168"/>
      <c r="IGB1" s="1168"/>
      <c r="IGC1" s="1168"/>
      <c r="IGD1" s="1168"/>
      <c r="IGE1" s="1168"/>
      <c r="IGF1" s="1168"/>
      <c r="IGG1" s="1168"/>
      <c r="IGH1" s="1168"/>
      <c r="IGI1" s="1168"/>
      <c r="IGJ1" s="1168"/>
      <c r="IGK1" s="1168"/>
      <c r="IGL1" s="1168"/>
      <c r="IGM1" s="1168"/>
      <c r="IGN1" s="1168"/>
      <c r="IGO1" s="1168"/>
      <c r="IGP1" s="1168"/>
      <c r="IGQ1" s="1168"/>
      <c r="IGR1" s="1168"/>
      <c r="IGS1" s="1168"/>
      <c r="IGT1" s="1168"/>
      <c r="IGU1" s="1168"/>
      <c r="IGV1" s="1168"/>
      <c r="IGW1" s="1168"/>
      <c r="IGX1" s="1168"/>
      <c r="IGY1" s="1168"/>
      <c r="IGZ1" s="1168"/>
      <c r="IHA1" s="1168"/>
      <c r="IHB1" s="1168"/>
      <c r="IHC1" s="1168"/>
      <c r="IHD1" s="1168"/>
      <c r="IHE1" s="1168"/>
      <c r="IHF1" s="1168"/>
      <c r="IHG1" s="1168"/>
      <c r="IHH1" s="1168"/>
      <c r="IHI1" s="1168"/>
      <c r="IHJ1" s="1168"/>
      <c r="IHK1" s="1168"/>
      <c r="IHL1" s="1168"/>
      <c r="IHM1" s="1168"/>
      <c r="IHN1" s="1168"/>
      <c r="IHO1" s="1168"/>
      <c r="IHP1" s="1168"/>
      <c r="IHQ1" s="1168"/>
      <c r="IHR1" s="1168"/>
      <c r="IHS1" s="1168"/>
      <c r="IHT1" s="1168"/>
      <c r="IHU1" s="1168"/>
      <c r="IHV1" s="1168"/>
      <c r="IHW1" s="1168"/>
      <c r="IHX1" s="1168"/>
      <c r="IHY1" s="1168"/>
      <c r="IHZ1" s="1168"/>
      <c r="IIA1" s="1168"/>
      <c r="IIB1" s="1168"/>
      <c r="IIC1" s="1168"/>
      <c r="IID1" s="1168"/>
      <c r="IIE1" s="1168"/>
      <c r="IIF1" s="1168"/>
      <c r="IIG1" s="1168"/>
      <c r="IIH1" s="1168"/>
      <c r="III1" s="1168"/>
      <c r="IIJ1" s="1168"/>
      <c r="IIK1" s="1168"/>
      <c r="IIL1" s="1168"/>
      <c r="IIM1" s="1168"/>
      <c r="IIN1" s="1168"/>
      <c r="IIO1" s="1168"/>
      <c r="IIP1" s="1168"/>
      <c r="IIQ1" s="1168"/>
      <c r="IIR1" s="1168"/>
      <c r="IIS1" s="1168"/>
      <c r="IIT1" s="1168"/>
      <c r="IIU1" s="1168"/>
      <c r="IIV1" s="1168"/>
      <c r="IIW1" s="1168"/>
      <c r="IIX1" s="1168"/>
      <c r="IIY1" s="1168"/>
      <c r="IIZ1" s="1168"/>
      <c r="IJA1" s="1168"/>
      <c r="IJB1" s="1168"/>
      <c r="IJC1" s="1168"/>
      <c r="IJD1" s="1168"/>
      <c r="IJE1" s="1168"/>
      <c r="IJF1" s="1168"/>
      <c r="IJG1" s="1168"/>
      <c r="IJH1" s="1168"/>
      <c r="IJI1" s="1168"/>
      <c r="IJJ1" s="1168"/>
      <c r="IJK1" s="1168"/>
      <c r="IJL1" s="1168"/>
      <c r="IJM1" s="1168"/>
      <c r="IJN1" s="1168"/>
      <c r="IJO1" s="1168"/>
      <c r="IJP1" s="1168"/>
      <c r="IJQ1" s="1168"/>
      <c r="IJR1" s="1168"/>
      <c r="IJS1" s="1168"/>
      <c r="IJT1" s="1168"/>
      <c r="IJU1" s="1168"/>
      <c r="IJV1" s="1168"/>
      <c r="IJW1" s="1168"/>
      <c r="IJX1" s="1168"/>
      <c r="IJY1" s="1168"/>
      <c r="IJZ1" s="1168"/>
      <c r="IKA1" s="1168"/>
      <c r="IKB1" s="1168"/>
      <c r="IKC1" s="1168"/>
      <c r="IKD1" s="1168"/>
      <c r="IKE1" s="1168"/>
      <c r="IKF1" s="1168"/>
      <c r="IKG1" s="1168"/>
      <c r="IKH1" s="1168"/>
      <c r="IKI1" s="1168"/>
      <c r="IKJ1" s="1168"/>
      <c r="IKK1" s="1168"/>
      <c r="IKL1" s="1168"/>
      <c r="IKM1" s="1168"/>
      <c r="IKN1" s="1168"/>
      <c r="IKO1" s="1168"/>
      <c r="IKP1" s="1168"/>
      <c r="IKQ1" s="1168"/>
      <c r="IKR1" s="1168"/>
      <c r="IKS1" s="1168"/>
      <c r="IKT1" s="1168"/>
      <c r="IKU1" s="1168"/>
      <c r="IKV1" s="1168"/>
      <c r="IKW1" s="1168"/>
      <c r="IKX1" s="1168"/>
      <c r="IKY1" s="1168"/>
      <c r="IKZ1" s="1168"/>
      <c r="ILA1" s="1168"/>
      <c r="ILB1" s="1168"/>
      <c r="ILC1" s="1168"/>
      <c r="ILD1" s="1168"/>
      <c r="ILE1" s="1168"/>
      <c r="ILF1" s="1168"/>
      <c r="ILG1" s="1168"/>
      <c r="ILH1" s="1168"/>
      <c r="ILI1" s="1168"/>
      <c r="ILJ1" s="1168"/>
      <c r="ILK1" s="1168"/>
      <c r="ILL1" s="1168"/>
      <c r="ILM1" s="1168"/>
      <c r="ILN1" s="1168"/>
      <c r="ILO1" s="1168"/>
      <c r="ILP1" s="1168"/>
      <c r="ILQ1" s="1168"/>
      <c r="ILR1" s="1168"/>
      <c r="ILS1" s="1168"/>
      <c r="ILT1" s="1168"/>
      <c r="ILU1" s="1168"/>
      <c r="ILV1" s="1168"/>
      <c r="ILW1" s="1168"/>
      <c r="ILX1" s="1168"/>
      <c r="ILY1" s="1168"/>
      <c r="ILZ1" s="1168"/>
      <c r="IMA1" s="1168"/>
      <c r="IMB1" s="1168"/>
      <c r="IMC1" s="1168"/>
      <c r="IMD1" s="1168"/>
      <c r="IME1" s="1168"/>
      <c r="IMF1" s="1168"/>
      <c r="IMG1" s="1168"/>
      <c r="IMH1" s="1168"/>
      <c r="IMI1" s="1168"/>
      <c r="IMJ1" s="1168"/>
      <c r="IMK1" s="1168"/>
      <c r="IML1" s="1168"/>
      <c r="IMM1" s="1168"/>
      <c r="IMN1" s="1168"/>
      <c r="IMO1" s="1168"/>
      <c r="IMP1" s="1168"/>
      <c r="IMQ1" s="1168"/>
      <c r="IMR1" s="1168"/>
      <c r="IMS1" s="1168"/>
      <c r="IMT1" s="1168"/>
      <c r="IMU1" s="1168"/>
      <c r="IMV1" s="1168"/>
      <c r="IMW1" s="1168"/>
      <c r="IMX1" s="1168"/>
      <c r="IMY1" s="1168"/>
      <c r="IMZ1" s="1168"/>
      <c r="INA1" s="1168"/>
      <c r="INB1" s="1168"/>
      <c r="INC1" s="1168"/>
      <c r="IND1" s="1168"/>
      <c r="INE1" s="1168"/>
      <c r="INF1" s="1168"/>
      <c r="ING1" s="1168"/>
      <c r="INH1" s="1168"/>
      <c r="INI1" s="1168"/>
      <c r="INJ1" s="1168"/>
      <c r="INK1" s="1168"/>
      <c r="INL1" s="1168"/>
      <c r="INM1" s="1168"/>
      <c r="INN1" s="1168"/>
      <c r="INO1" s="1168"/>
      <c r="INP1" s="1168"/>
      <c r="INQ1" s="1168"/>
      <c r="INR1" s="1168"/>
      <c r="INS1" s="1168"/>
      <c r="INT1" s="1168"/>
      <c r="INU1" s="1168"/>
      <c r="INV1" s="1168"/>
      <c r="INW1" s="1168"/>
      <c r="INX1" s="1168"/>
      <c r="INY1" s="1168"/>
      <c r="INZ1" s="1168"/>
      <c r="IOA1" s="1168"/>
      <c r="IOB1" s="1168"/>
      <c r="IOC1" s="1168"/>
      <c r="IOD1" s="1168"/>
      <c r="IOE1" s="1168"/>
      <c r="IOF1" s="1168"/>
      <c r="IOG1" s="1168"/>
      <c r="IOH1" s="1168"/>
      <c r="IOI1" s="1168"/>
      <c r="IOJ1" s="1168"/>
      <c r="IOK1" s="1168"/>
      <c r="IOL1" s="1168"/>
      <c r="IOM1" s="1168"/>
      <c r="ION1" s="1168"/>
      <c r="IOO1" s="1168"/>
      <c r="IOP1" s="1168"/>
      <c r="IOQ1" s="1168"/>
      <c r="IOR1" s="1168"/>
      <c r="IOS1" s="1168"/>
      <c r="IOT1" s="1168"/>
      <c r="IOU1" s="1168"/>
      <c r="IOV1" s="1168"/>
      <c r="IOW1" s="1168"/>
      <c r="IOX1" s="1168"/>
      <c r="IOY1" s="1168"/>
      <c r="IOZ1" s="1168"/>
      <c r="IPA1" s="1168"/>
      <c r="IPB1" s="1168"/>
      <c r="IPC1" s="1168"/>
      <c r="IPD1" s="1168"/>
      <c r="IPE1" s="1168"/>
      <c r="IPF1" s="1168"/>
      <c r="IPG1" s="1168"/>
      <c r="IPH1" s="1168"/>
      <c r="IPI1" s="1168"/>
      <c r="IPJ1" s="1168"/>
      <c r="IPK1" s="1168"/>
      <c r="IPL1" s="1168"/>
      <c r="IPM1" s="1168"/>
      <c r="IPN1" s="1168"/>
      <c r="IPO1" s="1168"/>
      <c r="IPP1" s="1168"/>
      <c r="IPQ1" s="1168"/>
      <c r="IPR1" s="1168"/>
      <c r="IPS1" s="1168"/>
      <c r="IPT1" s="1168"/>
      <c r="IPU1" s="1168"/>
      <c r="IPV1" s="1168"/>
      <c r="IPW1" s="1168"/>
      <c r="IPX1" s="1168"/>
      <c r="IPY1" s="1168"/>
      <c r="IPZ1" s="1168"/>
      <c r="IQA1" s="1168"/>
      <c r="IQB1" s="1168"/>
      <c r="IQC1" s="1168"/>
      <c r="IQD1" s="1168"/>
      <c r="IQE1" s="1168"/>
      <c r="IQF1" s="1168"/>
      <c r="IQG1" s="1168"/>
      <c r="IQH1" s="1168"/>
      <c r="IQI1" s="1168"/>
      <c r="IQJ1" s="1168"/>
      <c r="IQK1" s="1168"/>
      <c r="IQL1" s="1168"/>
      <c r="IQM1" s="1168"/>
      <c r="IQN1" s="1168"/>
      <c r="IQO1" s="1168"/>
      <c r="IQP1" s="1168"/>
      <c r="IQQ1" s="1168"/>
      <c r="IQR1" s="1168"/>
      <c r="IQS1" s="1168"/>
      <c r="IQT1" s="1168"/>
      <c r="IQU1" s="1168"/>
      <c r="IQV1" s="1168"/>
      <c r="IQW1" s="1168"/>
      <c r="IQX1" s="1168"/>
      <c r="IQY1" s="1168"/>
      <c r="IQZ1" s="1168"/>
      <c r="IRA1" s="1168"/>
      <c r="IRB1" s="1168"/>
      <c r="IRC1" s="1168"/>
      <c r="IRD1" s="1168"/>
      <c r="IRE1" s="1168"/>
      <c r="IRF1" s="1168"/>
      <c r="IRG1" s="1168"/>
      <c r="IRH1" s="1168"/>
      <c r="IRI1" s="1168"/>
      <c r="IRJ1" s="1168"/>
      <c r="IRK1" s="1168"/>
      <c r="IRL1" s="1168"/>
      <c r="IRM1" s="1168"/>
      <c r="IRN1" s="1168"/>
      <c r="IRO1" s="1168"/>
      <c r="IRP1" s="1168"/>
      <c r="IRQ1" s="1168"/>
      <c r="IRR1" s="1168"/>
      <c r="IRS1" s="1168"/>
      <c r="IRT1" s="1168"/>
      <c r="IRU1" s="1168"/>
      <c r="IRV1" s="1168"/>
      <c r="IRW1" s="1168"/>
      <c r="IRX1" s="1168"/>
      <c r="IRY1" s="1168"/>
      <c r="IRZ1" s="1168"/>
      <c r="ISA1" s="1168"/>
      <c r="ISB1" s="1168"/>
      <c r="ISC1" s="1168"/>
      <c r="ISD1" s="1168"/>
      <c r="ISE1" s="1168"/>
      <c r="ISF1" s="1168"/>
      <c r="ISG1" s="1168"/>
      <c r="ISH1" s="1168"/>
      <c r="ISI1" s="1168"/>
      <c r="ISJ1" s="1168"/>
      <c r="ISK1" s="1168"/>
      <c r="ISL1" s="1168"/>
      <c r="ISM1" s="1168"/>
      <c r="ISN1" s="1168"/>
      <c r="ISO1" s="1168"/>
      <c r="ISP1" s="1168"/>
      <c r="ISQ1" s="1168"/>
      <c r="ISR1" s="1168"/>
      <c r="ISS1" s="1168"/>
      <c r="IST1" s="1168"/>
      <c r="ISU1" s="1168"/>
      <c r="ISV1" s="1168"/>
      <c r="ISW1" s="1168"/>
      <c r="ISX1" s="1168"/>
      <c r="ISY1" s="1168"/>
      <c r="ISZ1" s="1168"/>
      <c r="ITA1" s="1168"/>
      <c r="ITB1" s="1168"/>
      <c r="ITC1" s="1168"/>
      <c r="ITD1" s="1168"/>
      <c r="ITE1" s="1168"/>
      <c r="ITF1" s="1168"/>
      <c r="ITG1" s="1168"/>
      <c r="ITH1" s="1168"/>
      <c r="ITI1" s="1168"/>
      <c r="ITJ1" s="1168"/>
      <c r="ITK1" s="1168"/>
      <c r="ITL1" s="1168"/>
      <c r="ITM1" s="1168"/>
      <c r="ITN1" s="1168"/>
      <c r="ITO1" s="1168"/>
      <c r="ITP1" s="1168"/>
      <c r="ITQ1" s="1168"/>
      <c r="ITR1" s="1168"/>
      <c r="ITS1" s="1168"/>
      <c r="ITT1" s="1168"/>
      <c r="ITU1" s="1168"/>
      <c r="ITV1" s="1168"/>
      <c r="ITW1" s="1168"/>
      <c r="ITX1" s="1168"/>
      <c r="ITY1" s="1168"/>
      <c r="ITZ1" s="1168"/>
      <c r="IUA1" s="1168"/>
      <c r="IUB1" s="1168"/>
      <c r="IUC1" s="1168"/>
      <c r="IUD1" s="1168"/>
      <c r="IUE1" s="1168"/>
      <c r="IUF1" s="1168"/>
      <c r="IUG1" s="1168"/>
      <c r="IUH1" s="1168"/>
      <c r="IUI1" s="1168"/>
      <c r="IUJ1" s="1168"/>
      <c r="IUK1" s="1168"/>
      <c r="IUL1" s="1168"/>
      <c r="IUM1" s="1168"/>
      <c r="IUN1" s="1168"/>
      <c r="IUO1" s="1168"/>
      <c r="IUP1" s="1168"/>
      <c r="IUQ1" s="1168"/>
      <c r="IUR1" s="1168"/>
      <c r="IUS1" s="1168"/>
      <c r="IUT1" s="1168"/>
      <c r="IUU1" s="1168"/>
      <c r="IUV1" s="1168"/>
      <c r="IUW1" s="1168"/>
      <c r="IUX1" s="1168"/>
      <c r="IUY1" s="1168"/>
      <c r="IUZ1" s="1168"/>
      <c r="IVA1" s="1168"/>
      <c r="IVB1" s="1168"/>
      <c r="IVC1" s="1168"/>
      <c r="IVD1" s="1168"/>
      <c r="IVE1" s="1168"/>
      <c r="IVF1" s="1168"/>
      <c r="IVG1" s="1168"/>
      <c r="IVH1" s="1168"/>
      <c r="IVI1" s="1168"/>
      <c r="IVJ1" s="1168"/>
      <c r="IVK1" s="1168"/>
      <c r="IVL1" s="1168"/>
      <c r="IVM1" s="1168"/>
      <c r="IVN1" s="1168"/>
      <c r="IVO1" s="1168"/>
      <c r="IVP1" s="1168"/>
      <c r="IVQ1" s="1168"/>
      <c r="IVR1" s="1168"/>
      <c r="IVS1" s="1168"/>
      <c r="IVT1" s="1168"/>
      <c r="IVU1" s="1168"/>
      <c r="IVV1" s="1168"/>
      <c r="IVW1" s="1168"/>
      <c r="IVX1" s="1168"/>
      <c r="IVY1" s="1168"/>
      <c r="IVZ1" s="1168"/>
      <c r="IWA1" s="1168"/>
      <c r="IWB1" s="1168"/>
      <c r="IWC1" s="1168"/>
      <c r="IWD1" s="1168"/>
      <c r="IWE1" s="1168"/>
      <c r="IWF1" s="1168"/>
      <c r="IWG1" s="1168"/>
      <c r="IWH1" s="1168"/>
      <c r="IWI1" s="1168"/>
      <c r="IWJ1" s="1168"/>
      <c r="IWK1" s="1168"/>
      <c r="IWL1" s="1168"/>
      <c r="IWM1" s="1168"/>
      <c r="IWN1" s="1168"/>
      <c r="IWO1" s="1168"/>
      <c r="IWP1" s="1168"/>
      <c r="IWQ1" s="1168"/>
      <c r="IWR1" s="1168"/>
      <c r="IWS1" s="1168"/>
      <c r="IWT1" s="1168"/>
      <c r="IWU1" s="1168"/>
      <c r="IWV1" s="1168"/>
      <c r="IWW1" s="1168"/>
      <c r="IWX1" s="1168"/>
      <c r="IWY1" s="1168"/>
      <c r="IWZ1" s="1168"/>
      <c r="IXA1" s="1168"/>
      <c r="IXB1" s="1168"/>
      <c r="IXC1" s="1168"/>
      <c r="IXD1" s="1168"/>
      <c r="IXE1" s="1168"/>
      <c r="IXF1" s="1168"/>
      <c r="IXG1" s="1168"/>
      <c r="IXH1" s="1168"/>
      <c r="IXI1" s="1168"/>
      <c r="IXJ1" s="1168"/>
      <c r="IXK1" s="1168"/>
      <c r="IXL1" s="1168"/>
      <c r="IXM1" s="1168"/>
      <c r="IXN1" s="1168"/>
      <c r="IXO1" s="1168"/>
      <c r="IXP1" s="1168"/>
      <c r="IXQ1" s="1168"/>
      <c r="IXR1" s="1168"/>
      <c r="IXS1" s="1168"/>
      <c r="IXT1" s="1168"/>
      <c r="IXU1" s="1168"/>
      <c r="IXV1" s="1168"/>
      <c r="IXW1" s="1168"/>
      <c r="IXX1" s="1168"/>
      <c r="IXY1" s="1168"/>
      <c r="IXZ1" s="1168"/>
      <c r="IYA1" s="1168"/>
      <c r="IYB1" s="1168"/>
      <c r="IYC1" s="1168"/>
      <c r="IYD1" s="1168"/>
      <c r="IYE1" s="1168"/>
      <c r="IYF1" s="1168"/>
      <c r="IYG1" s="1168"/>
      <c r="IYH1" s="1168"/>
      <c r="IYI1" s="1168"/>
      <c r="IYJ1" s="1168"/>
      <c r="IYK1" s="1168"/>
      <c r="IYL1" s="1168"/>
      <c r="IYM1" s="1168"/>
      <c r="IYN1" s="1168"/>
      <c r="IYO1" s="1168"/>
      <c r="IYP1" s="1168"/>
      <c r="IYQ1" s="1168"/>
      <c r="IYR1" s="1168"/>
      <c r="IYS1" s="1168"/>
      <c r="IYT1" s="1168"/>
      <c r="IYU1" s="1168"/>
      <c r="IYV1" s="1168"/>
      <c r="IYW1" s="1168"/>
      <c r="IYX1" s="1168"/>
      <c r="IYY1" s="1168"/>
      <c r="IYZ1" s="1168"/>
      <c r="IZA1" s="1168"/>
      <c r="IZB1" s="1168"/>
      <c r="IZC1" s="1168"/>
      <c r="IZD1" s="1168"/>
      <c r="IZE1" s="1168"/>
      <c r="IZF1" s="1168"/>
      <c r="IZG1" s="1168"/>
      <c r="IZH1" s="1168"/>
      <c r="IZI1" s="1168"/>
      <c r="IZJ1" s="1168"/>
      <c r="IZK1" s="1168"/>
      <c r="IZL1" s="1168"/>
      <c r="IZM1" s="1168"/>
      <c r="IZN1" s="1168"/>
      <c r="IZO1" s="1168"/>
      <c r="IZP1" s="1168"/>
      <c r="IZQ1" s="1168"/>
      <c r="IZR1" s="1168"/>
      <c r="IZS1" s="1168"/>
      <c r="IZT1" s="1168"/>
      <c r="IZU1" s="1168"/>
      <c r="IZV1" s="1168"/>
      <c r="IZW1" s="1168"/>
      <c r="IZX1" s="1168"/>
      <c r="IZY1" s="1168"/>
      <c r="IZZ1" s="1168"/>
      <c r="JAA1" s="1168"/>
      <c r="JAB1" s="1168"/>
      <c r="JAC1" s="1168"/>
      <c r="JAD1" s="1168"/>
      <c r="JAE1" s="1168"/>
      <c r="JAF1" s="1168"/>
      <c r="JAG1" s="1168"/>
      <c r="JAH1" s="1168"/>
      <c r="JAI1" s="1168"/>
      <c r="JAJ1" s="1168"/>
      <c r="JAK1" s="1168"/>
      <c r="JAL1" s="1168"/>
      <c r="JAM1" s="1168"/>
      <c r="JAN1" s="1168"/>
      <c r="JAO1" s="1168"/>
      <c r="JAP1" s="1168"/>
      <c r="JAQ1" s="1168"/>
      <c r="JAR1" s="1168"/>
      <c r="JAS1" s="1168"/>
      <c r="JAT1" s="1168"/>
      <c r="JAU1" s="1168"/>
      <c r="JAV1" s="1168"/>
      <c r="JAW1" s="1168"/>
      <c r="JAX1" s="1168"/>
      <c r="JAY1" s="1168"/>
      <c r="JAZ1" s="1168"/>
      <c r="JBA1" s="1168"/>
      <c r="JBB1" s="1168"/>
      <c r="JBC1" s="1168"/>
      <c r="JBD1" s="1168"/>
      <c r="JBE1" s="1168"/>
      <c r="JBF1" s="1168"/>
      <c r="JBG1" s="1168"/>
      <c r="JBH1" s="1168"/>
      <c r="JBI1" s="1168"/>
      <c r="JBJ1" s="1168"/>
      <c r="JBK1" s="1168"/>
      <c r="JBL1" s="1168"/>
      <c r="JBM1" s="1168"/>
      <c r="JBN1" s="1168"/>
      <c r="JBO1" s="1168"/>
      <c r="JBP1" s="1168"/>
      <c r="JBQ1" s="1168"/>
      <c r="JBR1" s="1168"/>
      <c r="JBS1" s="1168"/>
      <c r="JBT1" s="1168"/>
      <c r="JBU1" s="1168"/>
      <c r="JBV1" s="1168"/>
      <c r="JBW1" s="1168"/>
      <c r="JBX1" s="1168"/>
      <c r="JBY1" s="1168"/>
      <c r="JBZ1" s="1168"/>
      <c r="JCA1" s="1168"/>
      <c r="JCB1" s="1168"/>
      <c r="JCC1" s="1168"/>
      <c r="JCD1" s="1168"/>
      <c r="JCE1" s="1168"/>
      <c r="JCF1" s="1168"/>
      <c r="JCG1" s="1168"/>
      <c r="JCH1" s="1168"/>
      <c r="JCI1" s="1168"/>
      <c r="JCJ1" s="1168"/>
      <c r="JCK1" s="1168"/>
      <c r="JCL1" s="1168"/>
      <c r="JCM1" s="1168"/>
      <c r="JCN1" s="1168"/>
      <c r="JCO1" s="1168"/>
      <c r="JCP1" s="1168"/>
      <c r="JCQ1" s="1168"/>
      <c r="JCR1" s="1168"/>
      <c r="JCS1" s="1168"/>
      <c r="JCT1" s="1168"/>
      <c r="JCU1" s="1168"/>
      <c r="JCV1" s="1168"/>
      <c r="JCW1" s="1168"/>
      <c r="JCX1" s="1168"/>
      <c r="JCY1" s="1168"/>
      <c r="JCZ1" s="1168"/>
      <c r="JDA1" s="1168"/>
      <c r="JDB1" s="1168"/>
      <c r="JDC1" s="1168"/>
      <c r="JDD1" s="1168"/>
      <c r="JDE1" s="1168"/>
      <c r="JDF1" s="1168"/>
      <c r="JDG1" s="1168"/>
      <c r="JDH1" s="1168"/>
      <c r="JDI1" s="1168"/>
      <c r="JDJ1" s="1168"/>
      <c r="JDK1" s="1168"/>
      <c r="JDL1" s="1168"/>
      <c r="JDM1" s="1168"/>
      <c r="JDN1" s="1168"/>
      <c r="JDO1" s="1168"/>
      <c r="JDP1" s="1168"/>
      <c r="JDQ1" s="1168"/>
      <c r="JDR1" s="1168"/>
      <c r="JDS1" s="1168"/>
      <c r="JDT1" s="1168"/>
      <c r="JDU1" s="1168"/>
      <c r="JDV1" s="1168"/>
      <c r="JDW1" s="1168"/>
      <c r="JDX1" s="1168"/>
      <c r="JDY1" s="1168"/>
      <c r="JDZ1" s="1168"/>
      <c r="JEA1" s="1168"/>
      <c r="JEB1" s="1168"/>
      <c r="JEC1" s="1168"/>
      <c r="JED1" s="1168"/>
      <c r="JEE1" s="1168"/>
      <c r="JEF1" s="1168"/>
      <c r="JEG1" s="1168"/>
      <c r="JEH1" s="1168"/>
      <c r="JEI1" s="1168"/>
      <c r="JEJ1" s="1168"/>
      <c r="JEK1" s="1168"/>
      <c r="JEL1" s="1168"/>
      <c r="JEM1" s="1168"/>
      <c r="JEN1" s="1168"/>
      <c r="JEO1" s="1168"/>
      <c r="JEP1" s="1168"/>
      <c r="JEQ1" s="1168"/>
      <c r="JER1" s="1168"/>
      <c r="JES1" s="1168"/>
      <c r="JET1" s="1168"/>
      <c r="JEU1" s="1168"/>
      <c r="JEV1" s="1168"/>
      <c r="JEW1" s="1168"/>
      <c r="JEX1" s="1168"/>
      <c r="JEY1" s="1168"/>
      <c r="JEZ1" s="1168"/>
      <c r="JFA1" s="1168"/>
      <c r="JFB1" s="1168"/>
      <c r="JFC1" s="1168"/>
      <c r="JFD1" s="1168"/>
      <c r="JFE1" s="1168"/>
      <c r="JFF1" s="1168"/>
      <c r="JFG1" s="1168"/>
      <c r="JFH1" s="1168"/>
      <c r="JFI1" s="1168"/>
      <c r="JFJ1" s="1168"/>
      <c r="JFK1" s="1168"/>
      <c r="JFL1" s="1168"/>
      <c r="JFM1" s="1168"/>
      <c r="JFN1" s="1168"/>
      <c r="JFO1" s="1168"/>
      <c r="JFP1" s="1168"/>
      <c r="JFQ1" s="1168"/>
      <c r="JFR1" s="1168"/>
      <c r="JFS1" s="1168"/>
      <c r="JFT1" s="1168"/>
      <c r="JFU1" s="1168"/>
      <c r="JFV1" s="1168"/>
      <c r="JFW1" s="1168"/>
      <c r="JFX1" s="1168"/>
      <c r="JFY1" s="1168"/>
      <c r="JFZ1" s="1168"/>
      <c r="JGA1" s="1168"/>
      <c r="JGB1" s="1168"/>
      <c r="JGC1" s="1168"/>
      <c r="JGD1" s="1168"/>
      <c r="JGE1" s="1168"/>
      <c r="JGF1" s="1168"/>
      <c r="JGG1" s="1168"/>
      <c r="JGH1" s="1168"/>
      <c r="JGI1" s="1168"/>
      <c r="JGJ1" s="1168"/>
      <c r="JGK1" s="1168"/>
      <c r="JGL1" s="1168"/>
      <c r="JGM1" s="1168"/>
      <c r="JGN1" s="1168"/>
      <c r="JGO1" s="1168"/>
      <c r="JGP1" s="1168"/>
      <c r="JGQ1" s="1168"/>
      <c r="JGR1" s="1168"/>
      <c r="JGS1" s="1168"/>
      <c r="JGT1" s="1168"/>
      <c r="JGU1" s="1168"/>
      <c r="JGV1" s="1168"/>
      <c r="JGW1" s="1168"/>
      <c r="JGX1" s="1168"/>
      <c r="JGY1" s="1168"/>
      <c r="JGZ1" s="1168"/>
      <c r="JHA1" s="1168"/>
      <c r="JHB1" s="1168"/>
      <c r="JHC1" s="1168"/>
      <c r="JHD1" s="1168"/>
      <c r="JHE1" s="1168"/>
      <c r="JHF1" s="1168"/>
      <c r="JHG1" s="1168"/>
      <c r="JHH1" s="1168"/>
      <c r="JHI1" s="1168"/>
      <c r="JHJ1" s="1168"/>
      <c r="JHK1" s="1168"/>
      <c r="JHL1" s="1168"/>
      <c r="JHM1" s="1168"/>
      <c r="JHN1" s="1168"/>
      <c r="JHO1" s="1168"/>
      <c r="JHP1" s="1168"/>
      <c r="JHQ1" s="1168"/>
      <c r="JHR1" s="1168"/>
      <c r="JHS1" s="1168"/>
      <c r="JHT1" s="1168"/>
      <c r="JHU1" s="1168"/>
      <c r="JHV1" s="1168"/>
      <c r="JHW1" s="1168"/>
      <c r="JHX1" s="1168"/>
      <c r="JHY1" s="1168"/>
      <c r="JHZ1" s="1168"/>
      <c r="JIA1" s="1168"/>
      <c r="JIB1" s="1168"/>
      <c r="JIC1" s="1168"/>
      <c r="JID1" s="1168"/>
      <c r="JIE1" s="1168"/>
      <c r="JIF1" s="1168"/>
      <c r="JIG1" s="1168"/>
      <c r="JIH1" s="1168"/>
      <c r="JII1" s="1168"/>
      <c r="JIJ1" s="1168"/>
      <c r="JIK1" s="1168"/>
      <c r="JIL1" s="1168"/>
      <c r="JIM1" s="1168"/>
      <c r="JIN1" s="1168"/>
      <c r="JIO1" s="1168"/>
      <c r="JIP1" s="1168"/>
      <c r="JIQ1" s="1168"/>
      <c r="JIR1" s="1168"/>
      <c r="JIS1" s="1168"/>
      <c r="JIT1" s="1168"/>
      <c r="JIU1" s="1168"/>
      <c r="JIV1" s="1168"/>
      <c r="JIW1" s="1168"/>
      <c r="JIX1" s="1168"/>
      <c r="JIY1" s="1168"/>
      <c r="JIZ1" s="1168"/>
      <c r="JJA1" s="1168"/>
      <c r="JJB1" s="1168"/>
      <c r="JJC1" s="1168"/>
      <c r="JJD1" s="1168"/>
      <c r="JJE1" s="1168"/>
      <c r="JJF1" s="1168"/>
      <c r="JJG1" s="1168"/>
      <c r="JJH1" s="1168"/>
      <c r="JJI1" s="1168"/>
      <c r="JJJ1" s="1168"/>
      <c r="JJK1" s="1168"/>
      <c r="JJL1" s="1168"/>
      <c r="JJM1" s="1168"/>
      <c r="JJN1" s="1168"/>
      <c r="JJO1" s="1168"/>
      <c r="JJP1" s="1168"/>
      <c r="JJQ1" s="1168"/>
      <c r="JJR1" s="1168"/>
      <c r="JJS1" s="1168"/>
      <c r="JJT1" s="1168"/>
      <c r="JJU1" s="1168"/>
      <c r="JJV1" s="1168"/>
      <c r="JJW1" s="1168"/>
      <c r="JJX1" s="1168"/>
      <c r="JJY1" s="1168"/>
      <c r="JJZ1" s="1168"/>
      <c r="JKA1" s="1168"/>
      <c r="JKB1" s="1168"/>
      <c r="JKC1" s="1168"/>
      <c r="JKD1" s="1168"/>
      <c r="JKE1" s="1168"/>
      <c r="JKF1" s="1168"/>
      <c r="JKG1" s="1168"/>
      <c r="JKH1" s="1168"/>
      <c r="JKI1" s="1168"/>
      <c r="JKJ1" s="1168"/>
      <c r="JKK1" s="1168"/>
      <c r="JKL1" s="1168"/>
      <c r="JKM1" s="1168"/>
      <c r="JKN1" s="1168"/>
      <c r="JKO1" s="1168"/>
      <c r="JKP1" s="1168"/>
      <c r="JKQ1" s="1168"/>
      <c r="JKR1" s="1168"/>
      <c r="JKS1" s="1168"/>
      <c r="JKT1" s="1168"/>
      <c r="JKU1" s="1168"/>
      <c r="JKV1" s="1168"/>
      <c r="JKW1" s="1168"/>
      <c r="JKX1" s="1168"/>
      <c r="JKY1" s="1168"/>
      <c r="JKZ1" s="1168"/>
      <c r="JLA1" s="1168"/>
      <c r="JLB1" s="1168"/>
      <c r="JLC1" s="1168"/>
      <c r="JLD1" s="1168"/>
      <c r="JLE1" s="1168"/>
      <c r="JLF1" s="1168"/>
      <c r="JLG1" s="1168"/>
      <c r="JLH1" s="1168"/>
      <c r="JLI1" s="1168"/>
      <c r="JLJ1" s="1168"/>
      <c r="JLK1" s="1168"/>
      <c r="JLL1" s="1168"/>
      <c r="JLM1" s="1168"/>
      <c r="JLN1" s="1168"/>
      <c r="JLO1" s="1168"/>
      <c r="JLP1" s="1168"/>
      <c r="JLQ1" s="1168"/>
      <c r="JLR1" s="1168"/>
      <c r="JLS1" s="1168"/>
      <c r="JLT1" s="1168"/>
      <c r="JLU1" s="1168"/>
      <c r="JLV1" s="1168"/>
      <c r="JLW1" s="1168"/>
      <c r="JLX1" s="1168"/>
      <c r="JLY1" s="1168"/>
      <c r="JLZ1" s="1168"/>
      <c r="JMA1" s="1168"/>
      <c r="JMB1" s="1168"/>
      <c r="JMC1" s="1168"/>
      <c r="JMD1" s="1168"/>
      <c r="JME1" s="1168"/>
      <c r="JMF1" s="1168"/>
      <c r="JMG1" s="1168"/>
      <c r="JMH1" s="1168"/>
      <c r="JMI1" s="1168"/>
      <c r="JMJ1" s="1168"/>
      <c r="JMK1" s="1168"/>
      <c r="JML1" s="1168"/>
      <c r="JMM1" s="1168"/>
      <c r="JMN1" s="1168"/>
      <c r="JMO1" s="1168"/>
      <c r="JMP1" s="1168"/>
      <c r="JMQ1" s="1168"/>
      <c r="JMR1" s="1168"/>
      <c r="JMS1" s="1168"/>
      <c r="JMT1" s="1168"/>
      <c r="JMU1" s="1168"/>
      <c r="JMV1" s="1168"/>
      <c r="JMW1" s="1168"/>
      <c r="JMX1" s="1168"/>
      <c r="JMY1" s="1168"/>
      <c r="JMZ1" s="1168"/>
      <c r="JNA1" s="1168"/>
      <c r="JNB1" s="1168"/>
      <c r="JNC1" s="1168"/>
      <c r="JND1" s="1168"/>
      <c r="JNE1" s="1168"/>
      <c r="JNF1" s="1168"/>
      <c r="JNG1" s="1168"/>
      <c r="JNH1" s="1168"/>
      <c r="JNI1" s="1168"/>
      <c r="JNJ1" s="1168"/>
      <c r="JNK1" s="1168"/>
      <c r="JNL1" s="1168"/>
      <c r="JNM1" s="1168"/>
      <c r="JNN1" s="1168"/>
      <c r="JNO1" s="1168"/>
      <c r="JNP1" s="1168"/>
      <c r="JNQ1" s="1168"/>
      <c r="JNR1" s="1168"/>
      <c r="JNS1" s="1168"/>
      <c r="JNT1" s="1168"/>
      <c r="JNU1" s="1168"/>
      <c r="JNV1" s="1168"/>
      <c r="JNW1" s="1168"/>
      <c r="JNX1" s="1168"/>
      <c r="JNY1" s="1168"/>
      <c r="JNZ1" s="1168"/>
      <c r="JOA1" s="1168"/>
      <c r="JOB1" s="1168"/>
      <c r="JOC1" s="1168"/>
      <c r="JOD1" s="1168"/>
      <c r="JOE1" s="1168"/>
      <c r="JOF1" s="1168"/>
      <c r="JOG1" s="1168"/>
      <c r="JOH1" s="1168"/>
      <c r="JOI1" s="1168"/>
      <c r="JOJ1" s="1168"/>
      <c r="JOK1" s="1168"/>
      <c r="JOL1" s="1168"/>
      <c r="JOM1" s="1168"/>
      <c r="JON1" s="1168"/>
      <c r="JOO1" s="1168"/>
      <c r="JOP1" s="1168"/>
      <c r="JOQ1" s="1168"/>
      <c r="JOR1" s="1168"/>
      <c r="JOS1" s="1168"/>
      <c r="JOT1" s="1168"/>
      <c r="JOU1" s="1168"/>
      <c r="JOV1" s="1168"/>
      <c r="JOW1" s="1168"/>
      <c r="JOX1" s="1168"/>
      <c r="JOY1" s="1168"/>
      <c r="JOZ1" s="1168"/>
      <c r="JPA1" s="1168"/>
      <c r="JPB1" s="1168"/>
      <c r="JPC1" s="1168"/>
      <c r="JPD1" s="1168"/>
      <c r="JPE1" s="1168"/>
      <c r="JPF1" s="1168"/>
      <c r="JPG1" s="1168"/>
      <c r="JPH1" s="1168"/>
      <c r="JPI1" s="1168"/>
      <c r="JPJ1" s="1168"/>
      <c r="JPK1" s="1168"/>
      <c r="JPL1" s="1168"/>
      <c r="JPM1" s="1168"/>
      <c r="JPN1" s="1168"/>
      <c r="JPO1" s="1168"/>
      <c r="JPP1" s="1168"/>
      <c r="JPQ1" s="1168"/>
      <c r="JPR1" s="1168"/>
      <c r="JPS1" s="1168"/>
      <c r="JPT1" s="1168"/>
      <c r="JPU1" s="1168"/>
      <c r="JPV1" s="1168"/>
      <c r="JPW1" s="1168"/>
      <c r="JPX1" s="1168"/>
      <c r="JPY1" s="1168"/>
      <c r="JPZ1" s="1168"/>
      <c r="JQA1" s="1168"/>
      <c r="JQB1" s="1168"/>
      <c r="JQC1" s="1168"/>
      <c r="JQD1" s="1168"/>
      <c r="JQE1" s="1168"/>
      <c r="JQF1" s="1168"/>
      <c r="JQG1" s="1168"/>
      <c r="JQH1" s="1168"/>
      <c r="JQI1" s="1168"/>
      <c r="JQJ1" s="1168"/>
      <c r="JQK1" s="1168"/>
      <c r="JQL1" s="1168"/>
      <c r="JQM1" s="1168"/>
      <c r="JQN1" s="1168"/>
      <c r="JQO1" s="1168"/>
      <c r="JQP1" s="1168"/>
      <c r="JQQ1" s="1168"/>
      <c r="JQR1" s="1168"/>
      <c r="JQS1" s="1168"/>
      <c r="JQT1" s="1168"/>
      <c r="JQU1" s="1168"/>
      <c r="JQV1" s="1168"/>
      <c r="JQW1" s="1168"/>
      <c r="JQX1" s="1168"/>
      <c r="JQY1" s="1168"/>
      <c r="JQZ1" s="1168"/>
      <c r="JRA1" s="1168"/>
      <c r="JRB1" s="1168"/>
      <c r="JRC1" s="1168"/>
      <c r="JRD1" s="1168"/>
      <c r="JRE1" s="1168"/>
      <c r="JRF1" s="1168"/>
      <c r="JRG1" s="1168"/>
      <c r="JRH1" s="1168"/>
      <c r="JRI1" s="1168"/>
      <c r="JRJ1" s="1168"/>
      <c r="JRK1" s="1168"/>
      <c r="JRL1" s="1168"/>
      <c r="JRM1" s="1168"/>
      <c r="JRN1" s="1168"/>
      <c r="JRO1" s="1168"/>
      <c r="JRP1" s="1168"/>
      <c r="JRQ1" s="1168"/>
      <c r="JRR1" s="1168"/>
      <c r="JRS1" s="1168"/>
      <c r="JRT1" s="1168"/>
      <c r="JRU1" s="1168"/>
      <c r="JRV1" s="1168"/>
      <c r="JRW1" s="1168"/>
      <c r="JRX1" s="1168"/>
      <c r="JRY1" s="1168"/>
      <c r="JRZ1" s="1168"/>
      <c r="JSA1" s="1168"/>
      <c r="JSB1" s="1168"/>
      <c r="JSC1" s="1168"/>
      <c r="JSD1" s="1168"/>
      <c r="JSE1" s="1168"/>
      <c r="JSF1" s="1168"/>
      <c r="JSG1" s="1168"/>
      <c r="JSH1" s="1168"/>
      <c r="JSI1" s="1168"/>
      <c r="JSJ1" s="1168"/>
      <c r="JSK1" s="1168"/>
      <c r="JSL1" s="1168"/>
      <c r="JSM1" s="1168"/>
      <c r="JSN1" s="1168"/>
      <c r="JSO1" s="1168"/>
      <c r="JSP1" s="1168"/>
      <c r="JSQ1" s="1168"/>
      <c r="JSR1" s="1168"/>
      <c r="JSS1" s="1168"/>
      <c r="JST1" s="1168"/>
      <c r="JSU1" s="1168"/>
      <c r="JSV1" s="1168"/>
      <c r="JSW1" s="1168"/>
      <c r="JSX1" s="1168"/>
      <c r="JSY1" s="1168"/>
      <c r="JSZ1" s="1168"/>
      <c r="JTA1" s="1168"/>
      <c r="JTB1" s="1168"/>
      <c r="JTC1" s="1168"/>
      <c r="JTD1" s="1168"/>
      <c r="JTE1" s="1168"/>
      <c r="JTF1" s="1168"/>
      <c r="JTG1" s="1168"/>
      <c r="JTH1" s="1168"/>
      <c r="JTI1" s="1168"/>
      <c r="JTJ1" s="1168"/>
      <c r="JTK1" s="1168"/>
      <c r="JTL1" s="1168"/>
      <c r="JTM1" s="1168"/>
      <c r="JTN1" s="1168"/>
      <c r="JTO1" s="1168"/>
      <c r="JTP1" s="1168"/>
      <c r="JTQ1" s="1168"/>
      <c r="JTR1" s="1168"/>
      <c r="JTS1" s="1168"/>
      <c r="JTT1" s="1168"/>
      <c r="JTU1" s="1168"/>
      <c r="JTV1" s="1168"/>
      <c r="JTW1" s="1168"/>
      <c r="JTX1" s="1168"/>
      <c r="JTY1" s="1168"/>
      <c r="JTZ1" s="1168"/>
      <c r="JUA1" s="1168"/>
      <c r="JUB1" s="1168"/>
      <c r="JUC1" s="1168"/>
      <c r="JUD1" s="1168"/>
      <c r="JUE1" s="1168"/>
      <c r="JUF1" s="1168"/>
      <c r="JUG1" s="1168"/>
      <c r="JUH1" s="1168"/>
      <c r="JUI1" s="1168"/>
      <c r="JUJ1" s="1168"/>
      <c r="JUK1" s="1168"/>
      <c r="JUL1" s="1168"/>
      <c r="JUM1" s="1168"/>
      <c r="JUN1" s="1168"/>
      <c r="JUO1" s="1168"/>
      <c r="JUP1" s="1168"/>
      <c r="JUQ1" s="1168"/>
      <c r="JUR1" s="1168"/>
      <c r="JUS1" s="1168"/>
      <c r="JUT1" s="1168"/>
      <c r="JUU1" s="1168"/>
      <c r="JUV1" s="1168"/>
      <c r="JUW1" s="1168"/>
      <c r="JUX1" s="1168"/>
      <c r="JUY1" s="1168"/>
      <c r="JUZ1" s="1168"/>
      <c r="JVA1" s="1168"/>
      <c r="JVB1" s="1168"/>
      <c r="JVC1" s="1168"/>
      <c r="JVD1" s="1168"/>
      <c r="JVE1" s="1168"/>
      <c r="JVF1" s="1168"/>
      <c r="JVG1" s="1168"/>
      <c r="JVH1" s="1168"/>
      <c r="JVI1" s="1168"/>
      <c r="JVJ1" s="1168"/>
      <c r="JVK1" s="1168"/>
      <c r="JVL1" s="1168"/>
      <c r="JVM1" s="1168"/>
      <c r="JVN1" s="1168"/>
      <c r="JVO1" s="1168"/>
      <c r="JVP1" s="1168"/>
      <c r="JVQ1" s="1168"/>
      <c r="JVR1" s="1168"/>
      <c r="JVS1" s="1168"/>
      <c r="JVT1" s="1168"/>
      <c r="JVU1" s="1168"/>
      <c r="JVV1" s="1168"/>
      <c r="JVW1" s="1168"/>
      <c r="JVX1" s="1168"/>
      <c r="JVY1" s="1168"/>
      <c r="JVZ1" s="1168"/>
      <c r="JWA1" s="1168"/>
      <c r="JWB1" s="1168"/>
      <c r="JWC1" s="1168"/>
      <c r="JWD1" s="1168"/>
      <c r="JWE1" s="1168"/>
      <c r="JWF1" s="1168"/>
      <c r="JWG1" s="1168"/>
      <c r="JWH1" s="1168"/>
      <c r="JWI1" s="1168"/>
      <c r="JWJ1" s="1168"/>
      <c r="JWK1" s="1168"/>
      <c r="JWL1" s="1168"/>
      <c r="JWM1" s="1168"/>
      <c r="JWN1" s="1168"/>
      <c r="JWO1" s="1168"/>
      <c r="JWP1" s="1168"/>
      <c r="JWQ1" s="1168"/>
      <c r="JWR1" s="1168"/>
      <c r="JWS1" s="1168"/>
      <c r="JWT1" s="1168"/>
      <c r="JWU1" s="1168"/>
      <c r="JWV1" s="1168"/>
      <c r="JWW1" s="1168"/>
      <c r="JWX1" s="1168"/>
      <c r="JWY1" s="1168"/>
      <c r="JWZ1" s="1168"/>
      <c r="JXA1" s="1168"/>
      <c r="JXB1" s="1168"/>
      <c r="JXC1" s="1168"/>
      <c r="JXD1" s="1168"/>
      <c r="JXE1" s="1168"/>
      <c r="JXF1" s="1168"/>
      <c r="JXG1" s="1168"/>
      <c r="JXH1" s="1168"/>
      <c r="JXI1" s="1168"/>
      <c r="JXJ1" s="1168"/>
      <c r="JXK1" s="1168"/>
      <c r="JXL1" s="1168"/>
      <c r="JXM1" s="1168"/>
      <c r="JXN1" s="1168"/>
      <c r="JXO1" s="1168"/>
      <c r="JXP1" s="1168"/>
      <c r="JXQ1" s="1168"/>
      <c r="JXR1" s="1168"/>
      <c r="JXS1" s="1168"/>
      <c r="JXT1" s="1168"/>
      <c r="JXU1" s="1168"/>
      <c r="JXV1" s="1168"/>
      <c r="JXW1" s="1168"/>
      <c r="JXX1" s="1168"/>
      <c r="JXY1" s="1168"/>
      <c r="JXZ1" s="1168"/>
      <c r="JYA1" s="1168"/>
      <c r="JYB1" s="1168"/>
      <c r="JYC1" s="1168"/>
      <c r="JYD1" s="1168"/>
      <c r="JYE1" s="1168"/>
      <c r="JYF1" s="1168"/>
      <c r="JYG1" s="1168"/>
      <c r="JYH1" s="1168"/>
      <c r="JYI1" s="1168"/>
      <c r="JYJ1" s="1168"/>
      <c r="JYK1" s="1168"/>
      <c r="JYL1" s="1168"/>
      <c r="JYM1" s="1168"/>
      <c r="JYN1" s="1168"/>
      <c r="JYO1" s="1168"/>
      <c r="JYP1" s="1168"/>
      <c r="JYQ1" s="1168"/>
      <c r="JYR1" s="1168"/>
      <c r="JYS1" s="1168"/>
      <c r="JYT1" s="1168"/>
      <c r="JYU1" s="1168"/>
      <c r="JYV1" s="1168"/>
      <c r="JYW1" s="1168"/>
      <c r="JYX1" s="1168"/>
      <c r="JYY1" s="1168"/>
      <c r="JYZ1" s="1168"/>
      <c r="JZA1" s="1168"/>
      <c r="JZB1" s="1168"/>
      <c r="JZC1" s="1168"/>
      <c r="JZD1" s="1168"/>
      <c r="JZE1" s="1168"/>
      <c r="JZF1" s="1168"/>
      <c r="JZG1" s="1168"/>
      <c r="JZH1" s="1168"/>
      <c r="JZI1" s="1168"/>
      <c r="JZJ1" s="1168"/>
      <c r="JZK1" s="1168"/>
      <c r="JZL1" s="1168"/>
      <c r="JZM1" s="1168"/>
      <c r="JZN1" s="1168"/>
      <c r="JZO1" s="1168"/>
      <c r="JZP1" s="1168"/>
      <c r="JZQ1" s="1168"/>
      <c r="JZR1" s="1168"/>
      <c r="JZS1" s="1168"/>
      <c r="JZT1" s="1168"/>
      <c r="JZU1" s="1168"/>
      <c r="JZV1" s="1168"/>
      <c r="JZW1" s="1168"/>
      <c r="JZX1" s="1168"/>
      <c r="JZY1" s="1168"/>
      <c r="JZZ1" s="1168"/>
      <c r="KAA1" s="1168"/>
      <c r="KAB1" s="1168"/>
      <c r="KAC1" s="1168"/>
      <c r="KAD1" s="1168"/>
      <c r="KAE1" s="1168"/>
      <c r="KAF1" s="1168"/>
      <c r="KAG1" s="1168"/>
      <c r="KAH1" s="1168"/>
      <c r="KAI1" s="1168"/>
      <c r="KAJ1" s="1168"/>
      <c r="KAK1" s="1168"/>
      <c r="KAL1" s="1168"/>
      <c r="KAM1" s="1168"/>
      <c r="KAN1" s="1168"/>
      <c r="KAO1" s="1168"/>
      <c r="KAP1" s="1168"/>
      <c r="KAQ1" s="1168"/>
      <c r="KAR1" s="1168"/>
      <c r="KAS1" s="1168"/>
      <c r="KAT1" s="1168"/>
      <c r="KAU1" s="1168"/>
      <c r="KAV1" s="1168"/>
      <c r="KAW1" s="1168"/>
      <c r="KAX1" s="1168"/>
      <c r="KAY1" s="1168"/>
      <c r="KAZ1" s="1168"/>
      <c r="KBA1" s="1168"/>
      <c r="KBB1" s="1168"/>
      <c r="KBC1" s="1168"/>
      <c r="KBD1" s="1168"/>
      <c r="KBE1" s="1168"/>
      <c r="KBF1" s="1168"/>
      <c r="KBG1" s="1168"/>
      <c r="KBH1" s="1168"/>
      <c r="KBI1" s="1168"/>
      <c r="KBJ1" s="1168"/>
      <c r="KBK1" s="1168"/>
      <c r="KBL1" s="1168"/>
      <c r="KBM1" s="1168"/>
      <c r="KBN1" s="1168"/>
      <c r="KBO1" s="1168"/>
      <c r="KBP1" s="1168"/>
      <c r="KBQ1" s="1168"/>
      <c r="KBR1" s="1168"/>
      <c r="KBS1" s="1168"/>
      <c r="KBT1" s="1168"/>
      <c r="KBU1" s="1168"/>
      <c r="KBV1" s="1168"/>
      <c r="KBW1" s="1168"/>
      <c r="KBX1" s="1168"/>
      <c r="KBY1" s="1168"/>
      <c r="KBZ1" s="1168"/>
      <c r="KCA1" s="1168"/>
      <c r="KCB1" s="1168"/>
      <c r="KCC1" s="1168"/>
      <c r="KCD1" s="1168"/>
      <c r="KCE1" s="1168"/>
      <c r="KCF1" s="1168"/>
      <c r="KCG1" s="1168"/>
      <c r="KCH1" s="1168"/>
      <c r="KCI1" s="1168"/>
      <c r="KCJ1" s="1168"/>
      <c r="KCK1" s="1168"/>
      <c r="KCL1" s="1168"/>
      <c r="KCM1" s="1168"/>
      <c r="KCN1" s="1168"/>
      <c r="KCO1" s="1168"/>
      <c r="KCP1" s="1168"/>
      <c r="KCQ1" s="1168"/>
      <c r="KCR1" s="1168"/>
      <c r="KCS1" s="1168"/>
      <c r="KCT1" s="1168"/>
      <c r="KCU1" s="1168"/>
      <c r="KCV1" s="1168"/>
      <c r="KCW1" s="1168"/>
      <c r="KCX1" s="1168"/>
      <c r="KCY1" s="1168"/>
      <c r="KCZ1" s="1168"/>
      <c r="KDA1" s="1168"/>
      <c r="KDB1" s="1168"/>
      <c r="KDC1" s="1168"/>
      <c r="KDD1" s="1168"/>
      <c r="KDE1" s="1168"/>
      <c r="KDF1" s="1168"/>
      <c r="KDG1" s="1168"/>
      <c r="KDH1" s="1168"/>
      <c r="KDI1" s="1168"/>
      <c r="KDJ1" s="1168"/>
      <c r="KDK1" s="1168"/>
      <c r="KDL1" s="1168"/>
      <c r="KDM1" s="1168"/>
      <c r="KDN1" s="1168"/>
      <c r="KDO1" s="1168"/>
      <c r="KDP1" s="1168"/>
      <c r="KDQ1" s="1168"/>
      <c r="KDR1" s="1168"/>
      <c r="KDS1" s="1168"/>
      <c r="KDT1" s="1168"/>
      <c r="KDU1" s="1168"/>
      <c r="KDV1" s="1168"/>
      <c r="KDW1" s="1168"/>
      <c r="KDX1" s="1168"/>
      <c r="KDY1" s="1168"/>
      <c r="KDZ1" s="1168"/>
      <c r="KEA1" s="1168"/>
      <c r="KEB1" s="1168"/>
      <c r="KEC1" s="1168"/>
      <c r="KED1" s="1168"/>
      <c r="KEE1" s="1168"/>
      <c r="KEF1" s="1168"/>
      <c r="KEG1" s="1168"/>
      <c r="KEH1" s="1168"/>
      <c r="KEI1" s="1168"/>
      <c r="KEJ1" s="1168"/>
      <c r="KEK1" s="1168"/>
      <c r="KEL1" s="1168"/>
      <c r="KEM1" s="1168"/>
      <c r="KEN1" s="1168"/>
      <c r="KEO1" s="1168"/>
      <c r="KEP1" s="1168"/>
      <c r="KEQ1" s="1168"/>
      <c r="KER1" s="1168"/>
      <c r="KES1" s="1168"/>
      <c r="KET1" s="1168"/>
      <c r="KEU1" s="1168"/>
      <c r="KEV1" s="1168"/>
      <c r="KEW1" s="1168"/>
      <c r="KEX1" s="1168"/>
      <c r="KEY1" s="1168"/>
      <c r="KEZ1" s="1168"/>
      <c r="KFA1" s="1168"/>
      <c r="KFB1" s="1168"/>
      <c r="KFC1" s="1168"/>
      <c r="KFD1" s="1168"/>
      <c r="KFE1" s="1168"/>
      <c r="KFF1" s="1168"/>
      <c r="KFG1" s="1168"/>
      <c r="KFH1" s="1168"/>
      <c r="KFI1" s="1168"/>
      <c r="KFJ1" s="1168"/>
      <c r="KFK1" s="1168"/>
      <c r="KFL1" s="1168"/>
      <c r="KFM1" s="1168"/>
      <c r="KFN1" s="1168"/>
      <c r="KFO1" s="1168"/>
      <c r="KFP1" s="1168"/>
      <c r="KFQ1" s="1168"/>
      <c r="KFR1" s="1168"/>
      <c r="KFS1" s="1168"/>
      <c r="KFT1" s="1168"/>
      <c r="KFU1" s="1168"/>
      <c r="KFV1" s="1168"/>
      <c r="KFW1" s="1168"/>
      <c r="KFX1" s="1168"/>
      <c r="KFY1" s="1168"/>
      <c r="KFZ1" s="1168"/>
      <c r="KGA1" s="1168"/>
      <c r="KGB1" s="1168"/>
      <c r="KGC1" s="1168"/>
      <c r="KGD1" s="1168"/>
      <c r="KGE1" s="1168"/>
      <c r="KGF1" s="1168"/>
      <c r="KGG1" s="1168"/>
      <c r="KGH1" s="1168"/>
      <c r="KGI1" s="1168"/>
      <c r="KGJ1" s="1168"/>
      <c r="KGK1" s="1168"/>
      <c r="KGL1" s="1168"/>
      <c r="KGM1" s="1168"/>
      <c r="KGN1" s="1168"/>
      <c r="KGO1" s="1168"/>
      <c r="KGP1" s="1168"/>
      <c r="KGQ1" s="1168"/>
      <c r="KGR1" s="1168"/>
      <c r="KGS1" s="1168"/>
      <c r="KGT1" s="1168"/>
      <c r="KGU1" s="1168"/>
      <c r="KGV1" s="1168"/>
      <c r="KGW1" s="1168"/>
      <c r="KGX1" s="1168"/>
      <c r="KGY1" s="1168"/>
      <c r="KGZ1" s="1168"/>
      <c r="KHA1" s="1168"/>
      <c r="KHB1" s="1168"/>
      <c r="KHC1" s="1168"/>
      <c r="KHD1" s="1168"/>
      <c r="KHE1" s="1168"/>
      <c r="KHF1" s="1168"/>
      <c r="KHG1" s="1168"/>
      <c r="KHH1" s="1168"/>
      <c r="KHI1" s="1168"/>
      <c r="KHJ1" s="1168"/>
      <c r="KHK1" s="1168"/>
      <c r="KHL1" s="1168"/>
      <c r="KHM1" s="1168"/>
      <c r="KHN1" s="1168"/>
      <c r="KHO1" s="1168"/>
      <c r="KHP1" s="1168"/>
      <c r="KHQ1" s="1168"/>
      <c r="KHR1" s="1168"/>
      <c r="KHS1" s="1168"/>
      <c r="KHT1" s="1168"/>
      <c r="KHU1" s="1168"/>
      <c r="KHV1" s="1168"/>
      <c r="KHW1" s="1168"/>
      <c r="KHX1" s="1168"/>
      <c r="KHY1" s="1168"/>
      <c r="KHZ1" s="1168"/>
      <c r="KIA1" s="1168"/>
      <c r="KIB1" s="1168"/>
      <c r="KIC1" s="1168"/>
      <c r="KID1" s="1168"/>
      <c r="KIE1" s="1168"/>
      <c r="KIF1" s="1168"/>
      <c r="KIG1" s="1168"/>
      <c r="KIH1" s="1168"/>
      <c r="KII1" s="1168"/>
      <c r="KIJ1" s="1168"/>
      <c r="KIK1" s="1168"/>
      <c r="KIL1" s="1168"/>
      <c r="KIM1" s="1168"/>
      <c r="KIN1" s="1168"/>
      <c r="KIO1" s="1168"/>
      <c r="KIP1" s="1168"/>
      <c r="KIQ1" s="1168"/>
      <c r="KIR1" s="1168"/>
      <c r="KIS1" s="1168"/>
      <c r="KIT1" s="1168"/>
      <c r="KIU1" s="1168"/>
      <c r="KIV1" s="1168"/>
      <c r="KIW1" s="1168"/>
      <c r="KIX1" s="1168"/>
      <c r="KIY1" s="1168"/>
      <c r="KIZ1" s="1168"/>
      <c r="KJA1" s="1168"/>
      <c r="KJB1" s="1168"/>
      <c r="KJC1" s="1168"/>
      <c r="KJD1" s="1168"/>
      <c r="KJE1" s="1168"/>
      <c r="KJF1" s="1168"/>
      <c r="KJG1" s="1168"/>
      <c r="KJH1" s="1168"/>
      <c r="KJI1" s="1168"/>
      <c r="KJJ1" s="1168"/>
      <c r="KJK1" s="1168"/>
      <c r="KJL1" s="1168"/>
      <c r="KJM1" s="1168"/>
      <c r="KJN1" s="1168"/>
      <c r="KJO1" s="1168"/>
      <c r="KJP1" s="1168"/>
      <c r="KJQ1" s="1168"/>
      <c r="KJR1" s="1168"/>
      <c r="KJS1" s="1168"/>
      <c r="KJT1" s="1168"/>
      <c r="KJU1" s="1168"/>
      <c r="KJV1" s="1168"/>
      <c r="KJW1" s="1168"/>
      <c r="KJX1" s="1168"/>
      <c r="KJY1" s="1168"/>
      <c r="KJZ1" s="1168"/>
      <c r="KKA1" s="1168"/>
      <c r="KKB1" s="1168"/>
      <c r="KKC1" s="1168"/>
      <c r="KKD1" s="1168"/>
      <c r="KKE1" s="1168"/>
      <c r="KKF1" s="1168"/>
      <c r="KKG1" s="1168"/>
      <c r="KKH1" s="1168"/>
      <c r="KKI1" s="1168"/>
      <c r="KKJ1" s="1168"/>
      <c r="KKK1" s="1168"/>
      <c r="KKL1" s="1168"/>
      <c r="KKM1" s="1168"/>
      <c r="KKN1" s="1168"/>
      <c r="KKO1" s="1168"/>
      <c r="KKP1" s="1168"/>
      <c r="KKQ1" s="1168"/>
      <c r="KKR1" s="1168"/>
      <c r="KKS1" s="1168"/>
      <c r="KKT1" s="1168"/>
      <c r="KKU1" s="1168"/>
      <c r="KKV1" s="1168"/>
      <c r="KKW1" s="1168"/>
      <c r="KKX1" s="1168"/>
      <c r="KKY1" s="1168"/>
      <c r="KKZ1" s="1168"/>
      <c r="KLA1" s="1168"/>
      <c r="KLB1" s="1168"/>
      <c r="KLC1" s="1168"/>
      <c r="KLD1" s="1168"/>
      <c r="KLE1" s="1168"/>
      <c r="KLF1" s="1168"/>
      <c r="KLG1" s="1168"/>
      <c r="KLH1" s="1168"/>
      <c r="KLI1" s="1168"/>
      <c r="KLJ1" s="1168"/>
      <c r="KLK1" s="1168"/>
      <c r="KLL1" s="1168"/>
      <c r="KLM1" s="1168"/>
      <c r="KLN1" s="1168"/>
      <c r="KLO1" s="1168"/>
      <c r="KLP1" s="1168"/>
      <c r="KLQ1" s="1168"/>
      <c r="KLR1" s="1168"/>
      <c r="KLS1" s="1168"/>
      <c r="KLT1" s="1168"/>
      <c r="KLU1" s="1168"/>
      <c r="KLV1" s="1168"/>
      <c r="KLW1" s="1168"/>
      <c r="KLX1" s="1168"/>
      <c r="KLY1" s="1168"/>
      <c r="KLZ1" s="1168"/>
      <c r="KMA1" s="1168"/>
      <c r="KMB1" s="1168"/>
      <c r="KMC1" s="1168"/>
      <c r="KMD1" s="1168"/>
      <c r="KME1" s="1168"/>
      <c r="KMF1" s="1168"/>
      <c r="KMG1" s="1168"/>
      <c r="KMH1" s="1168"/>
      <c r="KMI1" s="1168"/>
      <c r="KMJ1" s="1168"/>
      <c r="KMK1" s="1168"/>
      <c r="KML1" s="1168"/>
      <c r="KMM1" s="1168"/>
      <c r="KMN1" s="1168"/>
      <c r="KMO1" s="1168"/>
      <c r="KMP1" s="1168"/>
      <c r="KMQ1" s="1168"/>
      <c r="KMR1" s="1168"/>
      <c r="KMS1" s="1168"/>
      <c r="KMT1" s="1168"/>
      <c r="KMU1" s="1168"/>
      <c r="KMV1" s="1168"/>
      <c r="KMW1" s="1168"/>
      <c r="KMX1" s="1168"/>
      <c r="KMY1" s="1168"/>
      <c r="KMZ1" s="1168"/>
      <c r="KNA1" s="1168"/>
      <c r="KNB1" s="1168"/>
      <c r="KNC1" s="1168"/>
      <c r="KND1" s="1168"/>
      <c r="KNE1" s="1168"/>
      <c r="KNF1" s="1168"/>
      <c r="KNG1" s="1168"/>
      <c r="KNH1" s="1168"/>
      <c r="KNI1" s="1168"/>
      <c r="KNJ1" s="1168"/>
      <c r="KNK1" s="1168"/>
      <c r="KNL1" s="1168"/>
      <c r="KNM1" s="1168"/>
      <c r="KNN1" s="1168"/>
      <c r="KNO1" s="1168"/>
      <c r="KNP1" s="1168"/>
      <c r="KNQ1" s="1168"/>
      <c r="KNR1" s="1168"/>
      <c r="KNS1" s="1168"/>
      <c r="KNT1" s="1168"/>
      <c r="KNU1" s="1168"/>
      <c r="KNV1" s="1168"/>
      <c r="KNW1" s="1168"/>
      <c r="KNX1" s="1168"/>
      <c r="KNY1" s="1168"/>
      <c r="KNZ1" s="1168"/>
      <c r="KOA1" s="1168"/>
      <c r="KOB1" s="1168"/>
      <c r="KOC1" s="1168"/>
      <c r="KOD1" s="1168"/>
      <c r="KOE1" s="1168"/>
      <c r="KOF1" s="1168"/>
      <c r="KOG1" s="1168"/>
      <c r="KOH1" s="1168"/>
      <c r="KOI1" s="1168"/>
      <c r="KOJ1" s="1168"/>
      <c r="KOK1" s="1168"/>
      <c r="KOL1" s="1168"/>
      <c r="KOM1" s="1168"/>
      <c r="KON1" s="1168"/>
      <c r="KOO1" s="1168"/>
      <c r="KOP1" s="1168"/>
      <c r="KOQ1" s="1168"/>
      <c r="KOR1" s="1168"/>
      <c r="KOS1" s="1168"/>
      <c r="KOT1" s="1168"/>
      <c r="KOU1" s="1168"/>
      <c r="KOV1" s="1168"/>
      <c r="KOW1" s="1168"/>
      <c r="KOX1" s="1168"/>
      <c r="KOY1" s="1168"/>
      <c r="KOZ1" s="1168"/>
      <c r="KPA1" s="1168"/>
      <c r="KPB1" s="1168"/>
      <c r="KPC1" s="1168"/>
      <c r="KPD1" s="1168"/>
      <c r="KPE1" s="1168"/>
      <c r="KPF1" s="1168"/>
      <c r="KPG1" s="1168"/>
      <c r="KPH1" s="1168"/>
      <c r="KPI1" s="1168"/>
      <c r="KPJ1" s="1168"/>
      <c r="KPK1" s="1168"/>
      <c r="KPL1" s="1168"/>
      <c r="KPM1" s="1168"/>
      <c r="KPN1" s="1168"/>
      <c r="KPO1" s="1168"/>
      <c r="KPP1" s="1168"/>
      <c r="KPQ1" s="1168"/>
      <c r="KPR1" s="1168"/>
      <c r="KPS1" s="1168"/>
      <c r="KPT1" s="1168"/>
      <c r="KPU1" s="1168"/>
      <c r="KPV1" s="1168"/>
      <c r="KPW1" s="1168"/>
      <c r="KPX1" s="1168"/>
      <c r="KPY1" s="1168"/>
      <c r="KPZ1" s="1168"/>
      <c r="KQA1" s="1168"/>
      <c r="KQB1" s="1168"/>
      <c r="KQC1" s="1168"/>
      <c r="KQD1" s="1168"/>
      <c r="KQE1" s="1168"/>
      <c r="KQF1" s="1168"/>
      <c r="KQG1" s="1168"/>
      <c r="KQH1" s="1168"/>
      <c r="KQI1" s="1168"/>
      <c r="KQJ1" s="1168"/>
      <c r="KQK1" s="1168"/>
      <c r="KQL1" s="1168"/>
      <c r="KQM1" s="1168"/>
      <c r="KQN1" s="1168"/>
      <c r="KQO1" s="1168"/>
      <c r="KQP1" s="1168"/>
      <c r="KQQ1" s="1168"/>
      <c r="KQR1" s="1168"/>
      <c r="KQS1" s="1168"/>
      <c r="KQT1" s="1168"/>
      <c r="KQU1" s="1168"/>
      <c r="KQV1" s="1168"/>
      <c r="KQW1" s="1168"/>
      <c r="KQX1" s="1168"/>
      <c r="KQY1" s="1168"/>
      <c r="KQZ1" s="1168"/>
      <c r="KRA1" s="1168"/>
      <c r="KRB1" s="1168"/>
      <c r="KRC1" s="1168"/>
      <c r="KRD1" s="1168"/>
      <c r="KRE1" s="1168"/>
      <c r="KRF1" s="1168"/>
      <c r="KRG1" s="1168"/>
      <c r="KRH1" s="1168"/>
      <c r="KRI1" s="1168"/>
      <c r="KRJ1" s="1168"/>
      <c r="KRK1" s="1168"/>
      <c r="KRL1" s="1168"/>
      <c r="KRM1" s="1168"/>
      <c r="KRN1" s="1168"/>
      <c r="KRO1" s="1168"/>
      <c r="KRP1" s="1168"/>
      <c r="KRQ1" s="1168"/>
      <c r="KRR1" s="1168"/>
      <c r="KRS1" s="1168"/>
      <c r="KRT1" s="1168"/>
      <c r="KRU1" s="1168"/>
      <c r="KRV1" s="1168"/>
      <c r="KRW1" s="1168"/>
      <c r="KRX1" s="1168"/>
      <c r="KRY1" s="1168"/>
      <c r="KRZ1" s="1168"/>
      <c r="KSA1" s="1168"/>
      <c r="KSB1" s="1168"/>
      <c r="KSC1" s="1168"/>
      <c r="KSD1" s="1168"/>
      <c r="KSE1" s="1168"/>
      <c r="KSF1" s="1168"/>
      <c r="KSG1" s="1168"/>
      <c r="KSH1" s="1168"/>
      <c r="KSI1" s="1168"/>
      <c r="KSJ1" s="1168"/>
      <c r="KSK1" s="1168"/>
      <c r="KSL1" s="1168"/>
      <c r="KSM1" s="1168"/>
      <c r="KSN1" s="1168"/>
      <c r="KSO1" s="1168"/>
      <c r="KSP1" s="1168"/>
      <c r="KSQ1" s="1168"/>
      <c r="KSR1" s="1168"/>
      <c r="KSS1" s="1168"/>
      <c r="KST1" s="1168"/>
      <c r="KSU1" s="1168"/>
      <c r="KSV1" s="1168"/>
      <c r="KSW1" s="1168"/>
      <c r="KSX1" s="1168"/>
      <c r="KSY1" s="1168"/>
      <c r="KSZ1" s="1168"/>
      <c r="KTA1" s="1168"/>
      <c r="KTB1" s="1168"/>
      <c r="KTC1" s="1168"/>
      <c r="KTD1" s="1168"/>
      <c r="KTE1" s="1168"/>
      <c r="KTF1" s="1168"/>
      <c r="KTG1" s="1168"/>
      <c r="KTH1" s="1168"/>
      <c r="KTI1" s="1168"/>
      <c r="KTJ1" s="1168"/>
      <c r="KTK1" s="1168"/>
      <c r="KTL1" s="1168"/>
      <c r="KTM1" s="1168"/>
      <c r="KTN1" s="1168"/>
      <c r="KTO1" s="1168"/>
      <c r="KTP1" s="1168"/>
      <c r="KTQ1" s="1168"/>
      <c r="KTR1" s="1168"/>
      <c r="KTS1" s="1168"/>
      <c r="KTT1" s="1168"/>
      <c r="KTU1" s="1168"/>
      <c r="KTV1" s="1168"/>
      <c r="KTW1" s="1168"/>
      <c r="KTX1" s="1168"/>
      <c r="KTY1" s="1168"/>
      <c r="KTZ1" s="1168"/>
      <c r="KUA1" s="1168"/>
      <c r="KUB1" s="1168"/>
      <c r="KUC1" s="1168"/>
      <c r="KUD1" s="1168"/>
      <c r="KUE1" s="1168"/>
      <c r="KUF1" s="1168"/>
      <c r="KUG1" s="1168"/>
      <c r="KUH1" s="1168"/>
      <c r="KUI1" s="1168"/>
      <c r="KUJ1" s="1168"/>
      <c r="KUK1" s="1168"/>
      <c r="KUL1" s="1168"/>
      <c r="KUM1" s="1168"/>
      <c r="KUN1" s="1168"/>
      <c r="KUO1" s="1168"/>
      <c r="KUP1" s="1168"/>
      <c r="KUQ1" s="1168"/>
      <c r="KUR1" s="1168"/>
      <c r="KUS1" s="1168"/>
      <c r="KUT1" s="1168"/>
      <c r="KUU1" s="1168"/>
      <c r="KUV1" s="1168"/>
      <c r="KUW1" s="1168"/>
      <c r="KUX1" s="1168"/>
      <c r="KUY1" s="1168"/>
      <c r="KUZ1" s="1168"/>
      <c r="KVA1" s="1168"/>
      <c r="KVB1" s="1168"/>
      <c r="KVC1" s="1168"/>
      <c r="KVD1" s="1168"/>
      <c r="KVE1" s="1168"/>
      <c r="KVF1" s="1168"/>
      <c r="KVG1" s="1168"/>
      <c r="KVH1" s="1168"/>
      <c r="KVI1" s="1168"/>
      <c r="KVJ1" s="1168"/>
      <c r="KVK1" s="1168"/>
      <c r="KVL1" s="1168"/>
      <c r="KVM1" s="1168"/>
      <c r="KVN1" s="1168"/>
      <c r="KVO1" s="1168"/>
      <c r="KVP1" s="1168"/>
      <c r="KVQ1" s="1168"/>
      <c r="KVR1" s="1168"/>
      <c r="KVS1" s="1168"/>
      <c r="KVT1" s="1168"/>
      <c r="KVU1" s="1168"/>
      <c r="KVV1" s="1168"/>
      <c r="KVW1" s="1168"/>
      <c r="KVX1" s="1168"/>
      <c r="KVY1" s="1168"/>
      <c r="KVZ1" s="1168"/>
      <c r="KWA1" s="1168"/>
      <c r="KWB1" s="1168"/>
      <c r="KWC1" s="1168"/>
      <c r="KWD1" s="1168"/>
      <c r="KWE1" s="1168"/>
      <c r="KWF1" s="1168"/>
      <c r="KWG1" s="1168"/>
      <c r="KWH1" s="1168"/>
      <c r="KWI1" s="1168"/>
      <c r="KWJ1" s="1168"/>
      <c r="KWK1" s="1168"/>
      <c r="KWL1" s="1168"/>
      <c r="KWM1" s="1168"/>
      <c r="KWN1" s="1168"/>
      <c r="KWO1" s="1168"/>
      <c r="KWP1" s="1168"/>
      <c r="KWQ1" s="1168"/>
      <c r="KWR1" s="1168"/>
      <c r="KWS1" s="1168"/>
      <c r="KWT1" s="1168"/>
      <c r="KWU1" s="1168"/>
      <c r="KWV1" s="1168"/>
      <c r="KWW1" s="1168"/>
      <c r="KWX1" s="1168"/>
      <c r="KWY1" s="1168"/>
      <c r="KWZ1" s="1168"/>
      <c r="KXA1" s="1168"/>
      <c r="KXB1" s="1168"/>
      <c r="KXC1" s="1168"/>
      <c r="KXD1" s="1168"/>
      <c r="KXE1" s="1168"/>
      <c r="KXF1" s="1168"/>
      <c r="KXG1" s="1168"/>
      <c r="KXH1" s="1168"/>
      <c r="KXI1" s="1168"/>
      <c r="KXJ1" s="1168"/>
      <c r="KXK1" s="1168"/>
      <c r="KXL1" s="1168"/>
      <c r="KXM1" s="1168"/>
      <c r="KXN1" s="1168"/>
      <c r="KXO1" s="1168"/>
      <c r="KXP1" s="1168"/>
      <c r="KXQ1" s="1168"/>
      <c r="KXR1" s="1168"/>
      <c r="KXS1" s="1168"/>
      <c r="KXT1" s="1168"/>
      <c r="KXU1" s="1168"/>
      <c r="KXV1" s="1168"/>
      <c r="KXW1" s="1168"/>
      <c r="KXX1" s="1168"/>
      <c r="KXY1" s="1168"/>
      <c r="KXZ1" s="1168"/>
      <c r="KYA1" s="1168"/>
      <c r="KYB1" s="1168"/>
      <c r="KYC1" s="1168"/>
      <c r="KYD1" s="1168"/>
      <c r="KYE1" s="1168"/>
      <c r="KYF1" s="1168"/>
      <c r="KYG1" s="1168"/>
      <c r="KYH1" s="1168"/>
      <c r="KYI1" s="1168"/>
      <c r="KYJ1" s="1168"/>
      <c r="KYK1" s="1168"/>
      <c r="KYL1" s="1168"/>
      <c r="KYM1" s="1168"/>
      <c r="KYN1" s="1168"/>
      <c r="KYO1" s="1168"/>
      <c r="KYP1" s="1168"/>
      <c r="KYQ1" s="1168"/>
      <c r="KYR1" s="1168"/>
      <c r="KYS1" s="1168"/>
      <c r="KYT1" s="1168"/>
      <c r="KYU1" s="1168"/>
      <c r="KYV1" s="1168"/>
      <c r="KYW1" s="1168"/>
      <c r="KYX1" s="1168"/>
      <c r="KYY1" s="1168"/>
      <c r="KYZ1" s="1168"/>
      <c r="KZA1" s="1168"/>
      <c r="KZB1" s="1168"/>
      <c r="KZC1" s="1168"/>
      <c r="KZD1" s="1168"/>
      <c r="KZE1" s="1168"/>
      <c r="KZF1" s="1168"/>
      <c r="KZG1" s="1168"/>
      <c r="KZH1" s="1168"/>
      <c r="KZI1" s="1168"/>
      <c r="KZJ1" s="1168"/>
      <c r="KZK1" s="1168"/>
      <c r="KZL1" s="1168"/>
      <c r="KZM1" s="1168"/>
      <c r="KZN1" s="1168"/>
      <c r="KZO1" s="1168"/>
      <c r="KZP1" s="1168"/>
      <c r="KZQ1" s="1168"/>
      <c r="KZR1" s="1168"/>
      <c r="KZS1" s="1168"/>
      <c r="KZT1" s="1168"/>
      <c r="KZU1" s="1168"/>
      <c r="KZV1" s="1168"/>
      <c r="KZW1" s="1168"/>
      <c r="KZX1" s="1168"/>
      <c r="KZY1" s="1168"/>
      <c r="KZZ1" s="1168"/>
      <c r="LAA1" s="1168"/>
      <c r="LAB1" s="1168"/>
      <c r="LAC1" s="1168"/>
      <c r="LAD1" s="1168"/>
      <c r="LAE1" s="1168"/>
      <c r="LAF1" s="1168"/>
      <c r="LAG1" s="1168"/>
      <c r="LAH1" s="1168"/>
      <c r="LAI1" s="1168"/>
      <c r="LAJ1" s="1168"/>
      <c r="LAK1" s="1168"/>
      <c r="LAL1" s="1168"/>
      <c r="LAM1" s="1168"/>
      <c r="LAN1" s="1168"/>
      <c r="LAO1" s="1168"/>
      <c r="LAP1" s="1168"/>
      <c r="LAQ1" s="1168"/>
      <c r="LAR1" s="1168"/>
      <c r="LAS1" s="1168"/>
      <c r="LAT1" s="1168"/>
      <c r="LAU1" s="1168"/>
      <c r="LAV1" s="1168"/>
      <c r="LAW1" s="1168"/>
      <c r="LAX1" s="1168"/>
      <c r="LAY1" s="1168"/>
      <c r="LAZ1" s="1168"/>
      <c r="LBA1" s="1168"/>
      <c r="LBB1" s="1168"/>
      <c r="LBC1" s="1168"/>
      <c r="LBD1" s="1168"/>
      <c r="LBE1" s="1168"/>
      <c r="LBF1" s="1168"/>
      <c r="LBG1" s="1168"/>
      <c r="LBH1" s="1168"/>
      <c r="LBI1" s="1168"/>
      <c r="LBJ1" s="1168"/>
      <c r="LBK1" s="1168"/>
      <c r="LBL1" s="1168"/>
      <c r="LBM1" s="1168"/>
      <c r="LBN1" s="1168"/>
      <c r="LBO1" s="1168"/>
      <c r="LBP1" s="1168"/>
      <c r="LBQ1" s="1168"/>
      <c r="LBR1" s="1168"/>
      <c r="LBS1" s="1168"/>
      <c r="LBT1" s="1168"/>
      <c r="LBU1" s="1168"/>
      <c r="LBV1" s="1168"/>
      <c r="LBW1" s="1168"/>
      <c r="LBX1" s="1168"/>
      <c r="LBY1" s="1168"/>
      <c r="LBZ1" s="1168"/>
      <c r="LCA1" s="1168"/>
      <c r="LCB1" s="1168"/>
      <c r="LCC1" s="1168"/>
      <c r="LCD1" s="1168"/>
      <c r="LCE1" s="1168"/>
      <c r="LCF1" s="1168"/>
      <c r="LCG1" s="1168"/>
      <c r="LCH1" s="1168"/>
      <c r="LCI1" s="1168"/>
      <c r="LCJ1" s="1168"/>
      <c r="LCK1" s="1168"/>
      <c r="LCL1" s="1168"/>
      <c r="LCM1" s="1168"/>
      <c r="LCN1" s="1168"/>
      <c r="LCO1" s="1168"/>
      <c r="LCP1" s="1168"/>
      <c r="LCQ1" s="1168"/>
      <c r="LCR1" s="1168"/>
      <c r="LCS1" s="1168"/>
      <c r="LCT1" s="1168"/>
      <c r="LCU1" s="1168"/>
      <c r="LCV1" s="1168"/>
      <c r="LCW1" s="1168"/>
      <c r="LCX1" s="1168"/>
      <c r="LCY1" s="1168"/>
      <c r="LCZ1" s="1168"/>
      <c r="LDA1" s="1168"/>
      <c r="LDB1" s="1168"/>
      <c r="LDC1" s="1168"/>
      <c r="LDD1" s="1168"/>
      <c r="LDE1" s="1168"/>
      <c r="LDF1" s="1168"/>
      <c r="LDG1" s="1168"/>
      <c r="LDH1" s="1168"/>
      <c r="LDI1" s="1168"/>
      <c r="LDJ1" s="1168"/>
      <c r="LDK1" s="1168"/>
      <c r="LDL1" s="1168"/>
      <c r="LDM1" s="1168"/>
      <c r="LDN1" s="1168"/>
      <c r="LDO1" s="1168"/>
      <c r="LDP1" s="1168"/>
      <c r="LDQ1" s="1168"/>
      <c r="LDR1" s="1168"/>
      <c r="LDS1" s="1168"/>
      <c r="LDT1" s="1168"/>
      <c r="LDU1" s="1168"/>
      <c r="LDV1" s="1168"/>
      <c r="LDW1" s="1168"/>
      <c r="LDX1" s="1168"/>
      <c r="LDY1" s="1168"/>
      <c r="LDZ1" s="1168"/>
      <c r="LEA1" s="1168"/>
      <c r="LEB1" s="1168"/>
      <c r="LEC1" s="1168"/>
      <c r="LED1" s="1168"/>
      <c r="LEE1" s="1168"/>
      <c r="LEF1" s="1168"/>
      <c r="LEG1" s="1168"/>
      <c r="LEH1" s="1168"/>
      <c r="LEI1" s="1168"/>
      <c r="LEJ1" s="1168"/>
      <c r="LEK1" s="1168"/>
      <c r="LEL1" s="1168"/>
      <c r="LEM1" s="1168"/>
      <c r="LEN1" s="1168"/>
      <c r="LEO1" s="1168"/>
      <c r="LEP1" s="1168"/>
      <c r="LEQ1" s="1168"/>
      <c r="LER1" s="1168"/>
      <c r="LES1" s="1168"/>
      <c r="LET1" s="1168"/>
      <c r="LEU1" s="1168"/>
      <c r="LEV1" s="1168"/>
      <c r="LEW1" s="1168"/>
      <c r="LEX1" s="1168"/>
      <c r="LEY1" s="1168"/>
      <c r="LEZ1" s="1168"/>
      <c r="LFA1" s="1168"/>
      <c r="LFB1" s="1168"/>
      <c r="LFC1" s="1168"/>
      <c r="LFD1" s="1168"/>
      <c r="LFE1" s="1168"/>
      <c r="LFF1" s="1168"/>
      <c r="LFG1" s="1168"/>
      <c r="LFH1" s="1168"/>
      <c r="LFI1" s="1168"/>
      <c r="LFJ1" s="1168"/>
      <c r="LFK1" s="1168"/>
      <c r="LFL1" s="1168"/>
      <c r="LFM1" s="1168"/>
      <c r="LFN1" s="1168"/>
      <c r="LFO1" s="1168"/>
      <c r="LFP1" s="1168"/>
      <c r="LFQ1" s="1168"/>
      <c r="LFR1" s="1168"/>
      <c r="LFS1" s="1168"/>
      <c r="LFT1" s="1168"/>
      <c r="LFU1" s="1168"/>
      <c r="LFV1" s="1168"/>
      <c r="LFW1" s="1168"/>
      <c r="LFX1" s="1168"/>
      <c r="LFY1" s="1168"/>
      <c r="LFZ1" s="1168"/>
      <c r="LGA1" s="1168"/>
      <c r="LGB1" s="1168"/>
      <c r="LGC1" s="1168"/>
      <c r="LGD1" s="1168"/>
      <c r="LGE1" s="1168"/>
      <c r="LGF1" s="1168"/>
      <c r="LGG1" s="1168"/>
      <c r="LGH1" s="1168"/>
      <c r="LGI1" s="1168"/>
      <c r="LGJ1" s="1168"/>
      <c r="LGK1" s="1168"/>
      <c r="LGL1" s="1168"/>
      <c r="LGM1" s="1168"/>
      <c r="LGN1" s="1168"/>
      <c r="LGO1" s="1168"/>
      <c r="LGP1" s="1168"/>
      <c r="LGQ1" s="1168"/>
      <c r="LGR1" s="1168"/>
      <c r="LGS1" s="1168"/>
      <c r="LGT1" s="1168"/>
      <c r="LGU1" s="1168"/>
      <c r="LGV1" s="1168"/>
      <c r="LGW1" s="1168"/>
      <c r="LGX1" s="1168"/>
      <c r="LGY1" s="1168"/>
      <c r="LGZ1" s="1168"/>
      <c r="LHA1" s="1168"/>
      <c r="LHB1" s="1168"/>
      <c r="LHC1" s="1168"/>
      <c r="LHD1" s="1168"/>
      <c r="LHE1" s="1168"/>
      <c r="LHF1" s="1168"/>
      <c r="LHG1" s="1168"/>
      <c r="LHH1" s="1168"/>
      <c r="LHI1" s="1168"/>
      <c r="LHJ1" s="1168"/>
      <c r="LHK1" s="1168"/>
      <c r="LHL1" s="1168"/>
      <c r="LHM1" s="1168"/>
      <c r="LHN1" s="1168"/>
      <c r="LHO1" s="1168"/>
      <c r="LHP1" s="1168"/>
      <c r="LHQ1" s="1168"/>
      <c r="LHR1" s="1168"/>
      <c r="LHS1" s="1168"/>
      <c r="LHT1" s="1168"/>
      <c r="LHU1" s="1168"/>
      <c r="LHV1" s="1168"/>
      <c r="LHW1" s="1168"/>
      <c r="LHX1" s="1168"/>
      <c r="LHY1" s="1168"/>
      <c r="LHZ1" s="1168"/>
      <c r="LIA1" s="1168"/>
      <c r="LIB1" s="1168"/>
      <c r="LIC1" s="1168"/>
      <c r="LID1" s="1168"/>
      <c r="LIE1" s="1168"/>
      <c r="LIF1" s="1168"/>
      <c r="LIG1" s="1168"/>
      <c r="LIH1" s="1168"/>
      <c r="LII1" s="1168"/>
      <c r="LIJ1" s="1168"/>
      <c r="LIK1" s="1168"/>
      <c r="LIL1" s="1168"/>
      <c r="LIM1" s="1168"/>
      <c r="LIN1" s="1168"/>
      <c r="LIO1" s="1168"/>
      <c r="LIP1" s="1168"/>
      <c r="LIQ1" s="1168"/>
      <c r="LIR1" s="1168"/>
      <c r="LIS1" s="1168"/>
      <c r="LIT1" s="1168"/>
      <c r="LIU1" s="1168"/>
      <c r="LIV1" s="1168"/>
      <c r="LIW1" s="1168"/>
      <c r="LIX1" s="1168"/>
      <c r="LIY1" s="1168"/>
      <c r="LIZ1" s="1168"/>
      <c r="LJA1" s="1168"/>
      <c r="LJB1" s="1168"/>
      <c r="LJC1" s="1168"/>
      <c r="LJD1" s="1168"/>
      <c r="LJE1" s="1168"/>
      <c r="LJF1" s="1168"/>
      <c r="LJG1" s="1168"/>
      <c r="LJH1" s="1168"/>
      <c r="LJI1" s="1168"/>
      <c r="LJJ1" s="1168"/>
      <c r="LJK1" s="1168"/>
      <c r="LJL1" s="1168"/>
      <c r="LJM1" s="1168"/>
      <c r="LJN1" s="1168"/>
      <c r="LJO1" s="1168"/>
      <c r="LJP1" s="1168"/>
      <c r="LJQ1" s="1168"/>
      <c r="LJR1" s="1168"/>
      <c r="LJS1" s="1168"/>
      <c r="LJT1" s="1168"/>
      <c r="LJU1" s="1168"/>
      <c r="LJV1" s="1168"/>
      <c r="LJW1" s="1168"/>
      <c r="LJX1" s="1168"/>
      <c r="LJY1" s="1168"/>
      <c r="LJZ1" s="1168"/>
      <c r="LKA1" s="1168"/>
      <c r="LKB1" s="1168"/>
      <c r="LKC1" s="1168"/>
      <c r="LKD1" s="1168"/>
      <c r="LKE1" s="1168"/>
      <c r="LKF1" s="1168"/>
      <c r="LKG1" s="1168"/>
      <c r="LKH1" s="1168"/>
      <c r="LKI1" s="1168"/>
      <c r="LKJ1" s="1168"/>
      <c r="LKK1" s="1168"/>
      <c r="LKL1" s="1168"/>
      <c r="LKM1" s="1168"/>
      <c r="LKN1" s="1168"/>
      <c r="LKO1" s="1168"/>
      <c r="LKP1" s="1168"/>
      <c r="LKQ1" s="1168"/>
      <c r="LKR1" s="1168"/>
      <c r="LKS1" s="1168"/>
      <c r="LKT1" s="1168"/>
      <c r="LKU1" s="1168"/>
      <c r="LKV1" s="1168"/>
      <c r="LKW1" s="1168"/>
      <c r="LKX1" s="1168"/>
      <c r="LKY1" s="1168"/>
      <c r="LKZ1" s="1168"/>
      <c r="LLA1" s="1168"/>
      <c r="LLB1" s="1168"/>
      <c r="LLC1" s="1168"/>
      <c r="LLD1" s="1168"/>
      <c r="LLE1" s="1168"/>
      <c r="LLF1" s="1168"/>
      <c r="LLG1" s="1168"/>
      <c r="LLH1" s="1168"/>
      <c r="LLI1" s="1168"/>
      <c r="LLJ1" s="1168"/>
      <c r="LLK1" s="1168"/>
      <c r="LLL1" s="1168"/>
      <c r="LLM1" s="1168"/>
      <c r="LLN1" s="1168"/>
      <c r="LLO1" s="1168"/>
      <c r="LLP1" s="1168"/>
      <c r="LLQ1" s="1168"/>
      <c r="LLR1" s="1168"/>
      <c r="LLS1" s="1168"/>
      <c r="LLT1" s="1168"/>
      <c r="LLU1" s="1168"/>
      <c r="LLV1" s="1168"/>
      <c r="LLW1" s="1168"/>
      <c r="LLX1" s="1168"/>
      <c r="LLY1" s="1168"/>
      <c r="LLZ1" s="1168"/>
      <c r="LMA1" s="1168"/>
      <c r="LMB1" s="1168"/>
      <c r="LMC1" s="1168"/>
      <c r="LMD1" s="1168"/>
      <c r="LME1" s="1168"/>
      <c r="LMF1" s="1168"/>
      <c r="LMG1" s="1168"/>
      <c r="LMH1" s="1168"/>
      <c r="LMI1" s="1168"/>
      <c r="LMJ1" s="1168"/>
      <c r="LMK1" s="1168"/>
      <c r="LML1" s="1168"/>
      <c r="LMM1" s="1168"/>
      <c r="LMN1" s="1168"/>
      <c r="LMO1" s="1168"/>
      <c r="LMP1" s="1168"/>
      <c r="LMQ1" s="1168"/>
      <c r="LMR1" s="1168"/>
      <c r="LMS1" s="1168"/>
      <c r="LMT1" s="1168"/>
      <c r="LMU1" s="1168"/>
      <c r="LMV1" s="1168"/>
      <c r="LMW1" s="1168"/>
      <c r="LMX1" s="1168"/>
      <c r="LMY1" s="1168"/>
      <c r="LMZ1" s="1168"/>
      <c r="LNA1" s="1168"/>
      <c r="LNB1" s="1168"/>
      <c r="LNC1" s="1168"/>
      <c r="LND1" s="1168"/>
      <c r="LNE1" s="1168"/>
      <c r="LNF1" s="1168"/>
      <c r="LNG1" s="1168"/>
      <c r="LNH1" s="1168"/>
      <c r="LNI1" s="1168"/>
      <c r="LNJ1" s="1168"/>
      <c r="LNK1" s="1168"/>
      <c r="LNL1" s="1168"/>
      <c r="LNM1" s="1168"/>
      <c r="LNN1" s="1168"/>
      <c r="LNO1" s="1168"/>
      <c r="LNP1" s="1168"/>
      <c r="LNQ1" s="1168"/>
      <c r="LNR1" s="1168"/>
      <c r="LNS1" s="1168"/>
      <c r="LNT1" s="1168"/>
      <c r="LNU1" s="1168"/>
      <c r="LNV1" s="1168"/>
      <c r="LNW1" s="1168"/>
      <c r="LNX1" s="1168"/>
      <c r="LNY1" s="1168"/>
      <c r="LNZ1" s="1168"/>
      <c r="LOA1" s="1168"/>
      <c r="LOB1" s="1168"/>
      <c r="LOC1" s="1168"/>
      <c r="LOD1" s="1168"/>
      <c r="LOE1" s="1168"/>
      <c r="LOF1" s="1168"/>
      <c r="LOG1" s="1168"/>
      <c r="LOH1" s="1168"/>
      <c r="LOI1" s="1168"/>
      <c r="LOJ1" s="1168"/>
      <c r="LOK1" s="1168"/>
      <c r="LOL1" s="1168"/>
      <c r="LOM1" s="1168"/>
      <c r="LON1" s="1168"/>
      <c r="LOO1" s="1168"/>
      <c r="LOP1" s="1168"/>
      <c r="LOQ1" s="1168"/>
      <c r="LOR1" s="1168"/>
      <c r="LOS1" s="1168"/>
      <c r="LOT1" s="1168"/>
      <c r="LOU1" s="1168"/>
      <c r="LOV1" s="1168"/>
      <c r="LOW1" s="1168"/>
      <c r="LOX1" s="1168"/>
      <c r="LOY1" s="1168"/>
      <c r="LOZ1" s="1168"/>
      <c r="LPA1" s="1168"/>
      <c r="LPB1" s="1168"/>
      <c r="LPC1" s="1168"/>
      <c r="LPD1" s="1168"/>
      <c r="LPE1" s="1168"/>
      <c r="LPF1" s="1168"/>
      <c r="LPG1" s="1168"/>
      <c r="LPH1" s="1168"/>
      <c r="LPI1" s="1168"/>
      <c r="LPJ1" s="1168"/>
      <c r="LPK1" s="1168"/>
      <c r="LPL1" s="1168"/>
      <c r="LPM1" s="1168"/>
      <c r="LPN1" s="1168"/>
      <c r="LPO1" s="1168"/>
      <c r="LPP1" s="1168"/>
      <c r="LPQ1" s="1168"/>
      <c r="LPR1" s="1168"/>
      <c r="LPS1" s="1168"/>
      <c r="LPT1" s="1168"/>
      <c r="LPU1" s="1168"/>
      <c r="LPV1" s="1168"/>
      <c r="LPW1" s="1168"/>
      <c r="LPX1" s="1168"/>
      <c r="LPY1" s="1168"/>
      <c r="LPZ1" s="1168"/>
      <c r="LQA1" s="1168"/>
      <c r="LQB1" s="1168"/>
      <c r="LQC1" s="1168"/>
      <c r="LQD1" s="1168"/>
      <c r="LQE1" s="1168"/>
      <c r="LQF1" s="1168"/>
      <c r="LQG1" s="1168"/>
      <c r="LQH1" s="1168"/>
      <c r="LQI1" s="1168"/>
      <c r="LQJ1" s="1168"/>
      <c r="LQK1" s="1168"/>
      <c r="LQL1" s="1168"/>
      <c r="LQM1" s="1168"/>
      <c r="LQN1" s="1168"/>
      <c r="LQO1" s="1168"/>
      <c r="LQP1" s="1168"/>
      <c r="LQQ1" s="1168"/>
      <c r="LQR1" s="1168"/>
      <c r="LQS1" s="1168"/>
      <c r="LQT1" s="1168"/>
      <c r="LQU1" s="1168"/>
      <c r="LQV1" s="1168"/>
      <c r="LQW1" s="1168"/>
      <c r="LQX1" s="1168"/>
      <c r="LQY1" s="1168"/>
      <c r="LQZ1" s="1168"/>
      <c r="LRA1" s="1168"/>
      <c r="LRB1" s="1168"/>
      <c r="LRC1" s="1168"/>
      <c r="LRD1" s="1168"/>
      <c r="LRE1" s="1168"/>
      <c r="LRF1" s="1168"/>
      <c r="LRG1" s="1168"/>
      <c r="LRH1" s="1168"/>
      <c r="LRI1" s="1168"/>
      <c r="LRJ1" s="1168"/>
      <c r="LRK1" s="1168"/>
      <c r="LRL1" s="1168"/>
      <c r="LRM1" s="1168"/>
      <c r="LRN1" s="1168"/>
      <c r="LRO1" s="1168"/>
      <c r="LRP1" s="1168"/>
      <c r="LRQ1" s="1168"/>
      <c r="LRR1" s="1168"/>
      <c r="LRS1" s="1168"/>
      <c r="LRT1" s="1168"/>
      <c r="LRU1" s="1168"/>
      <c r="LRV1" s="1168"/>
      <c r="LRW1" s="1168"/>
      <c r="LRX1" s="1168"/>
      <c r="LRY1" s="1168"/>
      <c r="LRZ1" s="1168"/>
      <c r="LSA1" s="1168"/>
      <c r="LSB1" s="1168"/>
      <c r="LSC1" s="1168"/>
      <c r="LSD1" s="1168"/>
      <c r="LSE1" s="1168"/>
      <c r="LSF1" s="1168"/>
      <c r="LSG1" s="1168"/>
      <c r="LSH1" s="1168"/>
      <c r="LSI1" s="1168"/>
      <c r="LSJ1" s="1168"/>
      <c r="LSK1" s="1168"/>
      <c r="LSL1" s="1168"/>
      <c r="LSM1" s="1168"/>
      <c r="LSN1" s="1168"/>
      <c r="LSO1" s="1168"/>
      <c r="LSP1" s="1168"/>
      <c r="LSQ1" s="1168"/>
      <c r="LSR1" s="1168"/>
      <c r="LSS1" s="1168"/>
      <c r="LST1" s="1168"/>
      <c r="LSU1" s="1168"/>
      <c r="LSV1" s="1168"/>
      <c r="LSW1" s="1168"/>
      <c r="LSX1" s="1168"/>
      <c r="LSY1" s="1168"/>
      <c r="LSZ1" s="1168"/>
      <c r="LTA1" s="1168"/>
      <c r="LTB1" s="1168"/>
      <c r="LTC1" s="1168"/>
      <c r="LTD1" s="1168"/>
      <c r="LTE1" s="1168"/>
      <c r="LTF1" s="1168"/>
      <c r="LTG1" s="1168"/>
      <c r="LTH1" s="1168"/>
      <c r="LTI1" s="1168"/>
      <c r="LTJ1" s="1168"/>
      <c r="LTK1" s="1168"/>
      <c r="LTL1" s="1168"/>
      <c r="LTM1" s="1168"/>
      <c r="LTN1" s="1168"/>
      <c r="LTO1" s="1168"/>
      <c r="LTP1" s="1168"/>
      <c r="LTQ1" s="1168"/>
      <c r="LTR1" s="1168"/>
      <c r="LTS1" s="1168"/>
      <c r="LTT1" s="1168"/>
      <c r="LTU1" s="1168"/>
      <c r="LTV1" s="1168"/>
      <c r="LTW1" s="1168"/>
      <c r="LTX1" s="1168"/>
      <c r="LTY1" s="1168"/>
      <c r="LTZ1" s="1168"/>
      <c r="LUA1" s="1168"/>
      <c r="LUB1" s="1168"/>
      <c r="LUC1" s="1168"/>
      <c r="LUD1" s="1168"/>
      <c r="LUE1" s="1168"/>
      <c r="LUF1" s="1168"/>
      <c r="LUG1" s="1168"/>
      <c r="LUH1" s="1168"/>
      <c r="LUI1" s="1168"/>
      <c r="LUJ1" s="1168"/>
      <c r="LUK1" s="1168"/>
      <c r="LUL1" s="1168"/>
      <c r="LUM1" s="1168"/>
      <c r="LUN1" s="1168"/>
      <c r="LUO1" s="1168"/>
      <c r="LUP1" s="1168"/>
      <c r="LUQ1" s="1168"/>
      <c r="LUR1" s="1168"/>
      <c r="LUS1" s="1168"/>
      <c r="LUT1" s="1168"/>
      <c r="LUU1" s="1168"/>
      <c r="LUV1" s="1168"/>
      <c r="LUW1" s="1168"/>
      <c r="LUX1" s="1168"/>
      <c r="LUY1" s="1168"/>
      <c r="LUZ1" s="1168"/>
      <c r="LVA1" s="1168"/>
      <c r="LVB1" s="1168"/>
      <c r="LVC1" s="1168"/>
      <c r="LVD1" s="1168"/>
      <c r="LVE1" s="1168"/>
      <c r="LVF1" s="1168"/>
      <c r="LVG1" s="1168"/>
      <c r="LVH1" s="1168"/>
      <c r="LVI1" s="1168"/>
      <c r="LVJ1" s="1168"/>
      <c r="LVK1" s="1168"/>
      <c r="LVL1" s="1168"/>
      <c r="LVM1" s="1168"/>
      <c r="LVN1" s="1168"/>
      <c r="LVO1" s="1168"/>
      <c r="LVP1" s="1168"/>
      <c r="LVQ1" s="1168"/>
      <c r="LVR1" s="1168"/>
      <c r="LVS1" s="1168"/>
      <c r="LVT1" s="1168"/>
      <c r="LVU1" s="1168"/>
      <c r="LVV1" s="1168"/>
      <c r="LVW1" s="1168"/>
      <c r="LVX1" s="1168"/>
      <c r="LVY1" s="1168"/>
      <c r="LVZ1" s="1168"/>
      <c r="LWA1" s="1168"/>
      <c r="LWB1" s="1168"/>
      <c r="LWC1" s="1168"/>
      <c r="LWD1" s="1168"/>
      <c r="LWE1" s="1168"/>
      <c r="LWF1" s="1168"/>
      <c r="LWG1" s="1168"/>
      <c r="LWH1" s="1168"/>
      <c r="LWI1" s="1168"/>
      <c r="LWJ1" s="1168"/>
      <c r="LWK1" s="1168"/>
      <c r="LWL1" s="1168"/>
      <c r="LWM1" s="1168"/>
      <c r="LWN1" s="1168"/>
      <c r="LWO1" s="1168"/>
      <c r="LWP1" s="1168"/>
      <c r="LWQ1" s="1168"/>
      <c r="LWR1" s="1168"/>
      <c r="LWS1" s="1168"/>
      <c r="LWT1" s="1168"/>
      <c r="LWU1" s="1168"/>
      <c r="LWV1" s="1168"/>
      <c r="LWW1" s="1168"/>
      <c r="LWX1" s="1168"/>
      <c r="LWY1" s="1168"/>
      <c r="LWZ1" s="1168"/>
      <c r="LXA1" s="1168"/>
      <c r="LXB1" s="1168"/>
      <c r="LXC1" s="1168"/>
      <c r="LXD1" s="1168"/>
      <c r="LXE1" s="1168"/>
      <c r="LXF1" s="1168"/>
      <c r="LXG1" s="1168"/>
      <c r="LXH1" s="1168"/>
      <c r="LXI1" s="1168"/>
      <c r="LXJ1" s="1168"/>
      <c r="LXK1" s="1168"/>
      <c r="LXL1" s="1168"/>
      <c r="LXM1" s="1168"/>
      <c r="LXN1" s="1168"/>
      <c r="LXO1" s="1168"/>
      <c r="LXP1" s="1168"/>
      <c r="LXQ1" s="1168"/>
      <c r="LXR1" s="1168"/>
      <c r="LXS1" s="1168"/>
      <c r="LXT1" s="1168"/>
      <c r="LXU1" s="1168"/>
      <c r="LXV1" s="1168"/>
      <c r="LXW1" s="1168"/>
      <c r="LXX1" s="1168"/>
      <c r="LXY1" s="1168"/>
      <c r="LXZ1" s="1168"/>
      <c r="LYA1" s="1168"/>
      <c r="LYB1" s="1168"/>
      <c r="LYC1" s="1168"/>
      <c r="LYD1" s="1168"/>
      <c r="LYE1" s="1168"/>
      <c r="LYF1" s="1168"/>
      <c r="LYG1" s="1168"/>
      <c r="LYH1" s="1168"/>
      <c r="LYI1" s="1168"/>
      <c r="LYJ1" s="1168"/>
      <c r="LYK1" s="1168"/>
      <c r="LYL1" s="1168"/>
      <c r="LYM1" s="1168"/>
      <c r="LYN1" s="1168"/>
      <c r="LYO1" s="1168"/>
      <c r="LYP1" s="1168"/>
      <c r="LYQ1" s="1168"/>
      <c r="LYR1" s="1168"/>
      <c r="LYS1" s="1168"/>
      <c r="LYT1" s="1168"/>
      <c r="LYU1" s="1168"/>
      <c r="LYV1" s="1168"/>
      <c r="LYW1" s="1168"/>
      <c r="LYX1" s="1168"/>
      <c r="LYY1" s="1168"/>
      <c r="LYZ1" s="1168"/>
      <c r="LZA1" s="1168"/>
      <c r="LZB1" s="1168"/>
      <c r="LZC1" s="1168"/>
      <c r="LZD1" s="1168"/>
      <c r="LZE1" s="1168"/>
      <c r="LZF1" s="1168"/>
      <c r="LZG1" s="1168"/>
      <c r="LZH1" s="1168"/>
      <c r="LZI1" s="1168"/>
      <c r="LZJ1" s="1168"/>
      <c r="LZK1" s="1168"/>
      <c r="LZL1" s="1168"/>
      <c r="LZM1" s="1168"/>
      <c r="LZN1" s="1168"/>
      <c r="LZO1" s="1168"/>
      <c r="LZP1" s="1168"/>
      <c r="LZQ1" s="1168"/>
      <c r="LZR1" s="1168"/>
      <c r="LZS1" s="1168"/>
      <c r="LZT1" s="1168"/>
      <c r="LZU1" s="1168"/>
      <c r="LZV1" s="1168"/>
      <c r="LZW1" s="1168"/>
      <c r="LZX1" s="1168"/>
      <c r="LZY1" s="1168"/>
      <c r="LZZ1" s="1168"/>
      <c r="MAA1" s="1168"/>
      <c r="MAB1" s="1168"/>
      <c r="MAC1" s="1168"/>
      <c r="MAD1" s="1168"/>
      <c r="MAE1" s="1168"/>
      <c r="MAF1" s="1168"/>
      <c r="MAG1" s="1168"/>
      <c r="MAH1" s="1168"/>
      <c r="MAI1" s="1168"/>
      <c r="MAJ1" s="1168"/>
      <c r="MAK1" s="1168"/>
      <c r="MAL1" s="1168"/>
      <c r="MAM1" s="1168"/>
      <c r="MAN1" s="1168"/>
      <c r="MAO1" s="1168"/>
      <c r="MAP1" s="1168"/>
      <c r="MAQ1" s="1168"/>
      <c r="MAR1" s="1168"/>
      <c r="MAS1" s="1168"/>
      <c r="MAT1" s="1168"/>
      <c r="MAU1" s="1168"/>
      <c r="MAV1" s="1168"/>
      <c r="MAW1" s="1168"/>
      <c r="MAX1" s="1168"/>
      <c r="MAY1" s="1168"/>
      <c r="MAZ1" s="1168"/>
      <c r="MBA1" s="1168"/>
      <c r="MBB1" s="1168"/>
      <c r="MBC1" s="1168"/>
      <c r="MBD1" s="1168"/>
      <c r="MBE1" s="1168"/>
      <c r="MBF1" s="1168"/>
      <c r="MBG1" s="1168"/>
      <c r="MBH1" s="1168"/>
      <c r="MBI1" s="1168"/>
      <c r="MBJ1" s="1168"/>
      <c r="MBK1" s="1168"/>
      <c r="MBL1" s="1168"/>
      <c r="MBM1" s="1168"/>
      <c r="MBN1" s="1168"/>
      <c r="MBO1" s="1168"/>
      <c r="MBP1" s="1168"/>
      <c r="MBQ1" s="1168"/>
      <c r="MBR1" s="1168"/>
      <c r="MBS1" s="1168"/>
      <c r="MBT1" s="1168"/>
      <c r="MBU1" s="1168"/>
      <c r="MBV1" s="1168"/>
      <c r="MBW1" s="1168"/>
      <c r="MBX1" s="1168"/>
      <c r="MBY1" s="1168"/>
      <c r="MBZ1" s="1168"/>
      <c r="MCA1" s="1168"/>
      <c r="MCB1" s="1168"/>
      <c r="MCC1" s="1168"/>
      <c r="MCD1" s="1168"/>
      <c r="MCE1" s="1168"/>
      <c r="MCF1" s="1168"/>
      <c r="MCG1" s="1168"/>
      <c r="MCH1" s="1168"/>
      <c r="MCI1" s="1168"/>
      <c r="MCJ1" s="1168"/>
      <c r="MCK1" s="1168"/>
      <c r="MCL1" s="1168"/>
      <c r="MCM1" s="1168"/>
      <c r="MCN1" s="1168"/>
      <c r="MCO1" s="1168"/>
      <c r="MCP1" s="1168"/>
      <c r="MCQ1" s="1168"/>
      <c r="MCR1" s="1168"/>
      <c r="MCS1" s="1168"/>
      <c r="MCT1" s="1168"/>
      <c r="MCU1" s="1168"/>
      <c r="MCV1" s="1168"/>
      <c r="MCW1" s="1168"/>
      <c r="MCX1" s="1168"/>
      <c r="MCY1" s="1168"/>
      <c r="MCZ1" s="1168"/>
      <c r="MDA1" s="1168"/>
      <c r="MDB1" s="1168"/>
      <c r="MDC1" s="1168"/>
      <c r="MDD1" s="1168"/>
      <c r="MDE1" s="1168"/>
      <c r="MDF1" s="1168"/>
      <c r="MDG1" s="1168"/>
      <c r="MDH1" s="1168"/>
      <c r="MDI1" s="1168"/>
      <c r="MDJ1" s="1168"/>
      <c r="MDK1" s="1168"/>
      <c r="MDL1" s="1168"/>
      <c r="MDM1" s="1168"/>
      <c r="MDN1" s="1168"/>
      <c r="MDO1" s="1168"/>
      <c r="MDP1" s="1168"/>
      <c r="MDQ1" s="1168"/>
      <c r="MDR1" s="1168"/>
      <c r="MDS1" s="1168"/>
      <c r="MDT1" s="1168"/>
      <c r="MDU1" s="1168"/>
      <c r="MDV1" s="1168"/>
      <c r="MDW1" s="1168"/>
      <c r="MDX1" s="1168"/>
      <c r="MDY1" s="1168"/>
      <c r="MDZ1" s="1168"/>
      <c r="MEA1" s="1168"/>
      <c r="MEB1" s="1168"/>
      <c r="MEC1" s="1168"/>
      <c r="MED1" s="1168"/>
      <c r="MEE1" s="1168"/>
      <c r="MEF1" s="1168"/>
      <c r="MEG1" s="1168"/>
      <c r="MEH1" s="1168"/>
      <c r="MEI1" s="1168"/>
      <c r="MEJ1" s="1168"/>
      <c r="MEK1" s="1168"/>
      <c r="MEL1" s="1168"/>
      <c r="MEM1" s="1168"/>
      <c r="MEN1" s="1168"/>
      <c r="MEO1" s="1168"/>
      <c r="MEP1" s="1168"/>
      <c r="MEQ1" s="1168"/>
      <c r="MER1" s="1168"/>
      <c r="MES1" s="1168"/>
      <c r="MET1" s="1168"/>
      <c r="MEU1" s="1168"/>
      <c r="MEV1" s="1168"/>
      <c r="MEW1" s="1168"/>
      <c r="MEX1" s="1168"/>
      <c r="MEY1" s="1168"/>
      <c r="MEZ1" s="1168"/>
      <c r="MFA1" s="1168"/>
      <c r="MFB1" s="1168"/>
      <c r="MFC1" s="1168"/>
      <c r="MFD1" s="1168"/>
      <c r="MFE1" s="1168"/>
      <c r="MFF1" s="1168"/>
      <c r="MFG1" s="1168"/>
      <c r="MFH1" s="1168"/>
      <c r="MFI1" s="1168"/>
      <c r="MFJ1" s="1168"/>
      <c r="MFK1" s="1168"/>
      <c r="MFL1" s="1168"/>
      <c r="MFM1" s="1168"/>
      <c r="MFN1" s="1168"/>
      <c r="MFO1" s="1168"/>
      <c r="MFP1" s="1168"/>
      <c r="MFQ1" s="1168"/>
      <c r="MFR1" s="1168"/>
      <c r="MFS1" s="1168"/>
      <c r="MFT1" s="1168"/>
      <c r="MFU1" s="1168"/>
      <c r="MFV1" s="1168"/>
      <c r="MFW1" s="1168"/>
      <c r="MFX1" s="1168"/>
      <c r="MFY1" s="1168"/>
      <c r="MFZ1" s="1168"/>
      <c r="MGA1" s="1168"/>
      <c r="MGB1" s="1168"/>
      <c r="MGC1" s="1168"/>
      <c r="MGD1" s="1168"/>
      <c r="MGE1" s="1168"/>
      <c r="MGF1" s="1168"/>
      <c r="MGG1" s="1168"/>
      <c r="MGH1" s="1168"/>
      <c r="MGI1" s="1168"/>
      <c r="MGJ1" s="1168"/>
      <c r="MGK1" s="1168"/>
      <c r="MGL1" s="1168"/>
      <c r="MGM1" s="1168"/>
      <c r="MGN1" s="1168"/>
      <c r="MGO1" s="1168"/>
      <c r="MGP1" s="1168"/>
      <c r="MGQ1" s="1168"/>
      <c r="MGR1" s="1168"/>
      <c r="MGS1" s="1168"/>
      <c r="MGT1" s="1168"/>
      <c r="MGU1" s="1168"/>
      <c r="MGV1" s="1168"/>
      <c r="MGW1" s="1168"/>
      <c r="MGX1" s="1168"/>
      <c r="MGY1" s="1168"/>
      <c r="MGZ1" s="1168"/>
      <c r="MHA1" s="1168"/>
      <c r="MHB1" s="1168"/>
      <c r="MHC1" s="1168"/>
      <c r="MHD1" s="1168"/>
      <c r="MHE1" s="1168"/>
      <c r="MHF1" s="1168"/>
      <c r="MHG1" s="1168"/>
      <c r="MHH1" s="1168"/>
      <c r="MHI1" s="1168"/>
      <c r="MHJ1" s="1168"/>
      <c r="MHK1" s="1168"/>
      <c r="MHL1" s="1168"/>
      <c r="MHM1" s="1168"/>
      <c r="MHN1" s="1168"/>
      <c r="MHO1" s="1168"/>
      <c r="MHP1" s="1168"/>
      <c r="MHQ1" s="1168"/>
      <c r="MHR1" s="1168"/>
      <c r="MHS1" s="1168"/>
      <c r="MHT1" s="1168"/>
      <c r="MHU1" s="1168"/>
      <c r="MHV1" s="1168"/>
      <c r="MHW1" s="1168"/>
      <c r="MHX1" s="1168"/>
      <c r="MHY1" s="1168"/>
      <c r="MHZ1" s="1168"/>
      <c r="MIA1" s="1168"/>
      <c r="MIB1" s="1168"/>
      <c r="MIC1" s="1168"/>
      <c r="MID1" s="1168"/>
      <c r="MIE1" s="1168"/>
      <c r="MIF1" s="1168"/>
      <c r="MIG1" s="1168"/>
      <c r="MIH1" s="1168"/>
      <c r="MII1" s="1168"/>
      <c r="MIJ1" s="1168"/>
      <c r="MIK1" s="1168"/>
      <c r="MIL1" s="1168"/>
      <c r="MIM1" s="1168"/>
      <c r="MIN1" s="1168"/>
      <c r="MIO1" s="1168"/>
      <c r="MIP1" s="1168"/>
      <c r="MIQ1" s="1168"/>
      <c r="MIR1" s="1168"/>
      <c r="MIS1" s="1168"/>
      <c r="MIT1" s="1168"/>
      <c r="MIU1" s="1168"/>
      <c r="MIV1" s="1168"/>
      <c r="MIW1" s="1168"/>
      <c r="MIX1" s="1168"/>
      <c r="MIY1" s="1168"/>
      <c r="MIZ1" s="1168"/>
      <c r="MJA1" s="1168"/>
      <c r="MJB1" s="1168"/>
      <c r="MJC1" s="1168"/>
      <c r="MJD1" s="1168"/>
      <c r="MJE1" s="1168"/>
      <c r="MJF1" s="1168"/>
      <c r="MJG1" s="1168"/>
      <c r="MJH1" s="1168"/>
      <c r="MJI1" s="1168"/>
      <c r="MJJ1" s="1168"/>
      <c r="MJK1" s="1168"/>
      <c r="MJL1" s="1168"/>
      <c r="MJM1" s="1168"/>
      <c r="MJN1" s="1168"/>
      <c r="MJO1" s="1168"/>
      <c r="MJP1" s="1168"/>
      <c r="MJQ1" s="1168"/>
      <c r="MJR1" s="1168"/>
      <c r="MJS1" s="1168"/>
      <c r="MJT1" s="1168"/>
      <c r="MJU1" s="1168"/>
      <c r="MJV1" s="1168"/>
      <c r="MJW1" s="1168"/>
      <c r="MJX1" s="1168"/>
      <c r="MJY1" s="1168"/>
      <c r="MJZ1" s="1168"/>
      <c r="MKA1" s="1168"/>
      <c r="MKB1" s="1168"/>
      <c r="MKC1" s="1168"/>
      <c r="MKD1" s="1168"/>
      <c r="MKE1" s="1168"/>
      <c r="MKF1" s="1168"/>
      <c r="MKG1" s="1168"/>
      <c r="MKH1" s="1168"/>
      <c r="MKI1" s="1168"/>
      <c r="MKJ1" s="1168"/>
      <c r="MKK1" s="1168"/>
      <c r="MKL1" s="1168"/>
      <c r="MKM1" s="1168"/>
      <c r="MKN1" s="1168"/>
      <c r="MKO1" s="1168"/>
      <c r="MKP1" s="1168"/>
      <c r="MKQ1" s="1168"/>
      <c r="MKR1" s="1168"/>
      <c r="MKS1" s="1168"/>
      <c r="MKT1" s="1168"/>
      <c r="MKU1" s="1168"/>
      <c r="MKV1" s="1168"/>
      <c r="MKW1" s="1168"/>
      <c r="MKX1" s="1168"/>
      <c r="MKY1" s="1168"/>
      <c r="MKZ1" s="1168"/>
      <c r="MLA1" s="1168"/>
      <c r="MLB1" s="1168"/>
      <c r="MLC1" s="1168"/>
      <c r="MLD1" s="1168"/>
      <c r="MLE1" s="1168"/>
      <c r="MLF1" s="1168"/>
      <c r="MLG1" s="1168"/>
      <c r="MLH1" s="1168"/>
      <c r="MLI1" s="1168"/>
      <c r="MLJ1" s="1168"/>
      <c r="MLK1" s="1168"/>
      <c r="MLL1" s="1168"/>
      <c r="MLM1" s="1168"/>
      <c r="MLN1" s="1168"/>
      <c r="MLO1" s="1168"/>
      <c r="MLP1" s="1168"/>
      <c r="MLQ1" s="1168"/>
      <c r="MLR1" s="1168"/>
      <c r="MLS1" s="1168"/>
      <c r="MLT1" s="1168"/>
      <c r="MLU1" s="1168"/>
      <c r="MLV1" s="1168"/>
      <c r="MLW1" s="1168"/>
      <c r="MLX1" s="1168"/>
      <c r="MLY1" s="1168"/>
      <c r="MLZ1" s="1168"/>
      <c r="MMA1" s="1168"/>
      <c r="MMB1" s="1168"/>
      <c r="MMC1" s="1168"/>
      <c r="MMD1" s="1168"/>
      <c r="MME1" s="1168"/>
      <c r="MMF1" s="1168"/>
      <c r="MMG1" s="1168"/>
      <c r="MMH1" s="1168"/>
      <c r="MMI1" s="1168"/>
      <c r="MMJ1" s="1168"/>
      <c r="MMK1" s="1168"/>
      <c r="MML1" s="1168"/>
      <c r="MMM1" s="1168"/>
      <c r="MMN1" s="1168"/>
      <c r="MMO1" s="1168"/>
      <c r="MMP1" s="1168"/>
      <c r="MMQ1" s="1168"/>
      <c r="MMR1" s="1168"/>
      <c r="MMS1" s="1168"/>
      <c r="MMT1" s="1168"/>
      <c r="MMU1" s="1168"/>
      <c r="MMV1" s="1168"/>
      <c r="MMW1" s="1168"/>
      <c r="MMX1" s="1168"/>
      <c r="MMY1" s="1168"/>
      <c r="MMZ1" s="1168"/>
      <c r="MNA1" s="1168"/>
      <c r="MNB1" s="1168"/>
      <c r="MNC1" s="1168"/>
      <c r="MND1" s="1168"/>
      <c r="MNE1" s="1168"/>
      <c r="MNF1" s="1168"/>
      <c r="MNG1" s="1168"/>
      <c r="MNH1" s="1168"/>
      <c r="MNI1" s="1168"/>
      <c r="MNJ1" s="1168"/>
      <c r="MNK1" s="1168"/>
      <c r="MNL1" s="1168"/>
      <c r="MNM1" s="1168"/>
      <c r="MNN1" s="1168"/>
      <c r="MNO1" s="1168"/>
      <c r="MNP1" s="1168"/>
      <c r="MNQ1" s="1168"/>
      <c r="MNR1" s="1168"/>
      <c r="MNS1" s="1168"/>
      <c r="MNT1" s="1168"/>
      <c r="MNU1" s="1168"/>
      <c r="MNV1" s="1168"/>
      <c r="MNW1" s="1168"/>
      <c r="MNX1" s="1168"/>
      <c r="MNY1" s="1168"/>
      <c r="MNZ1" s="1168"/>
      <c r="MOA1" s="1168"/>
      <c r="MOB1" s="1168"/>
      <c r="MOC1" s="1168"/>
      <c r="MOD1" s="1168"/>
      <c r="MOE1" s="1168"/>
      <c r="MOF1" s="1168"/>
      <c r="MOG1" s="1168"/>
      <c r="MOH1" s="1168"/>
      <c r="MOI1" s="1168"/>
      <c r="MOJ1" s="1168"/>
      <c r="MOK1" s="1168"/>
      <c r="MOL1" s="1168"/>
      <c r="MOM1" s="1168"/>
      <c r="MON1" s="1168"/>
      <c r="MOO1" s="1168"/>
      <c r="MOP1" s="1168"/>
      <c r="MOQ1" s="1168"/>
      <c r="MOR1" s="1168"/>
      <c r="MOS1" s="1168"/>
      <c r="MOT1" s="1168"/>
      <c r="MOU1" s="1168"/>
      <c r="MOV1" s="1168"/>
      <c r="MOW1" s="1168"/>
      <c r="MOX1" s="1168"/>
      <c r="MOY1" s="1168"/>
      <c r="MOZ1" s="1168"/>
      <c r="MPA1" s="1168"/>
      <c r="MPB1" s="1168"/>
      <c r="MPC1" s="1168"/>
      <c r="MPD1" s="1168"/>
      <c r="MPE1" s="1168"/>
      <c r="MPF1" s="1168"/>
      <c r="MPG1" s="1168"/>
      <c r="MPH1" s="1168"/>
      <c r="MPI1" s="1168"/>
      <c r="MPJ1" s="1168"/>
      <c r="MPK1" s="1168"/>
      <c r="MPL1" s="1168"/>
      <c r="MPM1" s="1168"/>
      <c r="MPN1" s="1168"/>
      <c r="MPO1" s="1168"/>
      <c r="MPP1" s="1168"/>
      <c r="MPQ1" s="1168"/>
      <c r="MPR1" s="1168"/>
      <c r="MPS1" s="1168"/>
      <c r="MPT1" s="1168"/>
      <c r="MPU1" s="1168"/>
      <c r="MPV1" s="1168"/>
      <c r="MPW1" s="1168"/>
      <c r="MPX1" s="1168"/>
      <c r="MPY1" s="1168"/>
      <c r="MPZ1" s="1168"/>
      <c r="MQA1" s="1168"/>
      <c r="MQB1" s="1168"/>
      <c r="MQC1" s="1168"/>
      <c r="MQD1" s="1168"/>
      <c r="MQE1" s="1168"/>
      <c r="MQF1" s="1168"/>
      <c r="MQG1" s="1168"/>
      <c r="MQH1" s="1168"/>
      <c r="MQI1" s="1168"/>
      <c r="MQJ1" s="1168"/>
      <c r="MQK1" s="1168"/>
      <c r="MQL1" s="1168"/>
      <c r="MQM1" s="1168"/>
      <c r="MQN1" s="1168"/>
      <c r="MQO1" s="1168"/>
      <c r="MQP1" s="1168"/>
      <c r="MQQ1" s="1168"/>
      <c r="MQR1" s="1168"/>
      <c r="MQS1" s="1168"/>
      <c r="MQT1" s="1168"/>
      <c r="MQU1" s="1168"/>
      <c r="MQV1" s="1168"/>
      <c r="MQW1" s="1168"/>
      <c r="MQX1" s="1168"/>
      <c r="MQY1" s="1168"/>
      <c r="MQZ1" s="1168"/>
      <c r="MRA1" s="1168"/>
      <c r="MRB1" s="1168"/>
      <c r="MRC1" s="1168"/>
      <c r="MRD1" s="1168"/>
      <c r="MRE1" s="1168"/>
      <c r="MRF1" s="1168"/>
      <c r="MRG1" s="1168"/>
      <c r="MRH1" s="1168"/>
      <c r="MRI1" s="1168"/>
      <c r="MRJ1" s="1168"/>
      <c r="MRK1" s="1168"/>
      <c r="MRL1" s="1168"/>
      <c r="MRM1" s="1168"/>
      <c r="MRN1" s="1168"/>
      <c r="MRO1" s="1168"/>
      <c r="MRP1" s="1168"/>
      <c r="MRQ1" s="1168"/>
      <c r="MRR1" s="1168"/>
      <c r="MRS1" s="1168"/>
      <c r="MRT1" s="1168"/>
      <c r="MRU1" s="1168"/>
      <c r="MRV1" s="1168"/>
      <c r="MRW1" s="1168"/>
      <c r="MRX1" s="1168"/>
      <c r="MRY1" s="1168"/>
      <c r="MRZ1" s="1168"/>
      <c r="MSA1" s="1168"/>
      <c r="MSB1" s="1168"/>
      <c r="MSC1" s="1168"/>
      <c r="MSD1" s="1168"/>
      <c r="MSE1" s="1168"/>
      <c r="MSF1" s="1168"/>
      <c r="MSG1" s="1168"/>
      <c r="MSH1" s="1168"/>
      <c r="MSI1" s="1168"/>
      <c r="MSJ1" s="1168"/>
      <c r="MSK1" s="1168"/>
      <c r="MSL1" s="1168"/>
      <c r="MSM1" s="1168"/>
      <c r="MSN1" s="1168"/>
      <c r="MSO1" s="1168"/>
      <c r="MSP1" s="1168"/>
      <c r="MSQ1" s="1168"/>
      <c r="MSR1" s="1168"/>
      <c r="MSS1" s="1168"/>
      <c r="MST1" s="1168"/>
      <c r="MSU1" s="1168"/>
      <c r="MSV1" s="1168"/>
      <c r="MSW1" s="1168"/>
      <c r="MSX1" s="1168"/>
      <c r="MSY1" s="1168"/>
      <c r="MSZ1" s="1168"/>
      <c r="MTA1" s="1168"/>
      <c r="MTB1" s="1168"/>
      <c r="MTC1" s="1168"/>
      <c r="MTD1" s="1168"/>
      <c r="MTE1" s="1168"/>
      <c r="MTF1" s="1168"/>
      <c r="MTG1" s="1168"/>
      <c r="MTH1" s="1168"/>
      <c r="MTI1" s="1168"/>
      <c r="MTJ1" s="1168"/>
      <c r="MTK1" s="1168"/>
      <c r="MTL1" s="1168"/>
      <c r="MTM1" s="1168"/>
      <c r="MTN1" s="1168"/>
      <c r="MTO1" s="1168"/>
      <c r="MTP1" s="1168"/>
      <c r="MTQ1" s="1168"/>
      <c r="MTR1" s="1168"/>
      <c r="MTS1" s="1168"/>
      <c r="MTT1" s="1168"/>
      <c r="MTU1" s="1168"/>
      <c r="MTV1" s="1168"/>
      <c r="MTW1" s="1168"/>
      <c r="MTX1" s="1168"/>
      <c r="MTY1" s="1168"/>
      <c r="MTZ1" s="1168"/>
      <c r="MUA1" s="1168"/>
      <c r="MUB1" s="1168"/>
      <c r="MUC1" s="1168"/>
      <c r="MUD1" s="1168"/>
      <c r="MUE1" s="1168"/>
      <c r="MUF1" s="1168"/>
      <c r="MUG1" s="1168"/>
      <c r="MUH1" s="1168"/>
      <c r="MUI1" s="1168"/>
      <c r="MUJ1" s="1168"/>
      <c r="MUK1" s="1168"/>
      <c r="MUL1" s="1168"/>
      <c r="MUM1" s="1168"/>
      <c r="MUN1" s="1168"/>
      <c r="MUO1" s="1168"/>
      <c r="MUP1" s="1168"/>
      <c r="MUQ1" s="1168"/>
      <c r="MUR1" s="1168"/>
      <c r="MUS1" s="1168"/>
      <c r="MUT1" s="1168"/>
      <c r="MUU1" s="1168"/>
      <c r="MUV1" s="1168"/>
      <c r="MUW1" s="1168"/>
      <c r="MUX1" s="1168"/>
      <c r="MUY1" s="1168"/>
      <c r="MUZ1" s="1168"/>
      <c r="MVA1" s="1168"/>
      <c r="MVB1" s="1168"/>
      <c r="MVC1" s="1168"/>
      <c r="MVD1" s="1168"/>
      <c r="MVE1" s="1168"/>
      <c r="MVF1" s="1168"/>
      <c r="MVG1" s="1168"/>
      <c r="MVH1" s="1168"/>
      <c r="MVI1" s="1168"/>
      <c r="MVJ1" s="1168"/>
      <c r="MVK1" s="1168"/>
      <c r="MVL1" s="1168"/>
      <c r="MVM1" s="1168"/>
      <c r="MVN1" s="1168"/>
      <c r="MVO1" s="1168"/>
      <c r="MVP1" s="1168"/>
      <c r="MVQ1" s="1168"/>
      <c r="MVR1" s="1168"/>
      <c r="MVS1" s="1168"/>
      <c r="MVT1" s="1168"/>
      <c r="MVU1" s="1168"/>
      <c r="MVV1" s="1168"/>
      <c r="MVW1" s="1168"/>
      <c r="MVX1" s="1168"/>
      <c r="MVY1" s="1168"/>
      <c r="MVZ1" s="1168"/>
      <c r="MWA1" s="1168"/>
      <c r="MWB1" s="1168"/>
      <c r="MWC1" s="1168"/>
      <c r="MWD1" s="1168"/>
      <c r="MWE1" s="1168"/>
      <c r="MWF1" s="1168"/>
      <c r="MWG1" s="1168"/>
      <c r="MWH1" s="1168"/>
      <c r="MWI1" s="1168"/>
      <c r="MWJ1" s="1168"/>
      <c r="MWK1" s="1168"/>
      <c r="MWL1" s="1168"/>
      <c r="MWM1" s="1168"/>
      <c r="MWN1" s="1168"/>
      <c r="MWO1" s="1168"/>
      <c r="MWP1" s="1168"/>
      <c r="MWQ1" s="1168"/>
      <c r="MWR1" s="1168"/>
      <c r="MWS1" s="1168"/>
      <c r="MWT1" s="1168"/>
      <c r="MWU1" s="1168"/>
      <c r="MWV1" s="1168"/>
      <c r="MWW1" s="1168"/>
      <c r="MWX1" s="1168"/>
      <c r="MWY1" s="1168"/>
      <c r="MWZ1" s="1168"/>
      <c r="MXA1" s="1168"/>
      <c r="MXB1" s="1168"/>
      <c r="MXC1" s="1168"/>
      <c r="MXD1" s="1168"/>
      <c r="MXE1" s="1168"/>
      <c r="MXF1" s="1168"/>
      <c r="MXG1" s="1168"/>
      <c r="MXH1" s="1168"/>
      <c r="MXI1" s="1168"/>
      <c r="MXJ1" s="1168"/>
      <c r="MXK1" s="1168"/>
      <c r="MXL1" s="1168"/>
      <c r="MXM1" s="1168"/>
      <c r="MXN1" s="1168"/>
      <c r="MXO1" s="1168"/>
      <c r="MXP1" s="1168"/>
      <c r="MXQ1" s="1168"/>
      <c r="MXR1" s="1168"/>
      <c r="MXS1" s="1168"/>
      <c r="MXT1" s="1168"/>
      <c r="MXU1" s="1168"/>
      <c r="MXV1" s="1168"/>
      <c r="MXW1" s="1168"/>
      <c r="MXX1" s="1168"/>
      <c r="MXY1" s="1168"/>
      <c r="MXZ1" s="1168"/>
      <c r="MYA1" s="1168"/>
      <c r="MYB1" s="1168"/>
      <c r="MYC1" s="1168"/>
      <c r="MYD1" s="1168"/>
      <c r="MYE1" s="1168"/>
      <c r="MYF1" s="1168"/>
      <c r="MYG1" s="1168"/>
      <c r="MYH1" s="1168"/>
      <c r="MYI1" s="1168"/>
      <c r="MYJ1" s="1168"/>
      <c r="MYK1" s="1168"/>
      <c r="MYL1" s="1168"/>
      <c r="MYM1" s="1168"/>
      <c r="MYN1" s="1168"/>
      <c r="MYO1" s="1168"/>
      <c r="MYP1" s="1168"/>
      <c r="MYQ1" s="1168"/>
      <c r="MYR1" s="1168"/>
      <c r="MYS1" s="1168"/>
      <c r="MYT1" s="1168"/>
      <c r="MYU1" s="1168"/>
      <c r="MYV1" s="1168"/>
      <c r="MYW1" s="1168"/>
      <c r="MYX1" s="1168"/>
      <c r="MYY1" s="1168"/>
      <c r="MYZ1" s="1168"/>
      <c r="MZA1" s="1168"/>
      <c r="MZB1" s="1168"/>
      <c r="MZC1" s="1168"/>
      <c r="MZD1" s="1168"/>
      <c r="MZE1" s="1168"/>
      <c r="MZF1" s="1168"/>
      <c r="MZG1" s="1168"/>
      <c r="MZH1" s="1168"/>
      <c r="MZI1" s="1168"/>
      <c r="MZJ1" s="1168"/>
      <c r="MZK1" s="1168"/>
      <c r="MZL1" s="1168"/>
      <c r="MZM1" s="1168"/>
      <c r="MZN1" s="1168"/>
      <c r="MZO1" s="1168"/>
      <c r="MZP1" s="1168"/>
      <c r="MZQ1" s="1168"/>
      <c r="MZR1" s="1168"/>
      <c r="MZS1" s="1168"/>
      <c r="MZT1" s="1168"/>
      <c r="MZU1" s="1168"/>
      <c r="MZV1" s="1168"/>
      <c r="MZW1" s="1168"/>
      <c r="MZX1" s="1168"/>
      <c r="MZY1" s="1168"/>
      <c r="MZZ1" s="1168"/>
      <c r="NAA1" s="1168"/>
      <c r="NAB1" s="1168"/>
      <c r="NAC1" s="1168"/>
      <c r="NAD1" s="1168"/>
      <c r="NAE1" s="1168"/>
      <c r="NAF1" s="1168"/>
      <c r="NAG1" s="1168"/>
      <c r="NAH1" s="1168"/>
      <c r="NAI1" s="1168"/>
      <c r="NAJ1" s="1168"/>
      <c r="NAK1" s="1168"/>
      <c r="NAL1" s="1168"/>
      <c r="NAM1" s="1168"/>
      <c r="NAN1" s="1168"/>
      <c r="NAO1" s="1168"/>
      <c r="NAP1" s="1168"/>
      <c r="NAQ1" s="1168"/>
      <c r="NAR1" s="1168"/>
      <c r="NAS1" s="1168"/>
      <c r="NAT1" s="1168"/>
      <c r="NAU1" s="1168"/>
      <c r="NAV1" s="1168"/>
      <c r="NAW1" s="1168"/>
      <c r="NAX1" s="1168"/>
      <c r="NAY1" s="1168"/>
      <c r="NAZ1" s="1168"/>
      <c r="NBA1" s="1168"/>
      <c r="NBB1" s="1168"/>
      <c r="NBC1" s="1168"/>
      <c r="NBD1" s="1168"/>
      <c r="NBE1" s="1168"/>
      <c r="NBF1" s="1168"/>
      <c r="NBG1" s="1168"/>
      <c r="NBH1" s="1168"/>
      <c r="NBI1" s="1168"/>
      <c r="NBJ1" s="1168"/>
      <c r="NBK1" s="1168"/>
      <c r="NBL1" s="1168"/>
      <c r="NBM1" s="1168"/>
      <c r="NBN1" s="1168"/>
      <c r="NBO1" s="1168"/>
      <c r="NBP1" s="1168"/>
      <c r="NBQ1" s="1168"/>
      <c r="NBR1" s="1168"/>
      <c r="NBS1" s="1168"/>
      <c r="NBT1" s="1168"/>
      <c r="NBU1" s="1168"/>
      <c r="NBV1" s="1168"/>
      <c r="NBW1" s="1168"/>
      <c r="NBX1" s="1168"/>
      <c r="NBY1" s="1168"/>
      <c r="NBZ1" s="1168"/>
      <c r="NCA1" s="1168"/>
      <c r="NCB1" s="1168"/>
      <c r="NCC1" s="1168"/>
      <c r="NCD1" s="1168"/>
      <c r="NCE1" s="1168"/>
      <c r="NCF1" s="1168"/>
      <c r="NCG1" s="1168"/>
      <c r="NCH1" s="1168"/>
      <c r="NCI1" s="1168"/>
      <c r="NCJ1" s="1168"/>
      <c r="NCK1" s="1168"/>
      <c r="NCL1" s="1168"/>
      <c r="NCM1" s="1168"/>
      <c r="NCN1" s="1168"/>
      <c r="NCO1" s="1168"/>
      <c r="NCP1" s="1168"/>
      <c r="NCQ1" s="1168"/>
      <c r="NCR1" s="1168"/>
      <c r="NCS1" s="1168"/>
      <c r="NCT1" s="1168"/>
      <c r="NCU1" s="1168"/>
      <c r="NCV1" s="1168"/>
      <c r="NCW1" s="1168"/>
      <c r="NCX1" s="1168"/>
      <c r="NCY1" s="1168"/>
      <c r="NCZ1" s="1168"/>
      <c r="NDA1" s="1168"/>
      <c r="NDB1" s="1168"/>
      <c r="NDC1" s="1168"/>
      <c r="NDD1" s="1168"/>
      <c r="NDE1" s="1168"/>
      <c r="NDF1" s="1168"/>
      <c r="NDG1" s="1168"/>
      <c r="NDH1" s="1168"/>
      <c r="NDI1" s="1168"/>
      <c r="NDJ1" s="1168"/>
      <c r="NDK1" s="1168"/>
      <c r="NDL1" s="1168"/>
      <c r="NDM1" s="1168"/>
      <c r="NDN1" s="1168"/>
      <c r="NDO1" s="1168"/>
      <c r="NDP1" s="1168"/>
      <c r="NDQ1" s="1168"/>
      <c r="NDR1" s="1168"/>
      <c r="NDS1" s="1168"/>
      <c r="NDT1" s="1168"/>
      <c r="NDU1" s="1168"/>
      <c r="NDV1" s="1168"/>
      <c r="NDW1" s="1168"/>
      <c r="NDX1" s="1168"/>
      <c r="NDY1" s="1168"/>
      <c r="NDZ1" s="1168"/>
      <c r="NEA1" s="1168"/>
      <c r="NEB1" s="1168"/>
      <c r="NEC1" s="1168"/>
      <c r="NED1" s="1168"/>
      <c r="NEE1" s="1168"/>
      <c r="NEF1" s="1168"/>
      <c r="NEG1" s="1168"/>
      <c r="NEH1" s="1168"/>
      <c r="NEI1" s="1168"/>
      <c r="NEJ1" s="1168"/>
      <c r="NEK1" s="1168"/>
      <c r="NEL1" s="1168"/>
      <c r="NEM1" s="1168"/>
      <c r="NEN1" s="1168"/>
      <c r="NEO1" s="1168"/>
      <c r="NEP1" s="1168"/>
      <c r="NEQ1" s="1168"/>
      <c r="NER1" s="1168"/>
      <c r="NES1" s="1168"/>
      <c r="NET1" s="1168"/>
      <c r="NEU1" s="1168"/>
      <c r="NEV1" s="1168"/>
      <c r="NEW1" s="1168"/>
      <c r="NEX1" s="1168"/>
      <c r="NEY1" s="1168"/>
      <c r="NEZ1" s="1168"/>
      <c r="NFA1" s="1168"/>
      <c r="NFB1" s="1168"/>
      <c r="NFC1" s="1168"/>
      <c r="NFD1" s="1168"/>
      <c r="NFE1" s="1168"/>
      <c r="NFF1" s="1168"/>
      <c r="NFG1" s="1168"/>
      <c r="NFH1" s="1168"/>
      <c r="NFI1" s="1168"/>
      <c r="NFJ1" s="1168"/>
      <c r="NFK1" s="1168"/>
      <c r="NFL1" s="1168"/>
      <c r="NFM1" s="1168"/>
      <c r="NFN1" s="1168"/>
      <c r="NFO1" s="1168"/>
      <c r="NFP1" s="1168"/>
      <c r="NFQ1" s="1168"/>
      <c r="NFR1" s="1168"/>
      <c r="NFS1" s="1168"/>
      <c r="NFT1" s="1168"/>
      <c r="NFU1" s="1168"/>
      <c r="NFV1" s="1168"/>
      <c r="NFW1" s="1168"/>
      <c r="NFX1" s="1168"/>
      <c r="NFY1" s="1168"/>
      <c r="NFZ1" s="1168"/>
      <c r="NGA1" s="1168"/>
      <c r="NGB1" s="1168"/>
      <c r="NGC1" s="1168"/>
      <c r="NGD1" s="1168"/>
      <c r="NGE1" s="1168"/>
      <c r="NGF1" s="1168"/>
      <c r="NGG1" s="1168"/>
      <c r="NGH1" s="1168"/>
      <c r="NGI1" s="1168"/>
      <c r="NGJ1" s="1168"/>
      <c r="NGK1" s="1168"/>
      <c r="NGL1" s="1168"/>
      <c r="NGM1" s="1168"/>
      <c r="NGN1" s="1168"/>
      <c r="NGO1" s="1168"/>
      <c r="NGP1" s="1168"/>
      <c r="NGQ1" s="1168"/>
      <c r="NGR1" s="1168"/>
      <c r="NGS1" s="1168"/>
      <c r="NGT1" s="1168"/>
      <c r="NGU1" s="1168"/>
      <c r="NGV1" s="1168"/>
      <c r="NGW1" s="1168"/>
      <c r="NGX1" s="1168"/>
      <c r="NGY1" s="1168"/>
      <c r="NGZ1" s="1168"/>
      <c r="NHA1" s="1168"/>
      <c r="NHB1" s="1168"/>
      <c r="NHC1" s="1168"/>
      <c r="NHD1" s="1168"/>
      <c r="NHE1" s="1168"/>
      <c r="NHF1" s="1168"/>
      <c r="NHG1" s="1168"/>
      <c r="NHH1" s="1168"/>
      <c r="NHI1" s="1168"/>
      <c r="NHJ1" s="1168"/>
      <c r="NHK1" s="1168"/>
      <c r="NHL1" s="1168"/>
      <c r="NHM1" s="1168"/>
      <c r="NHN1" s="1168"/>
      <c r="NHO1" s="1168"/>
      <c r="NHP1" s="1168"/>
      <c r="NHQ1" s="1168"/>
      <c r="NHR1" s="1168"/>
      <c r="NHS1" s="1168"/>
      <c r="NHT1" s="1168"/>
      <c r="NHU1" s="1168"/>
      <c r="NHV1" s="1168"/>
      <c r="NHW1" s="1168"/>
      <c r="NHX1" s="1168"/>
      <c r="NHY1" s="1168"/>
      <c r="NHZ1" s="1168"/>
      <c r="NIA1" s="1168"/>
      <c r="NIB1" s="1168"/>
      <c r="NIC1" s="1168"/>
      <c r="NID1" s="1168"/>
      <c r="NIE1" s="1168"/>
      <c r="NIF1" s="1168"/>
      <c r="NIG1" s="1168"/>
      <c r="NIH1" s="1168"/>
      <c r="NII1" s="1168"/>
      <c r="NIJ1" s="1168"/>
      <c r="NIK1" s="1168"/>
      <c r="NIL1" s="1168"/>
      <c r="NIM1" s="1168"/>
      <c r="NIN1" s="1168"/>
      <c r="NIO1" s="1168"/>
      <c r="NIP1" s="1168"/>
      <c r="NIQ1" s="1168"/>
      <c r="NIR1" s="1168"/>
      <c r="NIS1" s="1168"/>
      <c r="NIT1" s="1168"/>
      <c r="NIU1" s="1168"/>
      <c r="NIV1" s="1168"/>
      <c r="NIW1" s="1168"/>
      <c r="NIX1" s="1168"/>
      <c r="NIY1" s="1168"/>
      <c r="NIZ1" s="1168"/>
      <c r="NJA1" s="1168"/>
      <c r="NJB1" s="1168"/>
      <c r="NJC1" s="1168"/>
      <c r="NJD1" s="1168"/>
      <c r="NJE1" s="1168"/>
      <c r="NJF1" s="1168"/>
      <c r="NJG1" s="1168"/>
      <c r="NJH1" s="1168"/>
      <c r="NJI1" s="1168"/>
      <c r="NJJ1" s="1168"/>
      <c r="NJK1" s="1168"/>
      <c r="NJL1" s="1168"/>
      <c r="NJM1" s="1168"/>
      <c r="NJN1" s="1168"/>
      <c r="NJO1" s="1168"/>
      <c r="NJP1" s="1168"/>
      <c r="NJQ1" s="1168"/>
      <c r="NJR1" s="1168"/>
      <c r="NJS1" s="1168"/>
      <c r="NJT1" s="1168"/>
      <c r="NJU1" s="1168"/>
      <c r="NJV1" s="1168"/>
      <c r="NJW1" s="1168"/>
      <c r="NJX1" s="1168"/>
      <c r="NJY1" s="1168"/>
      <c r="NJZ1" s="1168"/>
      <c r="NKA1" s="1168"/>
      <c r="NKB1" s="1168"/>
      <c r="NKC1" s="1168"/>
      <c r="NKD1" s="1168"/>
      <c r="NKE1" s="1168"/>
      <c r="NKF1" s="1168"/>
      <c r="NKG1" s="1168"/>
      <c r="NKH1" s="1168"/>
      <c r="NKI1" s="1168"/>
      <c r="NKJ1" s="1168"/>
      <c r="NKK1" s="1168"/>
      <c r="NKL1" s="1168"/>
      <c r="NKM1" s="1168"/>
      <c r="NKN1" s="1168"/>
      <c r="NKO1" s="1168"/>
      <c r="NKP1" s="1168"/>
      <c r="NKQ1" s="1168"/>
      <c r="NKR1" s="1168"/>
      <c r="NKS1" s="1168"/>
      <c r="NKT1" s="1168"/>
      <c r="NKU1" s="1168"/>
      <c r="NKV1" s="1168"/>
      <c r="NKW1" s="1168"/>
      <c r="NKX1" s="1168"/>
      <c r="NKY1" s="1168"/>
      <c r="NKZ1" s="1168"/>
      <c r="NLA1" s="1168"/>
      <c r="NLB1" s="1168"/>
      <c r="NLC1" s="1168"/>
      <c r="NLD1" s="1168"/>
      <c r="NLE1" s="1168"/>
      <c r="NLF1" s="1168"/>
      <c r="NLG1" s="1168"/>
      <c r="NLH1" s="1168"/>
      <c r="NLI1" s="1168"/>
      <c r="NLJ1" s="1168"/>
      <c r="NLK1" s="1168"/>
      <c r="NLL1" s="1168"/>
      <c r="NLM1" s="1168"/>
      <c r="NLN1" s="1168"/>
      <c r="NLO1" s="1168"/>
      <c r="NLP1" s="1168"/>
      <c r="NLQ1" s="1168"/>
      <c r="NLR1" s="1168"/>
      <c r="NLS1" s="1168"/>
      <c r="NLT1" s="1168"/>
      <c r="NLU1" s="1168"/>
      <c r="NLV1" s="1168"/>
      <c r="NLW1" s="1168"/>
      <c r="NLX1" s="1168"/>
      <c r="NLY1" s="1168"/>
      <c r="NLZ1" s="1168"/>
      <c r="NMA1" s="1168"/>
      <c r="NMB1" s="1168"/>
      <c r="NMC1" s="1168"/>
      <c r="NMD1" s="1168"/>
      <c r="NME1" s="1168"/>
      <c r="NMF1" s="1168"/>
      <c r="NMG1" s="1168"/>
      <c r="NMH1" s="1168"/>
      <c r="NMI1" s="1168"/>
      <c r="NMJ1" s="1168"/>
      <c r="NMK1" s="1168"/>
      <c r="NML1" s="1168"/>
      <c r="NMM1" s="1168"/>
      <c r="NMN1" s="1168"/>
      <c r="NMO1" s="1168"/>
      <c r="NMP1" s="1168"/>
      <c r="NMQ1" s="1168"/>
      <c r="NMR1" s="1168"/>
      <c r="NMS1" s="1168"/>
      <c r="NMT1" s="1168"/>
      <c r="NMU1" s="1168"/>
      <c r="NMV1" s="1168"/>
      <c r="NMW1" s="1168"/>
      <c r="NMX1" s="1168"/>
      <c r="NMY1" s="1168"/>
      <c r="NMZ1" s="1168"/>
      <c r="NNA1" s="1168"/>
      <c r="NNB1" s="1168"/>
      <c r="NNC1" s="1168"/>
      <c r="NND1" s="1168"/>
      <c r="NNE1" s="1168"/>
      <c r="NNF1" s="1168"/>
      <c r="NNG1" s="1168"/>
      <c r="NNH1" s="1168"/>
      <c r="NNI1" s="1168"/>
      <c r="NNJ1" s="1168"/>
      <c r="NNK1" s="1168"/>
      <c r="NNL1" s="1168"/>
      <c r="NNM1" s="1168"/>
      <c r="NNN1" s="1168"/>
      <c r="NNO1" s="1168"/>
      <c r="NNP1" s="1168"/>
      <c r="NNQ1" s="1168"/>
      <c r="NNR1" s="1168"/>
      <c r="NNS1" s="1168"/>
      <c r="NNT1" s="1168"/>
      <c r="NNU1" s="1168"/>
      <c r="NNV1" s="1168"/>
      <c r="NNW1" s="1168"/>
      <c r="NNX1" s="1168"/>
      <c r="NNY1" s="1168"/>
      <c r="NNZ1" s="1168"/>
      <c r="NOA1" s="1168"/>
      <c r="NOB1" s="1168"/>
      <c r="NOC1" s="1168"/>
      <c r="NOD1" s="1168"/>
      <c r="NOE1" s="1168"/>
      <c r="NOF1" s="1168"/>
      <c r="NOG1" s="1168"/>
      <c r="NOH1" s="1168"/>
      <c r="NOI1" s="1168"/>
      <c r="NOJ1" s="1168"/>
      <c r="NOK1" s="1168"/>
      <c r="NOL1" s="1168"/>
      <c r="NOM1" s="1168"/>
      <c r="NON1" s="1168"/>
      <c r="NOO1" s="1168"/>
      <c r="NOP1" s="1168"/>
      <c r="NOQ1" s="1168"/>
      <c r="NOR1" s="1168"/>
      <c r="NOS1" s="1168"/>
      <c r="NOT1" s="1168"/>
      <c r="NOU1" s="1168"/>
      <c r="NOV1" s="1168"/>
      <c r="NOW1" s="1168"/>
      <c r="NOX1" s="1168"/>
      <c r="NOY1" s="1168"/>
      <c r="NOZ1" s="1168"/>
      <c r="NPA1" s="1168"/>
      <c r="NPB1" s="1168"/>
      <c r="NPC1" s="1168"/>
      <c r="NPD1" s="1168"/>
      <c r="NPE1" s="1168"/>
      <c r="NPF1" s="1168"/>
      <c r="NPG1" s="1168"/>
      <c r="NPH1" s="1168"/>
      <c r="NPI1" s="1168"/>
      <c r="NPJ1" s="1168"/>
      <c r="NPK1" s="1168"/>
      <c r="NPL1" s="1168"/>
      <c r="NPM1" s="1168"/>
      <c r="NPN1" s="1168"/>
      <c r="NPO1" s="1168"/>
      <c r="NPP1" s="1168"/>
      <c r="NPQ1" s="1168"/>
      <c r="NPR1" s="1168"/>
      <c r="NPS1" s="1168"/>
      <c r="NPT1" s="1168"/>
      <c r="NPU1" s="1168"/>
      <c r="NPV1" s="1168"/>
      <c r="NPW1" s="1168"/>
      <c r="NPX1" s="1168"/>
      <c r="NPY1" s="1168"/>
      <c r="NPZ1" s="1168"/>
      <c r="NQA1" s="1168"/>
      <c r="NQB1" s="1168"/>
      <c r="NQC1" s="1168"/>
      <c r="NQD1" s="1168"/>
      <c r="NQE1" s="1168"/>
      <c r="NQF1" s="1168"/>
      <c r="NQG1" s="1168"/>
      <c r="NQH1" s="1168"/>
      <c r="NQI1" s="1168"/>
      <c r="NQJ1" s="1168"/>
      <c r="NQK1" s="1168"/>
      <c r="NQL1" s="1168"/>
      <c r="NQM1" s="1168"/>
      <c r="NQN1" s="1168"/>
      <c r="NQO1" s="1168"/>
      <c r="NQP1" s="1168"/>
      <c r="NQQ1" s="1168"/>
      <c r="NQR1" s="1168"/>
      <c r="NQS1" s="1168"/>
      <c r="NQT1" s="1168"/>
      <c r="NQU1" s="1168"/>
      <c r="NQV1" s="1168"/>
      <c r="NQW1" s="1168"/>
      <c r="NQX1" s="1168"/>
      <c r="NQY1" s="1168"/>
      <c r="NQZ1" s="1168"/>
      <c r="NRA1" s="1168"/>
      <c r="NRB1" s="1168"/>
      <c r="NRC1" s="1168"/>
      <c r="NRD1" s="1168"/>
      <c r="NRE1" s="1168"/>
      <c r="NRF1" s="1168"/>
      <c r="NRG1" s="1168"/>
      <c r="NRH1" s="1168"/>
      <c r="NRI1" s="1168"/>
      <c r="NRJ1" s="1168"/>
      <c r="NRK1" s="1168"/>
      <c r="NRL1" s="1168"/>
      <c r="NRM1" s="1168"/>
      <c r="NRN1" s="1168"/>
      <c r="NRO1" s="1168"/>
      <c r="NRP1" s="1168"/>
      <c r="NRQ1" s="1168"/>
      <c r="NRR1" s="1168"/>
      <c r="NRS1" s="1168"/>
      <c r="NRT1" s="1168"/>
      <c r="NRU1" s="1168"/>
      <c r="NRV1" s="1168"/>
      <c r="NRW1" s="1168"/>
      <c r="NRX1" s="1168"/>
      <c r="NRY1" s="1168"/>
      <c r="NRZ1" s="1168"/>
      <c r="NSA1" s="1168"/>
      <c r="NSB1" s="1168"/>
      <c r="NSC1" s="1168"/>
      <c r="NSD1" s="1168"/>
      <c r="NSE1" s="1168"/>
      <c r="NSF1" s="1168"/>
      <c r="NSG1" s="1168"/>
      <c r="NSH1" s="1168"/>
      <c r="NSI1" s="1168"/>
      <c r="NSJ1" s="1168"/>
      <c r="NSK1" s="1168"/>
      <c r="NSL1" s="1168"/>
      <c r="NSM1" s="1168"/>
      <c r="NSN1" s="1168"/>
      <c r="NSO1" s="1168"/>
      <c r="NSP1" s="1168"/>
      <c r="NSQ1" s="1168"/>
      <c r="NSR1" s="1168"/>
      <c r="NSS1" s="1168"/>
      <c r="NST1" s="1168"/>
      <c r="NSU1" s="1168"/>
      <c r="NSV1" s="1168"/>
      <c r="NSW1" s="1168"/>
      <c r="NSX1" s="1168"/>
      <c r="NSY1" s="1168"/>
      <c r="NSZ1" s="1168"/>
      <c r="NTA1" s="1168"/>
      <c r="NTB1" s="1168"/>
      <c r="NTC1" s="1168"/>
      <c r="NTD1" s="1168"/>
      <c r="NTE1" s="1168"/>
      <c r="NTF1" s="1168"/>
      <c r="NTG1" s="1168"/>
      <c r="NTH1" s="1168"/>
      <c r="NTI1" s="1168"/>
      <c r="NTJ1" s="1168"/>
      <c r="NTK1" s="1168"/>
      <c r="NTL1" s="1168"/>
      <c r="NTM1" s="1168"/>
      <c r="NTN1" s="1168"/>
      <c r="NTO1" s="1168"/>
      <c r="NTP1" s="1168"/>
      <c r="NTQ1" s="1168"/>
      <c r="NTR1" s="1168"/>
      <c r="NTS1" s="1168"/>
      <c r="NTT1" s="1168"/>
      <c r="NTU1" s="1168"/>
      <c r="NTV1" s="1168"/>
      <c r="NTW1" s="1168"/>
      <c r="NTX1" s="1168"/>
      <c r="NTY1" s="1168"/>
      <c r="NTZ1" s="1168"/>
      <c r="NUA1" s="1168"/>
      <c r="NUB1" s="1168"/>
      <c r="NUC1" s="1168"/>
      <c r="NUD1" s="1168"/>
      <c r="NUE1" s="1168"/>
      <c r="NUF1" s="1168"/>
      <c r="NUG1" s="1168"/>
      <c r="NUH1" s="1168"/>
      <c r="NUI1" s="1168"/>
      <c r="NUJ1" s="1168"/>
      <c r="NUK1" s="1168"/>
      <c r="NUL1" s="1168"/>
      <c r="NUM1" s="1168"/>
      <c r="NUN1" s="1168"/>
      <c r="NUO1" s="1168"/>
      <c r="NUP1" s="1168"/>
      <c r="NUQ1" s="1168"/>
      <c r="NUR1" s="1168"/>
      <c r="NUS1" s="1168"/>
      <c r="NUT1" s="1168"/>
      <c r="NUU1" s="1168"/>
      <c r="NUV1" s="1168"/>
      <c r="NUW1" s="1168"/>
      <c r="NUX1" s="1168"/>
      <c r="NUY1" s="1168"/>
      <c r="NUZ1" s="1168"/>
      <c r="NVA1" s="1168"/>
      <c r="NVB1" s="1168"/>
      <c r="NVC1" s="1168"/>
      <c r="NVD1" s="1168"/>
      <c r="NVE1" s="1168"/>
      <c r="NVF1" s="1168"/>
      <c r="NVG1" s="1168"/>
      <c r="NVH1" s="1168"/>
      <c r="NVI1" s="1168"/>
      <c r="NVJ1" s="1168"/>
      <c r="NVK1" s="1168"/>
      <c r="NVL1" s="1168"/>
      <c r="NVM1" s="1168"/>
      <c r="NVN1" s="1168"/>
      <c r="NVO1" s="1168"/>
      <c r="NVP1" s="1168"/>
      <c r="NVQ1" s="1168"/>
      <c r="NVR1" s="1168"/>
      <c r="NVS1" s="1168"/>
      <c r="NVT1" s="1168"/>
      <c r="NVU1" s="1168"/>
      <c r="NVV1" s="1168"/>
      <c r="NVW1" s="1168"/>
      <c r="NVX1" s="1168"/>
      <c r="NVY1" s="1168"/>
      <c r="NVZ1" s="1168"/>
      <c r="NWA1" s="1168"/>
      <c r="NWB1" s="1168"/>
      <c r="NWC1" s="1168"/>
      <c r="NWD1" s="1168"/>
      <c r="NWE1" s="1168"/>
      <c r="NWF1" s="1168"/>
      <c r="NWG1" s="1168"/>
      <c r="NWH1" s="1168"/>
      <c r="NWI1" s="1168"/>
      <c r="NWJ1" s="1168"/>
      <c r="NWK1" s="1168"/>
      <c r="NWL1" s="1168"/>
      <c r="NWM1" s="1168"/>
      <c r="NWN1" s="1168"/>
      <c r="NWO1" s="1168"/>
      <c r="NWP1" s="1168"/>
      <c r="NWQ1" s="1168"/>
      <c r="NWR1" s="1168"/>
      <c r="NWS1" s="1168"/>
      <c r="NWT1" s="1168"/>
      <c r="NWU1" s="1168"/>
      <c r="NWV1" s="1168"/>
      <c r="NWW1" s="1168"/>
      <c r="NWX1" s="1168"/>
      <c r="NWY1" s="1168"/>
      <c r="NWZ1" s="1168"/>
      <c r="NXA1" s="1168"/>
      <c r="NXB1" s="1168"/>
      <c r="NXC1" s="1168"/>
      <c r="NXD1" s="1168"/>
      <c r="NXE1" s="1168"/>
      <c r="NXF1" s="1168"/>
      <c r="NXG1" s="1168"/>
      <c r="NXH1" s="1168"/>
      <c r="NXI1" s="1168"/>
      <c r="NXJ1" s="1168"/>
      <c r="NXK1" s="1168"/>
      <c r="NXL1" s="1168"/>
      <c r="NXM1" s="1168"/>
      <c r="NXN1" s="1168"/>
      <c r="NXO1" s="1168"/>
      <c r="NXP1" s="1168"/>
      <c r="NXQ1" s="1168"/>
      <c r="NXR1" s="1168"/>
      <c r="NXS1" s="1168"/>
      <c r="NXT1" s="1168"/>
      <c r="NXU1" s="1168"/>
      <c r="NXV1" s="1168"/>
      <c r="NXW1" s="1168"/>
      <c r="NXX1" s="1168"/>
      <c r="NXY1" s="1168"/>
      <c r="NXZ1" s="1168"/>
      <c r="NYA1" s="1168"/>
      <c r="NYB1" s="1168"/>
      <c r="NYC1" s="1168"/>
      <c r="NYD1" s="1168"/>
      <c r="NYE1" s="1168"/>
      <c r="NYF1" s="1168"/>
      <c r="NYG1" s="1168"/>
      <c r="NYH1" s="1168"/>
      <c r="NYI1" s="1168"/>
      <c r="NYJ1" s="1168"/>
      <c r="NYK1" s="1168"/>
      <c r="NYL1" s="1168"/>
      <c r="NYM1" s="1168"/>
      <c r="NYN1" s="1168"/>
      <c r="NYO1" s="1168"/>
      <c r="NYP1" s="1168"/>
      <c r="NYQ1" s="1168"/>
      <c r="NYR1" s="1168"/>
      <c r="NYS1" s="1168"/>
      <c r="NYT1" s="1168"/>
      <c r="NYU1" s="1168"/>
      <c r="NYV1" s="1168"/>
      <c r="NYW1" s="1168"/>
      <c r="NYX1" s="1168"/>
      <c r="NYY1" s="1168"/>
      <c r="NYZ1" s="1168"/>
      <c r="NZA1" s="1168"/>
      <c r="NZB1" s="1168"/>
      <c r="NZC1" s="1168"/>
      <c r="NZD1" s="1168"/>
      <c r="NZE1" s="1168"/>
      <c r="NZF1" s="1168"/>
      <c r="NZG1" s="1168"/>
      <c r="NZH1" s="1168"/>
      <c r="NZI1" s="1168"/>
      <c r="NZJ1" s="1168"/>
      <c r="NZK1" s="1168"/>
      <c r="NZL1" s="1168"/>
      <c r="NZM1" s="1168"/>
      <c r="NZN1" s="1168"/>
      <c r="NZO1" s="1168"/>
      <c r="NZP1" s="1168"/>
      <c r="NZQ1" s="1168"/>
      <c r="NZR1" s="1168"/>
      <c r="NZS1" s="1168"/>
      <c r="NZT1" s="1168"/>
      <c r="NZU1" s="1168"/>
      <c r="NZV1" s="1168"/>
      <c r="NZW1" s="1168"/>
      <c r="NZX1" s="1168"/>
      <c r="NZY1" s="1168"/>
      <c r="NZZ1" s="1168"/>
      <c r="OAA1" s="1168"/>
      <c r="OAB1" s="1168"/>
      <c r="OAC1" s="1168"/>
      <c r="OAD1" s="1168"/>
      <c r="OAE1" s="1168"/>
      <c r="OAF1" s="1168"/>
      <c r="OAG1" s="1168"/>
      <c r="OAH1" s="1168"/>
      <c r="OAI1" s="1168"/>
      <c r="OAJ1" s="1168"/>
      <c r="OAK1" s="1168"/>
      <c r="OAL1" s="1168"/>
      <c r="OAM1" s="1168"/>
      <c r="OAN1" s="1168"/>
      <c r="OAO1" s="1168"/>
      <c r="OAP1" s="1168"/>
      <c r="OAQ1" s="1168"/>
      <c r="OAR1" s="1168"/>
      <c r="OAS1" s="1168"/>
      <c r="OAT1" s="1168"/>
      <c r="OAU1" s="1168"/>
      <c r="OAV1" s="1168"/>
      <c r="OAW1" s="1168"/>
      <c r="OAX1" s="1168"/>
      <c r="OAY1" s="1168"/>
      <c r="OAZ1" s="1168"/>
      <c r="OBA1" s="1168"/>
      <c r="OBB1" s="1168"/>
      <c r="OBC1" s="1168"/>
      <c r="OBD1" s="1168"/>
      <c r="OBE1" s="1168"/>
      <c r="OBF1" s="1168"/>
      <c r="OBG1" s="1168"/>
      <c r="OBH1" s="1168"/>
      <c r="OBI1" s="1168"/>
      <c r="OBJ1" s="1168"/>
      <c r="OBK1" s="1168"/>
      <c r="OBL1" s="1168"/>
      <c r="OBM1" s="1168"/>
      <c r="OBN1" s="1168"/>
      <c r="OBO1" s="1168"/>
      <c r="OBP1" s="1168"/>
      <c r="OBQ1" s="1168"/>
      <c r="OBR1" s="1168"/>
      <c r="OBS1" s="1168"/>
      <c r="OBT1" s="1168"/>
      <c r="OBU1" s="1168"/>
      <c r="OBV1" s="1168"/>
      <c r="OBW1" s="1168"/>
      <c r="OBX1" s="1168"/>
      <c r="OBY1" s="1168"/>
      <c r="OBZ1" s="1168"/>
      <c r="OCA1" s="1168"/>
      <c r="OCB1" s="1168"/>
      <c r="OCC1" s="1168"/>
      <c r="OCD1" s="1168"/>
      <c r="OCE1" s="1168"/>
      <c r="OCF1" s="1168"/>
      <c r="OCG1" s="1168"/>
      <c r="OCH1" s="1168"/>
      <c r="OCI1" s="1168"/>
      <c r="OCJ1" s="1168"/>
      <c r="OCK1" s="1168"/>
      <c r="OCL1" s="1168"/>
      <c r="OCM1" s="1168"/>
      <c r="OCN1" s="1168"/>
      <c r="OCO1" s="1168"/>
      <c r="OCP1" s="1168"/>
      <c r="OCQ1" s="1168"/>
      <c r="OCR1" s="1168"/>
      <c r="OCS1" s="1168"/>
      <c r="OCT1" s="1168"/>
      <c r="OCU1" s="1168"/>
      <c r="OCV1" s="1168"/>
      <c r="OCW1" s="1168"/>
      <c r="OCX1" s="1168"/>
      <c r="OCY1" s="1168"/>
      <c r="OCZ1" s="1168"/>
      <c r="ODA1" s="1168"/>
      <c r="ODB1" s="1168"/>
      <c r="ODC1" s="1168"/>
      <c r="ODD1" s="1168"/>
      <c r="ODE1" s="1168"/>
      <c r="ODF1" s="1168"/>
      <c r="ODG1" s="1168"/>
      <c r="ODH1" s="1168"/>
      <c r="ODI1" s="1168"/>
      <c r="ODJ1" s="1168"/>
      <c r="ODK1" s="1168"/>
      <c r="ODL1" s="1168"/>
      <c r="ODM1" s="1168"/>
      <c r="ODN1" s="1168"/>
      <c r="ODO1" s="1168"/>
      <c r="ODP1" s="1168"/>
      <c r="ODQ1" s="1168"/>
      <c r="ODR1" s="1168"/>
      <c r="ODS1" s="1168"/>
      <c r="ODT1" s="1168"/>
      <c r="ODU1" s="1168"/>
      <c r="ODV1" s="1168"/>
      <c r="ODW1" s="1168"/>
      <c r="ODX1" s="1168"/>
      <c r="ODY1" s="1168"/>
      <c r="ODZ1" s="1168"/>
      <c r="OEA1" s="1168"/>
      <c r="OEB1" s="1168"/>
      <c r="OEC1" s="1168"/>
      <c r="OED1" s="1168"/>
      <c r="OEE1" s="1168"/>
      <c r="OEF1" s="1168"/>
      <c r="OEG1" s="1168"/>
      <c r="OEH1" s="1168"/>
      <c r="OEI1" s="1168"/>
      <c r="OEJ1" s="1168"/>
      <c r="OEK1" s="1168"/>
      <c r="OEL1" s="1168"/>
      <c r="OEM1" s="1168"/>
      <c r="OEN1" s="1168"/>
      <c r="OEO1" s="1168"/>
      <c r="OEP1" s="1168"/>
      <c r="OEQ1" s="1168"/>
      <c r="OER1" s="1168"/>
      <c r="OES1" s="1168"/>
      <c r="OET1" s="1168"/>
      <c r="OEU1" s="1168"/>
      <c r="OEV1" s="1168"/>
      <c r="OEW1" s="1168"/>
      <c r="OEX1" s="1168"/>
      <c r="OEY1" s="1168"/>
      <c r="OEZ1" s="1168"/>
      <c r="OFA1" s="1168"/>
      <c r="OFB1" s="1168"/>
      <c r="OFC1" s="1168"/>
      <c r="OFD1" s="1168"/>
      <c r="OFE1" s="1168"/>
      <c r="OFF1" s="1168"/>
      <c r="OFG1" s="1168"/>
      <c r="OFH1" s="1168"/>
      <c r="OFI1" s="1168"/>
      <c r="OFJ1" s="1168"/>
      <c r="OFK1" s="1168"/>
      <c r="OFL1" s="1168"/>
      <c r="OFM1" s="1168"/>
      <c r="OFN1" s="1168"/>
      <c r="OFO1" s="1168"/>
      <c r="OFP1" s="1168"/>
      <c r="OFQ1" s="1168"/>
      <c r="OFR1" s="1168"/>
      <c r="OFS1" s="1168"/>
      <c r="OFT1" s="1168"/>
      <c r="OFU1" s="1168"/>
      <c r="OFV1" s="1168"/>
      <c r="OFW1" s="1168"/>
      <c r="OFX1" s="1168"/>
      <c r="OFY1" s="1168"/>
      <c r="OFZ1" s="1168"/>
      <c r="OGA1" s="1168"/>
      <c r="OGB1" s="1168"/>
      <c r="OGC1" s="1168"/>
      <c r="OGD1" s="1168"/>
      <c r="OGE1" s="1168"/>
      <c r="OGF1" s="1168"/>
      <c r="OGG1" s="1168"/>
      <c r="OGH1" s="1168"/>
      <c r="OGI1" s="1168"/>
      <c r="OGJ1" s="1168"/>
      <c r="OGK1" s="1168"/>
      <c r="OGL1" s="1168"/>
      <c r="OGM1" s="1168"/>
      <c r="OGN1" s="1168"/>
      <c r="OGO1" s="1168"/>
      <c r="OGP1" s="1168"/>
      <c r="OGQ1" s="1168"/>
      <c r="OGR1" s="1168"/>
      <c r="OGS1" s="1168"/>
      <c r="OGT1" s="1168"/>
      <c r="OGU1" s="1168"/>
      <c r="OGV1" s="1168"/>
      <c r="OGW1" s="1168"/>
      <c r="OGX1" s="1168"/>
      <c r="OGY1" s="1168"/>
      <c r="OGZ1" s="1168"/>
      <c r="OHA1" s="1168"/>
      <c r="OHB1" s="1168"/>
      <c r="OHC1" s="1168"/>
      <c r="OHD1" s="1168"/>
      <c r="OHE1" s="1168"/>
      <c r="OHF1" s="1168"/>
      <c r="OHG1" s="1168"/>
      <c r="OHH1" s="1168"/>
      <c r="OHI1" s="1168"/>
      <c r="OHJ1" s="1168"/>
      <c r="OHK1" s="1168"/>
      <c r="OHL1" s="1168"/>
      <c r="OHM1" s="1168"/>
      <c r="OHN1" s="1168"/>
      <c r="OHO1" s="1168"/>
      <c r="OHP1" s="1168"/>
      <c r="OHQ1" s="1168"/>
      <c r="OHR1" s="1168"/>
      <c r="OHS1" s="1168"/>
      <c r="OHT1" s="1168"/>
      <c r="OHU1" s="1168"/>
      <c r="OHV1" s="1168"/>
      <c r="OHW1" s="1168"/>
      <c r="OHX1" s="1168"/>
      <c r="OHY1" s="1168"/>
      <c r="OHZ1" s="1168"/>
      <c r="OIA1" s="1168"/>
      <c r="OIB1" s="1168"/>
      <c r="OIC1" s="1168"/>
      <c r="OID1" s="1168"/>
      <c r="OIE1" s="1168"/>
      <c r="OIF1" s="1168"/>
      <c r="OIG1" s="1168"/>
      <c r="OIH1" s="1168"/>
      <c r="OII1" s="1168"/>
      <c r="OIJ1" s="1168"/>
      <c r="OIK1" s="1168"/>
      <c r="OIL1" s="1168"/>
      <c r="OIM1" s="1168"/>
      <c r="OIN1" s="1168"/>
      <c r="OIO1" s="1168"/>
      <c r="OIP1" s="1168"/>
      <c r="OIQ1" s="1168"/>
      <c r="OIR1" s="1168"/>
      <c r="OIS1" s="1168"/>
      <c r="OIT1" s="1168"/>
      <c r="OIU1" s="1168"/>
      <c r="OIV1" s="1168"/>
      <c r="OIW1" s="1168"/>
      <c r="OIX1" s="1168"/>
      <c r="OIY1" s="1168"/>
      <c r="OIZ1" s="1168"/>
      <c r="OJA1" s="1168"/>
      <c r="OJB1" s="1168"/>
      <c r="OJC1" s="1168"/>
      <c r="OJD1" s="1168"/>
      <c r="OJE1" s="1168"/>
      <c r="OJF1" s="1168"/>
      <c r="OJG1" s="1168"/>
      <c r="OJH1" s="1168"/>
      <c r="OJI1" s="1168"/>
      <c r="OJJ1" s="1168"/>
      <c r="OJK1" s="1168"/>
      <c r="OJL1" s="1168"/>
      <c r="OJM1" s="1168"/>
      <c r="OJN1" s="1168"/>
      <c r="OJO1" s="1168"/>
      <c r="OJP1" s="1168"/>
      <c r="OJQ1" s="1168"/>
      <c r="OJR1" s="1168"/>
      <c r="OJS1" s="1168"/>
      <c r="OJT1" s="1168"/>
      <c r="OJU1" s="1168"/>
      <c r="OJV1" s="1168"/>
      <c r="OJW1" s="1168"/>
      <c r="OJX1" s="1168"/>
      <c r="OJY1" s="1168"/>
      <c r="OJZ1" s="1168"/>
      <c r="OKA1" s="1168"/>
      <c r="OKB1" s="1168"/>
      <c r="OKC1" s="1168"/>
      <c r="OKD1" s="1168"/>
      <c r="OKE1" s="1168"/>
      <c r="OKF1" s="1168"/>
      <c r="OKG1" s="1168"/>
      <c r="OKH1" s="1168"/>
      <c r="OKI1" s="1168"/>
      <c r="OKJ1" s="1168"/>
      <c r="OKK1" s="1168"/>
      <c r="OKL1" s="1168"/>
      <c r="OKM1" s="1168"/>
      <c r="OKN1" s="1168"/>
      <c r="OKO1" s="1168"/>
      <c r="OKP1" s="1168"/>
      <c r="OKQ1" s="1168"/>
      <c r="OKR1" s="1168"/>
      <c r="OKS1" s="1168"/>
      <c r="OKT1" s="1168"/>
      <c r="OKU1" s="1168"/>
      <c r="OKV1" s="1168"/>
      <c r="OKW1" s="1168"/>
      <c r="OKX1" s="1168"/>
      <c r="OKY1" s="1168"/>
      <c r="OKZ1" s="1168"/>
      <c r="OLA1" s="1168"/>
      <c r="OLB1" s="1168"/>
      <c r="OLC1" s="1168"/>
      <c r="OLD1" s="1168"/>
      <c r="OLE1" s="1168"/>
      <c r="OLF1" s="1168"/>
      <c r="OLG1" s="1168"/>
      <c r="OLH1" s="1168"/>
      <c r="OLI1" s="1168"/>
      <c r="OLJ1" s="1168"/>
      <c r="OLK1" s="1168"/>
      <c r="OLL1" s="1168"/>
      <c r="OLM1" s="1168"/>
      <c r="OLN1" s="1168"/>
      <c r="OLO1" s="1168"/>
      <c r="OLP1" s="1168"/>
      <c r="OLQ1" s="1168"/>
      <c r="OLR1" s="1168"/>
      <c r="OLS1" s="1168"/>
      <c r="OLT1" s="1168"/>
      <c r="OLU1" s="1168"/>
      <c r="OLV1" s="1168"/>
      <c r="OLW1" s="1168"/>
      <c r="OLX1" s="1168"/>
      <c r="OLY1" s="1168"/>
      <c r="OLZ1" s="1168"/>
      <c r="OMA1" s="1168"/>
      <c r="OMB1" s="1168"/>
      <c r="OMC1" s="1168"/>
      <c r="OMD1" s="1168"/>
      <c r="OME1" s="1168"/>
      <c r="OMF1" s="1168"/>
      <c r="OMG1" s="1168"/>
      <c r="OMH1" s="1168"/>
      <c r="OMI1" s="1168"/>
      <c r="OMJ1" s="1168"/>
      <c r="OMK1" s="1168"/>
      <c r="OML1" s="1168"/>
      <c r="OMM1" s="1168"/>
      <c r="OMN1" s="1168"/>
      <c r="OMO1" s="1168"/>
      <c r="OMP1" s="1168"/>
      <c r="OMQ1" s="1168"/>
      <c r="OMR1" s="1168"/>
      <c r="OMS1" s="1168"/>
      <c r="OMT1" s="1168"/>
      <c r="OMU1" s="1168"/>
      <c r="OMV1" s="1168"/>
      <c r="OMW1" s="1168"/>
      <c r="OMX1" s="1168"/>
      <c r="OMY1" s="1168"/>
      <c r="OMZ1" s="1168"/>
      <c r="ONA1" s="1168"/>
      <c r="ONB1" s="1168"/>
      <c r="ONC1" s="1168"/>
      <c r="OND1" s="1168"/>
      <c r="ONE1" s="1168"/>
      <c r="ONF1" s="1168"/>
      <c r="ONG1" s="1168"/>
      <c r="ONH1" s="1168"/>
      <c r="ONI1" s="1168"/>
      <c r="ONJ1" s="1168"/>
      <c r="ONK1" s="1168"/>
      <c r="ONL1" s="1168"/>
      <c r="ONM1" s="1168"/>
      <c r="ONN1" s="1168"/>
      <c r="ONO1" s="1168"/>
      <c r="ONP1" s="1168"/>
      <c r="ONQ1" s="1168"/>
      <c r="ONR1" s="1168"/>
      <c r="ONS1" s="1168"/>
      <c r="ONT1" s="1168"/>
      <c r="ONU1" s="1168"/>
      <c r="ONV1" s="1168"/>
      <c r="ONW1" s="1168"/>
      <c r="ONX1" s="1168"/>
      <c r="ONY1" s="1168"/>
      <c r="ONZ1" s="1168"/>
      <c r="OOA1" s="1168"/>
      <c r="OOB1" s="1168"/>
      <c r="OOC1" s="1168"/>
      <c r="OOD1" s="1168"/>
      <c r="OOE1" s="1168"/>
      <c r="OOF1" s="1168"/>
      <c r="OOG1" s="1168"/>
      <c r="OOH1" s="1168"/>
      <c r="OOI1" s="1168"/>
      <c r="OOJ1" s="1168"/>
      <c r="OOK1" s="1168"/>
      <c r="OOL1" s="1168"/>
      <c r="OOM1" s="1168"/>
      <c r="OON1" s="1168"/>
      <c r="OOO1" s="1168"/>
      <c r="OOP1" s="1168"/>
      <c r="OOQ1" s="1168"/>
      <c r="OOR1" s="1168"/>
      <c r="OOS1" s="1168"/>
      <c r="OOT1" s="1168"/>
      <c r="OOU1" s="1168"/>
      <c r="OOV1" s="1168"/>
      <c r="OOW1" s="1168"/>
      <c r="OOX1" s="1168"/>
      <c r="OOY1" s="1168"/>
      <c r="OOZ1" s="1168"/>
      <c r="OPA1" s="1168"/>
      <c r="OPB1" s="1168"/>
      <c r="OPC1" s="1168"/>
      <c r="OPD1" s="1168"/>
      <c r="OPE1" s="1168"/>
      <c r="OPF1" s="1168"/>
      <c r="OPG1" s="1168"/>
      <c r="OPH1" s="1168"/>
      <c r="OPI1" s="1168"/>
      <c r="OPJ1" s="1168"/>
      <c r="OPK1" s="1168"/>
      <c r="OPL1" s="1168"/>
      <c r="OPM1" s="1168"/>
      <c r="OPN1" s="1168"/>
      <c r="OPO1" s="1168"/>
      <c r="OPP1" s="1168"/>
      <c r="OPQ1" s="1168"/>
      <c r="OPR1" s="1168"/>
      <c r="OPS1" s="1168"/>
      <c r="OPT1" s="1168"/>
      <c r="OPU1" s="1168"/>
      <c r="OPV1" s="1168"/>
      <c r="OPW1" s="1168"/>
      <c r="OPX1" s="1168"/>
      <c r="OPY1" s="1168"/>
      <c r="OPZ1" s="1168"/>
      <c r="OQA1" s="1168"/>
      <c r="OQB1" s="1168"/>
      <c r="OQC1" s="1168"/>
      <c r="OQD1" s="1168"/>
      <c r="OQE1" s="1168"/>
      <c r="OQF1" s="1168"/>
      <c r="OQG1" s="1168"/>
      <c r="OQH1" s="1168"/>
      <c r="OQI1" s="1168"/>
      <c r="OQJ1" s="1168"/>
      <c r="OQK1" s="1168"/>
      <c r="OQL1" s="1168"/>
      <c r="OQM1" s="1168"/>
      <c r="OQN1" s="1168"/>
      <c r="OQO1" s="1168"/>
      <c r="OQP1" s="1168"/>
      <c r="OQQ1" s="1168"/>
      <c r="OQR1" s="1168"/>
      <c r="OQS1" s="1168"/>
      <c r="OQT1" s="1168"/>
      <c r="OQU1" s="1168"/>
      <c r="OQV1" s="1168"/>
      <c r="OQW1" s="1168"/>
      <c r="OQX1" s="1168"/>
      <c r="OQY1" s="1168"/>
      <c r="OQZ1" s="1168"/>
      <c r="ORA1" s="1168"/>
      <c r="ORB1" s="1168"/>
      <c r="ORC1" s="1168"/>
      <c r="ORD1" s="1168"/>
      <c r="ORE1" s="1168"/>
      <c r="ORF1" s="1168"/>
      <c r="ORG1" s="1168"/>
      <c r="ORH1" s="1168"/>
      <c r="ORI1" s="1168"/>
      <c r="ORJ1" s="1168"/>
      <c r="ORK1" s="1168"/>
      <c r="ORL1" s="1168"/>
      <c r="ORM1" s="1168"/>
      <c r="ORN1" s="1168"/>
      <c r="ORO1" s="1168"/>
      <c r="ORP1" s="1168"/>
      <c r="ORQ1" s="1168"/>
      <c r="ORR1" s="1168"/>
      <c r="ORS1" s="1168"/>
      <c r="ORT1" s="1168"/>
      <c r="ORU1" s="1168"/>
      <c r="ORV1" s="1168"/>
      <c r="ORW1" s="1168"/>
      <c r="ORX1" s="1168"/>
      <c r="ORY1" s="1168"/>
      <c r="ORZ1" s="1168"/>
      <c r="OSA1" s="1168"/>
      <c r="OSB1" s="1168"/>
      <c r="OSC1" s="1168"/>
      <c r="OSD1" s="1168"/>
      <c r="OSE1" s="1168"/>
      <c r="OSF1" s="1168"/>
      <c r="OSG1" s="1168"/>
      <c r="OSH1" s="1168"/>
      <c r="OSI1" s="1168"/>
      <c r="OSJ1" s="1168"/>
      <c r="OSK1" s="1168"/>
      <c r="OSL1" s="1168"/>
      <c r="OSM1" s="1168"/>
      <c r="OSN1" s="1168"/>
      <c r="OSO1" s="1168"/>
      <c r="OSP1" s="1168"/>
      <c r="OSQ1" s="1168"/>
      <c r="OSR1" s="1168"/>
      <c r="OSS1" s="1168"/>
      <c r="OST1" s="1168"/>
      <c r="OSU1" s="1168"/>
      <c r="OSV1" s="1168"/>
      <c r="OSW1" s="1168"/>
      <c r="OSX1" s="1168"/>
      <c r="OSY1" s="1168"/>
      <c r="OSZ1" s="1168"/>
      <c r="OTA1" s="1168"/>
      <c r="OTB1" s="1168"/>
      <c r="OTC1" s="1168"/>
      <c r="OTD1" s="1168"/>
      <c r="OTE1" s="1168"/>
      <c r="OTF1" s="1168"/>
      <c r="OTG1" s="1168"/>
      <c r="OTH1" s="1168"/>
      <c r="OTI1" s="1168"/>
      <c r="OTJ1" s="1168"/>
      <c r="OTK1" s="1168"/>
      <c r="OTL1" s="1168"/>
      <c r="OTM1" s="1168"/>
      <c r="OTN1" s="1168"/>
      <c r="OTO1" s="1168"/>
      <c r="OTP1" s="1168"/>
      <c r="OTQ1" s="1168"/>
      <c r="OTR1" s="1168"/>
      <c r="OTS1" s="1168"/>
      <c r="OTT1" s="1168"/>
      <c r="OTU1" s="1168"/>
      <c r="OTV1" s="1168"/>
      <c r="OTW1" s="1168"/>
      <c r="OTX1" s="1168"/>
      <c r="OTY1" s="1168"/>
      <c r="OTZ1" s="1168"/>
      <c r="OUA1" s="1168"/>
      <c r="OUB1" s="1168"/>
      <c r="OUC1" s="1168"/>
      <c r="OUD1" s="1168"/>
      <c r="OUE1" s="1168"/>
      <c r="OUF1" s="1168"/>
      <c r="OUG1" s="1168"/>
      <c r="OUH1" s="1168"/>
      <c r="OUI1" s="1168"/>
      <c r="OUJ1" s="1168"/>
      <c r="OUK1" s="1168"/>
      <c r="OUL1" s="1168"/>
      <c r="OUM1" s="1168"/>
      <c r="OUN1" s="1168"/>
      <c r="OUO1" s="1168"/>
      <c r="OUP1" s="1168"/>
      <c r="OUQ1" s="1168"/>
      <c r="OUR1" s="1168"/>
      <c r="OUS1" s="1168"/>
      <c r="OUT1" s="1168"/>
      <c r="OUU1" s="1168"/>
      <c r="OUV1" s="1168"/>
      <c r="OUW1" s="1168"/>
      <c r="OUX1" s="1168"/>
      <c r="OUY1" s="1168"/>
      <c r="OUZ1" s="1168"/>
      <c r="OVA1" s="1168"/>
      <c r="OVB1" s="1168"/>
      <c r="OVC1" s="1168"/>
      <c r="OVD1" s="1168"/>
      <c r="OVE1" s="1168"/>
      <c r="OVF1" s="1168"/>
      <c r="OVG1" s="1168"/>
      <c r="OVH1" s="1168"/>
      <c r="OVI1" s="1168"/>
      <c r="OVJ1" s="1168"/>
      <c r="OVK1" s="1168"/>
      <c r="OVL1" s="1168"/>
      <c r="OVM1" s="1168"/>
      <c r="OVN1" s="1168"/>
      <c r="OVO1" s="1168"/>
      <c r="OVP1" s="1168"/>
      <c r="OVQ1" s="1168"/>
      <c r="OVR1" s="1168"/>
      <c r="OVS1" s="1168"/>
      <c r="OVT1" s="1168"/>
      <c r="OVU1" s="1168"/>
      <c r="OVV1" s="1168"/>
      <c r="OVW1" s="1168"/>
      <c r="OVX1" s="1168"/>
      <c r="OVY1" s="1168"/>
      <c r="OVZ1" s="1168"/>
      <c r="OWA1" s="1168"/>
      <c r="OWB1" s="1168"/>
      <c r="OWC1" s="1168"/>
      <c r="OWD1" s="1168"/>
      <c r="OWE1" s="1168"/>
      <c r="OWF1" s="1168"/>
      <c r="OWG1" s="1168"/>
      <c r="OWH1" s="1168"/>
      <c r="OWI1" s="1168"/>
      <c r="OWJ1" s="1168"/>
      <c r="OWK1" s="1168"/>
      <c r="OWL1" s="1168"/>
      <c r="OWM1" s="1168"/>
      <c r="OWN1" s="1168"/>
      <c r="OWO1" s="1168"/>
      <c r="OWP1" s="1168"/>
      <c r="OWQ1" s="1168"/>
      <c r="OWR1" s="1168"/>
      <c r="OWS1" s="1168"/>
      <c r="OWT1" s="1168"/>
      <c r="OWU1" s="1168"/>
      <c r="OWV1" s="1168"/>
      <c r="OWW1" s="1168"/>
      <c r="OWX1" s="1168"/>
      <c r="OWY1" s="1168"/>
      <c r="OWZ1" s="1168"/>
      <c r="OXA1" s="1168"/>
      <c r="OXB1" s="1168"/>
      <c r="OXC1" s="1168"/>
      <c r="OXD1" s="1168"/>
      <c r="OXE1" s="1168"/>
      <c r="OXF1" s="1168"/>
      <c r="OXG1" s="1168"/>
      <c r="OXH1" s="1168"/>
      <c r="OXI1" s="1168"/>
      <c r="OXJ1" s="1168"/>
      <c r="OXK1" s="1168"/>
      <c r="OXL1" s="1168"/>
      <c r="OXM1" s="1168"/>
      <c r="OXN1" s="1168"/>
      <c r="OXO1" s="1168"/>
      <c r="OXP1" s="1168"/>
      <c r="OXQ1" s="1168"/>
      <c r="OXR1" s="1168"/>
      <c r="OXS1" s="1168"/>
      <c r="OXT1" s="1168"/>
      <c r="OXU1" s="1168"/>
      <c r="OXV1" s="1168"/>
      <c r="OXW1" s="1168"/>
      <c r="OXX1" s="1168"/>
      <c r="OXY1" s="1168"/>
      <c r="OXZ1" s="1168"/>
      <c r="OYA1" s="1168"/>
      <c r="OYB1" s="1168"/>
      <c r="OYC1" s="1168"/>
      <c r="OYD1" s="1168"/>
      <c r="OYE1" s="1168"/>
      <c r="OYF1" s="1168"/>
      <c r="OYG1" s="1168"/>
      <c r="OYH1" s="1168"/>
      <c r="OYI1" s="1168"/>
      <c r="OYJ1" s="1168"/>
      <c r="OYK1" s="1168"/>
      <c r="OYL1" s="1168"/>
      <c r="OYM1" s="1168"/>
      <c r="OYN1" s="1168"/>
      <c r="OYO1" s="1168"/>
      <c r="OYP1" s="1168"/>
      <c r="OYQ1" s="1168"/>
      <c r="OYR1" s="1168"/>
      <c r="OYS1" s="1168"/>
      <c r="OYT1" s="1168"/>
      <c r="OYU1" s="1168"/>
      <c r="OYV1" s="1168"/>
      <c r="OYW1" s="1168"/>
      <c r="OYX1" s="1168"/>
      <c r="OYY1" s="1168"/>
      <c r="OYZ1" s="1168"/>
      <c r="OZA1" s="1168"/>
      <c r="OZB1" s="1168"/>
      <c r="OZC1" s="1168"/>
      <c r="OZD1" s="1168"/>
      <c r="OZE1" s="1168"/>
      <c r="OZF1" s="1168"/>
      <c r="OZG1" s="1168"/>
      <c r="OZH1" s="1168"/>
      <c r="OZI1" s="1168"/>
      <c r="OZJ1" s="1168"/>
      <c r="OZK1" s="1168"/>
      <c r="OZL1" s="1168"/>
      <c r="OZM1" s="1168"/>
      <c r="OZN1" s="1168"/>
      <c r="OZO1" s="1168"/>
      <c r="OZP1" s="1168"/>
      <c r="OZQ1" s="1168"/>
      <c r="OZR1" s="1168"/>
      <c r="OZS1" s="1168"/>
      <c r="OZT1" s="1168"/>
      <c r="OZU1" s="1168"/>
      <c r="OZV1" s="1168"/>
      <c r="OZW1" s="1168"/>
      <c r="OZX1" s="1168"/>
      <c r="OZY1" s="1168"/>
      <c r="OZZ1" s="1168"/>
      <c r="PAA1" s="1168"/>
      <c r="PAB1" s="1168"/>
      <c r="PAC1" s="1168"/>
      <c r="PAD1" s="1168"/>
      <c r="PAE1" s="1168"/>
      <c r="PAF1" s="1168"/>
      <c r="PAG1" s="1168"/>
      <c r="PAH1" s="1168"/>
      <c r="PAI1" s="1168"/>
      <c r="PAJ1" s="1168"/>
      <c r="PAK1" s="1168"/>
      <c r="PAL1" s="1168"/>
      <c r="PAM1" s="1168"/>
      <c r="PAN1" s="1168"/>
      <c r="PAO1" s="1168"/>
      <c r="PAP1" s="1168"/>
      <c r="PAQ1" s="1168"/>
      <c r="PAR1" s="1168"/>
      <c r="PAS1" s="1168"/>
      <c r="PAT1" s="1168"/>
      <c r="PAU1" s="1168"/>
      <c r="PAV1" s="1168"/>
      <c r="PAW1" s="1168"/>
      <c r="PAX1" s="1168"/>
      <c r="PAY1" s="1168"/>
      <c r="PAZ1" s="1168"/>
      <c r="PBA1" s="1168"/>
      <c r="PBB1" s="1168"/>
      <c r="PBC1" s="1168"/>
      <c r="PBD1" s="1168"/>
      <c r="PBE1" s="1168"/>
      <c r="PBF1" s="1168"/>
      <c r="PBG1" s="1168"/>
      <c r="PBH1" s="1168"/>
      <c r="PBI1" s="1168"/>
      <c r="PBJ1" s="1168"/>
      <c r="PBK1" s="1168"/>
      <c r="PBL1" s="1168"/>
      <c r="PBM1" s="1168"/>
      <c r="PBN1" s="1168"/>
      <c r="PBO1" s="1168"/>
      <c r="PBP1" s="1168"/>
      <c r="PBQ1" s="1168"/>
      <c r="PBR1" s="1168"/>
      <c r="PBS1" s="1168"/>
      <c r="PBT1" s="1168"/>
      <c r="PBU1" s="1168"/>
      <c r="PBV1" s="1168"/>
      <c r="PBW1" s="1168"/>
      <c r="PBX1" s="1168"/>
      <c r="PBY1" s="1168"/>
      <c r="PBZ1" s="1168"/>
      <c r="PCA1" s="1168"/>
      <c r="PCB1" s="1168"/>
      <c r="PCC1" s="1168"/>
      <c r="PCD1" s="1168"/>
      <c r="PCE1" s="1168"/>
      <c r="PCF1" s="1168"/>
      <c r="PCG1" s="1168"/>
      <c r="PCH1" s="1168"/>
      <c r="PCI1" s="1168"/>
      <c r="PCJ1" s="1168"/>
      <c r="PCK1" s="1168"/>
      <c r="PCL1" s="1168"/>
      <c r="PCM1" s="1168"/>
      <c r="PCN1" s="1168"/>
      <c r="PCO1" s="1168"/>
      <c r="PCP1" s="1168"/>
      <c r="PCQ1" s="1168"/>
      <c r="PCR1" s="1168"/>
      <c r="PCS1" s="1168"/>
      <c r="PCT1" s="1168"/>
      <c r="PCU1" s="1168"/>
      <c r="PCV1" s="1168"/>
      <c r="PCW1" s="1168"/>
      <c r="PCX1" s="1168"/>
      <c r="PCY1" s="1168"/>
      <c r="PCZ1" s="1168"/>
      <c r="PDA1" s="1168"/>
      <c r="PDB1" s="1168"/>
      <c r="PDC1" s="1168"/>
      <c r="PDD1" s="1168"/>
      <c r="PDE1" s="1168"/>
      <c r="PDF1" s="1168"/>
      <c r="PDG1" s="1168"/>
      <c r="PDH1" s="1168"/>
      <c r="PDI1" s="1168"/>
      <c r="PDJ1" s="1168"/>
      <c r="PDK1" s="1168"/>
      <c r="PDL1" s="1168"/>
      <c r="PDM1" s="1168"/>
      <c r="PDN1" s="1168"/>
      <c r="PDO1" s="1168"/>
      <c r="PDP1" s="1168"/>
      <c r="PDQ1" s="1168"/>
      <c r="PDR1" s="1168"/>
      <c r="PDS1" s="1168"/>
      <c r="PDT1" s="1168"/>
      <c r="PDU1" s="1168"/>
      <c r="PDV1" s="1168"/>
      <c r="PDW1" s="1168"/>
      <c r="PDX1" s="1168"/>
      <c r="PDY1" s="1168"/>
      <c r="PDZ1" s="1168"/>
      <c r="PEA1" s="1168"/>
      <c r="PEB1" s="1168"/>
      <c r="PEC1" s="1168"/>
      <c r="PED1" s="1168"/>
      <c r="PEE1" s="1168"/>
      <c r="PEF1" s="1168"/>
      <c r="PEG1" s="1168"/>
      <c r="PEH1" s="1168"/>
      <c r="PEI1" s="1168"/>
      <c r="PEJ1" s="1168"/>
      <c r="PEK1" s="1168"/>
      <c r="PEL1" s="1168"/>
      <c r="PEM1" s="1168"/>
      <c r="PEN1" s="1168"/>
      <c r="PEO1" s="1168"/>
      <c r="PEP1" s="1168"/>
      <c r="PEQ1" s="1168"/>
      <c r="PER1" s="1168"/>
      <c r="PES1" s="1168"/>
      <c r="PET1" s="1168"/>
      <c r="PEU1" s="1168"/>
      <c r="PEV1" s="1168"/>
      <c r="PEW1" s="1168"/>
      <c r="PEX1" s="1168"/>
      <c r="PEY1" s="1168"/>
      <c r="PEZ1" s="1168"/>
      <c r="PFA1" s="1168"/>
      <c r="PFB1" s="1168"/>
      <c r="PFC1" s="1168"/>
      <c r="PFD1" s="1168"/>
      <c r="PFE1" s="1168"/>
      <c r="PFF1" s="1168"/>
      <c r="PFG1" s="1168"/>
      <c r="PFH1" s="1168"/>
      <c r="PFI1" s="1168"/>
      <c r="PFJ1" s="1168"/>
      <c r="PFK1" s="1168"/>
      <c r="PFL1" s="1168"/>
      <c r="PFM1" s="1168"/>
      <c r="PFN1" s="1168"/>
      <c r="PFO1" s="1168"/>
      <c r="PFP1" s="1168"/>
      <c r="PFQ1" s="1168"/>
      <c r="PFR1" s="1168"/>
      <c r="PFS1" s="1168"/>
      <c r="PFT1" s="1168"/>
      <c r="PFU1" s="1168"/>
      <c r="PFV1" s="1168"/>
      <c r="PFW1" s="1168"/>
      <c r="PFX1" s="1168"/>
      <c r="PFY1" s="1168"/>
      <c r="PFZ1" s="1168"/>
      <c r="PGA1" s="1168"/>
      <c r="PGB1" s="1168"/>
      <c r="PGC1" s="1168"/>
      <c r="PGD1" s="1168"/>
      <c r="PGE1" s="1168"/>
      <c r="PGF1" s="1168"/>
      <c r="PGG1" s="1168"/>
      <c r="PGH1" s="1168"/>
      <c r="PGI1" s="1168"/>
      <c r="PGJ1" s="1168"/>
      <c r="PGK1" s="1168"/>
      <c r="PGL1" s="1168"/>
      <c r="PGM1" s="1168"/>
      <c r="PGN1" s="1168"/>
      <c r="PGO1" s="1168"/>
      <c r="PGP1" s="1168"/>
      <c r="PGQ1" s="1168"/>
      <c r="PGR1" s="1168"/>
      <c r="PGS1" s="1168"/>
      <c r="PGT1" s="1168"/>
      <c r="PGU1" s="1168"/>
      <c r="PGV1" s="1168"/>
      <c r="PGW1" s="1168"/>
      <c r="PGX1" s="1168"/>
      <c r="PGY1" s="1168"/>
      <c r="PGZ1" s="1168"/>
      <c r="PHA1" s="1168"/>
      <c r="PHB1" s="1168"/>
      <c r="PHC1" s="1168"/>
      <c r="PHD1" s="1168"/>
      <c r="PHE1" s="1168"/>
      <c r="PHF1" s="1168"/>
      <c r="PHG1" s="1168"/>
      <c r="PHH1" s="1168"/>
      <c r="PHI1" s="1168"/>
      <c r="PHJ1" s="1168"/>
      <c r="PHK1" s="1168"/>
      <c r="PHL1" s="1168"/>
      <c r="PHM1" s="1168"/>
      <c r="PHN1" s="1168"/>
      <c r="PHO1" s="1168"/>
      <c r="PHP1" s="1168"/>
      <c r="PHQ1" s="1168"/>
      <c r="PHR1" s="1168"/>
      <c r="PHS1" s="1168"/>
      <c r="PHT1" s="1168"/>
      <c r="PHU1" s="1168"/>
      <c r="PHV1" s="1168"/>
      <c r="PHW1" s="1168"/>
      <c r="PHX1" s="1168"/>
      <c r="PHY1" s="1168"/>
      <c r="PHZ1" s="1168"/>
      <c r="PIA1" s="1168"/>
      <c r="PIB1" s="1168"/>
      <c r="PIC1" s="1168"/>
      <c r="PID1" s="1168"/>
      <c r="PIE1" s="1168"/>
      <c r="PIF1" s="1168"/>
      <c r="PIG1" s="1168"/>
      <c r="PIH1" s="1168"/>
      <c r="PII1" s="1168"/>
      <c r="PIJ1" s="1168"/>
      <c r="PIK1" s="1168"/>
      <c r="PIL1" s="1168"/>
      <c r="PIM1" s="1168"/>
      <c r="PIN1" s="1168"/>
      <c r="PIO1" s="1168"/>
      <c r="PIP1" s="1168"/>
      <c r="PIQ1" s="1168"/>
      <c r="PIR1" s="1168"/>
      <c r="PIS1" s="1168"/>
      <c r="PIT1" s="1168"/>
      <c r="PIU1" s="1168"/>
      <c r="PIV1" s="1168"/>
      <c r="PIW1" s="1168"/>
      <c r="PIX1" s="1168"/>
      <c r="PIY1" s="1168"/>
      <c r="PIZ1" s="1168"/>
      <c r="PJA1" s="1168"/>
      <c r="PJB1" s="1168"/>
      <c r="PJC1" s="1168"/>
      <c r="PJD1" s="1168"/>
      <c r="PJE1" s="1168"/>
      <c r="PJF1" s="1168"/>
      <c r="PJG1" s="1168"/>
      <c r="PJH1" s="1168"/>
      <c r="PJI1" s="1168"/>
      <c r="PJJ1" s="1168"/>
      <c r="PJK1" s="1168"/>
      <c r="PJL1" s="1168"/>
      <c r="PJM1" s="1168"/>
      <c r="PJN1" s="1168"/>
      <c r="PJO1" s="1168"/>
      <c r="PJP1" s="1168"/>
      <c r="PJQ1" s="1168"/>
      <c r="PJR1" s="1168"/>
      <c r="PJS1" s="1168"/>
      <c r="PJT1" s="1168"/>
      <c r="PJU1" s="1168"/>
      <c r="PJV1" s="1168"/>
      <c r="PJW1" s="1168"/>
      <c r="PJX1" s="1168"/>
      <c r="PJY1" s="1168"/>
      <c r="PJZ1" s="1168"/>
      <c r="PKA1" s="1168"/>
      <c r="PKB1" s="1168"/>
      <c r="PKC1" s="1168"/>
      <c r="PKD1" s="1168"/>
      <c r="PKE1" s="1168"/>
      <c r="PKF1" s="1168"/>
      <c r="PKG1" s="1168"/>
      <c r="PKH1" s="1168"/>
      <c r="PKI1" s="1168"/>
      <c r="PKJ1" s="1168"/>
      <c r="PKK1" s="1168"/>
      <c r="PKL1" s="1168"/>
      <c r="PKM1" s="1168"/>
      <c r="PKN1" s="1168"/>
      <c r="PKO1" s="1168"/>
      <c r="PKP1" s="1168"/>
      <c r="PKQ1" s="1168"/>
      <c r="PKR1" s="1168"/>
      <c r="PKS1" s="1168"/>
      <c r="PKT1" s="1168"/>
      <c r="PKU1" s="1168"/>
      <c r="PKV1" s="1168"/>
      <c r="PKW1" s="1168"/>
      <c r="PKX1" s="1168"/>
      <c r="PKY1" s="1168"/>
      <c r="PKZ1" s="1168"/>
      <c r="PLA1" s="1168"/>
      <c r="PLB1" s="1168"/>
      <c r="PLC1" s="1168"/>
      <c r="PLD1" s="1168"/>
      <c r="PLE1" s="1168"/>
      <c r="PLF1" s="1168"/>
      <c r="PLG1" s="1168"/>
      <c r="PLH1" s="1168"/>
      <c r="PLI1" s="1168"/>
      <c r="PLJ1" s="1168"/>
      <c r="PLK1" s="1168"/>
      <c r="PLL1" s="1168"/>
      <c r="PLM1" s="1168"/>
      <c r="PLN1" s="1168"/>
      <c r="PLO1" s="1168"/>
      <c r="PLP1" s="1168"/>
      <c r="PLQ1" s="1168"/>
      <c r="PLR1" s="1168"/>
      <c r="PLS1" s="1168"/>
      <c r="PLT1" s="1168"/>
      <c r="PLU1" s="1168"/>
      <c r="PLV1" s="1168"/>
      <c r="PLW1" s="1168"/>
      <c r="PLX1" s="1168"/>
      <c r="PLY1" s="1168"/>
      <c r="PLZ1" s="1168"/>
      <c r="PMA1" s="1168"/>
      <c r="PMB1" s="1168"/>
      <c r="PMC1" s="1168"/>
      <c r="PMD1" s="1168"/>
      <c r="PME1" s="1168"/>
      <c r="PMF1" s="1168"/>
      <c r="PMG1" s="1168"/>
      <c r="PMH1" s="1168"/>
      <c r="PMI1" s="1168"/>
      <c r="PMJ1" s="1168"/>
      <c r="PMK1" s="1168"/>
      <c r="PML1" s="1168"/>
      <c r="PMM1" s="1168"/>
      <c r="PMN1" s="1168"/>
      <c r="PMO1" s="1168"/>
      <c r="PMP1" s="1168"/>
      <c r="PMQ1" s="1168"/>
      <c r="PMR1" s="1168"/>
      <c r="PMS1" s="1168"/>
      <c r="PMT1" s="1168"/>
      <c r="PMU1" s="1168"/>
      <c r="PMV1" s="1168"/>
      <c r="PMW1" s="1168"/>
      <c r="PMX1" s="1168"/>
      <c r="PMY1" s="1168"/>
      <c r="PMZ1" s="1168"/>
      <c r="PNA1" s="1168"/>
      <c r="PNB1" s="1168"/>
      <c r="PNC1" s="1168"/>
      <c r="PND1" s="1168"/>
      <c r="PNE1" s="1168"/>
      <c r="PNF1" s="1168"/>
      <c r="PNG1" s="1168"/>
      <c r="PNH1" s="1168"/>
      <c r="PNI1" s="1168"/>
      <c r="PNJ1" s="1168"/>
      <c r="PNK1" s="1168"/>
      <c r="PNL1" s="1168"/>
      <c r="PNM1" s="1168"/>
      <c r="PNN1" s="1168"/>
      <c r="PNO1" s="1168"/>
      <c r="PNP1" s="1168"/>
      <c r="PNQ1" s="1168"/>
      <c r="PNR1" s="1168"/>
      <c r="PNS1" s="1168"/>
      <c r="PNT1" s="1168"/>
      <c r="PNU1" s="1168"/>
      <c r="PNV1" s="1168"/>
      <c r="PNW1" s="1168"/>
      <c r="PNX1" s="1168"/>
      <c r="PNY1" s="1168"/>
      <c r="PNZ1" s="1168"/>
      <c r="POA1" s="1168"/>
      <c r="POB1" s="1168"/>
      <c r="POC1" s="1168"/>
      <c r="POD1" s="1168"/>
      <c r="POE1" s="1168"/>
      <c r="POF1" s="1168"/>
      <c r="POG1" s="1168"/>
      <c r="POH1" s="1168"/>
      <c r="POI1" s="1168"/>
      <c r="POJ1" s="1168"/>
      <c r="POK1" s="1168"/>
      <c r="POL1" s="1168"/>
      <c r="POM1" s="1168"/>
      <c r="PON1" s="1168"/>
      <c r="POO1" s="1168"/>
      <c r="POP1" s="1168"/>
      <c r="POQ1" s="1168"/>
      <c r="POR1" s="1168"/>
      <c r="POS1" s="1168"/>
      <c r="POT1" s="1168"/>
      <c r="POU1" s="1168"/>
      <c r="POV1" s="1168"/>
      <c r="POW1" s="1168"/>
      <c r="POX1" s="1168"/>
      <c r="POY1" s="1168"/>
      <c r="POZ1" s="1168"/>
      <c r="PPA1" s="1168"/>
      <c r="PPB1" s="1168"/>
      <c r="PPC1" s="1168"/>
      <c r="PPD1" s="1168"/>
      <c r="PPE1" s="1168"/>
      <c r="PPF1" s="1168"/>
      <c r="PPG1" s="1168"/>
      <c r="PPH1" s="1168"/>
      <c r="PPI1" s="1168"/>
      <c r="PPJ1" s="1168"/>
      <c r="PPK1" s="1168"/>
      <c r="PPL1" s="1168"/>
      <c r="PPM1" s="1168"/>
      <c r="PPN1" s="1168"/>
      <c r="PPO1" s="1168"/>
      <c r="PPP1" s="1168"/>
      <c r="PPQ1" s="1168"/>
      <c r="PPR1" s="1168"/>
      <c r="PPS1" s="1168"/>
      <c r="PPT1" s="1168"/>
      <c r="PPU1" s="1168"/>
      <c r="PPV1" s="1168"/>
      <c r="PPW1" s="1168"/>
      <c r="PPX1" s="1168"/>
      <c r="PPY1" s="1168"/>
      <c r="PPZ1" s="1168"/>
      <c r="PQA1" s="1168"/>
      <c r="PQB1" s="1168"/>
      <c r="PQC1" s="1168"/>
      <c r="PQD1" s="1168"/>
      <c r="PQE1" s="1168"/>
      <c r="PQF1" s="1168"/>
      <c r="PQG1" s="1168"/>
      <c r="PQH1" s="1168"/>
      <c r="PQI1" s="1168"/>
      <c r="PQJ1" s="1168"/>
      <c r="PQK1" s="1168"/>
      <c r="PQL1" s="1168"/>
      <c r="PQM1" s="1168"/>
      <c r="PQN1" s="1168"/>
      <c r="PQO1" s="1168"/>
      <c r="PQP1" s="1168"/>
      <c r="PQQ1" s="1168"/>
      <c r="PQR1" s="1168"/>
      <c r="PQS1" s="1168"/>
      <c r="PQT1" s="1168"/>
      <c r="PQU1" s="1168"/>
      <c r="PQV1" s="1168"/>
      <c r="PQW1" s="1168"/>
      <c r="PQX1" s="1168"/>
      <c r="PQY1" s="1168"/>
      <c r="PQZ1" s="1168"/>
      <c r="PRA1" s="1168"/>
      <c r="PRB1" s="1168"/>
      <c r="PRC1" s="1168"/>
      <c r="PRD1" s="1168"/>
      <c r="PRE1" s="1168"/>
      <c r="PRF1" s="1168"/>
      <c r="PRG1" s="1168"/>
      <c r="PRH1" s="1168"/>
      <c r="PRI1" s="1168"/>
      <c r="PRJ1" s="1168"/>
      <c r="PRK1" s="1168"/>
      <c r="PRL1" s="1168"/>
      <c r="PRM1" s="1168"/>
      <c r="PRN1" s="1168"/>
      <c r="PRO1" s="1168"/>
      <c r="PRP1" s="1168"/>
      <c r="PRQ1" s="1168"/>
      <c r="PRR1" s="1168"/>
      <c r="PRS1" s="1168"/>
      <c r="PRT1" s="1168"/>
      <c r="PRU1" s="1168"/>
      <c r="PRV1" s="1168"/>
      <c r="PRW1" s="1168"/>
      <c r="PRX1" s="1168"/>
      <c r="PRY1" s="1168"/>
      <c r="PRZ1" s="1168"/>
      <c r="PSA1" s="1168"/>
      <c r="PSB1" s="1168"/>
      <c r="PSC1" s="1168"/>
      <c r="PSD1" s="1168"/>
      <c r="PSE1" s="1168"/>
      <c r="PSF1" s="1168"/>
      <c r="PSG1" s="1168"/>
      <c r="PSH1" s="1168"/>
      <c r="PSI1" s="1168"/>
      <c r="PSJ1" s="1168"/>
      <c r="PSK1" s="1168"/>
      <c r="PSL1" s="1168"/>
      <c r="PSM1" s="1168"/>
      <c r="PSN1" s="1168"/>
      <c r="PSO1" s="1168"/>
      <c r="PSP1" s="1168"/>
      <c r="PSQ1" s="1168"/>
      <c r="PSR1" s="1168"/>
      <c r="PSS1" s="1168"/>
      <c r="PST1" s="1168"/>
      <c r="PSU1" s="1168"/>
      <c r="PSV1" s="1168"/>
      <c r="PSW1" s="1168"/>
      <c r="PSX1" s="1168"/>
      <c r="PSY1" s="1168"/>
      <c r="PSZ1" s="1168"/>
      <c r="PTA1" s="1168"/>
      <c r="PTB1" s="1168"/>
      <c r="PTC1" s="1168"/>
      <c r="PTD1" s="1168"/>
      <c r="PTE1" s="1168"/>
      <c r="PTF1" s="1168"/>
      <c r="PTG1" s="1168"/>
      <c r="PTH1" s="1168"/>
      <c r="PTI1" s="1168"/>
      <c r="PTJ1" s="1168"/>
      <c r="PTK1" s="1168"/>
      <c r="PTL1" s="1168"/>
      <c r="PTM1" s="1168"/>
      <c r="PTN1" s="1168"/>
      <c r="PTO1" s="1168"/>
      <c r="PTP1" s="1168"/>
      <c r="PTQ1" s="1168"/>
      <c r="PTR1" s="1168"/>
      <c r="PTS1" s="1168"/>
      <c r="PTT1" s="1168"/>
      <c r="PTU1" s="1168"/>
      <c r="PTV1" s="1168"/>
      <c r="PTW1" s="1168"/>
      <c r="PTX1" s="1168"/>
      <c r="PTY1" s="1168"/>
      <c r="PTZ1" s="1168"/>
      <c r="PUA1" s="1168"/>
      <c r="PUB1" s="1168"/>
      <c r="PUC1" s="1168"/>
      <c r="PUD1" s="1168"/>
      <c r="PUE1" s="1168"/>
      <c r="PUF1" s="1168"/>
      <c r="PUG1" s="1168"/>
      <c r="PUH1" s="1168"/>
      <c r="PUI1" s="1168"/>
      <c r="PUJ1" s="1168"/>
      <c r="PUK1" s="1168"/>
      <c r="PUL1" s="1168"/>
      <c r="PUM1" s="1168"/>
      <c r="PUN1" s="1168"/>
      <c r="PUO1" s="1168"/>
      <c r="PUP1" s="1168"/>
      <c r="PUQ1" s="1168"/>
      <c r="PUR1" s="1168"/>
      <c r="PUS1" s="1168"/>
      <c r="PUT1" s="1168"/>
      <c r="PUU1" s="1168"/>
      <c r="PUV1" s="1168"/>
      <c r="PUW1" s="1168"/>
      <c r="PUX1" s="1168"/>
      <c r="PUY1" s="1168"/>
      <c r="PUZ1" s="1168"/>
      <c r="PVA1" s="1168"/>
      <c r="PVB1" s="1168"/>
      <c r="PVC1" s="1168"/>
      <c r="PVD1" s="1168"/>
      <c r="PVE1" s="1168"/>
      <c r="PVF1" s="1168"/>
      <c r="PVG1" s="1168"/>
      <c r="PVH1" s="1168"/>
      <c r="PVI1" s="1168"/>
      <c r="PVJ1" s="1168"/>
      <c r="PVK1" s="1168"/>
      <c r="PVL1" s="1168"/>
      <c r="PVM1" s="1168"/>
      <c r="PVN1" s="1168"/>
      <c r="PVO1" s="1168"/>
      <c r="PVP1" s="1168"/>
      <c r="PVQ1" s="1168"/>
      <c r="PVR1" s="1168"/>
      <c r="PVS1" s="1168"/>
      <c r="PVT1" s="1168"/>
      <c r="PVU1" s="1168"/>
      <c r="PVV1" s="1168"/>
      <c r="PVW1" s="1168"/>
      <c r="PVX1" s="1168"/>
      <c r="PVY1" s="1168"/>
      <c r="PVZ1" s="1168"/>
      <c r="PWA1" s="1168"/>
      <c r="PWB1" s="1168"/>
      <c r="PWC1" s="1168"/>
      <c r="PWD1" s="1168"/>
      <c r="PWE1" s="1168"/>
      <c r="PWF1" s="1168"/>
      <c r="PWG1" s="1168"/>
      <c r="PWH1" s="1168"/>
      <c r="PWI1" s="1168"/>
      <c r="PWJ1" s="1168"/>
      <c r="PWK1" s="1168"/>
      <c r="PWL1" s="1168"/>
      <c r="PWM1" s="1168"/>
      <c r="PWN1" s="1168"/>
      <c r="PWO1" s="1168"/>
      <c r="PWP1" s="1168"/>
      <c r="PWQ1" s="1168"/>
      <c r="PWR1" s="1168"/>
      <c r="PWS1" s="1168"/>
      <c r="PWT1" s="1168"/>
      <c r="PWU1" s="1168"/>
      <c r="PWV1" s="1168"/>
      <c r="PWW1" s="1168"/>
      <c r="PWX1" s="1168"/>
      <c r="PWY1" s="1168"/>
      <c r="PWZ1" s="1168"/>
      <c r="PXA1" s="1168"/>
      <c r="PXB1" s="1168"/>
      <c r="PXC1" s="1168"/>
      <c r="PXD1" s="1168"/>
      <c r="PXE1" s="1168"/>
      <c r="PXF1" s="1168"/>
      <c r="PXG1" s="1168"/>
      <c r="PXH1" s="1168"/>
      <c r="PXI1" s="1168"/>
      <c r="PXJ1" s="1168"/>
      <c r="PXK1" s="1168"/>
      <c r="PXL1" s="1168"/>
      <c r="PXM1" s="1168"/>
      <c r="PXN1" s="1168"/>
      <c r="PXO1" s="1168"/>
      <c r="PXP1" s="1168"/>
      <c r="PXQ1" s="1168"/>
      <c r="PXR1" s="1168"/>
      <c r="PXS1" s="1168"/>
      <c r="PXT1" s="1168"/>
      <c r="PXU1" s="1168"/>
      <c r="PXV1" s="1168"/>
      <c r="PXW1" s="1168"/>
      <c r="PXX1" s="1168"/>
      <c r="PXY1" s="1168"/>
      <c r="PXZ1" s="1168"/>
      <c r="PYA1" s="1168"/>
      <c r="PYB1" s="1168"/>
      <c r="PYC1" s="1168"/>
      <c r="PYD1" s="1168"/>
      <c r="PYE1" s="1168"/>
      <c r="PYF1" s="1168"/>
      <c r="PYG1" s="1168"/>
      <c r="PYH1" s="1168"/>
      <c r="PYI1" s="1168"/>
      <c r="PYJ1" s="1168"/>
      <c r="PYK1" s="1168"/>
      <c r="PYL1" s="1168"/>
      <c r="PYM1" s="1168"/>
      <c r="PYN1" s="1168"/>
      <c r="PYO1" s="1168"/>
      <c r="PYP1" s="1168"/>
      <c r="PYQ1" s="1168"/>
      <c r="PYR1" s="1168"/>
      <c r="PYS1" s="1168"/>
      <c r="PYT1" s="1168"/>
      <c r="PYU1" s="1168"/>
      <c r="PYV1" s="1168"/>
      <c r="PYW1" s="1168"/>
      <c r="PYX1" s="1168"/>
      <c r="PYY1" s="1168"/>
      <c r="PYZ1" s="1168"/>
      <c r="PZA1" s="1168"/>
      <c r="PZB1" s="1168"/>
      <c r="PZC1" s="1168"/>
      <c r="PZD1" s="1168"/>
      <c r="PZE1" s="1168"/>
      <c r="PZF1" s="1168"/>
      <c r="PZG1" s="1168"/>
      <c r="PZH1" s="1168"/>
      <c r="PZI1" s="1168"/>
      <c r="PZJ1" s="1168"/>
      <c r="PZK1" s="1168"/>
      <c r="PZL1" s="1168"/>
      <c r="PZM1" s="1168"/>
      <c r="PZN1" s="1168"/>
      <c r="PZO1" s="1168"/>
      <c r="PZP1" s="1168"/>
      <c r="PZQ1" s="1168"/>
      <c r="PZR1" s="1168"/>
      <c r="PZS1" s="1168"/>
      <c r="PZT1" s="1168"/>
      <c r="PZU1" s="1168"/>
      <c r="PZV1" s="1168"/>
      <c r="PZW1" s="1168"/>
      <c r="PZX1" s="1168"/>
      <c r="PZY1" s="1168"/>
      <c r="PZZ1" s="1168"/>
      <c r="QAA1" s="1168"/>
      <c r="QAB1" s="1168"/>
      <c r="QAC1" s="1168"/>
      <c r="QAD1" s="1168"/>
      <c r="QAE1" s="1168"/>
      <c r="QAF1" s="1168"/>
      <c r="QAG1" s="1168"/>
      <c r="QAH1" s="1168"/>
      <c r="QAI1" s="1168"/>
      <c r="QAJ1" s="1168"/>
      <c r="QAK1" s="1168"/>
      <c r="QAL1" s="1168"/>
      <c r="QAM1" s="1168"/>
      <c r="QAN1" s="1168"/>
      <c r="QAO1" s="1168"/>
      <c r="QAP1" s="1168"/>
      <c r="QAQ1" s="1168"/>
      <c r="QAR1" s="1168"/>
      <c r="QAS1" s="1168"/>
      <c r="QAT1" s="1168"/>
      <c r="QAU1" s="1168"/>
      <c r="QAV1" s="1168"/>
      <c r="QAW1" s="1168"/>
      <c r="QAX1" s="1168"/>
      <c r="QAY1" s="1168"/>
      <c r="QAZ1" s="1168"/>
      <c r="QBA1" s="1168"/>
      <c r="QBB1" s="1168"/>
      <c r="QBC1" s="1168"/>
      <c r="QBD1" s="1168"/>
      <c r="QBE1" s="1168"/>
      <c r="QBF1" s="1168"/>
      <c r="QBG1" s="1168"/>
      <c r="QBH1" s="1168"/>
      <c r="QBI1" s="1168"/>
      <c r="QBJ1" s="1168"/>
      <c r="QBK1" s="1168"/>
      <c r="QBL1" s="1168"/>
      <c r="QBM1" s="1168"/>
      <c r="QBN1" s="1168"/>
      <c r="QBO1" s="1168"/>
      <c r="QBP1" s="1168"/>
      <c r="QBQ1" s="1168"/>
      <c r="QBR1" s="1168"/>
      <c r="QBS1" s="1168"/>
      <c r="QBT1" s="1168"/>
      <c r="QBU1" s="1168"/>
      <c r="QBV1" s="1168"/>
      <c r="QBW1" s="1168"/>
      <c r="QBX1" s="1168"/>
      <c r="QBY1" s="1168"/>
      <c r="QBZ1" s="1168"/>
      <c r="QCA1" s="1168"/>
      <c r="QCB1" s="1168"/>
      <c r="QCC1" s="1168"/>
      <c r="QCD1" s="1168"/>
      <c r="QCE1" s="1168"/>
      <c r="QCF1" s="1168"/>
      <c r="QCG1" s="1168"/>
      <c r="QCH1" s="1168"/>
      <c r="QCI1" s="1168"/>
      <c r="QCJ1" s="1168"/>
      <c r="QCK1" s="1168"/>
      <c r="QCL1" s="1168"/>
      <c r="QCM1" s="1168"/>
      <c r="QCN1" s="1168"/>
      <c r="QCO1" s="1168"/>
      <c r="QCP1" s="1168"/>
      <c r="QCQ1" s="1168"/>
      <c r="QCR1" s="1168"/>
      <c r="QCS1" s="1168"/>
      <c r="QCT1" s="1168"/>
      <c r="QCU1" s="1168"/>
      <c r="QCV1" s="1168"/>
      <c r="QCW1" s="1168"/>
      <c r="QCX1" s="1168"/>
      <c r="QCY1" s="1168"/>
      <c r="QCZ1" s="1168"/>
      <c r="QDA1" s="1168"/>
      <c r="QDB1" s="1168"/>
      <c r="QDC1" s="1168"/>
      <c r="QDD1" s="1168"/>
      <c r="QDE1" s="1168"/>
      <c r="QDF1" s="1168"/>
      <c r="QDG1" s="1168"/>
      <c r="QDH1" s="1168"/>
      <c r="QDI1" s="1168"/>
      <c r="QDJ1" s="1168"/>
      <c r="QDK1" s="1168"/>
      <c r="QDL1" s="1168"/>
      <c r="QDM1" s="1168"/>
      <c r="QDN1" s="1168"/>
      <c r="QDO1" s="1168"/>
      <c r="QDP1" s="1168"/>
      <c r="QDQ1" s="1168"/>
      <c r="QDR1" s="1168"/>
      <c r="QDS1" s="1168"/>
      <c r="QDT1" s="1168"/>
      <c r="QDU1" s="1168"/>
      <c r="QDV1" s="1168"/>
      <c r="QDW1" s="1168"/>
      <c r="QDX1" s="1168"/>
      <c r="QDY1" s="1168"/>
      <c r="QDZ1" s="1168"/>
      <c r="QEA1" s="1168"/>
      <c r="QEB1" s="1168"/>
      <c r="QEC1" s="1168"/>
      <c r="QED1" s="1168"/>
      <c r="QEE1" s="1168"/>
      <c r="QEF1" s="1168"/>
      <c r="QEG1" s="1168"/>
      <c r="QEH1" s="1168"/>
      <c r="QEI1" s="1168"/>
      <c r="QEJ1" s="1168"/>
      <c r="QEK1" s="1168"/>
      <c r="QEL1" s="1168"/>
      <c r="QEM1" s="1168"/>
      <c r="QEN1" s="1168"/>
      <c r="QEO1" s="1168"/>
      <c r="QEP1" s="1168"/>
      <c r="QEQ1" s="1168"/>
      <c r="QER1" s="1168"/>
      <c r="QES1" s="1168"/>
      <c r="QET1" s="1168"/>
      <c r="QEU1" s="1168"/>
      <c r="QEV1" s="1168"/>
      <c r="QEW1" s="1168"/>
      <c r="QEX1" s="1168"/>
      <c r="QEY1" s="1168"/>
      <c r="QEZ1" s="1168"/>
      <c r="QFA1" s="1168"/>
      <c r="QFB1" s="1168"/>
      <c r="QFC1" s="1168"/>
      <c r="QFD1" s="1168"/>
      <c r="QFE1" s="1168"/>
      <c r="QFF1" s="1168"/>
      <c r="QFG1" s="1168"/>
      <c r="QFH1" s="1168"/>
      <c r="QFI1" s="1168"/>
      <c r="QFJ1" s="1168"/>
      <c r="QFK1" s="1168"/>
      <c r="QFL1" s="1168"/>
      <c r="QFM1" s="1168"/>
      <c r="QFN1" s="1168"/>
      <c r="QFO1" s="1168"/>
      <c r="QFP1" s="1168"/>
      <c r="QFQ1" s="1168"/>
      <c r="QFR1" s="1168"/>
      <c r="QFS1" s="1168"/>
      <c r="QFT1" s="1168"/>
      <c r="QFU1" s="1168"/>
      <c r="QFV1" s="1168"/>
      <c r="QFW1" s="1168"/>
      <c r="QFX1" s="1168"/>
      <c r="QFY1" s="1168"/>
      <c r="QFZ1" s="1168"/>
      <c r="QGA1" s="1168"/>
      <c r="QGB1" s="1168"/>
      <c r="QGC1" s="1168"/>
      <c r="QGD1" s="1168"/>
      <c r="QGE1" s="1168"/>
      <c r="QGF1" s="1168"/>
      <c r="QGG1" s="1168"/>
      <c r="QGH1" s="1168"/>
      <c r="QGI1" s="1168"/>
      <c r="QGJ1" s="1168"/>
      <c r="QGK1" s="1168"/>
      <c r="QGL1" s="1168"/>
      <c r="QGM1" s="1168"/>
      <c r="QGN1" s="1168"/>
      <c r="QGO1" s="1168"/>
      <c r="QGP1" s="1168"/>
      <c r="QGQ1" s="1168"/>
      <c r="QGR1" s="1168"/>
      <c r="QGS1" s="1168"/>
      <c r="QGT1" s="1168"/>
      <c r="QGU1" s="1168"/>
      <c r="QGV1" s="1168"/>
      <c r="QGW1" s="1168"/>
      <c r="QGX1" s="1168"/>
      <c r="QGY1" s="1168"/>
      <c r="QGZ1" s="1168"/>
      <c r="QHA1" s="1168"/>
      <c r="QHB1" s="1168"/>
      <c r="QHC1" s="1168"/>
      <c r="QHD1" s="1168"/>
      <c r="QHE1" s="1168"/>
      <c r="QHF1" s="1168"/>
      <c r="QHG1" s="1168"/>
      <c r="QHH1" s="1168"/>
      <c r="QHI1" s="1168"/>
      <c r="QHJ1" s="1168"/>
      <c r="QHK1" s="1168"/>
      <c r="QHL1" s="1168"/>
      <c r="QHM1" s="1168"/>
      <c r="QHN1" s="1168"/>
      <c r="QHO1" s="1168"/>
      <c r="QHP1" s="1168"/>
      <c r="QHQ1" s="1168"/>
      <c r="QHR1" s="1168"/>
      <c r="QHS1" s="1168"/>
      <c r="QHT1" s="1168"/>
      <c r="QHU1" s="1168"/>
      <c r="QHV1" s="1168"/>
      <c r="QHW1" s="1168"/>
      <c r="QHX1" s="1168"/>
      <c r="QHY1" s="1168"/>
      <c r="QHZ1" s="1168"/>
      <c r="QIA1" s="1168"/>
      <c r="QIB1" s="1168"/>
      <c r="QIC1" s="1168"/>
      <c r="QID1" s="1168"/>
      <c r="QIE1" s="1168"/>
      <c r="QIF1" s="1168"/>
      <c r="QIG1" s="1168"/>
      <c r="QIH1" s="1168"/>
      <c r="QII1" s="1168"/>
      <c r="QIJ1" s="1168"/>
      <c r="QIK1" s="1168"/>
      <c r="QIL1" s="1168"/>
      <c r="QIM1" s="1168"/>
      <c r="QIN1" s="1168"/>
      <c r="QIO1" s="1168"/>
      <c r="QIP1" s="1168"/>
      <c r="QIQ1" s="1168"/>
      <c r="QIR1" s="1168"/>
      <c r="QIS1" s="1168"/>
      <c r="QIT1" s="1168"/>
      <c r="QIU1" s="1168"/>
      <c r="QIV1" s="1168"/>
      <c r="QIW1" s="1168"/>
      <c r="QIX1" s="1168"/>
      <c r="QIY1" s="1168"/>
      <c r="QIZ1" s="1168"/>
      <c r="QJA1" s="1168"/>
      <c r="QJB1" s="1168"/>
      <c r="QJC1" s="1168"/>
      <c r="QJD1" s="1168"/>
      <c r="QJE1" s="1168"/>
      <c r="QJF1" s="1168"/>
      <c r="QJG1" s="1168"/>
      <c r="QJH1" s="1168"/>
      <c r="QJI1" s="1168"/>
      <c r="QJJ1" s="1168"/>
      <c r="QJK1" s="1168"/>
      <c r="QJL1" s="1168"/>
      <c r="QJM1" s="1168"/>
      <c r="QJN1" s="1168"/>
      <c r="QJO1" s="1168"/>
      <c r="QJP1" s="1168"/>
      <c r="QJQ1" s="1168"/>
      <c r="QJR1" s="1168"/>
      <c r="QJS1" s="1168"/>
      <c r="QJT1" s="1168"/>
      <c r="QJU1" s="1168"/>
      <c r="QJV1" s="1168"/>
      <c r="QJW1" s="1168"/>
      <c r="QJX1" s="1168"/>
      <c r="QJY1" s="1168"/>
      <c r="QJZ1" s="1168"/>
      <c r="QKA1" s="1168"/>
      <c r="QKB1" s="1168"/>
      <c r="QKC1" s="1168"/>
      <c r="QKD1" s="1168"/>
      <c r="QKE1" s="1168"/>
      <c r="QKF1" s="1168"/>
      <c r="QKG1" s="1168"/>
      <c r="QKH1" s="1168"/>
      <c r="QKI1" s="1168"/>
      <c r="QKJ1" s="1168"/>
      <c r="QKK1" s="1168"/>
      <c r="QKL1" s="1168"/>
      <c r="QKM1" s="1168"/>
      <c r="QKN1" s="1168"/>
      <c r="QKO1" s="1168"/>
      <c r="QKP1" s="1168"/>
      <c r="QKQ1" s="1168"/>
      <c r="QKR1" s="1168"/>
      <c r="QKS1" s="1168"/>
      <c r="QKT1" s="1168"/>
      <c r="QKU1" s="1168"/>
      <c r="QKV1" s="1168"/>
      <c r="QKW1" s="1168"/>
      <c r="QKX1" s="1168"/>
      <c r="QKY1" s="1168"/>
      <c r="QKZ1" s="1168"/>
      <c r="QLA1" s="1168"/>
      <c r="QLB1" s="1168"/>
      <c r="QLC1" s="1168"/>
      <c r="QLD1" s="1168"/>
      <c r="QLE1" s="1168"/>
      <c r="QLF1" s="1168"/>
      <c r="QLG1" s="1168"/>
      <c r="QLH1" s="1168"/>
      <c r="QLI1" s="1168"/>
      <c r="QLJ1" s="1168"/>
      <c r="QLK1" s="1168"/>
      <c r="QLL1" s="1168"/>
      <c r="QLM1" s="1168"/>
      <c r="QLN1" s="1168"/>
      <c r="QLO1" s="1168"/>
      <c r="QLP1" s="1168"/>
      <c r="QLQ1" s="1168"/>
      <c r="QLR1" s="1168"/>
      <c r="QLS1" s="1168"/>
      <c r="QLT1" s="1168"/>
      <c r="QLU1" s="1168"/>
      <c r="QLV1" s="1168"/>
      <c r="QLW1" s="1168"/>
      <c r="QLX1" s="1168"/>
      <c r="QLY1" s="1168"/>
      <c r="QLZ1" s="1168"/>
      <c r="QMA1" s="1168"/>
      <c r="QMB1" s="1168"/>
      <c r="QMC1" s="1168"/>
      <c r="QMD1" s="1168"/>
      <c r="QME1" s="1168"/>
      <c r="QMF1" s="1168"/>
      <c r="QMG1" s="1168"/>
      <c r="QMH1" s="1168"/>
      <c r="QMI1" s="1168"/>
      <c r="QMJ1" s="1168"/>
      <c r="QMK1" s="1168"/>
      <c r="QML1" s="1168"/>
      <c r="QMM1" s="1168"/>
      <c r="QMN1" s="1168"/>
      <c r="QMO1" s="1168"/>
      <c r="QMP1" s="1168"/>
      <c r="QMQ1" s="1168"/>
      <c r="QMR1" s="1168"/>
      <c r="QMS1" s="1168"/>
      <c r="QMT1" s="1168"/>
      <c r="QMU1" s="1168"/>
      <c r="QMV1" s="1168"/>
      <c r="QMW1" s="1168"/>
      <c r="QMX1" s="1168"/>
      <c r="QMY1" s="1168"/>
      <c r="QMZ1" s="1168"/>
      <c r="QNA1" s="1168"/>
      <c r="QNB1" s="1168"/>
      <c r="QNC1" s="1168"/>
      <c r="QND1" s="1168"/>
      <c r="QNE1" s="1168"/>
      <c r="QNF1" s="1168"/>
      <c r="QNG1" s="1168"/>
      <c r="QNH1" s="1168"/>
      <c r="QNI1" s="1168"/>
      <c r="QNJ1" s="1168"/>
      <c r="QNK1" s="1168"/>
      <c r="QNL1" s="1168"/>
      <c r="QNM1" s="1168"/>
      <c r="QNN1" s="1168"/>
      <c r="QNO1" s="1168"/>
      <c r="QNP1" s="1168"/>
      <c r="QNQ1" s="1168"/>
      <c r="QNR1" s="1168"/>
      <c r="QNS1" s="1168"/>
      <c r="QNT1" s="1168"/>
      <c r="QNU1" s="1168"/>
      <c r="QNV1" s="1168"/>
      <c r="QNW1" s="1168"/>
      <c r="QNX1" s="1168"/>
      <c r="QNY1" s="1168"/>
      <c r="QNZ1" s="1168"/>
      <c r="QOA1" s="1168"/>
      <c r="QOB1" s="1168"/>
      <c r="QOC1" s="1168"/>
      <c r="QOD1" s="1168"/>
      <c r="QOE1" s="1168"/>
      <c r="QOF1" s="1168"/>
      <c r="QOG1" s="1168"/>
      <c r="QOH1" s="1168"/>
      <c r="QOI1" s="1168"/>
      <c r="QOJ1" s="1168"/>
      <c r="QOK1" s="1168"/>
      <c r="QOL1" s="1168"/>
      <c r="QOM1" s="1168"/>
      <c r="QON1" s="1168"/>
      <c r="QOO1" s="1168"/>
      <c r="QOP1" s="1168"/>
      <c r="QOQ1" s="1168"/>
      <c r="QOR1" s="1168"/>
      <c r="QOS1" s="1168"/>
      <c r="QOT1" s="1168"/>
      <c r="QOU1" s="1168"/>
      <c r="QOV1" s="1168"/>
      <c r="QOW1" s="1168"/>
      <c r="QOX1" s="1168"/>
      <c r="QOY1" s="1168"/>
      <c r="QOZ1" s="1168"/>
      <c r="QPA1" s="1168"/>
      <c r="QPB1" s="1168"/>
      <c r="QPC1" s="1168"/>
      <c r="QPD1" s="1168"/>
      <c r="QPE1" s="1168"/>
      <c r="QPF1" s="1168"/>
      <c r="QPG1" s="1168"/>
      <c r="QPH1" s="1168"/>
      <c r="QPI1" s="1168"/>
      <c r="QPJ1" s="1168"/>
      <c r="QPK1" s="1168"/>
      <c r="QPL1" s="1168"/>
      <c r="QPM1" s="1168"/>
      <c r="QPN1" s="1168"/>
      <c r="QPO1" s="1168"/>
      <c r="QPP1" s="1168"/>
      <c r="QPQ1" s="1168"/>
      <c r="QPR1" s="1168"/>
      <c r="QPS1" s="1168"/>
      <c r="QPT1" s="1168"/>
      <c r="QPU1" s="1168"/>
      <c r="QPV1" s="1168"/>
      <c r="QPW1" s="1168"/>
      <c r="QPX1" s="1168"/>
      <c r="QPY1" s="1168"/>
      <c r="QPZ1" s="1168"/>
      <c r="QQA1" s="1168"/>
      <c r="QQB1" s="1168"/>
      <c r="QQC1" s="1168"/>
      <c r="QQD1" s="1168"/>
      <c r="QQE1" s="1168"/>
      <c r="QQF1" s="1168"/>
      <c r="QQG1" s="1168"/>
      <c r="QQH1" s="1168"/>
      <c r="QQI1" s="1168"/>
      <c r="QQJ1" s="1168"/>
      <c r="QQK1" s="1168"/>
      <c r="QQL1" s="1168"/>
      <c r="QQM1" s="1168"/>
      <c r="QQN1" s="1168"/>
      <c r="QQO1" s="1168"/>
      <c r="QQP1" s="1168"/>
      <c r="QQQ1" s="1168"/>
      <c r="QQR1" s="1168"/>
      <c r="QQS1" s="1168"/>
      <c r="QQT1" s="1168"/>
      <c r="QQU1" s="1168"/>
      <c r="QQV1" s="1168"/>
      <c r="QQW1" s="1168"/>
      <c r="QQX1" s="1168"/>
      <c r="QQY1" s="1168"/>
      <c r="QQZ1" s="1168"/>
      <c r="QRA1" s="1168"/>
      <c r="QRB1" s="1168"/>
      <c r="QRC1" s="1168"/>
      <c r="QRD1" s="1168"/>
      <c r="QRE1" s="1168"/>
      <c r="QRF1" s="1168"/>
      <c r="QRG1" s="1168"/>
      <c r="QRH1" s="1168"/>
      <c r="QRI1" s="1168"/>
      <c r="QRJ1" s="1168"/>
      <c r="QRK1" s="1168"/>
      <c r="QRL1" s="1168"/>
      <c r="QRM1" s="1168"/>
      <c r="QRN1" s="1168"/>
      <c r="QRO1" s="1168"/>
      <c r="QRP1" s="1168"/>
      <c r="QRQ1" s="1168"/>
      <c r="QRR1" s="1168"/>
      <c r="QRS1" s="1168"/>
      <c r="QRT1" s="1168"/>
      <c r="QRU1" s="1168"/>
      <c r="QRV1" s="1168"/>
      <c r="QRW1" s="1168"/>
      <c r="QRX1" s="1168"/>
      <c r="QRY1" s="1168"/>
      <c r="QRZ1" s="1168"/>
      <c r="QSA1" s="1168"/>
      <c r="QSB1" s="1168"/>
      <c r="QSC1" s="1168"/>
      <c r="QSD1" s="1168"/>
      <c r="QSE1" s="1168"/>
      <c r="QSF1" s="1168"/>
      <c r="QSG1" s="1168"/>
      <c r="QSH1" s="1168"/>
      <c r="QSI1" s="1168"/>
      <c r="QSJ1" s="1168"/>
      <c r="QSK1" s="1168"/>
      <c r="QSL1" s="1168"/>
      <c r="QSM1" s="1168"/>
      <c r="QSN1" s="1168"/>
      <c r="QSO1" s="1168"/>
      <c r="QSP1" s="1168"/>
      <c r="QSQ1" s="1168"/>
      <c r="QSR1" s="1168"/>
      <c r="QSS1" s="1168"/>
      <c r="QST1" s="1168"/>
      <c r="QSU1" s="1168"/>
      <c r="QSV1" s="1168"/>
      <c r="QSW1" s="1168"/>
      <c r="QSX1" s="1168"/>
      <c r="QSY1" s="1168"/>
      <c r="QSZ1" s="1168"/>
      <c r="QTA1" s="1168"/>
      <c r="QTB1" s="1168"/>
      <c r="QTC1" s="1168"/>
      <c r="QTD1" s="1168"/>
      <c r="QTE1" s="1168"/>
      <c r="QTF1" s="1168"/>
      <c r="QTG1" s="1168"/>
      <c r="QTH1" s="1168"/>
      <c r="QTI1" s="1168"/>
      <c r="QTJ1" s="1168"/>
      <c r="QTK1" s="1168"/>
      <c r="QTL1" s="1168"/>
      <c r="QTM1" s="1168"/>
      <c r="QTN1" s="1168"/>
      <c r="QTO1" s="1168"/>
      <c r="QTP1" s="1168"/>
      <c r="QTQ1" s="1168"/>
      <c r="QTR1" s="1168"/>
      <c r="QTS1" s="1168"/>
      <c r="QTT1" s="1168"/>
      <c r="QTU1" s="1168"/>
      <c r="QTV1" s="1168"/>
      <c r="QTW1" s="1168"/>
      <c r="QTX1" s="1168"/>
      <c r="QTY1" s="1168"/>
      <c r="QTZ1" s="1168"/>
      <c r="QUA1" s="1168"/>
      <c r="QUB1" s="1168"/>
      <c r="QUC1" s="1168"/>
      <c r="QUD1" s="1168"/>
      <c r="QUE1" s="1168"/>
      <c r="QUF1" s="1168"/>
      <c r="QUG1" s="1168"/>
      <c r="QUH1" s="1168"/>
      <c r="QUI1" s="1168"/>
      <c r="QUJ1" s="1168"/>
      <c r="QUK1" s="1168"/>
      <c r="QUL1" s="1168"/>
      <c r="QUM1" s="1168"/>
      <c r="QUN1" s="1168"/>
      <c r="QUO1" s="1168"/>
      <c r="QUP1" s="1168"/>
      <c r="QUQ1" s="1168"/>
      <c r="QUR1" s="1168"/>
      <c r="QUS1" s="1168"/>
      <c r="QUT1" s="1168"/>
      <c r="QUU1" s="1168"/>
      <c r="QUV1" s="1168"/>
      <c r="QUW1" s="1168"/>
      <c r="QUX1" s="1168"/>
      <c r="QUY1" s="1168"/>
      <c r="QUZ1" s="1168"/>
      <c r="QVA1" s="1168"/>
      <c r="QVB1" s="1168"/>
      <c r="QVC1" s="1168"/>
      <c r="QVD1" s="1168"/>
      <c r="QVE1" s="1168"/>
      <c r="QVF1" s="1168"/>
      <c r="QVG1" s="1168"/>
      <c r="QVH1" s="1168"/>
      <c r="QVI1" s="1168"/>
      <c r="QVJ1" s="1168"/>
      <c r="QVK1" s="1168"/>
      <c r="QVL1" s="1168"/>
      <c r="QVM1" s="1168"/>
      <c r="QVN1" s="1168"/>
      <c r="QVO1" s="1168"/>
      <c r="QVP1" s="1168"/>
      <c r="QVQ1" s="1168"/>
      <c r="QVR1" s="1168"/>
      <c r="QVS1" s="1168"/>
      <c r="QVT1" s="1168"/>
      <c r="QVU1" s="1168"/>
      <c r="QVV1" s="1168"/>
      <c r="QVW1" s="1168"/>
      <c r="QVX1" s="1168"/>
      <c r="QVY1" s="1168"/>
      <c r="QVZ1" s="1168"/>
      <c r="QWA1" s="1168"/>
      <c r="QWB1" s="1168"/>
      <c r="QWC1" s="1168"/>
      <c r="QWD1" s="1168"/>
      <c r="QWE1" s="1168"/>
      <c r="QWF1" s="1168"/>
      <c r="QWG1" s="1168"/>
      <c r="QWH1" s="1168"/>
      <c r="QWI1" s="1168"/>
      <c r="QWJ1" s="1168"/>
      <c r="QWK1" s="1168"/>
      <c r="QWL1" s="1168"/>
      <c r="QWM1" s="1168"/>
      <c r="QWN1" s="1168"/>
      <c r="QWO1" s="1168"/>
      <c r="QWP1" s="1168"/>
      <c r="QWQ1" s="1168"/>
      <c r="QWR1" s="1168"/>
      <c r="QWS1" s="1168"/>
      <c r="QWT1" s="1168"/>
      <c r="QWU1" s="1168"/>
      <c r="QWV1" s="1168"/>
      <c r="QWW1" s="1168"/>
      <c r="QWX1" s="1168"/>
      <c r="QWY1" s="1168"/>
      <c r="QWZ1" s="1168"/>
      <c r="QXA1" s="1168"/>
      <c r="QXB1" s="1168"/>
      <c r="QXC1" s="1168"/>
      <c r="QXD1" s="1168"/>
      <c r="QXE1" s="1168"/>
      <c r="QXF1" s="1168"/>
      <c r="QXG1" s="1168"/>
      <c r="QXH1" s="1168"/>
      <c r="QXI1" s="1168"/>
      <c r="QXJ1" s="1168"/>
      <c r="QXK1" s="1168"/>
      <c r="QXL1" s="1168"/>
      <c r="QXM1" s="1168"/>
      <c r="QXN1" s="1168"/>
      <c r="QXO1" s="1168"/>
      <c r="QXP1" s="1168"/>
      <c r="QXQ1" s="1168"/>
      <c r="QXR1" s="1168"/>
      <c r="QXS1" s="1168"/>
      <c r="QXT1" s="1168"/>
      <c r="QXU1" s="1168"/>
      <c r="QXV1" s="1168"/>
      <c r="QXW1" s="1168"/>
      <c r="QXX1" s="1168"/>
      <c r="QXY1" s="1168"/>
      <c r="QXZ1" s="1168"/>
      <c r="QYA1" s="1168"/>
      <c r="QYB1" s="1168"/>
      <c r="QYC1" s="1168"/>
      <c r="QYD1" s="1168"/>
      <c r="QYE1" s="1168"/>
      <c r="QYF1" s="1168"/>
      <c r="QYG1" s="1168"/>
      <c r="QYH1" s="1168"/>
      <c r="QYI1" s="1168"/>
      <c r="QYJ1" s="1168"/>
      <c r="QYK1" s="1168"/>
      <c r="QYL1" s="1168"/>
      <c r="QYM1" s="1168"/>
      <c r="QYN1" s="1168"/>
      <c r="QYO1" s="1168"/>
      <c r="QYP1" s="1168"/>
      <c r="QYQ1" s="1168"/>
      <c r="QYR1" s="1168"/>
      <c r="QYS1" s="1168"/>
      <c r="QYT1" s="1168"/>
      <c r="QYU1" s="1168"/>
      <c r="QYV1" s="1168"/>
      <c r="QYW1" s="1168"/>
      <c r="QYX1" s="1168"/>
      <c r="QYY1" s="1168"/>
      <c r="QYZ1" s="1168"/>
      <c r="QZA1" s="1168"/>
      <c r="QZB1" s="1168"/>
      <c r="QZC1" s="1168"/>
      <c r="QZD1" s="1168"/>
      <c r="QZE1" s="1168"/>
      <c r="QZF1" s="1168"/>
      <c r="QZG1" s="1168"/>
      <c r="QZH1" s="1168"/>
      <c r="QZI1" s="1168"/>
      <c r="QZJ1" s="1168"/>
      <c r="QZK1" s="1168"/>
      <c r="QZL1" s="1168"/>
      <c r="QZM1" s="1168"/>
      <c r="QZN1" s="1168"/>
      <c r="QZO1" s="1168"/>
      <c r="QZP1" s="1168"/>
      <c r="QZQ1" s="1168"/>
      <c r="QZR1" s="1168"/>
      <c r="QZS1" s="1168"/>
      <c r="QZT1" s="1168"/>
      <c r="QZU1" s="1168"/>
      <c r="QZV1" s="1168"/>
      <c r="QZW1" s="1168"/>
      <c r="QZX1" s="1168"/>
      <c r="QZY1" s="1168"/>
      <c r="QZZ1" s="1168"/>
      <c r="RAA1" s="1168"/>
      <c r="RAB1" s="1168"/>
      <c r="RAC1" s="1168"/>
      <c r="RAD1" s="1168"/>
      <c r="RAE1" s="1168"/>
      <c r="RAF1" s="1168"/>
      <c r="RAG1" s="1168"/>
      <c r="RAH1" s="1168"/>
      <c r="RAI1" s="1168"/>
      <c r="RAJ1" s="1168"/>
      <c r="RAK1" s="1168"/>
      <c r="RAL1" s="1168"/>
      <c r="RAM1" s="1168"/>
      <c r="RAN1" s="1168"/>
      <c r="RAO1" s="1168"/>
      <c r="RAP1" s="1168"/>
      <c r="RAQ1" s="1168"/>
      <c r="RAR1" s="1168"/>
      <c r="RAS1" s="1168"/>
      <c r="RAT1" s="1168"/>
      <c r="RAU1" s="1168"/>
      <c r="RAV1" s="1168"/>
      <c r="RAW1" s="1168"/>
      <c r="RAX1" s="1168"/>
      <c r="RAY1" s="1168"/>
      <c r="RAZ1" s="1168"/>
      <c r="RBA1" s="1168"/>
      <c r="RBB1" s="1168"/>
      <c r="RBC1" s="1168"/>
      <c r="RBD1" s="1168"/>
      <c r="RBE1" s="1168"/>
      <c r="RBF1" s="1168"/>
      <c r="RBG1" s="1168"/>
      <c r="RBH1" s="1168"/>
      <c r="RBI1" s="1168"/>
      <c r="RBJ1" s="1168"/>
      <c r="RBK1" s="1168"/>
      <c r="RBL1" s="1168"/>
      <c r="RBM1" s="1168"/>
      <c r="RBN1" s="1168"/>
      <c r="RBO1" s="1168"/>
      <c r="RBP1" s="1168"/>
      <c r="RBQ1" s="1168"/>
      <c r="RBR1" s="1168"/>
      <c r="RBS1" s="1168"/>
      <c r="RBT1" s="1168"/>
      <c r="RBU1" s="1168"/>
      <c r="RBV1" s="1168"/>
      <c r="RBW1" s="1168"/>
      <c r="RBX1" s="1168"/>
      <c r="RBY1" s="1168"/>
      <c r="RBZ1" s="1168"/>
      <c r="RCA1" s="1168"/>
      <c r="RCB1" s="1168"/>
      <c r="RCC1" s="1168"/>
      <c r="RCD1" s="1168"/>
      <c r="RCE1" s="1168"/>
      <c r="RCF1" s="1168"/>
      <c r="RCG1" s="1168"/>
      <c r="RCH1" s="1168"/>
      <c r="RCI1" s="1168"/>
      <c r="RCJ1" s="1168"/>
      <c r="RCK1" s="1168"/>
      <c r="RCL1" s="1168"/>
      <c r="RCM1" s="1168"/>
      <c r="RCN1" s="1168"/>
      <c r="RCO1" s="1168"/>
      <c r="RCP1" s="1168"/>
      <c r="RCQ1" s="1168"/>
      <c r="RCR1" s="1168"/>
      <c r="RCS1" s="1168"/>
      <c r="RCT1" s="1168"/>
      <c r="RCU1" s="1168"/>
      <c r="RCV1" s="1168"/>
      <c r="RCW1" s="1168"/>
      <c r="RCX1" s="1168"/>
      <c r="RCY1" s="1168"/>
      <c r="RCZ1" s="1168"/>
      <c r="RDA1" s="1168"/>
      <c r="RDB1" s="1168"/>
      <c r="RDC1" s="1168"/>
      <c r="RDD1" s="1168"/>
      <c r="RDE1" s="1168"/>
      <c r="RDF1" s="1168"/>
      <c r="RDG1" s="1168"/>
      <c r="RDH1" s="1168"/>
      <c r="RDI1" s="1168"/>
      <c r="RDJ1" s="1168"/>
      <c r="RDK1" s="1168"/>
      <c r="RDL1" s="1168"/>
      <c r="RDM1" s="1168"/>
      <c r="RDN1" s="1168"/>
      <c r="RDO1" s="1168"/>
      <c r="RDP1" s="1168"/>
      <c r="RDQ1" s="1168"/>
      <c r="RDR1" s="1168"/>
      <c r="RDS1" s="1168"/>
      <c r="RDT1" s="1168"/>
      <c r="RDU1" s="1168"/>
      <c r="RDV1" s="1168"/>
      <c r="RDW1" s="1168"/>
      <c r="RDX1" s="1168"/>
      <c r="RDY1" s="1168"/>
      <c r="RDZ1" s="1168"/>
      <c r="REA1" s="1168"/>
      <c r="REB1" s="1168"/>
      <c r="REC1" s="1168"/>
      <c r="RED1" s="1168"/>
      <c r="REE1" s="1168"/>
      <c r="REF1" s="1168"/>
      <c r="REG1" s="1168"/>
      <c r="REH1" s="1168"/>
      <c r="REI1" s="1168"/>
      <c r="REJ1" s="1168"/>
      <c r="REK1" s="1168"/>
      <c r="REL1" s="1168"/>
      <c r="REM1" s="1168"/>
      <c r="REN1" s="1168"/>
      <c r="REO1" s="1168"/>
      <c r="REP1" s="1168"/>
      <c r="REQ1" s="1168"/>
      <c r="RER1" s="1168"/>
      <c r="RES1" s="1168"/>
      <c r="RET1" s="1168"/>
      <c r="REU1" s="1168"/>
      <c r="REV1" s="1168"/>
      <c r="REW1" s="1168"/>
      <c r="REX1" s="1168"/>
      <c r="REY1" s="1168"/>
      <c r="REZ1" s="1168"/>
      <c r="RFA1" s="1168"/>
      <c r="RFB1" s="1168"/>
      <c r="RFC1" s="1168"/>
      <c r="RFD1" s="1168"/>
      <c r="RFE1" s="1168"/>
      <c r="RFF1" s="1168"/>
      <c r="RFG1" s="1168"/>
      <c r="RFH1" s="1168"/>
      <c r="RFI1" s="1168"/>
      <c r="RFJ1" s="1168"/>
      <c r="RFK1" s="1168"/>
      <c r="RFL1" s="1168"/>
      <c r="RFM1" s="1168"/>
      <c r="RFN1" s="1168"/>
      <c r="RFO1" s="1168"/>
      <c r="RFP1" s="1168"/>
      <c r="RFQ1" s="1168"/>
      <c r="RFR1" s="1168"/>
      <c r="RFS1" s="1168"/>
      <c r="RFT1" s="1168"/>
      <c r="RFU1" s="1168"/>
      <c r="RFV1" s="1168"/>
      <c r="RFW1" s="1168"/>
      <c r="RFX1" s="1168"/>
      <c r="RFY1" s="1168"/>
      <c r="RFZ1" s="1168"/>
      <c r="RGA1" s="1168"/>
      <c r="RGB1" s="1168"/>
      <c r="RGC1" s="1168"/>
      <c r="RGD1" s="1168"/>
      <c r="RGE1" s="1168"/>
      <c r="RGF1" s="1168"/>
      <c r="RGG1" s="1168"/>
      <c r="RGH1" s="1168"/>
      <c r="RGI1" s="1168"/>
      <c r="RGJ1" s="1168"/>
      <c r="RGK1" s="1168"/>
      <c r="RGL1" s="1168"/>
      <c r="RGM1" s="1168"/>
      <c r="RGN1" s="1168"/>
      <c r="RGO1" s="1168"/>
      <c r="RGP1" s="1168"/>
      <c r="RGQ1" s="1168"/>
      <c r="RGR1" s="1168"/>
      <c r="RGS1" s="1168"/>
      <c r="RGT1" s="1168"/>
      <c r="RGU1" s="1168"/>
      <c r="RGV1" s="1168"/>
      <c r="RGW1" s="1168"/>
      <c r="RGX1" s="1168"/>
      <c r="RGY1" s="1168"/>
      <c r="RGZ1" s="1168"/>
      <c r="RHA1" s="1168"/>
      <c r="RHB1" s="1168"/>
      <c r="RHC1" s="1168"/>
      <c r="RHD1" s="1168"/>
      <c r="RHE1" s="1168"/>
      <c r="RHF1" s="1168"/>
      <c r="RHG1" s="1168"/>
      <c r="RHH1" s="1168"/>
      <c r="RHI1" s="1168"/>
      <c r="RHJ1" s="1168"/>
      <c r="RHK1" s="1168"/>
      <c r="RHL1" s="1168"/>
      <c r="RHM1" s="1168"/>
      <c r="RHN1" s="1168"/>
      <c r="RHO1" s="1168"/>
      <c r="RHP1" s="1168"/>
      <c r="RHQ1" s="1168"/>
      <c r="RHR1" s="1168"/>
      <c r="RHS1" s="1168"/>
      <c r="RHT1" s="1168"/>
      <c r="RHU1" s="1168"/>
      <c r="RHV1" s="1168"/>
      <c r="RHW1" s="1168"/>
      <c r="RHX1" s="1168"/>
      <c r="RHY1" s="1168"/>
      <c r="RHZ1" s="1168"/>
      <c r="RIA1" s="1168"/>
      <c r="RIB1" s="1168"/>
      <c r="RIC1" s="1168"/>
      <c r="RID1" s="1168"/>
      <c r="RIE1" s="1168"/>
      <c r="RIF1" s="1168"/>
      <c r="RIG1" s="1168"/>
      <c r="RIH1" s="1168"/>
      <c r="RII1" s="1168"/>
      <c r="RIJ1" s="1168"/>
      <c r="RIK1" s="1168"/>
      <c r="RIL1" s="1168"/>
      <c r="RIM1" s="1168"/>
      <c r="RIN1" s="1168"/>
      <c r="RIO1" s="1168"/>
      <c r="RIP1" s="1168"/>
      <c r="RIQ1" s="1168"/>
      <c r="RIR1" s="1168"/>
      <c r="RIS1" s="1168"/>
      <c r="RIT1" s="1168"/>
      <c r="RIU1" s="1168"/>
      <c r="RIV1" s="1168"/>
      <c r="RIW1" s="1168"/>
      <c r="RIX1" s="1168"/>
      <c r="RIY1" s="1168"/>
      <c r="RIZ1" s="1168"/>
      <c r="RJA1" s="1168"/>
      <c r="RJB1" s="1168"/>
      <c r="RJC1" s="1168"/>
      <c r="RJD1" s="1168"/>
      <c r="RJE1" s="1168"/>
      <c r="RJF1" s="1168"/>
      <c r="RJG1" s="1168"/>
      <c r="RJH1" s="1168"/>
      <c r="RJI1" s="1168"/>
      <c r="RJJ1" s="1168"/>
      <c r="RJK1" s="1168"/>
      <c r="RJL1" s="1168"/>
      <c r="RJM1" s="1168"/>
      <c r="RJN1" s="1168"/>
      <c r="RJO1" s="1168"/>
      <c r="RJP1" s="1168"/>
      <c r="RJQ1" s="1168"/>
      <c r="RJR1" s="1168"/>
      <c r="RJS1" s="1168"/>
      <c r="RJT1" s="1168"/>
      <c r="RJU1" s="1168"/>
      <c r="RJV1" s="1168"/>
      <c r="RJW1" s="1168"/>
      <c r="RJX1" s="1168"/>
      <c r="RJY1" s="1168"/>
      <c r="RJZ1" s="1168"/>
      <c r="RKA1" s="1168"/>
      <c r="RKB1" s="1168"/>
      <c r="RKC1" s="1168"/>
      <c r="RKD1" s="1168"/>
      <c r="RKE1" s="1168"/>
      <c r="RKF1" s="1168"/>
      <c r="RKG1" s="1168"/>
      <c r="RKH1" s="1168"/>
      <c r="RKI1" s="1168"/>
      <c r="RKJ1" s="1168"/>
      <c r="RKK1" s="1168"/>
      <c r="RKL1" s="1168"/>
      <c r="RKM1" s="1168"/>
      <c r="RKN1" s="1168"/>
      <c r="RKO1" s="1168"/>
      <c r="RKP1" s="1168"/>
      <c r="RKQ1" s="1168"/>
      <c r="RKR1" s="1168"/>
      <c r="RKS1" s="1168"/>
      <c r="RKT1" s="1168"/>
      <c r="RKU1" s="1168"/>
      <c r="RKV1" s="1168"/>
      <c r="RKW1" s="1168"/>
      <c r="RKX1" s="1168"/>
      <c r="RKY1" s="1168"/>
      <c r="RKZ1" s="1168"/>
      <c r="RLA1" s="1168"/>
      <c r="RLB1" s="1168"/>
      <c r="RLC1" s="1168"/>
      <c r="RLD1" s="1168"/>
      <c r="RLE1" s="1168"/>
      <c r="RLF1" s="1168"/>
      <c r="RLG1" s="1168"/>
      <c r="RLH1" s="1168"/>
      <c r="RLI1" s="1168"/>
      <c r="RLJ1" s="1168"/>
      <c r="RLK1" s="1168"/>
      <c r="RLL1" s="1168"/>
      <c r="RLM1" s="1168"/>
      <c r="RLN1" s="1168"/>
      <c r="RLO1" s="1168"/>
      <c r="RLP1" s="1168"/>
      <c r="RLQ1" s="1168"/>
      <c r="RLR1" s="1168"/>
      <c r="RLS1" s="1168"/>
      <c r="RLT1" s="1168"/>
      <c r="RLU1" s="1168"/>
      <c r="RLV1" s="1168"/>
      <c r="RLW1" s="1168"/>
      <c r="RLX1" s="1168"/>
      <c r="RLY1" s="1168"/>
      <c r="RLZ1" s="1168"/>
      <c r="RMA1" s="1168"/>
      <c r="RMB1" s="1168"/>
      <c r="RMC1" s="1168"/>
      <c r="RMD1" s="1168"/>
      <c r="RME1" s="1168"/>
      <c r="RMF1" s="1168"/>
      <c r="RMG1" s="1168"/>
      <c r="RMH1" s="1168"/>
      <c r="RMI1" s="1168"/>
      <c r="RMJ1" s="1168"/>
      <c r="RMK1" s="1168"/>
      <c r="RML1" s="1168"/>
      <c r="RMM1" s="1168"/>
      <c r="RMN1" s="1168"/>
      <c r="RMO1" s="1168"/>
      <c r="RMP1" s="1168"/>
      <c r="RMQ1" s="1168"/>
      <c r="RMR1" s="1168"/>
      <c r="RMS1" s="1168"/>
      <c r="RMT1" s="1168"/>
      <c r="RMU1" s="1168"/>
      <c r="RMV1" s="1168"/>
      <c r="RMW1" s="1168"/>
      <c r="RMX1" s="1168"/>
      <c r="RMY1" s="1168"/>
      <c r="RMZ1" s="1168"/>
      <c r="RNA1" s="1168"/>
      <c r="RNB1" s="1168"/>
      <c r="RNC1" s="1168"/>
      <c r="RND1" s="1168"/>
      <c r="RNE1" s="1168"/>
      <c r="RNF1" s="1168"/>
      <c r="RNG1" s="1168"/>
      <c r="RNH1" s="1168"/>
      <c r="RNI1" s="1168"/>
      <c r="RNJ1" s="1168"/>
      <c r="RNK1" s="1168"/>
      <c r="RNL1" s="1168"/>
      <c r="RNM1" s="1168"/>
      <c r="RNN1" s="1168"/>
      <c r="RNO1" s="1168"/>
      <c r="RNP1" s="1168"/>
      <c r="RNQ1" s="1168"/>
      <c r="RNR1" s="1168"/>
      <c r="RNS1" s="1168"/>
      <c r="RNT1" s="1168"/>
      <c r="RNU1" s="1168"/>
      <c r="RNV1" s="1168"/>
      <c r="RNW1" s="1168"/>
      <c r="RNX1" s="1168"/>
      <c r="RNY1" s="1168"/>
      <c r="RNZ1" s="1168"/>
      <c r="ROA1" s="1168"/>
      <c r="ROB1" s="1168"/>
      <c r="ROC1" s="1168"/>
      <c r="ROD1" s="1168"/>
      <c r="ROE1" s="1168"/>
      <c r="ROF1" s="1168"/>
      <c r="ROG1" s="1168"/>
      <c r="ROH1" s="1168"/>
      <c r="ROI1" s="1168"/>
      <c r="ROJ1" s="1168"/>
      <c r="ROK1" s="1168"/>
      <c r="ROL1" s="1168"/>
      <c r="ROM1" s="1168"/>
      <c r="RON1" s="1168"/>
      <c r="ROO1" s="1168"/>
      <c r="ROP1" s="1168"/>
      <c r="ROQ1" s="1168"/>
      <c r="ROR1" s="1168"/>
      <c r="ROS1" s="1168"/>
      <c r="ROT1" s="1168"/>
      <c r="ROU1" s="1168"/>
      <c r="ROV1" s="1168"/>
      <c r="ROW1" s="1168"/>
      <c r="ROX1" s="1168"/>
      <c r="ROY1" s="1168"/>
      <c r="ROZ1" s="1168"/>
      <c r="RPA1" s="1168"/>
      <c r="RPB1" s="1168"/>
      <c r="RPC1" s="1168"/>
      <c r="RPD1" s="1168"/>
      <c r="RPE1" s="1168"/>
      <c r="RPF1" s="1168"/>
      <c r="RPG1" s="1168"/>
      <c r="RPH1" s="1168"/>
      <c r="RPI1" s="1168"/>
      <c r="RPJ1" s="1168"/>
      <c r="RPK1" s="1168"/>
      <c r="RPL1" s="1168"/>
      <c r="RPM1" s="1168"/>
      <c r="RPN1" s="1168"/>
      <c r="RPO1" s="1168"/>
      <c r="RPP1" s="1168"/>
      <c r="RPQ1" s="1168"/>
      <c r="RPR1" s="1168"/>
      <c r="RPS1" s="1168"/>
      <c r="RPT1" s="1168"/>
      <c r="RPU1" s="1168"/>
      <c r="RPV1" s="1168"/>
      <c r="RPW1" s="1168"/>
      <c r="RPX1" s="1168"/>
      <c r="RPY1" s="1168"/>
      <c r="RPZ1" s="1168"/>
      <c r="RQA1" s="1168"/>
      <c r="RQB1" s="1168"/>
      <c r="RQC1" s="1168"/>
      <c r="RQD1" s="1168"/>
      <c r="RQE1" s="1168"/>
      <c r="RQF1" s="1168"/>
      <c r="RQG1" s="1168"/>
      <c r="RQH1" s="1168"/>
      <c r="RQI1" s="1168"/>
      <c r="RQJ1" s="1168"/>
      <c r="RQK1" s="1168"/>
      <c r="RQL1" s="1168"/>
      <c r="RQM1" s="1168"/>
      <c r="RQN1" s="1168"/>
      <c r="RQO1" s="1168"/>
      <c r="RQP1" s="1168"/>
      <c r="RQQ1" s="1168"/>
      <c r="RQR1" s="1168"/>
      <c r="RQS1" s="1168"/>
      <c r="RQT1" s="1168"/>
      <c r="RQU1" s="1168"/>
      <c r="RQV1" s="1168"/>
      <c r="RQW1" s="1168"/>
      <c r="RQX1" s="1168"/>
      <c r="RQY1" s="1168"/>
      <c r="RQZ1" s="1168"/>
      <c r="RRA1" s="1168"/>
      <c r="RRB1" s="1168"/>
      <c r="RRC1" s="1168"/>
      <c r="RRD1" s="1168"/>
      <c r="RRE1" s="1168"/>
      <c r="RRF1" s="1168"/>
      <c r="RRG1" s="1168"/>
      <c r="RRH1" s="1168"/>
      <c r="RRI1" s="1168"/>
      <c r="RRJ1" s="1168"/>
      <c r="RRK1" s="1168"/>
      <c r="RRL1" s="1168"/>
      <c r="RRM1" s="1168"/>
      <c r="RRN1" s="1168"/>
      <c r="RRO1" s="1168"/>
      <c r="RRP1" s="1168"/>
      <c r="RRQ1" s="1168"/>
      <c r="RRR1" s="1168"/>
      <c r="RRS1" s="1168"/>
      <c r="RRT1" s="1168"/>
      <c r="RRU1" s="1168"/>
      <c r="RRV1" s="1168"/>
      <c r="RRW1" s="1168"/>
      <c r="RRX1" s="1168"/>
      <c r="RRY1" s="1168"/>
      <c r="RRZ1" s="1168"/>
      <c r="RSA1" s="1168"/>
      <c r="RSB1" s="1168"/>
      <c r="RSC1" s="1168"/>
      <c r="RSD1" s="1168"/>
      <c r="RSE1" s="1168"/>
      <c r="RSF1" s="1168"/>
      <c r="RSG1" s="1168"/>
      <c r="RSH1" s="1168"/>
      <c r="RSI1" s="1168"/>
      <c r="RSJ1" s="1168"/>
      <c r="RSK1" s="1168"/>
      <c r="RSL1" s="1168"/>
      <c r="RSM1" s="1168"/>
      <c r="RSN1" s="1168"/>
      <c r="RSO1" s="1168"/>
      <c r="RSP1" s="1168"/>
      <c r="RSQ1" s="1168"/>
      <c r="RSR1" s="1168"/>
      <c r="RSS1" s="1168"/>
      <c r="RST1" s="1168"/>
      <c r="RSU1" s="1168"/>
      <c r="RSV1" s="1168"/>
      <c r="RSW1" s="1168"/>
      <c r="RSX1" s="1168"/>
      <c r="RSY1" s="1168"/>
      <c r="RSZ1" s="1168"/>
      <c r="RTA1" s="1168"/>
      <c r="RTB1" s="1168"/>
      <c r="RTC1" s="1168"/>
      <c r="RTD1" s="1168"/>
      <c r="RTE1" s="1168"/>
      <c r="RTF1" s="1168"/>
      <c r="RTG1" s="1168"/>
      <c r="RTH1" s="1168"/>
      <c r="RTI1" s="1168"/>
      <c r="RTJ1" s="1168"/>
      <c r="RTK1" s="1168"/>
      <c r="RTL1" s="1168"/>
      <c r="RTM1" s="1168"/>
      <c r="RTN1" s="1168"/>
      <c r="RTO1" s="1168"/>
      <c r="RTP1" s="1168"/>
      <c r="RTQ1" s="1168"/>
      <c r="RTR1" s="1168"/>
      <c r="RTS1" s="1168"/>
      <c r="RTT1" s="1168"/>
      <c r="RTU1" s="1168"/>
      <c r="RTV1" s="1168"/>
      <c r="RTW1" s="1168"/>
      <c r="RTX1" s="1168"/>
      <c r="RTY1" s="1168"/>
      <c r="RTZ1" s="1168"/>
      <c r="RUA1" s="1168"/>
      <c r="RUB1" s="1168"/>
      <c r="RUC1" s="1168"/>
      <c r="RUD1" s="1168"/>
      <c r="RUE1" s="1168"/>
      <c r="RUF1" s="1168"/>
      <c r="RUG1" s="1168"/>
      <c r="RUH1" s="1168"/>
      <c r="RUI1" s="1168"/>
      <c r="RUJ1" s="1168"/>
      <c r="RUK1" s="1168"/>
      <c r="RUL1" s="1168"/>
      <c r="RUM1" s="1168"/>
      <c r="RUN1" s="1168"/>
      <c r="RUO1" s="1168"/>
      <c r="RUP1" s="1168"/>
      <c r="RUQ1" s="1168"/>
      <c r="RUR1" s="1168"/>
      <c r="RUS1" s="1168"/>
      <c r="RUT1" s="1168"/>
      <c r="RUU1" s="1168"/>
      <c r="RUV1" s="1168"/>
      <c r="RUW1" s="1168"/>
      <c r="RUX1" s="1168"/>
      <c r="RUY1" s="1168"/>
      <c r="RUZ1" s="1168"/>
      <c r="RVA1" s="1168"/>
      <c r="RVB1" s="1168"/>
      <c r="RVC1" s="1168"/>
      <c r="RVD1" s="1168"/>
      <c r="RVE1" s="1168"/>
      <c r="RVF1" s="1168"/>
      <c r="RVG1" s="1168"/>
      <c r="RVH1" s="1168"/>
      <c r="RVI1" s="1168"/>
      <c r="RVJ1" s="1168"/>
      <c r="RVK1" s="1168"/>
      <c r="RVL1" s="1168"/>
      <c r="RVM1" s="1168"/>
      <c r="RVN1" s="1168"/>
      <c r="RVO1" s="1168"/>
      <c r="RVP1" s="1168"/>
      <c r="RVQ1" s="1168"/>
      <c r="RVR1" s="1168"/>
      <c r="RVS1" s="1168"/>
      <c r="RVT1" s="1168"/>
      <c r="RVU1" s="1168"/>
      <c r="RVV1" s="1168"/>
      <c r="RVW1" s="1168"/>
      <c r="RVX1" s="1168"/>
      <c r="RVY1" s="1168"/>
      <c r="RVZ1" s="1168"/>
      <c r="RWA1" s="1168"/>
      <c r="RWB1" s="1168"/>
      <c r="RWC1" s="1168"/>
      <c r="RWD1" s="1168"/>
      <c r="RWE1" s="1168"/>
      <c r="RWF1" s="1168"/>
      <c r="RWG1" s="1168"/>
      <c r="RWH1" s="1168"/>
      <c r="RWI1" s="1168"/>
      <c r="RWJ1" s="1168"/>
      <c r="RWK1" s="1168"/>
      <c r="RWL1" s="1168"/>
      <c r="RWM1" s="1168"/>
      <c r="RWN1" s="1168"/>
      <c r="RWO1" s="1168"/>
      <c r="RWP1" s="1168"/>
      <c r="RWQ1" s="1168"/>
      <c r="RWR1" s="1168"/>
      <c r="RWS1" s="1168"/>
      <c r="RWT1" s="1168"/>
      <c r="RWU1" s="1168"/>
      <c r="RWV1" s="1168"/>
      <c r="RWW1" s="1168"/>
      <c r="RWX1" s="1168"/>
      <c r="RWY1" s="1168"/>
      <c r="RWZ1" s="1168"/>
      <c r="RXA1" s="1168"/>
      <c r="RXB1" s="1168"/>
      <c r="RXC1" s="1168"/>
      <c r="RXD1" s="1168"/>
      <c r="RXE1" s="1168"/>
      <c r="RXF1" s="1168"/>
      <c r="RXG1" s="1168"/>
      <c r="RXH1" s="1168"/>
      <c r="RXI1" s="1168"/>
      <c r="RXJ1" s="1168"/>
      <c r="RXK1" s="1168"/>
      <c r="RXL1" s="1168"/>
      <c r="RXM1" s="1168"/>
      <c r="RXN1" s="1168"/>
      <c r="RXO1" s="1168"/>
      <c r="RXP1" s="1168"/>
      <c r="RXQ1" s="1168"/>
      <c r="RXR1" s="1168"/>
      <c r="RXS1" s="1168"/>
      <c r="RXT1" s="1168"/>
      <c r="RXU1" s="1168"/>
      <c r="RXV1" s="1168"/>
      <c r="RXW1" s="1168"/>
      <c r="RXX1" s="1168"/>
      <c r="RXY1" s="1168"/>
      <c r="RXZ1" s="1168"/>
      <c r="RYA1" s="1168"/>
      <c r="RYB1" s="1168"/>
      <c r="RYC1" s="1168"/>
      <c r="RYD1" s="1168"/>
      <c r="RYE1" s="1168"/>
      <c r="RYF1" s="1168"/>
      <c r="RYG1" s="1168"/>
      <c r="RYH1" s="1168"/>
      <c r="RYI1" s="1168"/>
      <c r="RYJ1" s="1168"/>
      <c r="RYK1" s="1168"/>
      <c r="RYL1" s="1168"/>
      <c r="RYM1" s="1168"/>
      <c r="RYN1" s="1168"/>
      <c r="RYO1" s="1168"/>
      <c r="RYP1" s="1168"/>
      <c r="RYQ1" s="1168"/>
      <c r="RYR1" s="1168"/>
      <c r="RYS1" s="1168"/>
      <c r="RYT1" s="1168"/>
      <c r="RYU1" s="1168"/>
      <c r="RYV1" s="1168"/>
      <c r="RYW1" s="1168"/>
      <c r="RYX1" s="1168"/>
      <c r="RYY1" s="1168"/>
      <c r="RYZ1" s="1168"/>
      <c r="RZA1" s="1168"/>
      <c r="RZB1" s="1168"/>
      <c r="RZC1" s="1168"/>
      <c r="RZD1" s="1168"/>
      <c r="RZE1" s="1168"/>
      <c r="RZF1" s="1168"/>
      <c r="RZG1" s="1168"/>
      <c r="RZH1" s="1168"/>
      <c r="RZI1" s="1168"/>
      <c r="RZJ1" s="1168"/>
      <c r="RZK1" s="1168"/>
      <c r="RZL1" s="1168"/>
      <c r="RZM1" s="1168"/>
      <c r="RZN1" s="1168"/>
      <c r="RZO1" s="1168"/>
      <c r="RZP1" s="1168"/>
      <c r="RZQ1" s="1168"/>
      <c r="RZR1" s="1168"/>
      <c r="RZS1" s="1168"/>
      <c r="RZT1" s="1168"/>
      <c r="RZU1" s="1168"/>
      <c r="RZV1" s="1168"/>
      <c r="RZW1" s="1168"/>
      <c r="RZX1" s="1168"/>
      <c r="RZY1" s="1168"/>
      <c r="RZZ1" s="1168"/>
      <c r="SAA1" s="1168"/>
      <c r="SAB1" s="1168"/>
      <c r="SAC1" s="1168"/>
      <c r="SAD1" s="1168"/>
      <c r="SAE1" s="1168"/>
      <c r="SAF1" s="1168"/>
      <c r="SAG1" s="1168"/>
      <c r="SAH1" s="1168"/>
      <c r="SAI1" s="1168"/>
      <c r="SAJ1" s="1168"/>
      <c r="SAK1" s="1168"/>
      <c r="SAL1" s="1168"/>
      <c r="SAM1" s="1168"/>
      <c r="SAN1" s="1168"/>
      <c r="SAO1" s="1168"/>
      <c r="SAP1" s="1168"/>
      <c r="SAQ1" s="1168"/>
      <c r="SAR1" s="1168"/>
      <c r="SAS1" s="1168"/>
      <c r="SAT1" s="1168"/>
      <c r="SAU1" s="1168"/>
      <c r="SAV1" s="1168"/>
      <c r="SAW1" s="1168"/>
      <c r="SAX1" s="1168"/>
      <c r="SAY1" s="1168"/>
      <c r="SAZ1" s="1168"/>
      <c r="SBA1" s="1168"/>
      <c r="SBB1" s="1168"/>
      <c r="SBC1" s="1168"/>
      <c r="SBD1" s="1168"/>
      <c r="SBE1" s="1168"/>
      <c r="SBF1" s="1168"/>
      <c r="SBG1" s="1168"/>
      <c r="SBH1" s="1168"/>
      <c r="SBI1" s="1168"/>
      <c r="SBJ1" s="1168"/>
      <c r="SBK1" s="1168"/>
      <c r="SBL1" s="1168"/>
      <c r="SBM1" s="1168"/>
      <c r="SBN1" s="1168"/>
      <c r="SBO1" s="1168"/>
      <c r="SBP1" s="1168"/>
      <c r="SBQ1" s="1168"/>
      <c r="SBR1" s="1168"/>
      <c r="SBS1" s="1168"/>
      <c r="SBT1" s="1168"/>
      <c r="SBU1" s="1168"/>
      <c r="SBV1" s="1168"/>
      <c r="SBW1" s="1168"/>
      <c r="SBX1" s="1168"/>
      <c r="SBY1" s="1168"/>
      <c r="SBZ1" s="1168"/>
      <c r="SCA1" s="1168"/>
      <c r="SCB1" s="1168"/>
      <c r="SCC1" s="1168"/>
      <c r="SCD1" s="1168"/>
      <c r="SCE1" s="1168"/>
      <c r="SCF1" s="1168"/>
      <c r="SCG1" s="1168"/>
      <c r="SCH1" s="1168"/>
      <c r="SCI1" s="1168"/>
      <c r="SCJ1" s="1168"/>
      <c r="SCK1" s="1168"/>
      <c r="SCL1" s="1168"/>
      <c r="SCM1" s="1168"/>
      <c r="SCN1" s="1168"/>
      <c r="SCO1" s="1168"/>
      <c r="SCP1" s="1168"/>
      <c r="SCQ1" s="1168"/>
      <c r="SCR1" s="1168"/>
      <c r="SCS1" s="1168"/>
      <c r="SCT1" s="1168"/>
      <c r="SCU1" s="1168"/>
      <c r="SCV1" s="1168"/>
      <c r="SCW1" s="1168"/>
      <c r="SCX1" s="1168"/>
      <c r="SCY1" s="1168"/>
      <c r="SCZ1" s="1168"/>
      <c r="SDA1" s="1168"/>
      <c r="SDB1" s="1168"/>
      <c r="SDC1" s="1168"/>
      <c r="SDD1" s="1168"/>
      <c r="SDE1" s="1168"/>
      <c r="SDF1" s="1168"/>
      <c r="SDG1" s="1168"/>
      <c r="SDH1" s="1168"/>
      <c r="SDI1" s="1168"/>
      <c r="SDJ1" s="1168"/>
      <c r="SDK1" s="1168"/>
      <c r="SDL1" s="1168"/>
      <c r="SDM1" s="1168"/>
      <c r="SDN1" s="1168"/>
      <c r="SDO1" s="1168"/>
      <c r="SDP1" s="1168"/>
      <c r="SDQ1" s="1168"/>
      <c r="SDR1" s="1168"/>
      <c r="SDS1" s="1168"/>
      <c r="SDT1" s="1168"/>
      <c r="SDU1" s="1168"/>
      <c r="SDV1" s="1168"/>
      <c r="SDW1" s="1168"/>
      <c r="SDX1" s="1168"/>
      <c r="SDY1" s="1168"/>
      <c r="SDZ1" s="1168"/>
      <c r="SEA1" s="1168"/>
      <c r="SEB1" s="1168"/>
      <c r="SEC1" s="1168"/>
      <c r="SED1" s="1168"/>
      <c r="SEE1" s="1168"/>
      <c r="SEF1" s="1168"/>
      <c r="SEG1" s="1168"/>
      <c r="SEH1" s="1168"/>
      <c r="SEI1" s="1168"/>
      <c r="SEJ1" s="1168"/>
      <c r="SEK1" s="1168"/>
      <c r="SEL1" s="1168"/>
      <c r="SEM1" s="1168"/>
      <c r="SEN1" s="1168"/>
      <c r="SEO1" s="1168"/>
      <c r="SEP1" s="1168"/>
      <c r="SEQ1" s="1168"/>
      <c r="SER1" s="1168"/>
      <c r="SES1" s="1168"/>
      <c r="SET1" s="1168"/>
      <c r="SEU1" s="1168"/>
      <c r="SEV1" s="1168"/>
      <c r="SEW1" s="1168"/>
      <c r="SEX1" s="1168"/>
      <c r="SEY1" s="1168"/>
      <c r="SEZ1" s="1168"/>
      <c r="SFA1" s="1168"/>
      <c r="SFB1" s="1168"/>
      <c r="SFC1" s="1168"/>
      <c r="SFD1" s="1168"/>
      <c r="SFE1" s="1168"/>
      <c r="SFF1" s="1168"/>
      <c r="SFG1" s="1168"/>
      <c r="SFH1" s="1168"/>
      <c r="SFI1" s="1168"/>
      <c r="SFJ1" s="1168"/>
      <c r="SFK1" s="1168"/>
      <c r="SFL1" s="1168"/>
      <c r="SFM1" s="1168"/>
      <c r="SFN1" s="1168"/>
      <c r="SFO1" s="1168"/>
      <c r="SFP1" s="1168"/>
      <c r="SFQ1" s="1168"/>
      <c r="SFR1" s="1168"/>
      <c r="SFS1" s="1168"/>
      <c r="SFT1" s="1168"/>
      <c r="SFU1" s="1168"/>
      <c r="SFV1" s="1168"/>
      <c r="SFW1" s="1168"/>
      <c r="SFX1" s="1168"/>
      <c r="SFY1" s="1168"/>
      <c r="SFZ1" s="1168"/>
      <c r="SGA1" s="1168"/>
      <c r="SGB1" s="1168"/>
      <c r="SGC1" s="1168"/>
      <c r="SGD1" s="1168"/>
      <c r="SGE1" s="1168"/>
      <c r="SGF1" s="1168"/>
      <c r="SGG1" s="1168"/>
      <c r="SGH1" s="1168"/>
      <c r="SGI1" s="1168"/>
      <c r="SGJ1" s="1168"/>
      <c r="SGK1" s="1168"/>
      <c r="SGL1" s="1168"/>
      <c r="SGM1" s="1168"/>
      <c r="SGN1" s="1168"/>
      <c r="SGO1" s="1168"/>
      <c r="SGP1" s="1168"/>
      <c r="SGQ1" s="1168"/>
      <c r="SGR1" s="1168"/>
      <c r="SGS1" s="1168"/>
      <c r="SGT1" s="1168"/>
      <c r="SGU1" s="1168"/>
      <c r="SGV1" s="1168"/>
      <c r="SGW1" s="1168"/>
      <c r="SGX1" s="1168"/>
      <c r="SGY1" s="1168"/>
      <c r="SGZ1" s="1168"/>
      <c r="SHA1" s="1168"/>
      <c r="SHB1" s="1168"/>
      <c r="SHC1" s="1168"/>
      <c r="SHD1" s="1168"/>
      <c r="SHE1" s="1168"/>
      <c r="SHF1" s="1168"/>
      <c r="SHG1" s="1168"/>
      <c r="SHH1" s="1168"/>
      <c r="SHI1" s="1168"/>
      <c r="SHJ1" s="1168"/>
      <c r="SHK1" s="1168"/>
      <c r="SHL1" s="1168"/>
      <c r="SHM1" s="1168"/>
      <c r="SHN1" s="1168"/>
      <c r="SHO1" s="1168"/>
      <c r="SHP1" s="1168"/>
      <c r="SHQ1" s="1168"/>
      <c r="SHR1" s="1168"/>
      <c r="SHS1" s="1168"/>
      <c r="SHT1" s="1168"/>
      <c r="SHU1" s="1168"/>
      <c r="SHV1" s="1168"/>
      <c r="SHW1" s="1168"/>
      <c r="SHX1" s="1168"/>
      <c r="SHY1" s="1168"/>
      <c r="SHZ1" s="1168"/>
      <c r="SIA1" s="1168"/>
      <c r="SIB1" s="1168"/>
      <c r="SIC1" s="1168"/>
      <c r="SID1" s="1168"/>
      <c r="SIE1" s="1168"/>
      <c r="SIF1" s="1168"/>
      <c r="SIG1" s="1168"/>
      <c r="SIH1" s="1168"/>
      <c r="SII1" s="1168"/>
      <c r="SIJ1" s="1168"/>
      <c r="SIK1" s="1168"/>
      <c r="SIL1" s="1168"/>
      <c r="SIM1" s="1168"/>
      <c r="SIN1" s="1168"/>
      <c r="SIO1" s="1168"/>
      <c r="SIP1" s="1168"/>
      <c r="SIQ1" s="1168"/>
      <c r="SIR1" s="1168"/>
      <c r="SIS1" s="1168"/>
      <c r="SIT1" s="1168"/>
      <c r="SIU1" s="1168"/>
      <c r="SIV1" s="1168"/>
      <c r="SIW1" s="1168"/>
      <c r="SIX1" s="1168"/>
      <c r="SIY1" s="1168"/>
      <c r="SIZ1" s="1168"/>
      <c r="SJA1" s="1168"/>
      <c r="SJB1" s="1168"/>
      <c r="SJC1" s="1168"/>
      <c r="SJD1" s="1168"/>
      <c r="SJE1" s="1168"/>
      <c r="SJF1" s="1168"/>
      <c r="SJG1" s="1168"/>
      <c r="SJH1" s="1168"/>
      <c r="SJI1" s="1168"/>
      <c r="SJJ1" s="1168"/>
      <c r="SJK1" s="1168"/>
      <c r="SJL1" s="1168"/>
      <c r="SJM1" s="1168"/>
      <c r="SJN1" s="1168"/>
      <c r="SJO1" s="1168"/>
      <c r="SJP1" s="1168"/>
      <c r="SJQ1" s="1168"/>
      <c r="SJR1" s="1168"/>
      <c r="SJS1" s="1168"/>
      <c r="SJT1" s="1168"/>
      <c r="SJU1" s="1168"/>
      <c r="SJV1" s="1168"/>
      <c r="SJW1" s="1168"/>
      <c r="SJX1" s="1168"/>
      <c r="SJY1" s="1168"/>
      <c r="SJZ1" s="1168"/>
      <c r="SKA1" s="1168"/>
      <c r="SKB1" s="1168"/>
      <c r="SKC1" s="1168"/>
      <c r="SKD1" s="1168"/>
      <c r="SKE1" s="1168"/>
      <c r="SKF1" s="1168"/>
      <c r="SKG1" s="1168"/>
      <c r="SKH1" s="1168"/>
      <c r="SKI1" s="1168"/>
      <c r="SKJ1" s="1168"/>
      <c r="SKK1" s="1168"/>
      <c r="SKL1" s="1168"/>
      <c r="SKM1" s="1168"/>
      <c r="SKN1" s="1168"/>
      <c r="SKO1" s="1168"/>
      <c r="SKP1" s="1168"/>
      <c r="SKQ1" s="1168"/>
      <c r="SKR1" s="1168"/>
      <c r="SKS1" s="1168"/>
      <c r="SKT1" s="1168"/>
      <c r="SKU1" s="1168"/>
      <c r="SKV1" s="1168"/>
      <c r="SKW1" s="1168"/>
      <c r="SKX1" s="1168"/>
      <c r="SKY1" s="1168"/>
      <c r="SKZ1" s="1168"/>
      <c r="SLA1" s="1168"/>
      <c r="SLB1" s="1168"/>
      <c r="SLC1" s="1168"/>
      <c r="SLD1" s="1168"/>
      <c r="SLE1" s="1168"/>
      <c r="SLF1" s="1168"/>
      <c r="SLG1" s="1168"/>
      <c r="SLH1" s="1168"/>
      <c r="SLI1" s="1168"/>
      <c r="SLJ1" s="1168"/>
      <c r="SLK1" s="1168"/>
      <c r="SLL1" s="1168"/>
      <c r="SLM1" s="1168"/>
      <c r="SLN1" s="1168"/>
      <c r="SLO1" s="1168"/>
      <c r="SLP1" s="1168"/>
      <c r="SLQ1" s="1168"/>
      <c r="SLR1" s="1168"/>
      <c r="SLS1" s="1168"/>
      <c r="SLT1" s="1168"/>
      <c r="SLU1" s="1168"/>
      <c r="SLV1" s="1168"/>
      <c r="SLW1" s="1168"/>
      <c r="SLX1" s="1168"/>
      <c r="SLY1" s="1168"/>
      <c r="SLZ1" s="1168"/>
      <c r="SMA1" s="1168"/>
      <c r="SMB1" s="1168"/>
      <c r="SMC1" s="1168"/>
      <c r="SMD1" s="1168"/>
      <c r="SME1" s="1168"/>
      <c r="SMF1" s="1168"/>
      <c r="SMG1" s="1168"/>
      <c r="SMH1" s="1168"/>
      <c r="SMI1" s="1168"/>
      <c r="SMJ1" s="1168"/>
      <c r="SMK1" s="1168"/>
      <c r="SML1" s="1168"/>
      <c r="SMM1" s="1168"/>
      <c r="SMN1" s="1168"/>
      <c r="SMO1" s="1168"/>
      <c r="SMP1" s="1168"/>
      <c r="SMQ1" s="1168"/>
      <c r="SMR1" s="1168"/>
      <c r="SMS1" s="1168"/>
      <c r="SMT1" s="1168"/>
      <c r="SMU1" s="1168"/>
      <c r="SMV1" s="1168"/>
      <c r="SMW1" s="1168"/>
      <c r="SMX1" s="1168"/>
      <c r="SMY1" s="1168"/>
      <c r="SMZ1" s="1168"/>
      <c r="SNA1" s="1168"/>
      <c r="SNB1" s="1168"/>
      <c r="SNC1" s="1168"/>
      <c r="SND1" s="1168"/>
      <c r="SNE1" s="1168"/>
      <c r="SNF1" s="1168"/>
      <c r="SNG1" s="1168"/>
      <c r="SNH1" s="1168"/>
      <c r="SNI1" s="1168"/>
      <c r="SNJ1" s="1168"/>
      <c r="SNK1" s="1168"/>
      <c r="SNL1" s="1168"/>
      <c r="SNM1" s="1168"/>
      <c r="SNN1" s="1168"/>
      <c r="SNO1" s="1168"/>
      <c r="SNP1" s="1168"/>
      <c r="SNQ1" s="1168"/>
      <c r="SNR1" s="1168"/>
      <c r="SNS1" s="1168"/>
      <c r="SNT1" s="1168"/>
      <c r="SNU1" s="1168"/>
      <c r="SNV1" s="1168"/>
      <c r="SNW1" s="1168"/>
      <c r="SNX1" s="1168"/>
      <c r="SNY1" s="1168"/>
      <c r="SNZ1" s="1168"/>
      <c r="SOA1" s="1168"/>
      <c r="SOB1" s="1168"/>
      <c r="SOC1" s="1168"/>
      <c r="SOD1" s="1168"/>
      <c r="SOE1" s="1168"/>
      <c r="SOF1" s="1168"/>
      <c r="SOG1" s="1168"/>
      <c r="SOH1" s="1168"/>
      <c r="SOI1" s="1168"/>
      <c r="SOJ1" s="1168"/>
      <c r="SOK1" s="1168"/>
      <c r="SOL1" s="1168"/>
      <c r="SOM1" s="1168"/>
      <c r="SON1" s="1168"/>
      <c r="SOO1" s="1168"/>
      <c r="SOP1" s="1168"/>
      <c r="SOQ1" s="1168"/>
      <c r="SOR1" s="1168"/>
      <c r="SOS1" s="1168"/>
      <c r="SOT1" s="1168"/>
      <c r="SOU1" s="1168"/>
      <c r="SOV1" s="1168"/>
      <c r="SOW1" s="1168"/>
      <c r="SOX1" s="1168"/>
      <c r="SOY1" s="1168"/>
      <c r="SOZ1" s="1168"/>
      <c r="SPA1" s="1168"/>
      <c r="SPB1" s="1168"/>
      <c r="SPC1" s="1168"/>
      <c r="SPD1" s="1168"/>
      <c r="SPE1" s="1168"/>
      <c r="SPF1" s="1168"/>
      <c r="SPG1" s="1168"/>
      <c r="SPH1" s="1168"/>
      <c r="SPI1" s="1168"/>
      <c r="SPJ1" s="1168"/>
      <c r="SPK1" s="1168"/>
      <c r="SPL1" s="1168"/>
      <c r="SPM1" s="1168"/>
      <c r="SPN1" s="1168"/>
      <c r="SPO1" s="1168"/>
      <c r="SPP1" s="1168"/>
      <c r="SPQ1" s="1168"/>
      <c r="SPR1" s="1168"/>
      <c r="SPS1" s="1168"/>
      <c r="SPT1" s="1168"/>
      <c r="SPU1" s="1168"/>
      <c r="SPV1" s="1168"/>
      <c r="SPW1" s="1168"/>
      <c r="SPX1" s="1168"/>
      <c r="SPY1" s="1168"/>
      <c r="SPZ1" s="1168"/>
      <c r="SQA1" s="1168"/>
      <c r="SQB1" s="1168"/>
      <c r="SQC1" s="1168"/>
      <c r="SQD1" s="1168"/>
      <c r="SQE1" s="1168"/>
      <c r="SQF1" s="1168"/>
      <c r="SQG1" s="1168"/>
      <c r="SQH1" s="1168"/>
      <c r="SQI1" s="1168"/>
      <c r="SQJ1" s="1168"/>
      <c r="SQK1" s="1168"/>
      <c r="SQL1" s="1168"/>
      <c r="SQM1" s="1168"/>
      <c r="SQN1" s="1168"/>
      <c r="SQO1" s="1168"/>
      <c r="SQP1" s="1168"/>
      <c r="SQQ1" s="1168"/>
      <c r="SQR1" s="1168"/>
      <c r="SQS1" s="1168"/>
      <c r="SQT1" s="1168"/>
      <c r="SQU1" s="1168"/>
      <c r="SQV1" s="1168"/>
      <c r="SQW1" s="1168"/>
      <c r="SQX1" s="1168"/>
      <c r="SQY1" s="1168"/>
      <c r="SQZ1" s="1168"/>
      <c r="SRA1" s="1168"/>
      <c r="SRB1" s="1168"/>
      <c r="SRC1" s="1168"/>
      <c r="SRD1" s="1168"/>
      <c r="SRE1" s="1168"/>
      <c r="SRF1" s="1168"/>
      <c r="SRG1" s="1168"/>
      <c r="SRH1" s="1168"/>
      <c r="SRI1" s="1168"/>
      <c r="SRJ1" s="1168"/>
      <c r="SRK1" s="1168"/>
      <c r="SRL1" s="1168"/>
      <c r="SRM1" s="1168"/>
      <c r="SRN1" s="1168"/>
      <c r="SRO1" s="1168"/>
      <c r="SRP1" s="1168"/>
      <c r="SRQ1" s="1168"/>
      <c r="SRR1" s="1168"/>
      <c r="SRS1" s="1168"/>
      <c r="SRT1" s="1168"/>
      <c r="SRU1" s="1168"/>
      <c r="SRV1" s="1168"/>
      <c r="SRW1" s="1168"/>
      <c r="SRX1" s="1168"/>
      <c r="SRY1" s="1168"/>
      <c r="SRZ1" s="1168"/>
      <c r="SSA1" s="1168"/>
      <c r="SSB1" s="1168"/>
      <c r="SSC1" s="1168"/>
      <c r="SSD1" s="1168"/>
      <c r="SSE1" s="1168"/>
      <c r="SSF1" s="1168"/>
      <c r="SSG1" s="1168"/>
      <c r="SSH1" s="1168"/>
      <c r="SSI1" s="1168"/>
      <c r="SSJ1" s="1168"/>
      <c r="SSK1" s="1168"/>
      <c r="SSL1" s="1168"/>
      <c r="SSM1" s="1168"/>
      <c r="SSN1" s="1168"/>
      <c r="SSO1" s="1168"/>
      <c r="SSP1" s="1168"/>
      <c r="SSQ1" s="1168"/>
      <c r="SSR1" s="1168"/>
      <c r="SSS1" s="1168"/>
      <c r="SST1" s="1168"/>
      <c r="SSU1" s="1168"/>
      <c r="SSV1" s="1168"/>
      <c r="SSW1" s="1168"/>
      <c r="SSX1" s="1168"/>
      <c r="SSY1" s="1168"/>
      <c r="SSZ1" s="1168"/>
      <c r="STA1" s="1168"/>
      <c r="STB1" s="1168"/>
      <c r="STC1" s="1168"/>
      <c r="STD1" s="1168"/>
      <c r="STE1" s="1168"/>
      <c r="STF1" s="1168"/>
      <c r="STG1" s="1168"/>
      <c r="STH1" s="1168"/>
      <c r="STI1" s="1168"/>
      <c r="STJ1" s="1168"/>
      <c r="STK1" s="1168"/>
      <c r="STL1" s="1168"/>
      <c r="STM1" s="1168"/>
      <c r="STN1" s="1168"/>
      <c r="STO1" s="1168"/>
      <c r="STP1" s="1168"/>
      <c r="STQ1" s="1168"/>
      <c r="STR1" s="1168"/>
      <c r="STS1" s="1168"/>
      <c r="STT1" s="1168"/>
      <c r="STU1" s="1168"/>
      <c r="STV1" s="1168"/>
      <c r="STW1" s="1168"/>
      <c r="STX1" s="1168"/>
      <c r="STY1" s="1168"/>
      <c r="STZ1" s="1168"/>
      <c r="SUA1" s="1168"/>
      <c r="SUB1" s="1168"/>
      <c r="SUC1" s="1168"/>
      <c r="SUD1" s="1168"/>
      <c r="SUE1" s="1168"/>
      <c r="SUF1" s="1168"/>
      <c r="SUG1" s="1168"/>
      <c r="SUH1" s="1168"/>
      <c r="SUI1" s="1168"/>
      <c r="SUJ1" s="1168"/>
      <c r="SUK1" s="1168"/>
      <c r="SUL1" s="1168"/>
      <c r="SUM1" s="1168"/>
      <c r="SUN1" s="1168"/>
      <c r="SUO1" s="1168"/>
      <c r="SUP1" s="1168"/>
      <c r="SUQ1" s="1168"/>
      <c r="SUR1" s="1168"/>
      <c r="SUS1" s="1168"/>
      <c r="SUT1" s="1168"/>
      <c r="SUU1" s="1168"/>
      <c r="SUV1" s="1168"/>
      <c r="SUW1" s="1168"/>
      <c r="SUX1" s="1168"/>
      <c r="SUY1" s="1168"/>
      <c r="SUZ1" s="1168"/>
      <c r="SVA1" s="1168"/>
      <c r="SVB1" s="1168"/>
      <c r="SVC1" s="1168"/>
      <c r="SVD1" s="1168"/>
      <c r="SVE1" s="1168"/>
      <c r="SVF1" s="1168"/>
      <c r="SVG1" s="1168"/>
      <c r="SVH1" s="1168"/>
      <c r="SVI1" s="1168"/>
      <c r="SVJ1" s="1168"/>
      <c r="SVK1" s="1168"/>
      <c r="SVL1" s="1168"/>
      <c r="SVM1" s="1168"/>
      <c r="SVN1" s="1168"/>
      <c r="SVO1" s="1168"/>
      <c r="SVP1" s="1168"/>
      <c r="SVQ1" s="1168"/>
      <c r="SVR1" s="1168"/>
      <c r="SVS1" s="1168"/>
      <c r="SVT1" s="1168"/>
      <c r="SVU1" s="1168"/>
      <c r="SVV1" s="1168"/>
      <c r="SVW1" s="1168"/>
      <c r="SVX1" s="1168"/>
      <c r="SVY1" s="1168"/>
      <c r="SVZ1" s="1168"/>
      <c r="SWA1" s="1168"/>
      <c r="SWB1" s="1168"/>
      <c r="SWC1" s="1168"/>
      <c r="SWD1" s="1168"/>
      <c r="SWE1" s="1168"/>
      <c r="SWF1" s="1168"/>
      <c r="SWG1" s="1168"/>
      <c r="SWH1" s="1168"/>
      <c r="SWI1" s="1168"/>
      <c r="SWJ1" s="1168"/>
      <c r="SWK1" s="1168"/>
      <c r="SWL1" s="1168"/>
      <c r="SWM1" s="1168"/>
      <c r="SWN1" s="1168"/>
      <c r="SWO1" s="1168"/>
      <c r="SWP1" s="1168"/>
      <c r="SWQ1" s="1168"/>
      <c r="SWR1" s="1168"/>
      <c r="SWS1" s="1168"/>
      <c r="SWT1" s="1168"/>
      <c r="SWU1" s="1168"/>
      <c r="SWV1" s="1168"/>
      <c r="SWW1" s="1168"/>
      <c r="SWX1" s="1168"/>
      <c r="SWY1" s="1168"/>
      <c r="SWZ1" s="1168"/>
      <c r="SXA1" s="1168"/>
      <c r="SXB1" s="1168"/>
      <c r="SXC1" s="1168"/>
      <c r="SXD1" s="1168"/>
      <c r="SXE1" s="1168"/>
      <c r="SXF1" s="1168"/>
      <c r="SXG1" s="1168"/>
      <c r="SXH1" s="1168"/>
      <c r="SXI1" s="1168"/>
      <c r="SXJ1" s="1168"/>
      <c r="SXK1" s="1168"/>
      <c r="SXL1" s="1168"/>
      <c r="SXM1" s="1168"/>
      <c r="SXN1" s="1168"/>
      <c r="SXO1" s="1168"/>
      <c r="SXP1" s="1168"/>
      <c r="SXQ1" s="1168"/>
      <c r="SXR1" s="1168"/>
      <c r="SXS1" s="1168"/>
      <c r="SXT1" s="1168"/>
      <c r="SXU1" s="1168"/>
      <c r="SXV1" s="1168"/>
      <c r="SXW1" s="1168"/>
      <c r="SXX1" s="1168"/>
      <c r="SXY1" s="1168"/>
      <c r="SXZ1" s="1168"/>
      <c r="SYA1" s="1168"/>
      <c r="SYB1" s="1168"/>
      <c r="SYC1" s="1168"/>
      <c r="SYD1" s="1168"/>
      <c r="SYE1" s="1168"/>
      <c r="SYF1" s="1168"/>
      <c r="SYG1" s="1168"/>
      <c r="SYH1" s="1168"/>
      <c r="SYI1" s="1168"/>
      <c r="SYJ1" s="1168"/>
      <c r="SYK1" s="1168"/>
      <c r="SYL1" s="1168"/>
      <c r="SYM1" s="1168"/>
      <c r="SYN1" s="1168"/>
      <c r="SYO1" s="1168"/>
      <c r="SYP1" s="1168"/>
      <c r="SYQ1" s="1168"/>
      <c r="SYR1" s="1168"/>
      <c r="SYS1" s="1168"/>
      <c r="SYT1" s="1168"/>
      <c r="SYU1" s="1168"/>
      <c r="SYV1" s="1168"/>
      <c r="SYW1" s="1168"/>
      <c r="SYX1" s="1168"/>
      <c r="SYY1" s="1168"/>
      <c r="SYZ1" s="1168"/>
      <c r="SZA1" s="1168"/>
      <c r="SZB1" s="1168"/>
      <c r="SZC1" s="1168"/>
      <c r="SZD1" s="1168"/>
      <c r="SZE1" s="1168"/>
      <c r="SZF1" s="1168"/>
      <c r="SZG1" s="1168"/>
      <c r="SZH1" s="1168"/>
      <c r="SZI1" s="1168"/>
      <c r="SZJ1" s="1168"/>
      <c r="SZK1" s="1168"/>
      <c r="SZL1" s="1168"/>
      <c r="SZM1" s="1168"/>
      <c r="SZN1" s="1168"/>
      <c r="SZO1" s="1168"/>
      <c r="SZP1" s="1168"/>
      <c r="SZQ1" s="1168"/>
      <c r="SZR1" s="1168"/>
      <c r="SZS1" s="1168"/>
      <c r="SZT1" s="1168"/>
      <c r="SZU1" s="1168"/>
      <c r="SZV1" s="1168"/>
      <c r="SZW1" s="1168"/>
      <c r="SZX1" s="1168"/>
      <c r="SZY1" s="1168"/>
      <c r="SZZ1" s="1168"/>
      <c r="TAA1" s="1168"/>
      <c r="TAB1" s="1168"/>
      <c r="TAC1" s="1168"/>
      <c r="TAD1" s="1168"/>
      <c r="TAE1" s="1168"/>
      <c r="TAF1" s="1168"/>
      <c r="TAG1" s="1168"/>
      <c r="TAH1" s="1168"/>
      <c r="TAI1" s="1168"/>
      <c r="TAJ1" s="1168"/>
      <c r="TAK1" s="1168"/>
      <c r="TAL1" s="1168"/>
      <c r="TAM1" s="1168"/>
      <c r="TAN1" s="1168"/>
      <c r="TAO1" s="1168"/>
      <c r="TAP1" s="1168"/>
      <c r="TAQ1" s="1168"/>
      <c r="TAR1" s="1168"/>
      <c r="TAS1" s="1168"/>
      <c r="TAT1" s="1168"/>
      <c r="TAU1" s="1168"/>
      <c r="TAV1" s="1168"/>
      <c r="TAW1" s="1168"/>
      <c r="TAX1" s="1168"/>
      <c r="TAY1" s="1168"/>
      <c r="TAZ1" s="1168"/>
      <c r="TBA1" s="1168"/>
      <c r="TBB1" s="1168"/>
      <c r="TBC1" s="1168"/>
      <c r="TBD1" s="1168"/>
      <c r="TBE1" s="1168"/>
      <c r="TBF1" s="1168"/>
      <c r="TBG1" s="1168"/>
      <c r="TBH1" s="1168"/>
      <c r="TBI1" s="1168"/>
      <c r="TBJ1" s="1168"/>
      <c r="TBK1" s="1168"/>
      <c r="TBL1" s="1168"/>
      <c r="TBM1" s="1168"/>
      <c r="TBN1" s="1168"/>
      <c r="TBO1" s="1168"/>
      <c r="TBP1" s="1168"/>
      <c r="TBQ1" s="1168"/>
      <c r="TBR1" s="1168"/>
      <c r="TBS1" s="1168"/>
      <c r="TBT1" s="1168"/>
      <c r="TBU1" s="1168"/>
      <c r="TBV1" s="1168"/>
      <c r="TBW1" s="1168"/>
      <c r="TBX1" s="1168"/>
      <c r="TBY1" s="1168"/>
      <c r="TBZ1" s="1168"/>
      <c r="TCA1" s="1168"/>
      <c r="TCB1" s="1168"/>
      <c r="TCC1" s="1168"/>
      <c r="TCD1" s="1168"/>
      <c r="TCE1" s="1168"/>
      <c r="TCF1" s="1168"/>
      <c r="TCG1" s="1168"/>
      <c r="TCH1" s="1168"/>
      <c r="TCI1" s="1168"/>
      <c r="TCJ1" s="1168"/>
      <c r="TCK1" s="1168"/>
      <c r="TCL1" s="1168"/>
      <c r="TCM1" s="1168"/>
      <c r="TCN1" s="1168"/>
      <c r="TCO1" s="1168"/>
      <c r="TCP1" s="1168"/>
      <c r="TCQ1" s="1168"/>
      <c r="TCR1" s="1168"/>
      <c r="TCS1" s="1168"/>
      <c r="TCT1" s="1168"/>
      <c r="TCU1" s="1168"/>
      <c r="TCV1" s="1168"/>
      <c r="TCW1" s="1168"/>
      <c r="TCX1" s="1168"/>
      <c r="TCY1" s="1168"/>
      <c r="TCZ1" s="1168"/>
      <c r="TDA1" s="1168"/>
      <c r="TDB1" s="1168"/>
      <c r="TDC1" s="1168"/>
      <c r="TDD1" s="1168"/>
      <c r="TDE1" s="1168"/>
      <c r="TDF1" s="1168"/>
      <c r="TDG1" s="1168"/>
      <c r="TDH1" s="1168"/>
      <c r="TDI1" s="1168"/>
      <c r="TDJ1" s="1168"/>
      <c r="TDK1" s="1168"/>
      <c r="TDL1" s="1168"/>
      <c r="TDM1" s="1168"/>
      <c r="TDN1" s="1168"/>
      <c r="TDO1" s="1168"/>
      <c r="TDP1" s="1168"/>
      <c r="TDQ1" s="1168"/>
      <c r="TDR1" s="1168"/>
      <c r="TDS1" s="1168"/>
      <c r="TDT1" s="1168"/>
      <c r="TDU1" s="1168"/>
      <c r="TDV1" s="1168"/>
      <c r="TDW1" s="1168"/>
      <c r="TDX1" s="1168"/>
      <c r="TDY1" s="1168"/>
      <c r="TDZ1" s="1168"/>
      <c r="TEA1" s="1168"/>
      <c r="TEB1" s="1168"/>
      <c r="TEC1" s="1168"/>
      <c r="TED1" s="1168"/>
      <c r="TEE1" s="1168"/>
      <c r="TEF1" s="1168"/>
      <c r="TEG1" s="1168"/>
      <c r="TEH1" s="1168"/>
      <c r="TEI1" s="1168"/>
      <c r="TEJ1" s="1168"/>
      <c r="TEK1" s="1168"/>
      <c r="TEL1" s="1168"/>
      <c r="TEM1" s="1168"/>
      <c r="TEN1" s="1168"/>
      <c r="TEO1" s="1168"/>
      <c r="TEP1" s="1168"/>
      <c r="TEQ1" s="1168"/>
      <c r="TER1" s="1168"/>
      <c r="TES1" s="1168"/>
      <c r="TET1" s="1168"/>
      <c r="TEU1" s="1168"/>
      <c r="TEV1" s="1168"/>
      <c r="TEW1" s="1168"/>
      <c r="TEX1" s="1168"/>
      <c r="TEY1" s="1168"/>
      <c r="TEZ1" s="1168"/>
      <c r="TFA1" s="1168"/>
      <c r="TFB1" s="1168"/>
      <c r="TFC1" s="1168"/>
      <c r="TFD1" s="1168"/>
      <c r="TFE1" s="1168"/>
      <c r="TFF1" s="1168"/>
      <c r="TFG1" s="1168"/>
      <c r="TFH1" s="1168"/>
      <c r="TFI1" s="1168"/>
      <c r="TFJ1" s="1168"/>
      <c r="TFK1" s="1168"/>
      <c r="TFL1" s="1168"/>
      <c r="TFM1" s="1168"/>
      <c r="TFN1" s="1168"/>
      <c r="TFO1" s="1168"/>
      <c r="TFP1" s="1168"/>
      <c r="TFQ1" s="1168"/>
      <c r="TFR1" s="1168"/>
      <c r="TFS1" s="1168"/>
      <c r="TFT1" s="1168"/>
      <c r="TFU1" s="1168"/>
      <c r="TFV1" s="1168"/>
      <c r="TFW1" s="1168"/>
      <c r="TFX1" s="1168"/>
      <c r="TFY1" s="1168"/>
      <c r="TFZ1" s="1168"/>
      <c r="TGA1" s="1168"/>
      <c r="TGB1" s="1168"/>
      <c r="TGC1" s="1168"/>
      <c r="TGD1" s="1168"/>
      <c r="TGE1" s="1168"/>
      <c r="TGF1" s="1168"/>
      <c r="TGG1" s="1168"/>
      <c r="TGH1" s="1168"/>
      <c r="TGI1" s="1168"/>
      <c r="TGJ1" s="1168"/>
      <c r="TGK1" s="1168"/>
      <c r="TGL1" s="1168"/>
      <c r="TGM1" s="1168"/>
      <c r="TGN1" s="1168"/>
      <c r="TGO1" s="1168"/>
      <c r="TGP1" s="1168"/>
      <c r="TGQ1" s="1168"/>
      <c r="TGR1" s="1168"/>
      <c r="TGS1" s="1168"/>
      <c r="TGT1" s="1168"/>
      <c r="TGU1" s="1168"/>
      <c r="TGV1" s="1168"/>
      <c r="TGW1" s="1168"/>
      <c r="TGX1" s="1168"/>
      <c r="TGY1" s="1168"/>
      <c r="TGZ1" s="1168"/>
      <c r="THA1" s="1168"/>
      <c r="THB1" s="1168"/>
      <c r="THC1" s="1168"/>
      <c r="THD1" s="1168"/>
      <c r="THE1" s="1168"/>
      <c r="THF1" s="1168"/>
      <c r="THG1" s="1168"/>
      <c r="THH1" s="1168"/>
      <c r="THI1" s="1168"/>
      <c r="THJ1" s="1168"/>
      <c r="THK1" s="1168"/>
      <c r="THL1" s="1168"/>
      <c r="THM1" s="1168"/>
      <c r="THN1" s="1168"/>
      <c r="THO1" s="1168"/>
      <c r="THP1" s="1168"/>
      <c r="THQ1" s="1168"/>
      <c r="THR1" s="1168"/>
      <c r="THS1" s="1168"/>
      <c r="THT1" s="1168"/>
      <c r="THU1" s="1168"/>
      <c r="THV1" s="1168"/>
      <c r="THW1" s="1168"/>
      <c r="THX1" s="1168"/>
      <c r="THY1" s="1168"/>
      <c r="THZ1" s="1168"/>
      <c r="TIA1" s="1168"/>
      <c r="TIB1" s="1168"/>
      <c r="TIC1" s="1168"/>
      <c r="TID1" s="1168"/>
      <c r="TIE1" s="1168"/>
      <c r="TIF1" s="1168"/>
      <c r="TIG1" s="1168"/>
      <c r="TIH1" s="1168"/>
      <c r="TII1" s="1168"/>
      <c r="TIJ1" s="1168"/>
      <c r="TIK1" s="1168"/>
      <c r="TIL1" s="1168"/>
      <c r="TIM1" s="1168"/>
      <c r="TIN1" s="1168"/>
      <c r="TIO1" s="1168"/>
      <c r="TIP1" s="1168"/>
      <c r="TIQ1" s="1168"/>
      <c r="TIR1" s="1168"/>
      <c r="TIS1" s="1168"/>
      <c r="TIT1" s="1168"/>
      <c r="TIU1" s="1168"/>
      <c r="TIV1" s="1168"/>
      <c r="TIW1" s="1168"/>
      <c r="TIX1" s="1168"/>
      <c r="TIY1" s="1168"/>
      <c r="TIZ1" s="1168"/>
      <c r="TJA1" s="1168"/>
      <c r="TJB1" s="1168"/>
      <c r="TJC1" s="1168"/>
      <c r="TJD1" s="1168"/>
      <c r="TJE1" s="1168"/>
      <c r="TJF1" s="1168"/>
      <c r="TJG1" s="1168"/>
      <c r="TJH1" s="1168"/>
      <c r="TJI1" s="1168"/>
      <c r="TJJ1" s="1168"/>
      <c r="TJK1" s="1168"/>
      <c r="TJL1" s="1168"/>
      <c r="TJM1" s="1168"/>
      <c r="TJN1" s="1168"/>
      <c r="TJO1" s="1168"/>
      <c r="TJP1" s="1168"/>
      <c r="TJQ1" s="1168"/>
      <c r="TJR1" s="1168"/>
      <c r="TJS1" s="1168"/>
      <c r="TJT1" s="1168"/>
      <c r="TJU1" s="1168"/>
      <c r="TJV1" s="1168"/>
      <c r="TJW1" s="1168"/>
      <c r="TJX1" s="1168"/>
      <c r="TJY1" s="1168"/>
      <c r="TJZ1" s="1168"/>
      <c r="TKA1" s="1168"/>
      <c r="TKB1" s="1168"/>
      <c r="TKC1" s="1168"/>
      <c r="TKD1" s="1168"/>
      <c r="TKE1" s="1168"/>
      <c r="TKF1" s="1168"/>
      <c r="TKG1" s="1168"/>
      <c r="TKH1" s="1168"/>
      <c r="TKI1" s="1168"/>
      <c r="TKJ1" s="1168"/>
      <c r="TKK1" s="1168"/>
      <c r="TKL1" s="1168"/>
      <c r="TKM1" s="1168"/>
      <c r="TKN1" s="1168"/>
      <c r="TKO1" s="1168"/>
      <c r="TKP1" s="1168"/>
      <c r="TKQ1" s="1168"/>
      <c r="TKR1" s="1168"/>
      <c r="TKS1" s="1168"/>
      <c r="TKT1" s="1168"/>
      <c r="TKU1" s="1168"/>
      <c r="TKV1" s="1168"/>
      <c r="TKW1" s="1168"/>
      <c r="TKX1" s="1168"/>
      <c r="TKY1" s="1168"/>
      <c r="TKZ1" s="1168"/>
      <c r="TLA1" s="1168"/>
      <c r="TLB1" s="1168"/>
      <c r="TLC1" s="1168"/>
      <c r="TLD1" s="1168"/>
      <c r="TLE1" s="1168"/>
      <c r="TLF1" s="1168"/>
      <c r="TLG1" s="1168"/>
      <c r="TLH1" s="1168"/>
      <c r="TLI1" s="1168"/>
      <c r="TLJ1" s="1168"/>
      <c r="TLK1" s="1168"/>
      <c r="TLL1" s="1168"/>
      <c r="TLM1" s="1168"/>
      <c r="TLN1" s="1168"/>
      <c r="TLO1" s="1168"/>
      <c r="TLP1" s="1168"/>
      <c r="TLQ1" s="1168"/>
      <c r="TLR1" s="1168"/>
      <c r="TLS1" s="1168"/>
      <c r="TLT1" s="1168"/>
      <c r="TLU1" s="1168"/>
      <c r="TLV1" s="1168"/>
      <c r="TLW1" s="1168"/>
      <c r="TLX1" s="1168"/>
      <c r="TLY1" s="1168"/>
      <c r="TLZ1" s="1168"/>
      <c r="TMA1" s="1168"/>
      <c r="TMB1" s="1168"/>
      <c r="TMC1" s="1168"/>
      <c r="TMD1" s="1168"/>
      <c r="TME1" s="1168"/>
      <c r="TMF1" s="1168"/>
      <c r="TMG1" s="1168"/>
      <c r="TMH1" s="1168"/>
      <c r="TMI1" s="1168"/>
      <c r="TMJ1" s="1168"/>
      <c r="TMK1" s="1168"/>
      <c r="TML1" s="1168"/>
      <c r="TMM1" s="1168"/>
      <c r="TMN1" s="1168"/>
      <c r="TMO1" s="1168"/>
      <c r="TMP1" s="1168"/>
      <c r="TMQ1" s="1168"/>
      <c r="TMR1" s="1168"/>
      <c r="TMS1" s="1168"/>
      <c r="TMT1" s="1168"/>
      <c r="TMU1" s="1168"/>
      <c r="TMV1" s="1168"/>
      <c r="TMW1" s="1168"/>
      <c r="TMX1" s="1168"/>
      <c r="TMY1" s="1168"/>
      <c r="TMZ1" s="1168"/>
      <c r="TNA1" s="1168"/>
      <c r="TNB1" s="1168"/>
      <c r="TNC1" s="1168"/>
      <c r="TND1" s="1168"/>
      <c r="TNE1" s="1168"/>
      <c r="TNF1" s="1168"/>
      <c r="TNG1" s="1168"/>
      <c r="TNH1" s="1168"/>
      <c r="TNI1" s="1168"/>
      <c r="TNJ1" s="1168"/>
      <c r="TNK1" s="1168"/>
      <c r="TNL1" s="1168"/>
      <c r="TNM1" s="1168"/>
      <c r="TNN1" s="1168"/>
      <c r="TNO1" s="1168"/>
      <c r="TNP1" s="1168"/>
      <c r="TNQ1" s="1168"/>
      <c r="TNR1" s="1168"/>
      <c r="TNS1" s="1168"/>
      <c r="TNT1" s="1168"/>
      <c r="TNU1" s="1168"/>
      <c r="TNV1" s="1168"/>
      <c r="TNW1" s="1168"/>
      <c r="TNX1" s="1168"/>
      <c r="TNY1" s="1168"/>
      <c r="TNZ1" s="1168"/>
      <c r="TOA1" s="1168"/>
      <c r="TOB1" s="1168"/>
      <c r="TOC1" s="1168"/>
      <c r="TOD1" s="1168"/>
      <c r="TOE1" s="1168"/>
      <c r="TOF1" s="1168"/>
      <c r="TOG1" s="1168"/>
      <c r="TOH1" s="1168"/>
      <c r="TOI1" s="1168"/>
      <c r="TOJ1" s="1168"/>
      <c r="TOK1" s="1168"/>
      <c r="TOL1" s="1168"/>
      <c r="TOM1" s="1168"/>
      <c r="TON1" s="1168"/>
      <c r="TOO1" s="1168"/>
      <c r="TOP1" s="1168"/>
      <c r="TOQ1" s="1168"/>
      <c r="TOR1" s="1168"/>
      <c r="TOS1" s="1168"/>
      <c r="TOT1" s="1168"/>
      <c r="TOU1" s="1168"/>
      <c r="TOV1" s="1168"/>
      <c r="TOW1" s="1168"/>
      <c r="TOX1" s="1168"/>
      <c r="TOY1" s="1168"/>
      <c r="TOZ1" s="1168"/>
      <c r="TPA1" s="1168"/>
      <c r="TPB1" s="1168"/>
      <c r="TPC1" s="1168"/>
      <c r="TPD1" s="1168"/>
      <c r="TPE1" s="1168"/>
      <c r="TPF1" s="1168"/>
      <c r="TPG1" s="1168"/>
      <c r="TPH1" s="1168"/>
      <c r="TPI1" s="1168"/>
      <c r="TPJ1" s="1168"/>
      <c r="TPK1" s="1168"/>
      <c r="TPL1" s="1168"/>
      <c r="TPM1" s="1168"/>
      <c r="TPN1" s="1168"/>
      <c r="TPO1" s="1168"/>
      <c r="TPP1" s="1168"/>
      <c r="TPQ1" s="1168"/>
      <c r="TPR1" s="1168"/>
      <c r="TPS1" s="1168"/>
      <c r="TPT1" s="1168"/>
      <c r="TPU1" s="1168"/>
      <c r="TPV1" s="1168"/>
      <c r="TPW1" s="1168"/>
      <c r="TPX1" s="1168"/>
      <c r="TPY1" s="1168"/>
      <c r="TPZ1" s="1168"/>
      <c r="TQA1" s="1168"/>
      <c r="TQB1" s="1168"/>
      <c r="TQC1" s="1168"/>
      <c r="TQD1" s="1168"/>
      <c r="TQE1" s="1168"/>
      <c r="TQF1" s="1168"/>
      <c r="TQG1" s="1168"/>
      <c r="TQH1" s="1168"/>
      <c r="TQI1" s="1168"/>
      <c r="TQJ1" s="1168"/>
      <c r="TQK1" s="1168"/>
      <c r="TQL1" s="1168"/>
      <c r="TQM1" s="1168"/>
      <c r="TQN1" s="1168"/>
      <c r="TQO1" s="1168"/>
      <c r="TQP1" s="1168"/>
      <c r="TQQ1" s="1168"/>
      <c r="TQR1" s="1168"/>
      <c r="TQS1" s="1168"/>
      <c r="TQT1" s="1168"/>
      <c r="TQU1" s="1168"/>
      <c r="TQV1" s="1168"/>
      <c r="TQW1" s="1168"/>
      <c r="TQX1" s="1168"/>
      <c r="TQY1" s="1168"/>
      <c r="TQZ1" s="1168"/>
      <c r="TRA1" s="1168"/>
      <c r="TRB1" s="1168"/>
      <c r="TRC1" s="1168"/>
      <c r="TRD1" s="1168"/>
      <c r="TRE1" s="1168"/>
      <c r="TRF1" s="1168"/>
      <c r="TRG1" s="1168"/>
      <c r="TRH1" s="1168"/>
      <c r="TRI1" s="1168"/>
      <c r="TRJ1" s="1168"/>
      <c r="TRK1" s="1168"/>
      <c r="TRL1" s="1168"/>
      <c r="TRM1" s="1168"/>
      <c r="TRN1" s="1168"/>
      <c r="TRO1" s="1168"/>
      <c r="TRP1" s="1168"/>
      <c r="TRQ1" s="1168"/>
      <c r="TRR1" s="1168"/>
      <c r="TRS1" s="1168"/>
      <c r="TRT1" s="1168"/>
      <c r="TRU1" s="1168"/>
      <c r="TRV1" s="1168"/>
      <c r="TRW1" s="1168"/>
      <c r="TRX1" s="1168"/>
      <c r="TRY1" s="1168"/>
      <c r="TRZ1" s="1168"/>
      <c r="TSA1" s="1168"/>
      <c r="TSB1" s="1168"/>
      <c r="TSC1" s="1168"/>
      <c r="TSD1" s="1168"/>
      <c r="TSE1" s="1168"/>
      <c r="TSF1" s="1168"/>
      <c r="TSG1" s="1168"/>
      <c r="TSH1" s="1168"/>
      <c r="TSI1" s="1168"/>
      <c r="TSJ1" s="1168"/>
      <c r="TSK1" s="1168"/>
      <c r="TSL1" s="1168"/>
      <c r="TSM1" s="1168"/>
      <c r="TSN1" s="1168"/>
      <c r="TSO1" s="1168"/>
      <c r="TSP1" s="1168"/>
      <c r="TSQ1" s="1168"/>
      <c r="TSR1" s="1168"/>
      <c r="TSS1" s="1168"/>
      <c r="TST1" s="1168"/>
      <c r="TSU1" s="1168"/>
      <c r="TSV1" s="1168"/>
      <c r="TSW1" s="1168"/>
      <c r="TSX1" s="1168"/>
      <c r="TSY1" s="1168"/>
      <c r="TSZ1" s="1168"/>
      <c r="TTA1" s="1168"/>
      <c r="TTB1" s="1168"/>
      <c r="TTC1" s="1168"/>
      <c r="TTD1" s="1168"/>
      <c r="TTE1" s="1168"/>
      <c r="TTF1" s="1168"/>
      <c r="TTG1" s="1168"/>
      <c r="TTH1" s="1168"/>
      <c r="TTI1" s="1168"/>
      <c r="TTJ1" s="1168"/>
      <c r="TTK1" s="1168"/>
      <c r="TTL1" s="1168"/>
      <c r="TTM1" s="1168"/>
      <c r="TTN1" s="1168"/>
      <c r="TTO1" s="1168"/>
      <c r="TTP1" s="1168"/>
      <c r="TTQ1" s="1168"/>
      <c r="TTR1" s="1168"/>
      <c r="TTS1" s="1168"/>
      <c r="TTT1" s="1168"/>
      <c r="TTU1" s="1168"/>
      <c r="TTV1" s="1168"/>
      <c r="TTW1" s="1168"/>
      <c r="TTX1" s="1168"/>
      <c r="TTY1" s="1168"/>
      <c r="TTZ1" s="1168"/>
      <c r="TUA1" s="1168"/>
      <c r="TUB1" s="1168"/>
      <c r="TUC1" s="1168"/>
      <c r="TUD1" s="1168"/>
      <c r="TUE1" s="1168"/>
      <c r="TUF1" s="1168"/>
      <c r="TUG1" s="1168"/>
      <c r="TUH1" s="1168"/>
      <c r="TUI1" s="1168"/>
      <c r="TUJ1" s="1168"/>
      <c r="TUK1" s="1168"/>
      <c r="TUL1" s="1168"/>
      <c r="TUM1" s="1168"/>
      <c r="TUN1" s="1168"/>
      <c r="TUO1" s="1168"/>
      <c r="TUP1" s="1168"/>
      <c r="TUQ1" s="1168"/>
      <c r="TUR1" s="1168"/>
      <c r="TUS1" s="1168"/>
      <c r="TUT1" s="1168"/>
      <c r="TUU1" s="1168"/>
      <c r="TUV1" s="1168"/>
      <c r="TUW1" s="1168"/>
      <c r="TUX1" s="1168"/>
      <c r="TUY1" s="1168"/>
      <c r="TUZ1" s="1168"/>
      <c r="TVA1" s="1168"/>
      <c r="TVB1" s="1168"/>
      <c r="TVC1" s="1168"/>
      <c r="TVD1" s="1168"/>
      <c r="TVE1" s="1168"/>
      <c r="TVF1" s="1168"/>
      <c r="TVG1" s="1168"/>
      <c r="TVH1" s="1168"/>
      <c r="TVI1" s="1168"/>
      <c r="TVJ1" s="1168"/>
      <c r="TVK1" s="1168"/>
      <c r="TVL1" s="1168"/>
      <c r="TVM1" s="1168"/>
      <c r="TVN1" s="1168"/>
      <c r="TVO1" s="1168"/>
      <c r="TVP1" s="1168"/>
      <c r="TVQ1" s="1168"/>
      <c r="TVR1" s="1168"/>
      <c r="TVS1" s="1168"/>
      <c r="TVT1" s="1168"/>
      <c r="TVU1" s="1168"/>
      <c r="TVV1" s="1168"/>
      <c r="TVW1" s="1168"/>
      <c r="TVX1" s="1168"/>
      <c r="TVY1" s="1168"/>
      <c r="TVZ1" s="1168"/>
      <c r="TWA1" s="1168"/>
      <c r="TWB1" s="1168"/>
      <c r="TWC1" s="1168"/>
      <c r="TWD1" s="1168"/>
      <c r="TWE1" s="1168"/>
      <c r="TWF1" s="1168"/>
      <c r="TWG1" s="1168"/>
      <c r="TWH1" s="1168"/>
      <c r="TWI1" s="1168"/>
      <c r="TWJ1" s="1168"/>
      <c r="TWK1" s="1168"/>
      <c r="TWL1" s="1168"/>
      <c r="TWM1" s="1168"/>
      <c r="TWN1" s="1168"/>
      <c r="TWO1" s="1168"/>
      <c r="TWP1" s="1168"/>
      <c r="TWQ1" s="1168"/>
      <c r="TWR1" s="1168"/>
      <c r="TWS1" s="1168"/>
      <c r="TWT1" s="1168"/>
      <c r="TWU1" s="1168"/>
      <c r="TWV1" s="1168"/>
      <c r="TWW1" s="1168"/>
      <c r="TWX1" s="1168"/>
      <c r="TWY1" s="1168"/>
      <c r="TWZ1" s="1168"/>
      <c r="TXA1" s="1168"/>
      <c r="TXB1" s="1168"/>
      <c r="TXC1" s="1168"/>
      <c r="TXD1" s="1168"/>
      <c r="TXE1" s="1168"/>
      <c r="TXF1" s="1168"/>
      <c r="TXG1" s="1168"/>
      <c r="TXH1" s="1168"/>
      <c r="TXI1" s="1168"/>
      <c r="TXJ1" s="1168"/>
      <c r="TXK1" s="1168"/>
      <c r="TXL1" s="1168"/>
      <c r="TXM1" s="1168"/>
      <c r="TXN1" s="1168"/>
      <c r="TXO1" s="1168"/>
      <c r="TXP1" s="1168"/>
      <c r="TXQ1" s="1168"/>
      <c r="TXR1" s="1168"/>
      <c r="TXS1" s="1168"/>
      <c r="TXT1" s="1168"/>
      <c r="TXU1" s="1168"/>
      <c r="TXV1" s="1168"/>
      <c r="TXW1" s="1168"/>
      <c r="TXX1" s="1168"/>
      <c r="TXY1" s="1168"/>
      <c r="TXZ1" s="1168"/>
      <c r="TYA1" s="1168"/>
      <c r="TYB1" s="1168"/>
      <c r="TYC1" s="1168"/>
      <c r="TYD1" s="1168"/>
      <c r="TYE1" s="1168"/>
      <c r="TYF1" s="1168"/>
      <c r="TYG1" s="1168"/>
      <c r="TYH1" s="1168"/>
      <c r="TYI1" s="1168"/>
      <c r="TYJ1" s="1168"/>
      <c r="TYK1" s="1168"/>
      <c r="TYL1" s="1168"/>
      <c r="TYM1" s="1168"/>
      <c r="TYN1" s="1168"/>
      <c r="TYO1" s="1168"/>
      <c r="TYP1" s="1168"/>
      <c r="TYQ1" s="1168"/>
      <c r="TYR1" s="1168"/>
      <c r="TYS1" s="1168"/>
      <c r="TYT1" s="1168"/>
      <c r="TYU1" s="1168"/>
      <c r="TYV1" s="1168"/>
      <c r="TYW1" s="1168"/>
      <c r="TYX1" s="1168"/>
      <c r="TYY1" s="1168"/>
      <c r="TYZ1" s="1168"/>
      <c r="TZA1" s="1168"/>
      <c r="TZB1" s="1168"/>
      <c r="TZC1" s="1168"/>
      <c r="TZD1" s="1168"/>
      <c r="TZE1" s="1168"/>
      <c r="TZF1" s="1168"/>
      <c r="TZG1" s="1168"/>
      <c r="TZH1" s="1168"/>
      <c r="TZI1" s="1168"/>
      <c r="TZJ1" s="1168"/>
      <c r="TZK1" s="1168"/>
      <c r="TZL1" s="1168"/>
      <c r="TZM1" s="1168"/>
      <c r="TZN1" s="1168"/>
      <c r="TZO1" s="1168"/>
      <c r="TZP1" s="1168"/>
      <c r="TZQ1" s="1168"/>
      <c r="TZR1" s="1168"/>
      <c r="TZS1" s="1168"/>
      <c r="TZT1" s="1168"/>
      <c r="TZU1" s="1168"/>
      <c r="TZV1" s="1168"/>
      <c r="TZW1" s="1168"/>
      <c r="TZX1" s="1168"/>
      <c r="TZY1" s="1168"/>
      <c r="TZZ1" s="1168"/>
      <c r="UAA1" s="1168"/>
      <c r="UAB1" s="1168"/>
      <c r="UAC1" s="1168"/>
      <c r="UAD1" s="1168"/>
      <c r="UAE1" s="1168"/>
      <c r="UAF1" s="1168"/>
      <c r="UAG1" s="1168"/>
      <c r="UAH1" s="1168"/>
      <c r="UAI1" s="1168"/>
      <c r="UAJ1" s="1168"/>
      <c r="UAK1" s="1168"/>
      <c r="UAL1" s="1168"/>
      <c r="UAM1" s="1168"/>
      <c r="UAN1" s="1168"/>
      <c r="UAO1" s="1168"/>
      <c r="UAP1" s="1168"/>
      <c r="UAQ1" s="1168"/>
      <c r="UAR1" s="1168"/>
      <c r="UAS1" s="1168"/>
      <c r="UAT1" s="1168"/>
      <c r="UAU1" s="1168"/>
      <c r="UAV1" s="1168"/>
      <c r="UAW1" s="1168"/>
      <c r="UAX1" s="1168"/>
      <c r="UAY1" s="1168"/>
      <c r="UAZ1" s="1168"/>
      <c r="UBA1" s="1168"/>
      <c r="UBB1" s="1168"/>
      <c r="UBC1" s="1168"/>
      <c r="UBD1" s="1168"/>
      <c r="UBE1" s="1168"/>
      <c r="UBF1" s="1168"/>
      <c r="UBG1" s="1168"/>
      <c r="UBH1" s="1168"/>
      <c r="UBI1" s="1168"/>
      <c r="UBJ1" s="1168"/>
      <c r="UBK1" s="1168"/>
      <c r="UBL1" s="1168"/>
      <c r="UBM1" s="1168"/>
      <c r="UBN1" s="1168"/>
      <c r="UBO1" s="1168"/>
      <c r="UBP1" s="1168"/>
      <c r="UBQ1" s="1168"/>
      <c r="UBR1" s="1168"/>
      <c r="UBS1" s="1168"/>
      <c r="UBT1" s="1168"/>
      <c r="UBU1" s="1168"/>
      <c r="UBV1" s="1168"/>
      <c r="UBW1" s="1168"/>
      <c r="UBX1" s="1168"/>
      <c r="UBY1" s="1168"/>
      <c r="UBZ1" s="1168"/>
      <c r="UCA1" s="1168"/>
      <c r="UCB1" s="1168"/>
      <c r="UCC1" s="1168"/>
      <c r="UCD1" s="1168"/>
      <c r="UCE1" s="1168"/>
      <c r="UCF1" s="1168"/>
      <c r="UCG1" s="1168"/>
      <c r="UCH1" s="1168"/>
      <c r="UCI1" s="1168"/>
      <c r="UCJ1" s="1168"/>
      <c r="UCK1" s="1168"/>
      <c r="UCL1" s="1168"/>
      <c r="UCM1" s="1168"/>
      <c r="UCN1" s="1168"/>
      <c r="UCO1" s="1168"/>
      <c r="UCP1" s="1168"/>
      <c r="UCQ1" s="1168"/>
      <c r="UCR1" s="1168"/>
      <c r="UCS1" s="1168"/>
      <c r="UCT1" s="1168"/>
      <c r="UCU1" s="1168"/>
      <c r="UCV1" s="1168"/>
      <c r="UCW1" s="1168"/>
      <c r="UCX1" s="1168"/>
      <c r="UCY1" s="1168"/>
      <c r="UCZ1" s="1168"/>
      <c r="UDA1" s="1168"/>
      <c r="UDB1" s="1168"/>
      <c r="UDC1" s="1168"/>
      <c r="UDD1" s="1168"/>
      <c r="UDE1" s="1168"/>
      <c r="UDF1" s="1168"/>
      <c r="UDG1" s="1168"/>
      <c r="UDH1" s="1168"/>
      <c r="UDI1" s="1168"/>
      <c r="UDJ1" s="1168"/>
      <c r="UDK1" s="1168"/>
      <c r="UDL1" s="1168"/>
      <c r="UDM1" s="1168"/>
      <c r="UDN1" s="1168"/>
      <c r="UDO1" s="1168"/>
      <c r="UDP1" s="1168"/>
      <c r="UDQ1" s="1168"/>
      <c r="UDR1" s="1168"/>
      <c r="UDS1" s="1168"/>
      <c r="UDT1" s="1168"/>
      <c r="UDU1" s="1168"/>
      <c r="UDV1" s="1168"/>
      <c r="UDW1" s="1168"/>
      <c r="UDX1" s="1168"/>
      <c r="UDY1" s="1168"/>
      <c r="UDZ1" s="1168"/>
      <c r="UEA1" s="1168"/>
      <c r="UEB1" s="1168"/>
      <c r="UEC1" s="1168"/>
      <c r="UED1" s="1168"/>
      <c r="UEE1" s="1168"/>
      <c r="UEF1" s="1168"/>
      <c r="UEG1" s="1168"/>
      <c r="UEH1" s="1168"/>
      <c r="UEI1" s="1168"/>
      <c r="UEJ1" s="1168"/>
      <c r="UEK1" s="1168"/>
      <c r="UEL1" s="1168"/>
      <c r="UEM1" s="1168"/>
      <c r="UEN1" s="1168"/>
      <c r="UEO1" s="1168"/>
      <c r="UEP1" s="1168"/>
      <c r="UEQ1" s="1168"/>
      <c r="UER1" s="1168"/>
      <c r="UES1" s="1168"/>
      <c r="UET1" s="1168"/>
      <c r="UEU1" s="1168"/>
      <c r="UEV1" s="1168"/>
      <c r="UEW1" s="1168"/>
      <c r="UEX1" s="1168"/>
      <c r="UEY1" s="1168"/>
      <c r="UEZ1" s="1168"/>
      <c r="UFA1" s="1168"/>
      <c r="UFB1" s="1168"/>
      <c r="UFC1" s="1168"/>
      <c r="UFD1" s="1168"/>
      <c r="UFE1" s="1168"/>
      <c r="UFF1" s="1168"/>
      <c r="UFG1" s="1168"/>
      <c r="UFH1" s="1168"/>
      <c r="UFI1" s="1168"/>
      <c r="UFJ1" s="1168"/>
      <c r="UFK1" s="1168"/>
      <c r="UFL1" s="1168"/>
      <c r="UFM1" s="1168"/>
      <c r="UFN1" s="1168"/>
      <c r="UFO1" s="1168"/>
      <c r="UFP1" s="1168"/>
      <c r="UFQ1" s="1168"/>
      <c r="UFR1" s="1168"/>
      <c r="UFS1" s="1168"/>
      <c r="UFT1" s="1168"/>
      <c r="UFU1" s="1168"/>
      <c r="UFV1" s="1168"/>
      <c r="UFW1" s="1168"/>
      <c r="UFX1" s="1168"/>
      <c r="UFY1" s="1168"/>
      <c r="UFZ1" s="1168"/>
      <c r="UGA1" s="1168"/>
      <c r="UGB1" s="1168"/>
      <c r="UGC1" s="1168"/>
      <c r="UGD1" s="1168"/>
      <c r="UGE1" s="1168"/>
      <c r="UGF1" s="1168"/>
      <c r="UGG1" s="1168"/>
      <c r="UGH1" s="1168"/>
      <c r="UGI1" s="1168"/>
      <c r="UGJ1" s="1168"/>
      <c r="UGK1" s="1168"/>
      <c r="UGL1" s="1168"/>
      <c r="UGM1" s="1168"/>
      <c r="UGN1" s="1168"/>
      <c r="UGO1" s="1168"/>
      <c r="UGP1" s="1168"/>
      <c r="UGQ1" s="1168"/>
      <c r="UGR1" s="1168"/>
      <c r="UGS1" s="1168"/>
      <c r="UGT1" s="1168"/>
      <c r="UGU1" s="1168"/>
      <c r="UGV1" s="1168"/>
      <c r="UGW1" s="1168"/>
      <c r="UGX1" s="1168"/>
      <c r="UGY1" s="1168"/>
      <c r="UGZ1" s="1168"/>
      <c r="UHA1" s="1168"/>
      <c r="UHB1" s="1168"/>
      <c r="UHC1" s="1168"/>
      <c r="UHD1" s="1168"/>
      <c r="UHE1" s="1168"/>
      <c r="UHF1" s="1168"/>
      <c r="UHG1" s="1168"/>
      <c r="UHH1" s="1168"/>
      <c r="UHI1" s="1168"/>
      <c r="UHJ1" s="1168"/>
      <c r="UHK1" s="1168"/>
      <c r="UHL1" s="1168"/>
      <c r="UHM1" s="1168"/>
      <c r="UHN1" s="1168"/>
      <c r="UHO1" s="1168"/>
      <c r="UHP1" s="1168"/>
      <c r="UHQ1" s="1168"/>
      <c r="UHR1" s="1168"/>
      <c r="UHS1" s="1168"/>
      <c r="UHT1" s="1168"/>
      <c r="UHU1" s="1168"/>
      <c r="UHV1" s="1168"/>
      <c r="UHW1" s="1168"/>
      <c r="UHX1" s="1168"/>
      <c r="UHY1" s="1168"/>
      <c r="UHZ1" s="1168"/>
      <c r="UIA1" s="1168"/>
      <c r="UIB1" s="1168"/>
      <c r="UIC1" s="1168"/>
      <c r="UID1" s="1168"/>
      <c r="UIE1" s="1168"/>
      <c r="UIF1" s="1168"/>
      <c r="UIG1" s="1168"/>
      <c r="UIH1" s="1168"/>
      <c r="UII1" s="1168"/>
      <c r="UIJ1" s="1168"/>
      <c r="UIK1" s="1168"/>
      <c r="UIL1" s="1168"/>
      <c r="UIM1" s="1168"/>
      <c r="UIN1" s="1168"/>
      <c r="UIO1" s="1168"/>
      <c r="UIP1" s="1168"/>
      <c r="UIQ1" s="1168"/>
      <c r="UIR1" s="1168"/>
      <c r="UIS1" s="1168"/>
      <c r="UIT1" s="1168"/>
      <c r="UIU1" s="1168"/>
      <c r="UIV1" s="1168"/>
      <c r="UIW1" s="1168"/>
      <c r="UIX1" s="1168"/>
      <c r="UIY1" s="1168"/>
      <c r="UIZ1" s="1168"/>
      <c r="UJA1" s="1168"/>
      <c r="UJB1" s="1168"/>
      <c r="UJC1" s="1168"/>
      <c r="UJD1" s="1168"/>
      <c r="UJE1" s="1168"/>
      <c r="UJF1" s="1168"/>
      <c r="UJG1" s="1168"/>
      <c r="UJH1" s="1168"/>
      <c r="UJI1" s="1168"/>
      <c r="UJJ1" s="1168"/>
      <c r="UJK1" s="1168"/>
      <c r="UJL1" s="1168"/>
      <c r="UJM1" s="1168"/>
      <c r="UJN1" s="1168"/>
      <c r="UJO1" s="1168"/>
      <c r="UJP1" s="1168"/>
      <c r="UJQ1" s="1168"/>
      <c r="UJR1" s="1168"/>
      <c r="UJS1" s="1168"/>
      <c r="UJT1" s="1168"/>
      <c r="UJU1" s="1168"/>
      <c r="UJV1" s="1168"/>
      <c r="UJW1" s="1168"/>
      <c r="UJX1" s="1168"/>
      <c r="UJY1" s="1168"/>
      <c r="UJZ1" s="1168"/>
      <c r="UKA1" s="1168"/>
      <c r="UKB1" s="1168"/>
      <c r="UKC1" s="1168"/>
      <c r="UKD1" s="1168"/>
      <c r="UKE1" s="1168"/>
      <c r="UKF1" s="1168"/>
      <c r="UKG1" s="1168"/>
      <c r="UKH1" s="1168"/>
      <c r="UKI1" s="1168"/>
      <c r="UKJ1" s="1168"/>
      <c r="UKK1" s="1168"/>
      <c r="UKL1" s="1168"/>
      <c r="UKM1" s="1168"/>
      <c r="UKN1" s="1168"/>
      <c r="UKO1" s="1168"/>
      <c r="UKP1" s="1168"/>
      <c r="UKQ1" s="1168"/>
      <c r="UKR1" s="1168"/>
      <c r="UKS1" s="1168"/>
      <c r="UKT1" s="1168"/>
      <c r="UKU1" s="1168"/>
      <c r="UKV1" s="1168"/>
      <c r="UKW1" s="1168"/>
      <c r="UKX1" s="1168"/>
      <c r="UKY1" s="1168"/>
      <c r="UKZ1" s="1168"/>
      <c r="ULA1" s="1168"/>
      <c r="ULB1" s="1168"/>
      <c r="ULC1" s="1168"/>
      <c r="ULD1" s="1168"/>
      <c r="ULE1" s="1168"/>
      <c r="ULF1" s="1168"/>
      <c r="ULG1" s="1168"/>
      <c r="ULH1" s="1168"/>
      <c r="ULI1" s="1168"/>
      <c r="ULJ1" s="1168"/>
      <c r="ULK1" s="1168"/>
      <c r="ULL1" s="1168"/>
      <c r="ULM1" s="1168"/>
      <c r="ULN1" s="1168"/>
      <c r="ULO1" s="1168"/>
      <c r="ULP1" s="1168"/>
      <c r="ULQ1" s="1168"/>
      <c r="ULR1" s="1168"/>
      <c r="ULS1" s="1168"/>
      <c r="ULT1" s="1168"/>
      <c r="ULU1" s="1168"/>
      <c r="ULV1" s="1168"/>
      <c r="ULW1" s="1168"/>
      <c r="ULX1" s="1168"/>
      <c r="ULY1" s="1168"/>
      <c r="ULZ1" s="1168"/>
      <c r="UMA1" s="1168"/>
      <c r="UMB1" s="1168"/>
      <c r="UMC1" s="1168"/>
      <c r="UMD1" s="1168"/>
      <c r="UME1" s="1168"/>
      <c r="UMF1" s="1168"/>
      <c r="UMG1" s="1168"/>
      <c r="UMH1" s="1168"/>
      <c r="UMI1" s="1168"/>
      <c r="UMJ1" s="1168"/>
      <c r="UMK1" s="1168"/>
      <c r="UML1" s="1168"/>
      <c r="UMM1" s="1168"/>
      <c r="UMN1" s="1168"/>
      <c r="UMO1" s="1168"/>
      <c r="UMP1" s="1168"/>
      <c r="UMQ1" s="1168"/>
      <c r="UMR1" s="1168"/>
      <c r="UMS1" s="1168"/>
      <c r="UMT1" s="1168"/>
      <c r="UMU1" s="1168"/>
      <c r="UMV1" s="1168"/>
      <c r="UMW1" s="1168"/>
      <c r="UMX1" s="1168"/>
      <c r="UMY1" s="1168"/>
      <c r="UMZ1" s="1168"/>
      <c r="UNA1" s="1168"/>
      <c r="UNB1" s="1168"/>
      <c r="UNC1" s="1168"/>
      <c r="UND1" s="1168"/>
      <c r="UNE1" s="1168"/>
      <c r="UNF1" s="1168"/>
      <c r="UNG1" s="1168"/>
      <c r="UNH1" s="1168"/>
      <c r="UNI1" s="1168"/>
      <c r="UNJ1" s="1168"/>
      <c r="UNK1" s="1168"/>
      <c r="UNL1" s="1168"/>
      <c r="UNM1" s="1168"/>
      <c r="UNN1" s="1168"/>
      <c r="UNO1" s="1168"/>
      <c r="UNP1" s="1168"/>
      <c r="UNQ1" s="1168"/>
      <c r="UNR1" s="1168"/>
      <c r="UNS1" s="1168"/>
      <c r="UNT1" s="1168"/>
      <c r="UNU1" s="1168"/>
      <c r="UNV1" s="1168"/>
      <c r="UNW1" s="1168"/>
      <c r="UNX1" s="1168"/>
      <c r="UNY1" s="1168"/>
      <c r="UNZ1" s="1168"/>
      <c r="UOA1" s="1168"/>
      <c r="UOB1" s="1168"/>
      <c r="UOC1" s="1168"/>
      <c r="UOD1" s="1168"/>
      <c r="UOE1" s="1168"/>
      <c r="UOF1" s="1168"/>
      <c r="UOG1" s="1168"/>
      <c r="UOH1" s="1168"/>
      <c r="UOI1" s="1168"/>
      <c r="UOJ1" s="1168"/>
      <c r="UOK1" s="1168"/>
      <c r="UOL1" s="1168"/>
      <c r="UOM1" s="1168"/>
      <c r="UON1" s="1168"/>
      <c r="UOO1" s="1168"/>
      <c r="UOP1" s="1168"/>
      <c r="UOQ1" s="1168"/>
      <c r="UOR1" s="1168"/>
      <c r="UOS1" s="1168"/>
      <c r="UOT1" s="1168"/>
      <c r="UOU1" s="1168"/>
      <c r="UOV1" s="1168"/>
      <c r="UOW1" s="1168"/>
      <c r="UOX1" s="1168"/>
      <c r="UOY1" s="1168"/>
      <c r="UOZ1" s="1168"/>
      <c r="UPA1" s="1168"/>
      <c r="UPB1" s="1168"/>
      <c r="UPC1" s="1168"/>
      <c r="UPD1" s="1168"/>
      <c r="UPE1" s="1168"/>
      <c r="UPF1" s="1168"/>
      <c r="UPG1" s="1168"/>
      <c r="UPH1" s="1168"/>
      <c r="UPI1" s="1168"/>
      <c r="UPJ1" s="1168"/>
      <c r="UPK1" s="1168"/>
      <c r="UPL1" s="1168"/>
      <c r="UPM1" s="1168"/>
      <c r="UPN1" s="1168"/>
      <c r="UPO1" s="1168"/>
      <c r="UPP1" s="1168"/>
      <c r="UPQ1" s="1168"/>
      <c r="UPR1" s="1168"/>
      <c r="UPS1" s="1168"/>
      <c r="UPT1" s="1168"/>
      <c r="UPU1" s="1168"/>
      <c r="UPV1" s="1168"/>
      <c r="UPW1" s="1168"/>
      <c r="UPX1" s="1168"/>
      <c r="UPY1" s="1168"/>
      <c r="UPZ1" s="1168"/>
      <c r="UQA1" s="1168"/>
      <c r="UQB1" s="1168"/>
      <c r="UQC1" s="1168"/>
      <c r="UQD1" s="1168"/>
      <c r="UQE1" s="1168"/>
      <c r="UQF1" s="1168"/>
      <c r="UQG1" s="1168"/>
      <c r="UQH1" s="1168"/>
      <c r="UQI1" s="1168"/>
      <c r="UQJ1" s="1168"/>
      <c r="UQK1" s="1168"/>
      <c r="UQL1" s="1168"/>
      <c r="UQM1" s="1168"/>
      <c r="UQN1" s="1168"/>
      <c r="UQO1" s="1168"/>
      <c r="UQP1" s="1168"/>
      <c r="UQQ1" s="1168"/>
      <c r="UQR1" s="1168"/>
      <c r="UQS1" s="1168"/>
      <c r="UQT1" s="1168"/>
      <c r="UQU1" s="1168"/>
      <c r="UQV1" s="1168"/>
      <c r="UQW1" s="1168"/>
      <c r="UQX1" s="1168"/>
      <c r="UQY1" s="1168"/>
      <c r="UQZ1" s="1168"/>
      <c r="URA1" s="1168"/>
      <c r="URB1" s="1168"/>
      <c r="URC1" s="1168"/>
      <c r="URD1" s="1168"/>
      <c r="URE1" s="1168"/>
      <c r="URF1" s="1168"/>
      <c r="URG1" s="1168"/>
      <c r="URH1" s="1168"/>
      <c r="URI1" s="1168"/>
      <c r="URJ1" s="1168"/>
      <c r="URK1" s="1168"/>
      <c r="URL1" s="1168"/>
      <c r="URM1" s="1168"/>
      <c r="URN1" s="1168"/>
      <c r="URO1" s="1168"/>
      <c r="URP1" s="1168"/>
      <c r="URQ1" s="1168"/>
      <c r="URR1" s="1168"/>
      <c r="URS1" s="1168"/>
      <c r="URT1" s="1168"/>
      <c r="URU1" s="1168"/>
      <c r="URV1" s="1168"/>
      <c r="URW1" s="1168"/>
      <c r="URX1" s="1168"/>
      <c r="URY1" s="1168"/>
      <c r="URZ1" s="1168"/>
      <c r="USA1" s="1168"/>
      <c r="USB1" s="1168"/>
      <c r="USC1" s="1168"/>
      <c r="USD1" s="1168"/>
      <c r="USE1" s="1168"/>
      <c r="USF1" s="1168"/>
      <c r="USG1" s="1168"/>
      <c r="USH1" s="1168"/>
      <c r="USI1" s="1168"/>
      <c r="USJ1" s="1168"/>
      <c r="USK1" s="1168"/>
      <c r="USL1" s="1168"/>
      <c r="USM1" s="1168"/>
      <c r="USN1" s="1168"/>
      <c r="USO1" s="1168"/>
      <c r="USP1" s="1168"/>
      <c r="USQ1" s="1168"/>
      <c r="USR1" s="1168"/>
      <c r="USS1" s="1168"/>
      <c r="UST1" s="1168"/>
      <c r="USU1" s="1168"/>
      <c r="USV1" s="1168"/>
      <c r="USW1" s="1168"/>
      <c r="USX1" s="1168"/>
      <c r="USY1" s="1168"/>
      <c r="USZ1" s="1168"/>
      <c r="UTA1" s="1168"/>
      <c r="UTB1" s="1168"/>
      <c r="UTC1" s="1168"/>
      <c r="UTD1" s="1168"/>
      <c r="UTE1" s="1168"/>
      <c r="UTF1" s="1168"/>
      <c r="UTG1" s="1168"/>
      <c r="UTH1" s="1168"/>
      <c r="UTI1" s="1168"/>
      <c r="UTJ1" s="1168"/>
      <c r="UTK1" s="1168"/>
      <c r="UTL1" s="1168"/>
      <c r="UTM1" s="1168"/>
      <c r="UTN1" s="1168"/>
      <c r="UTO1" s="1168"/>
      <c r="UTP1" s="1168"/>
      <c r="UTQ1" s="1168"/>
      <c r="UTR1" s="1168"/>
      <c r="UTS1" s="1168"/>
      <c r="UTT1" s="1168"/>
      <c r="UTU1" s="1168"/>
      <c r="UTV1" s="1168"/>
      <c r="UTW1" s="1168"/>
      <c r="UTX1" s="1168"/>
      <c r="UTY1" s="1168"/>
      <c r="UTZ1" s="1168"/>
      <c r="UUA1" s="1168"/>
      <c r="UUB1" s="1168"/>
      <c r="UUC1" s="1168"/>
      <c r="UUD1" s="1168"/>
      <c r="UUE1" s="1168"/>
      <c r="UUF1" s="1168"/>
      <c r="UUG1" s="1168"/>
      <c r="UUH1" s="1168"/>
      <c r="UUI1" s="1168"/>
      <c r="UUJ1" s="1168"/>
      <c r="UUK1" s="1168"/>
      <c r="UUL1" s="1168"/>
      <c r="UUM1" s="1168"/>
      <c r="UUN1" s="1168"/>
      <c r="UUO1" s="1168"/>
      <c r="UUP1" s="1168"/>
      <c r="UUQ1" s="1168"/>
      <c r="UUR1" s="1168"/>
      <c r="UUS1" s="1168"/>
      <c r="UUT1" s="1168"/>
      <c r="UUU1" s="1168"/>
      <c r="UUV1" s="1168"/>
      <c r="UUW1" s="1168"/>
      <c r="UUX1" s="1168"/>
      <c r="UUY1" s="1168"/>
      <c r="UUZ1" s="1168"/>
      <c r="UVA1" s="1168"/>
      <c r="UVB1" s="1168"/>
      <c r="UVC1" s="1168"/>
      <c r="UVD1" s="1168"/>
      <c r="UVE1" s="1168"/>
      <c r="UVF1" s="1168"/>
      <c r="UVG1" s="1168"/>
      <c r="UVH1" s="1168"/>
      <c r="UVI1" s="1168"/>
      <c r="UVJ1" s="1168"/>
      <c r="UVK1" s="1168"/>
      <c r="UVL1" s="1168"/>
      <c r="UVM1" s="1168"/>
      <c r="UVN1" s="1168"/>
      <c r="UVO1" s="1168"/>
      <c r="UVP1" s="1168"/>
      <c r="UVQ1" s="1168"/>
      <c r="UVR1" s="1168"/>
      <c r="UVS1" s="1168"/>
      <c r="UVT1" s="1168"/>
      <c r="UVU1" s="1168"/>
      <c r="UVV1" s="1168"/>
      <c r="UVW1" s="1168"/>
      <c r="UVX1" s="1168"/>
      <c r="UVY1" s="1168"/>
      <c r="UVZ1" s="1168"/>
      <c r="UWA1" s="1168"/>
      <c r="UWB1" s="1168"/>
      <c r="UWC1" s="1168"/>
      <c r="UWD1" s="1168"/>
      <c r="UWE1" s="1168"/>
      <c r="UWF1" s="1168"/>
      <c r="UWG1" s="1168"/>
      <c r="UWH1" s="1168"/>
      <c r="UWI1" s="1168"/>
      <c r="UWJ1" s="1168"/>
      <c r="UWK1" s="1168"/>
      <c r="UWL1" s="1168"/>
      <c r="UWM1" s="1168"/>
      <c r="UWN1" s="1168"/>
      <c r="UWO1" s="1168"/>
      <c r="UWP1" s="1168"/>
      <c r="UWQ1" s="1168"/>
      <c r="UWR1" s="1168"/>
      <c r="UWS1" s="1168"/>
      <c r="UWT1" s="1168"/>
      <c r="UWU1" s="1168"/>
      <c r="UWV1" s="1168"/>
      <c r="UWW1" s="1168"/>
      <c r="UWX1" s="1168"/>
      <c r="UWY1" s="1168"/>
      <c r="UWZ1" s="1168"/>
      <c r="UXA1" s="1168"/>
      <c r="UXB1" s="1168"/>
      <c r="UXC1" s="1168"/>
      <c r="UXD1" s="1168"/>
      <c r="UXE1" s="1168"/>
      <c r="UXF1" s="1168"/>
      <c r="UXG1" s="1168"/>
      <c r="UXH1" s="1168"/>
      <c r="UXI1" s="1168"/>
      <c r="UXJ1" s="1168"/>
      <c r="UXK1" s="1168"/>
      <c r="UXL1" s="1168"/>
      <c r="UXM1" s="1168"/>
      <c r="UXN1" s="1168"/>
      <c r="UXO1" s="1168"/>
      <c r="UXP1" s="1168"/>
      <c r="UXQ1" s="1168"/>
      <c r="UXR1" s="1168"/>
      <c r="UXS1" s="1168"/>
      <c r="UXT1" s="1168"/>
      <c r="UXU1" s="1168"/>
      <c r="UXV1" s="1168"/>
      <c r="UXW1" s="1168"/>
      <c r="UXX1" s="1168"/>
      <c r="UXY1" s="1168"/>
      <c r="UXZ1" s="1168"/>
      <c r="UYA1" s="1168"/>
      <c r="UYB1" s="1168"/>
      <c r="UYC1" s="1168"/>
      <c r="UYD1" s="1168"/>
      <c r="UYE1" s="1168"/>
      <c r="UYF1" s="1168"/>
      <c r="UYG1" s="1168"/>
      <c r="UYH1" s="1168"/>
      <c r="UYI1" s="1168"/>
      <c r="UYJ1" s="1168"/>
      <c r="UYK1" s="1168"/>
      <c r="UYL1" s="1168"/>
      <c r="UYM1" s="1168"/>
      <c r="UYN1" s="1168"/>
      <c r="UYO1" s="1168"/>
      <c r="UYP1" s="1168"/>
      <c r="UYQ1" s="1168"/>
      <c r="UYR1" s="1168"/>
      <c r="UYS1" s="1168"/>
      <c r="UYT1" s="1168"/>
      <c r="UYU1" s="1168"/>
      <c r="UYV1" s="1168"/>
      <c r="UYW1" s="1168"/>
      <c r="UYX1" s="1168"/>
      <c r="UYY1" s="1168"/>
      <c r="UYZ1" s="1168"/>
      <c r="UZA1" s="1168"/>
      <c r="UZB1" s="1168"/>
      <c r="UZC1" s="1168"/>
      <c r="UZD1" s="1168"/>
      <c r="UZE1" s="1168"/>
      <c r="UZF1" s="1168"/>
      <c r="UZG1" s="1168"/>
      <c r="UZH1" s="1168"/>
      <c r="UZI1" s="1168"/>
      <c r="UZJ1" s="1168"/>
      <c r="UZK1" s="1168"/>
      <c r="UZL1" s="1168"/>
      <c r="UZM1" s="1168"/>
      <c r="UZN1" s="1168"/>
      <c r="UZO1" s="1168"/>
      <c r="UZP1" s="1168"/>
      <c r="UZQ1" s="1168"/>
      <c r="UZR1" s="1168"/>
      <c r="UZS1" s="1168"/>
      <c r="UZT1" s="1168"/>
      <c r="UZU1" s="1168"/>
      <c r="UZV1" s="1168"/>
      <c r="UZW1" s="1168"/>
      <c r="UZX1" s="1168"/>
      <c r="UZY1" s="1168"/>
      <c r="UZZ1" s="1168"/>
      <c r="VAA1" s="1168"/>
      <c r="VAB1" s="1168"/>
      <c r="VAC1" s="1168"/>
      <c r="VAD1" s="1168"/>
      <c r="VAE1" s="1168"/>
      <c r="VAF1" s="1168"/>
      <c r="VAG1" s="1168"/>
      <c r="VAH1" s="1168"/>
      <c r="VAI1" s="1168"/>
      <c r="VAJ1" s="1168"/>
      <c r="VAK1" s="1168"/>
      <c r="VAL1" s="1168"/>
      <c r="VAM1" s="1168"/>
      <c r="VAN1" s="1168"/>
      <c r="VAO1" s="1168"/>
      <c r="VAP1" s="1168"/>
      <c r="VAQ1" s="1168"/>
      <c r="VAR1" s="1168"/>
      <c r="VAS1" s="1168"/>
      <c r="VAT1" s="1168"/>
      <c r="VAU1" s="1168"/>
      <c r="VAV1" s="1168"/>
      <c r="VAW1" s="1168"/>
      <c r="VAX1" s="1168"/>
      <c r="VAY1" s="1168"/>
      <c r="VAZ1" s="1168"/>
      <c r="VBA1" s="1168"/>
      <c r="VBB1" s="1168"/>
      <c r="VBC1" s="1168"/>
      <c r="VBD1" s="1168"/>
      <c r="VBE1" s="1168"/>
      <c r="VBF1" s="1168"/>
      <c r="VBG1" s="1168"/>
      <c r="VBH1" s="1168"/>
      <c r="VBI1" s="1168"/>
      <c r="VBJ1" s="1168"/>
      <c r="VBK1" s="1168"/>
      <c r="VBL1" s="1168"/>
      <c r="VBM1" s="1168"/>
      <c r="VBN1" s="1168"/>
      <c r="VBO1" s="1168"/>
      <c r="VBP1" s="1168"/>
      <c r="VBQ1" s="1168"/>
      <c r="VBR1" s="1168"/>
      <c r="VBS1" s="1168"/>
      <c r="VBT1" s="1168"/>
      <c r="VBU1" s="1168"/>
      <c r="VBV1" s="1168"/>
      <c r="VBW1" s="1168"/>
      <c r="VBX1" s="1168"/>
      <c r="VBY1" s="1168"/>
      <c r="VBZ1" s="1168"/>
      <c r="VCA1" s="1168"/>
      <c r="VCB1" s="1168"/>
      <c r="VCC1" s="1168"/>
      <c r="VCD1" s="1168"/>
      <c r="VCE1" s="1168"/>
      <c r="VCF1" s="1168"/>
      <c r="VCG1" s="1168"/>
      <c r="VCH1" s="1168"/>
      <c r="VCI1" s="1168"/>
      <c r="VCJ1" s="1168"/>
      <c r="VCK1" s="1168"/>
      <c r="VCL1" s="1168"/>
      <c r="VCM1" s="1168"/>
      <c r="VCN1" s="1168"/>
      <c r="VCO1" s="1168"/>
      <c r="VCP1" s="1168"/>
      <c r="VCQ1" s="1168"/>
      <c r="VCR1" s="1168"/>
      <c r="VCS1" s="1168"/>
      <c r="VCT1" s="1168"/>
      <c r="VCU1" s="1168"/>
      <c r="VCV1" s="1168"/>
      <c r="VCW1" s="1168"/>
      <c r="VCX1" s="1168"/>
      <c r="VCY1" s="1168"/>
      <c r="VCZ1" s="1168"/>
      <c r="VDA1" s="1168"/>
      <c r="VDB1" s="1168"/>
      <c r="VDC1" s="1168"/>
      <c r="VDD1" s="1168"/>
      <c r="VDE1" s="1168"/>
      <c r="VDF1" s="1168"/>
      <c r="VDG1" s="1168"/>
      <c r="VDH1" s="1168"/>
      <c r="VDI1" s="1168"/>
      <c r="VDJ1" s="1168"/>
      <c r="VDK1" s="1168"/>
      <c r="VDL1" s="1168"/>
      <c r="VDM1" s="1168"/>
      <c r="VDN1" s="1168"/>
      <c r="VDO1" s="1168"/>
      <c r="VDP1" s="1168"/>
      <c r="VDQ1" s="1168"/>
      <c r="VDR1" s="1168"/>
      <c r="VDS1" s="1168"/>
      <c r="VDT1" s="1168"/>
      <c r="VDU1" s="1168"/>
      <c r="VDV1" s="1168"/>
      <c r="VDW1" s="1168"/>
      <c r="VDX1" s="1168"/>
      <c r="VDY1" s="1168"/>
      <c r="VDZ1" s="1168"/>
      <c r="VEA1" s="1168"/>
      <c r="VEB1" s="1168"/>
      <c r="VEC1" s="1168"/>
      <c r="VED1" s="1168"/>
      <c r="VEE1" s="1168"/>
      <c r="VEF1" s="1168"/>
      <c r="VEG1" s="1168"/>
      <c r="VEH1" s="1168"/>
      <c r="VEI1" s="1168"/>
      <c r="VEJ1" s="1168"/>
      <c r="VEK1" s="1168"/>
      <c r="VEL1" s="1168"/>
      <c r="VEM1" s="1168"/>
      <c r="VEN1" s="1168"/>
      <c r="VEO1" s="1168"/>
      <c r="VEP1" s="1168"/>
      <c r="VEQ1" s="1168"/>
      <c r="VER1" s="1168"/>
      <c r="VES1" s="1168"/>
      <c r="VET1" s="1168"/>
      <c r="VEU1" s="1168"/>
      <c r="VEV1" s="1168"/>
      <c r="VEW1" s="1168"/>
      <c r="VEX1" s="1168"/>
      <c r="VEY1" s="1168"/>
      <c r="VEZ1" s="1168"/>
      <c r="VFA1" s="1168"/>
      <c r="VFB1" s="1168"/>
      <c r="VFC1" s="1168"/>
      <c r="VFD1" s="1168"/>
      <c r="VFE1" s="1168"/>
      <c r="VFF1" s="1168"/>
      <c r="VFG1" s="1168"/>
      <c r="VFH1" s="1168"/>
      <c r="VFI1" s="1168"/>
      <c r="VFJ1" s="1168"/>
      <c r="VFK1" s="1168"/>
      <c r="VFL1" s="1168"/>
      <c r="VFM1" s="1168"/>
      <c r="VFN1" s="1168"/>
      <c r="VFO1" s="1168"/>
      <c r="VFP1" s="1168"/>
      <c r="VFQ1" s="1168"/>
      <c r="VFR1" s="1168"/>
      <c r="VFS1" s="1168"/>
      <c r="VFT1" s="1168"/>
      <c r="VFU1" s="1168"/>
      <c r="VFV1" s="1168"/>
      <c r="VFW1" s="1168"/>
      <c r="VFX1" s="1168"/>
      <c r="VFY1" s="1168"/>
      <c r="VFZ1" s="1168"/>
      <c r="VGA1" s="1168"/>
      <c r="VGB1" s="1168"/>
      <c r="VGC1" s="1168"/>
      <c r="VGD1" s="1168"/>
      <c r="VGE1" s="1168"/>
      <c r="VGF1" s="1168"/>
      <c r="VGG1" s="1168"/>
      <c r="VGH1" s="1168"/>
      <c r="VGI1" s="1168"/>
      <c r="VGJ1" s="1168"/>
      <c r="VGK1" s="1168"/>
      <c r="VGL1" s="1168"/>
      <c r="VGM1" s="1168"/>
      <c r="VGN1" s="1168"/>
      <c r="VGO1" s="1168"/>
      <c r="VGP1" s="1168"/>
      <c r="VGQ1" s="1168"/>
      <c r="VGR1" s="1168"/>
      <c r="VGS1" s="1168"/>
      <c r="VGT1" s="1168"/>
      <c r="VGU1" s="1168"/>
      <c r="VGV1" s="1168"/>
      <c r="VGW1" s="1168"/>
      <c r="VGX1" s="1168"/>
      <c r="VGY1" s="1168"/>
      <c r="VGZ1" s="1168"/>
      <c r="VHA1" s="1168"/>
      <c r="VHB1" s="1168"/>
      <c r="VHC1" s="1168"/>
      <c r="VHD1" s="1168"/>
      <c r="VHE1" s="1168"/>
      <c r="VHF1" s="1168"/>
      <c r="VHG1" s="1168"/>
      <c r="VHH1" s="1168"/>
      <c r="VHI1" s="1168"/>
      <c r="VHJ1" s="1168"/>
      <c r="VHK1" s="1168"/>
      <c r="VHL1" s="1168"/>
      <c r="VHM1" s="1168"/>
      <c r="VHN1" s="1168"/>
      <c r="VHO1" s="1168"/>
      <c r="VHP1" s="1168"/>
      <c r="VHQ1" s="1168"/>
      <c r="VHR1" s="1168"/>
      <c r="VHS1" s="1168"/>
      <c r="VHT1" s="1168"/>
      <c r="VHU1" s="1168"/>
      <c r="VHV1" s="1168"/>
      <c r="VHW1" s="1168"/>
      <c r="VHX1" s="1168"/>
      <c r="VHY1" s="1168"/>
      <c r="VHZ1" s="1168"/>
      <c r="VIA1" s="1168"/>
      <c r="VIB1" s="1168"/>
      <c r="VIC1" s="1168"/>
      <c r="VID1" s="1168"/>
      <c r="VIE1" s="1168"/>
      <c r="VIF1" s="1168"/>
      <c r="VIG1" s="1168"/>
      <c r="VIH1" s="1168"/>
      <c r="VII1" s="1168"/>
      <c r="VIJ1" s="1168"/>
      <c r="VIK1" s="1168"/>
      <c r="VIL1" s="1168"/>
      <c r="VIM1" s="1168"/>
      <c r="VIN1" s="1168"/>
      <c r="VIO1" s="1168"/>
      <c r="VIP1" s="1168"/>
      <c r="VIQ1" s="1168"/>
      <c r="VIR1" s="1168"/>
      <c r="VIS1" s="1168"/>
      <c r="VIT1" s="1168"/>
      <c r="VIU1" s="1168"/>
      <c r="VIV1" s="1168"/>
      <c r="VIW1" s="1168"/>
      <c r="VIX1" s="1168"/>
      <c r="VIY1" s="1168"/>
      <c r="VIZ1" s="1168"/>
      <c r="VJA1" s="1168"/>
      <c r="VJB1" s="1168"/>
      <c r="VJC1" s="1168"/>
      <c r="VJD1" s="1168"/>
      <c r="VJE1" s="1168"/>
      <c r="VJF1" s="1168"/>
      <c r="VJG1" s="1168"/>
      <c r="VJH1" s="1168"/>
      <c r="VJI1" s="1168"/>
      <c r="VJJ1" s="1168"/>
      <c r="VJK1" s="1168"/>
      <c r="VJL1" s="1168"/>
      <c r="VJM1" s="1168"/>
      <c r="VJN1" s="1168"/>
      <c r="VJO1" s="1168"/>
      <c r="VJP1" s="1168"/>
      <c r="VJQ1" s="1168"/>
      <c r="VJR1" s="1168"/>
      <c r="VJS1" s="1168"/>
      <c r="VJT1" s="1168"/>
      <c r="VJU1" s="1168"/>
      <c r="VJV1" s="1168"/>
      <c r="VJW1" s="1168"/>
      <c r="VJX1" s="1168"/>
      <c r="VJY1" s="1168"/>
      <c r="VJZ1" s="1168"/>
      <c r="VKA1" s="1168"/>
      <c r="VKB1" s="1168"/>
      <c r="VKC1" s="1168"/>
      <c r="VKD1" s="1168"/>
      <c r="VKE1" s="1168"/>
      <c r="VKF1" s="1168"/>
      <c r="VKG1" s="1168"/>
      <c r="VKH1" s="1168"/>
      <c r="VKI1" s="1168"/>
      <c r="VKJ1" s="1168"/>
      <c r="VKK1" s="1168"/>
      <c r="VKL1" s="1168"/>
      <c r="VKM1" s="1168"/>
      <c r="VKN1" s="1168"/>
      <c r="VKO1" s="1168"/>
      <c r="VKP1" s="1168"/>
      <c r="VKQ1" s="1168"/>
      <c r="VKR1" s="1168"/>
      <c r="VKS1" s="1168"/>
      <c r="VKT1" s="1168"/>
      <c r="VKU1" s="1168"/>
      <c r="VKV1" s="1168"/>
      <c r="VKW1" s="1168"/>
      <c r="VKX1" s="1168"/>
      <c r="VKY1" s="1168"/>
      <c r="VKZ1" s="1168"/>
      <c r="VLA1" s="1168"/>
      <c r="VLB1" s="1168"/>
      <c r="VLC1" s="1168"/>
      <c r="VLD1" s="1168"/>
      <c r="VLE1" s="1168"/>
      <c r="VLF1" s="1168"/>
      <c r="VLG1" s="1168"/>
      <c r="VLH1" s="1168"/>
      <c r="VLI1" s="1168"/>
      <c r="VLJ1" s="1168"/>
      <c r="VLK1" s="1168"/>
      <c r="VLL1" s="1168"/>
      <c r="VLM1" s="1168"/>
      <c r="VLN1" s="1168"/>
      <c r="VLO1" s="1168"/>
      <c r="VLP1" s="1168"/>
      <c r="VLQ1" s="1168"/>
      <c r="VLR1" s="1168"/>
      <c r="VLS1" s="1168"/>
      <c r="VLT1" s="1168"/>
      <c r="VLU1" s="1168"/>
      <c r="VLV1" s="1168"/>
      <c r="VLW1" s="1168"/>
      <c r="VLX1" s="1168"/>
      <c r="VLY1" s="1168"/>
      <c r="VLZ1" s="1168"/>
      <c r="VMA1" s="1168"/>
      <c r="VMB1" s="1168"/>
      <c r="VMC1" s="1168"/>
      <c r="VMD1" s="1168"/>
      <c r="VME1" s="1168"/>
      <c r="VMF1" s="1168"/>
      <c r="VMG1" s="1168"/>
      <c r="VMH1" s="1168"/>
      <c r="VMI1" s="1168"/>
      <c r="VMJ1" s="1168"/>
      <c r="VMK1" s="1168"/>
      <c r="VML1" s="1168"/>
      <c r="VMM1" s="1168"/>
      <c r="VMN1" s="1168"/>
      <c r="VMO1" s="1168"/>
      <c r="VMP1" s="1168"/>
      <c r="VMQ1" s="1168"/>
      <c r="VMR1" s="1168"/>
      <c r="VMS1" s="1168"/>
      <c r="VMT1" s="1168"/>
      <c r="VMU1" s="1168"/>
      <c r="VMV1" s="1168"/>
      <c r="VMW1" s="1168"/>
      <c r="VMX1" s="1168"/>
      <c r="VMY1" s="1168"/>
      <c r="VMZ1" s="1168"/>
      <c r="VNA1" s="1168"/>
      <c r="VNB1" s="1168"/>
      <c r="VNC1" s="1168"/>
      <c r="VND1" s="1168"/>
      <c r="VNE1" s="1168"/>
      <c r="VNF1" s="1168"/>
      <c r="VNG1" s="1168"/>
      <c r="VNH1" s="1168"/>
      <c r="VNI1" s="1168"/>
      <c r="VNJ1" s="1168"/>
      <c r="VNK1" s="1168"/>
      <c r="VNL1" s="1168"/>
      <c r="VNM1" s="1168"/>
      <c r="VNN1" s="1168"/>
      <c r="VNO1" s="1168"/>
      <c r="VNP1" s="1168"/>
      <c r="VNQ1" s="1168"/>
      <c r="VNR1" s="1168"/>
      <c r="VNS1" s="1168"/>
      <c r="VNT1" s="1168"/>
      <c r="VNU1" s="1168"/>
      <c r="VNV1" s="1168"/>
      <c r="VNW1" s="1168"/>
      <c r="VNX1" s="1168"/>
      <c r="VNY1" s="1168"/>
      <c r="VNZ1" s="1168"/>
      <c r="VOA1" s="1168"/>
      <c r="VOB1" s="1168"/>
      <c r="VOC1" s="1168"/>
      <c r="VOD1" s="1168"/>
      <c r="VOE1" s="1168"/>
      <c r="VOF1" s="1168"/>
      <c r="VOG1" s="1168"/>
      <c r="VOH1" s="1168"/>
      <c r="VOI1" s="1168"/>
      <c r="VOJ1" s="1168"/>
      <c r="VOK1" s="1168"/>
      <c r="VOL1" s="1168"/>
      <c r="VOM1" s="1168"/>
      <c r="VON1" s="1168"/>
      <c r="VOO1" s="1168"/>
      <c r="VOP1" s="1168"/>
      <c r="VOQ1" s="1168"/>
      <c r="VOR1" s="1168"/>
      <c r="VOS1" s="1168"/>
      <c r="VOT1" s="1168"/>
      <c r="VOU1" s="1168"/>
      <c r="VOV1" s="1168"/>
      <c r="VOW1" s="1168"/>
      <c r="VOX1" s="1168"/>
      <c r="VOY1" s="1168"/>
      <c r="VOZ1" s="1168"/>
      <c r="VPA1" s="1168"/>
      <c r="VPB1" s="1168"/>
      <c r="VPC1" s="1168"/>
      <c r="VPD1" s="1168"/>
      <c r="VPE1" s="1168"/>
      <c r="VPF1" s="1168"/>
      <c r="VPG1" s="1168"/>
      <c r="VPH1" s="1168"/>
      <c r="VPI1" s="1168"/>
      <c r="VPJ1" s="1168"/>
      <c r="VPK1" s="1168"/>
      <c r="VPL1" s="1168"/>
      <c r="VPM1" s="1168"/>
      <c r="VPN1" s="1168"/>
      <c r="VPO1" s="1168"/>
      <c r="VPP1" s="1168"/>
      <c r="VPQ1" s="1168"/>
      <c r="VPR1" s="1168"/>
      <c r="VPS1" s="1168"/>
      <c r="VPT1" s="1168"/>
      <c r="VPU1" s="1168"/>
      <c r="VPV1" s="1168"/>
      <c r="VPW1" s="1168"/>
      <c r="VPX1" s="1168"/>
      <c r="VPY1" s="1168"/>
      <c r="VPZ1" s="1168"/>
      <c r="VQA1" s="1168"/>
      <c r="VQB1" s="1168"/>
      <c r="VQC1" s="1168"/>
      <c r="VQD1" s="1168"/>
      <c r="VQE1" s="1168"/>
      <c r="VQF1" s="1168"/>
      <c r="VQG1" s="1168"/>
      <c r="VQH1" s="1168"/>
      <c r="VQI1" s="1168"/>
      <c r="VQJ1" s="1168"/>
      <c r="VQK1" s="1168"/>
      <c r="VQL1" s="1168"/>
      <c r="VQM1" s="1168"/>
      <c r="VQN1" s="1168"/>
      <c r="VQO1" s="1168"/>
      <c r="VQP1" s="1168"/>
      <c r="VQQ1" s="1168"/>
      <c r="VQR1" s="1168"/>
      <c r="VQS1" s="1168"/>
      <c r="VQT1" s="1168"/>
      <c r="VQU1" s="1168"/>
      <c r="VQV1" s="1168"/>
      <c r="VQW1" s="1168"/>
      <c r="VQX1" s="1168"/>
      <c r="VQY1" s="1168"/>
      <c r="VQZ1" s="1168"/>
      <c r="VRA1" s="1168"/>
      <c r="VRB1" s="1168"/>
      <c r="VRC1" s="1168"/>
      <c r="VRD1" s="1168"/>
      <c r="VRE1" s="1168"/>
      <c r="VRF1" s="1168"/>
      <c r="VRG1" s="1168"/>
      <c r="VRH1" s="1168"/>
      <c r="VRI1" s="1168"/>
      <c r="VRJ1" s="1168"/>
      <c r="VRK1" s="1168"/>
      <c r="VRL1" s="1168"/>
      <c r="VRM1" s="1168"/>
      <c r="VRN1" s="1168"/>
      <c r="VRO1" s="1168"/>
      <c r="VRP1" s="1168"/>
      <c r="VRQ1" s="1168"/>
      <c r="VRR1" s="1168"/>
      <c r="VRS1" s="1168"/>
      <c r="VRT1" s="1168"/>
      <c r="VRU1" s="1168"/>
      <c r="VRV1" s="1168"/>
      <c r="VRW1" s="1168"/>
      <c r="VRX1" s="1168"/>
      <c r="VRY1" s="1168"/>
      <c r="VRZ1" s="1168"/>
      <c r="VSA1" s="1168"/>
      <c r="VSB1" s="1168"/>
      <c r="VSC1" s="1168"/>
      <c r="VSD1" s="1168"/>
      <c r="VSE1" s="1168"/>
      <c r="VSF1" s="1168"/>
      <c r="VSG1" s="1168"/>
      <c r="VSH1" s="1168"/>
      <c r="VSI1" s="1168"/>
      <c r="VSJ1" s="1168"/>
      <c r="VSK1" s="1168"/>
      <c r="VSL1" s="1168"/>
      <c r="VSM1" s="1168"/>
      <c r="VSN1" s="1168"/>
      <c r="VSO1" s="1168"/>
      <c r="VSP1" s="1168"/>
      <c r="VSQ1" s="1168"/>
      <c r="VSR1" s="1168"/>
      <c r="VSS1" s="1168"/>
      <c r="VST1" s="1168"/>
      <c r="VSU1" s="1168"/>
      <c r="VSV1" s="1168"/>
      <c r="VSW1" s="1168"/>
      <c r="VSX1" s="1168"/>
      <c r="VSY1" s="1168"/>
      <c r="VSZ1" s="1168"/>
      <c r="VTA1" s="1168"/>
      <c r="VTB1" s="1168"/>
      <c r="VTC1" s="1168"/>
      <c r="VTD1" s="1168"/>
      <c r="VTE1" s="1168"/>
      <c r="VTF1" s="1168"/>
      <c r="VTG1" s="1168"/>
      <c r="VTH1" s="1168"/>
      <c r="VTI1" s="1168"/>
      <c r="VTJ1" s="1168"/>
      <c r="VTK1" s="1168"/>
      <c r="VTL1" s="1168"/>
      <c r="VTM1" s="1168"/>
      <c r="VTN1" s="1168"/>
      <c r="VTO1" s="1168"/>
      <c r="VTP1" s="1168"/>
      <c r="VTQ1" s="1168"/>
      <c r="VTR1" s="1168"/>
      <c r="VTS1" s="1168"/>
      <c r="VTT1" s="1168"/>
      <c r="VTU1" s="1168"/>
      <c r="VTV1" s="1168"/>
      <c r="VTW1" s="1168"/>
      <c r="VTX1" s="1168"/>
      <c r="VTY1" s="1168"/>
      <c r="VTZ1" s="1168"/>
      <c r="VUA1" s="1168"/>
      <c r="VUB1" s="1168"/>
      <c r="VUC1" s="1168"/>
      <c r="VUD1" s="1168"/>
      <c r="VUE1" s="1168"/>
      <c r="VUF1" s="1168"/>
      <c r="VUG1" s="1168"/>
      <c r="VUH1" s="1168"/>
      <c r="VUI1" s="1168"/>
      <c r="VUJ1" s="1168"/>
      <c r="VUK1" s="1168"/>
      <c r="VUL1" s="1168"/>
      <c r="VUM1" s="1168"/>
      <c r="VUN1" s="1168"/>
      <c r="VUO1" s="1168"/>
      <c r="VUP1" s="1168"/>
      <c r="VUQ1" s="1168"/>
      <c r="VUR1" s="1168"/>
      <c r="VUS1" s="1168"/>
      <c r="VUT1" s="1168"/>
      <c r="VUU1" s="1168"/>
      <c r="VUV1" s="1168"/>
      <c r="VUW1" s="1168"/>
      <c r="VUX1" s="1168"/>
      <c r="VUY1" s="1168"/>
      <c r="VUZ1" s="1168"/>
      <c r="VVA1" s="1168"/>
      <c r="VVB1" s="1168"/>
      <c r="VVC1" s="1168"/>
      <c r="VVD1" s="1168"/>
      <c r="VVE1" s="1168"/>
      <c r="VVF1" s="1168"/>
      <c r="VVG1" s="1168"/>
      <c r="VVH1" s="1168"/>
      <c r="VVI1" s="1168"/>
      <c r="VVJ1" s="1168"/>
      <c r="VVK1" s="1168"/>
      <c r="VVL1" s="1168"/>
      <c r="VVM1" s="1168"/>
      <c r="VVN1" s="1168"/>
      <c r="VVO1" s="1168"/>
      <c r="VVP1" s="1168"/>
      <c r="VVQ1" s="1168"/>
      <c r="VVR1" s="1168"/>
      <c r="VVS1" s="1168"/>
      <c r="VVT1" s="1168"/>
      <c r="VVU1" s="1168"/>
      <c r="VVV1" s="1168"/>
      <c r="VVW1" s="1168"/>
      <c r="VVX1" s="1168"/>
      <c r="VVY1" s="1168"/>
      <c r="VVZ1" s="1168"/>
      <c r="VWA1" s="1168"/>
      <c r="VWB1" s="1168"/>
      <c r="VWC1" s="1168"/>
      <c r="VWD1" s="1168"/>
      <c r="VWE1" s="1168"/>
      <c r="VWF1" s="1168"/>
      <c r="VWG1" s="1168"/>
      <c r="VWH1" s="1168"/>
      <c r="VWI1" s="1168"/>
      <c r="VWJ1" s="1168"/>
      <c r="VWK1" s="1168"/>
      <c r="VWL1" s="1168"/>
      <c r="VWM1" s="1168"/>
      <c r="VWN1" s="1168"/>
      <c r="VWO1" s="1168"/>
      <c r="VWP1" s="1168"/>
      <c r="VWQ1" s="1168"/>
      <c r="VWR1" s="1168"/>
      <c r="VWS1" s="1168"/>
      <c r="VWT1" s="1168"/>
      <c r="VWU1" s="1168"/>
      <c r="VWV1" s="1168"/>
      <c r="VWW1" s="1168"/>
      <c r="VWX1" s="1168"/>
      <c r="VWY1" s="1168"/>
      <c r="VWZ1" s="1168"/>
      <c r="VXA1" s="1168"/>
      <c r="VXB1" s="1168"/>
      <c r="VXC1" s="1168"/>
      <c r="VXD1" s="1168"/>
      <c r="VXE1" s="1168"/>
      <c r="VXF1" s="1168"/>
      <c r="VXG1" s="1168"/>
      <c r="VXH1" s="1168"/>
      <c r="VXI1" s="1168"/>
      <c r="VXJ1" s="1168"/>
      <c r="VXK1" s="1168"/>
      <c r="VXL1" s="1168"/>
      <c r="VXM1" s="1168"/>
      <c r="VXN1" s="1168"/>
      <c r="VXO1" s="1168"/>
      <c r="VXP1" s="1168"/>
      <c r="VXQ1" s="1168"/>
      <c r="VXR1" s="1168"/>
      <c r="VXS1" s="1168"/>
      <c r="VXT1" s="1168"/>
      <c r="VXU1" s="1168"/>
      <c r="VXV1" s="1168"/>
      <c r="VXW1" s="1168"/>
      <c r="VXX1" s="1168"/>
      <c r="VXY1" s="1168"/>
      <c r="VXZ1" s="1168"/>
      <c r="VYA1" s="1168"/>
      <c r="VYB1" s="1168"/>
      <c r="VYC1" s="1168"/>
      <c r="VYD1" s="1168"/>
      <c r="VYE1" s="1168"/>
      <c r="VYF1" s="1168"/>
      <c r="VYG1" s="1168"/>
      <c r="VYH1" s="1168"/>
      <c r="VYI1" s="1168"/>
      <c r="VYJ1" s="1168"/>
      <c r="VYK1" s="1168"/>
      <c r="VYL1" s="1168"/>
      <c r="VYM1" s="1168"/>
      <c r="VYN1" s="1168"/>
      <c r="VYO1" s="1168"/>
      <c r="VYP1" s="1168"/>
      <c r="VYQ1" s="1168"/>
      <c r="VYR1" s="1168"/>
      <c r="VYS1" s="1168"/>
      <c r="VYT1" s="1168"/>
      <c r="VYU1" s="1168"/>
      <c r="VYV1" s="1168"/>
      <c r="VYW1" s="1168"/>
      <c r="VYX1" s="1168"/>
      <c r="VYY1" s="1168"/>
      <c r="VYZ1" s="1168"/>
      <c r="VZA1" s="1168"/>
      <c r="VZB1" s="1168"/>
      <c r="VZC1" s="1168"/>
      <c r="VZD1" s="1168"/>
      <c r="VZE1" s="1168"/>
      <c r="VZF1" s="1168"/>
      <c r="VZG1" s="1168"/>
      <c r="VZH1" s="1168"/>
      <c r="VZI1" s="1168"/>
      <c r="VZJ1" s="1168"/>
      <c r="VZK1" s="1168"/>
      <c r="VZL1" s="1168"/>
      <c r="VZM1" s="1168"/>
      <c r="VZN1" s="1168"/>
      <c r="VZO1" s="1168"/>
      <c r="VZP1" s="1168"/>
      <c r="VZQ1" s="1168"/>
      <c r="VZR1" s="1168"/>
      <c r="VZS1" s="1168"/>
      <c r="VZT1" s="1168"/>
      <c r="VZU1" s="1168"/>
      <c r="VZV1" s="1168"/>
      <c r="VZW1" s="1168"/>
      <c r="VZX1" s="1168"/>
      <c r="VZY1" s="1168"/>
      <c r="VZZ1" s="1168"/>
      <c r="WAA1" s="1168"/>
      <c r="WAB1" s="1168"/>
      <c r="WAC1" s="1168"/>
      <c r="WAD1" s="1168"/>
      <c r="WAE1" s="1168"/>
      <c r="WAF1" s="1168"/>
      <c r="WAG1" s="1168"/>
      <c r="WAH1" s="1168"/>
      <c r="WAI1" s="1168"/>
      <c r="WAJ1" s="1168"/>
      <c r="WAK1" s="1168"/>
      <c r="WAL1" s="1168"/>
      <c r="WAM1" s="1168"/>
      <c r="WAN1" s="1168"/>
      <c r="WAO1" s="1168"/>
      <c r="WAP1" s="1168"/>
      <c r="WAQ1" s="1168"/>
      <c r="WAR1" s="1168"/>
      <c r="WAS1" s="1168"/>
      <c r="WAT1" s="1168"/>
      <c r="WAU1" s="1168"/>
      <c r="WAV1" s="1168"/>
      <c r="WAW1" s="1168"/>
      <c r="WAX1" s="1168"/>
      <c r="WAY1" s="1168"/>
      <c r="WAZ1" s="1168"/>
      <c r="WBA1" s="1168"/>
      <c r="WBB1" s="1168"/>
      <c r="WBC1" s="1168"/>
      <c r="WBD1" s="1168"/>
      <c r="WBE1" s="1168"/>
      <c r="WBF1" s="1168"/>
      <c r="WBG1" s="1168"/>
      <c r="WBH1" s="1168"/>
      <c r="WBI1" s="1168"/>
      <c r="WBJ1" s="1168"/>
      <c r="WBK1" s="1168"/>
      <c r="WBL1" s="1168"/>
      <c r="WBM1" s="1168"/>
      <c r="WBN1" s="1168"/>
      <c r="WBO1" s="1168"/>
      <c r="WBP1" s="1168"/>
      <c r="WBQ1" s="1168"/>
      <c r="WBR1" s="1168"/>
      <c r="WBS1" s="1168"/>
      <c r="WBT1" s="1168"/>
      <c r="WBU1" s="1168"/>
      <c r="WBV1" s="1168"/>
      <c r="WBW1" s="1168"/>
      <c r="WBX1" s="1168"/>
      <c r="WBY1" s="1168"/>
      <c r="WBZ1" s="1168"/>
      <c r="WCA1" s="1168"/>
      <c r="WCB1" s="1168"/>
      <c r="WCC1" s="1168"/>
      <c r="WCD1" s="1168"/>
      <c r="WCE1" s="1168"/>
      <c r="WCF1" s="1168"/>
      <c r="WCG1" s="1168"/>
      <c r="WCH1" s="1168"/>
      <c r="WCI1" s="1168"/>
      <c r="WCJ1" s="1168"/>
      <c r="WCK1" s="1168"/>
      <c r="WCL1" s="1168"/>
      <c r="WCM1" s="1168"/>
      <c r="WCN1" s="1168"/>
      <c r="WCO1" s="1168"/>
      <c r="WCP1" s="1168"/>
      <c r="WCQ1" s="1168"/>
      <c r="WCR1" s="1168"/>
      <c r="WCS1" s="1168"/>
      <c r="WCT1" s="1168"/>
      <c r="WCU1" s="1168"/>
      <c r="WCV1" s="1168"/>
      <c r="WCW1" s="1168"/>
      <c r="WCX1" s="1168"/>
      <c r="WCY1" s="1168"/>
      <c r="WCZ1" s="1168"/>
      <c r="WDA1" s="1168"/>
      <c r="WDB1" s="1168"/>
      <c r="WDC1" s="1168"/>
      <c r="WDD1" s="1168"/>
      <c r="WDE1" s="1168"/>
      <c r="WDF1" s="1168"/>
      <c r="WDG1" s="1168"/>
      <c r="WDH1" s="1168"/>
      <c r="WDI1" s="1168"/>
      <c r="WDJ1" s="1168"/>
      <c r="WDK1" s="1168"/>
      <c r="WDL1" s="1168"/>
      <c r="WDM1" s="1168"/>
      <c r="WDN1" s="1168"/>
      <c r="WDO1" s="1168"/>
      <c r="WDP1" s="1168"/>
      <c r="WDQ1" s="1168"/>
      <c r="WDR1" s="1168"/>
      <c r="WDS1" s="1168"/>
      <c r="WDT1" s="1168"/>
      <c r="WDU1" s="1168"/>
      <c r="WDV1" s="1168"/>
      <c r="WDW1" s="1168"/>
      <c r="WDX1" s="1168"/>
      <c r="WDY1" s="1168"/>
      <c r="WDZ1" s="1168"/>
      <c r="WEA1" s="1168"/>
      <c r="WEB1" s="1168"/>
      <c r="WEC1" s="1168"/>
      <c r="WED1" s="1168"/>
      <c r="WEE1" s="1168"/>
      <c r="WEF1" s="1168"/>
      <c r="WEG1" s="1168"/>
      <c r="WEH1" s="1168"/>
      <c r="WEI1" s="1168"/>
      <c r="WEJ1" s="1168"/>
      <c r="WEK1" s="1168"/>
      <c r="WEL1" s="1168"/>
      <c r="WEM1" s="1168"/>
      <c r="WEN1" s="1168"/>
      <c r="WEO1" s="1168"/>
      <c r="WEP1" s="1168"/>
      <c r="WEQ1" s="1168"/>
      <c r="WER1" s="1168"/>
      <c r="WES1" s="1168"/>
      <c r="WET1" s="1168"/>
      <c r="WEU1" s="1168"/>
      <c r="WEV1" s="1168"/>
      <c r="WEW1" s="1168"/>
      <c r="WEX1" s="1168"/>
      <c r="WEY1" s="1168"/>
      <c r="WEZ1" s="1168"/>
      <c r="WFA1" s="1168"/>
      <c r="WFB1" s="1168"/>
      <c r="WFC1" s="1168"/>
      <c r="WFD1" s="1168"/>
      <c r="WFE1" s="1168"/>
      <c r="WFF1" s="1168"/>
      <c r="WFG1" s="1168"/>
      <c r="WFH1" s="1168"/>
      <c r="WFI1" s="1168"/>
      <c r="WFJ1" s="1168"/>
      <c r="WFK1" s="1168"/>
      <c r="WFL1" s="1168"/>
      <c r="WFM1" s="1168"/>
      <c r="WFN1" s="1168"/>
      <c r="WFO1" s="1168"/>
      <c r="WFP1" s="1168"/>
      <c r="WFQ1" s="1168"/>
      <c r="WFR1" s="1168"/>
      <c r="WFS1" s="1168"/>
      <c r="WFT1" s="1168"/>
      <c r="WFU1" s="1168"/>
      <c r="WFV1" s="1168"/>
      <c r="WFW1" s="1168"/>
      <c r="WFX1" s="1168"/>
      <c r="WFY1" s="1168"/>
      <c r="WFZ1" s="1168"/>
      <c r="WGA1" s="1168"/>
      <c r="WGB1" s="1168"/>
      <c r="WGC1" s="1168"/>
      <c r="WGD1" s="1168"/>
      <c r="WGE1" s="1168"/>
      <c r="WGF1" s="1168"/>
      <c r="WGG1" s="1168"/>
      <c r="WGH1" s="1168"/>
      <c r="WGI1" s="1168"/>
      <c r="WGJ1" s="1168"/>
      <c r="WGK1" s="1168"/>
      <c r="WGL1" s="1168"/>
      <c r="WGM1" s="1168"/>
      <c r="WGN1" s="1168"/>
      <c r="WGO1" s="1168"/>
      <c r="WGP1" s="1168"/>
      <c r="WGQ1" s="1168"/>
      <c r="WGR1" s="1168"/>
      <c r="WGS1" s="1168"/>
      <c r="WGT1" s="1168"/>
      <c r="WGU1" s="1168"/>
      <c r="WGV1" s="1168"/>
      <c r="WGW1" s="1168"/>
      <c r="WGX1" s="1168"/>
      <c r="WGY1" s="1168"/>
      <c r="WGZ1" s="1168"/>
      <c r="WHA1" s="1168"/>
      <c r="WHB1" s="1168"/>
      <c r="WHC1" s="1168"/>
      <c r="WHD1" s="1168"/>
      <c r="WHE1" s="1168"/>
      <c r="WHF1" s="1168"/>
      <c r="WHG1" s="1168"/>
      <c r="WHH1" s="1168"/>
      <c r="WHI1" s="1168"/>
      <c r="WHJ1" s="1168"/>
      <c r="WHK1" s="1168"/>
      <c r="WHL1" s="1168"/>
      <c r="WHM1" s="1168"/>
      <c r="WHN1" s="1168"/>
      <c r="WHO1" s="1168"/>
      <c r="WHP1" s="1168"/>
      <c r="WHQ1" s="1168"/>
      <c r="WHR1" s="1168"/>
      <c r="WHS1" s="1168"/>
      <c r="WHT1" s="1168"/>
      <c r="WHU1" s="1168"/>
      <c r="WHV1" s="1168"/>
      <c r="WHW1" s="1168"/>
      <c r="WHX1" s="1168"/>
      <c r="WHY1" s="1168"/>
      <c r="WHZ1" s="1168"/>
      <c r="WIA1" s="1168"/>
      <c r="WIB1" s="1168"/>
      <c r="WIC1" s="1168"/>
      <c r="WID1" s="1168"/>
      <c r="WIE1" s="1168"/>
      <c r="WIF1" s="1168"/>
      <c r="WIG1" s="1168"/>
      <c r="WIH1" s="1168"/>
      <c r="WII1" s="1168"/>
      <c r="WIJ1" s="1168"/>
      <c r="WIK1" s="1168"/>
      <c r="WIL1" s="1168"/>
      <c r="WIM1" s="1168"/>
      <c r="WIN1" s="1168"/>
      <c r="WIO1" s="1168"/>
      <c r="WIP1" s="1168"/>
      <c r="WIQ1" s="1168"/>
      <c r="WIR1" s="1168"/>
      <c r="WIS1" s="1168"/>
      <c r="WIT1" s="1168"/>
      <c r="WIU1" s="1168"/>
      <c r="WIV1" s="1168"/>
      <c r="WIW1" s="1168"/>
      <c r="WIX1" s="1168"/>
      <c r="WIY1" s="1168"/>
      <c r="WIZ1" s="1168"/>
      <c r="WJA1" s="1168"/>
      <c r="WJB1" s="1168"/>
      <c r="WJC1" s="1168"/>
      <c r="WJD1" s="1168"/>
      <c r="WJE1" s="1168"/>
      <c r="WJF1" s="1168"/>
      <c r="WJG1" s="1168"/>
      <c r="WJH1" s="1168"/>
      <c r="WJI1" s="1168"/>
      <c r="WJJ1" s="1168"/>
      <c r="WJK1" s="1168"/>
      <c r="WJL1" s="1168"/>
      <c r="WJM1" s="1168"/>
      <c r="WJN1" s="1168"/>
      <c r="WJO1" s="1168"/>
      <c r="WJP1" s="1168"/>
      <c r="WJQ1" s="1168"/>
      <c r="WJR1" s="1168"/>
      <c r="WJS1" s="1168"/>
      <c r="WJT1" s="1168"/>
      <c r="WJU1" s="1168"/>
      <c r="WJV1" s="1168"/>
      <c r="WJW1" s="1168"/>
      <c r="WJX1" s="1168"/>
      <c r="WJY1" s="1168"/>
      <c r="WJZ1" s="1168"/>
      <c r="WKA1" s="1168"/>
      <c r="WKB1" s="1168"/>
      <c r="WKC1" s="1168"/>
      <c r="WKD1" s="1168"/>
      <c r="WKE1" s="1168"/>
      <c r="WKF1" s="1168"/>
      <c r="WKG1" s="1168"/>
      <c r="WKH1" s="1168"/>
      <c r="WKI1" s="1168"/>
      <c r="WKJ1" s="1168"/>
      <c r="WKK1" s="1168"/>
      <c r="WKL1" s="1168"/>
      <c r="WKM1" s="1168"/>
      <c r="WKN1" s="1168"/>
      <c r="WKO1" s="1168"/>
      <c r="WKP1" s="1168"/>
      <c r="WKQ1" s="1168"/>
      <c r="WKR1" s="1168"/>
      <c r="WKS1" s="1168"/>
      <c r="WKT1" s="1168"/>
      <c r="WKU1" s="1168"/>
      <c r="WKV1" s="1168"/>
      <c r="WKW1" s="1168"/>
      <c r="WKX1" s="1168"/>
      <c r="WKY1" s="1168"/>
      <c r="WKZ1" s="1168"/>
      <c r="WLA1" s="1168"/>
      <c r="WLB1" s="1168"/>
      <c r="WLC1" s="1168"/>
      <c r="WLD1" s="1168"/>
      <c r="WLE1" s="1168"/>
      <c r="WLF1" s="1168"/>
      <c r="WLG1" s="1168"/>
      <c r="WLH1" s="1168"/>
      <c r="WLI1" s="1168"/>
      <c r="WLJ1" s="1168"/>
      <c r="WLK1" s="1168"/>
      <c r="WLL1" s="1168"/>
      <c r="WLM1" s="1168"/>
      <c r="WLN1" s="1168"/>
      <c r="WLO1" s="1168"/>
      <c r="WLP1" s="1168"/>
      <c r="WLQ1" s="1168"/>
      <c r="WLR1" s="1168"/>
      <c r="WLS1" s="1168"/>
      <c r="WLT1" s="1168"/>
      <c r="WLU1" s="1168"/>
      <c r="WLV1" s="1168"/>
      <c r="WLW1" s="1168"/>
      <c r="WLX1" s="1168"/>
      <c r="WLY1" s="1168"/>
      <c r="WLZ1" s="1168"/>
      <c r="WMA1" s="1168"/>
      <c r="WMB1" s="1168"/>
      <c r="WMC1" s="1168"/>
      <c r="WMD1" s="1168"/>
      <c r="WME1" s="1168"/>
      <c r="WMF1" s="1168"/>
      <c r="WMG1" s="1168"/>
      <c r="WMH1" s="1168"/>
      <c r="WMI1" s="1168"/>
      <c r="WMJ1" s="1168"/>
      <c r="WMK1" s="1168"/>
      <c r="WML1" s="1168"/>
      <c r="WMM1" s="1168"/>
      <c r="WMN1" s="1168"/>
      <c r="WMO1" s="1168"/>
      <c r="WMP1" s="1168"/>
      <c r="WMQ1" s="1168"/>
      <c r="WMR1" s="1168"/>
      <c r="WMS1" s="1168"/>
      <c r="WMT1" s="1168"/>
      <c r="WMU1" s="1168"/>
      <c r="WMV1" s="1168"/>
      <c r="WMW1" s="1168"/>
      <c r="WMX1" s="1168"/>
      <c r="WMY1" s="1168"/>
      <c r="WMZ1" s="1168"/>
      <c r="WNA1" s="1168"/>
      <c r="WNB1" s="1168"/>
      <c r="WNC1" s="1168"/>
      <c r="WND1" s="1168"/>
      <c r="WNE1" s="1168"/>
      <c r="WNF1" s="1168"/>
      <c r="WNG1" s="1168"/>
      <c r="WNH1" s="1168"/>
      <c r="WNI1" s="1168"/>
      <c r="WNJ1" s="1168"/>
      <c r="WNK1" s="1168"/>
      <c r="WNL1" s="1168"/>
      <c r="WNM1" s="1168"/>
      <c r="WNN1" s="1168"/>
      <c r="WNO1" s="1168"/>
      <c r="WNP1" s="1168"/>
      <c r="WNQ1" s="1168"/>
      <c r="WNR1" s="1168"/>
      <c r="WNS1" s="1168"/>
      <c r="WNT1" s="1168"/>
      <c r="WNU1" s="1168"/>
      <c r="WNV1" s="1168"/>
      <c r="WNW1" s="1168"/>
      <c r="WNX1" s="1168"/>
      <c r="WNY1" s="1168"/>
      <c r="WNZ1" s="1168"/>
      <c r="WOA1" s="1168"/>
      <c r="WOB1" s="1168"/>
      <c r="WOC1" s="1168"/>
      <c r="WOD1" s="1168"/>
      <c r="WOE1" s="1168"/>
      <c r="WOF1" s="1168"/>
      <c r="WOG1" s="1168"/>
      <c r="WOH1" s="1168"/>
      <c r="WOI1" s="1168"/>
      <c r="WOJ1" s="1168"/>
      <c r="WOK1" s="1168"/>
      <c r="WOL1" s="1168"/>
      <c r="WOM1" s="1168"/>
      <c r="WON1" s="1168"/>
      <c r="WOO1" s="1168"/>
      <c r="WOP1" s="1168"/>
      <c r="WOQ1" s="1168"/>
      <c r="WOR1" s="1168"/>
      <c r="WOS1" s="1168"/>
      <c r="WOT1" s="1168"/>
      <c r="WOU1" s="1168"/>
      <c r="WOV1" s="1168"/>
      <c r="WOW1" s="1168"/>
      <c r="WOX1" s="1168"/>
      <c r="WOY1" s="1168"/>
      <c r="WOZ1" s="1168"/>
      <c r="WPA1" s="1168"/>
      <c r="WPB1" s="1168"/>
      <c r="WPC1" s="1168"/>
      <c r="WPD1" s="1168"/>
      <c r="WPE1" s="1168"/>
      <c r="WPF1" s="1168"/>
      <c r="WPG1" s="1168"/>
      <c r="WPH1" s="1168"/>
      <c r="WPI1" s="1168"/>
      <c r="WPJ1" s="1168"/>
      <c r="WPK1" s="1168"/>
      <c r="WPL1" s="1168"/>
      <c r="WPM1" s="1168"/>
      <c r="WPN1" s="1168"/>
      <c r="WPO1" s="1168"/>
      <c r="WPP1" s="1168"/>
      <c r="WPQ1" s="1168"/>
      <c r="WPR1" s="1168"/>
      <c r="WPS1" s="1168"/>
      <c r="WPT1" s="1168"/>
      <c r="WPU1" s="1168"/>
      <c r="WPV1" s="1168"/>
      <c r="WPW1" s="1168"/>
      <c r="WPX1" s="1168"/>
      <c r="WPY1" s="1168"/>
      <c r="WPZ1" s="1168"/>
      <c r="WQA1" s="1168"/>
      <c r="WQB1" s="1168"/>
      <c r="WQC1" s="1168"/>
      <c r="WQD1" s="1168"/>
      <c r="WQE1" s="1168"/>
      <c r="WQF1" s="1168"/>
      <c r="WQG1" s="1168"/>
      <c r="WQH1" s="1168"/>
      <c r="WQI1" s="1168"/>
      <c r="WQJ1" s="1168"/>
      <c r="WQK1" s="1168"/>
      <c r="WQL1" s="1168"/>
      <c r="WQM1" s="1168"/>
      <c r="WQN1" s="1168"/>
      <c r="WQO1" s="1168"/>
      <c r="WQP1" s="1168"/>
      <c r="WQQ1" s="1168"/>
      <c r="WQR1" s="1168"/>
      <c r="WQS1" s="1168"/>
      <c r="WQT1" s="1168"/>
      <c r="WQU1" s="1168"/>
      <c r="WQV1" s="1168"/>
      <c r="WQW1" s="1168"/>
      <c r="WQX1" s="1168"/>
      <c r="WQY1" s="1168"/>
      <c r="WQZ1" s="1168"/>
      <c r="WRA1" s="1168"/>
      <c r="WRB1" s="1168"/>
      <c r="WRC1" s="1168"/>
      <c r="WRD1" s="1168"/>
      <c r="WRE1" s="1168"/>
      <c r="WRF1" s="1168"/>
      <c r="WRG1" s="1168"/>
      <c r="WRH1" s="1168"/>
      <c r="WRI1" s="1168"/>
      <c r="WRJ1" s="1168"/>
      <c r="WRK1" s="1168"/>
      <c r="WRL1" s="1168"/>
      <c r="WRM1" s="1168"/>
      <c r="WRN1" s="1168"/>
      <c r="WRO1" s="1168"/>
      <c r="WRP1" s="1168"/>
      <c r="WRQ1" s="1168"/>
      <c r="WRR1" s="1168"/>
      <c r="WRS1" s="1168"/>
      <c r="WRT1" s="1168"/>
      <c r="WRU1" s="1168"/>
      <c r="WRV1" s="1168"/>
      <c r="WRW1" s="1168"/>
      <c r="WRX1" s="1168"/>
      <c r="WRY1" s="1168"/>
      <c r="WRZ1" s="1168"/>
      <c r="WSA1" s="1168"/>
      <c r="WSB1" s="1168"/>
      <c r="WSC1" s="1168"/>
      <c r="WSD1" s="1168"/>
      <c r="WSE1" s="1168"/>
      <c r="WSF1" s="1168"/>
      <c r="WSG1" s="1168"/>
      <c r="WSH1" s="1168"/>
      <c r="WSI1" s="1168"/>
      <c r="WSJ1" s="1168"/>
      <c r="WSK1" s="1168"/>
      <c r="WSL1" s="1168"/>
      <c r="WSM1" s="1168"/>
      <c r="WSN1" s="1168"/>
      <c r="WSO1" s="1168"/>
      <c r="WSP1" s="1168"/>
      <c r="WSQ1" s="1168"/>
      <c r="WSR1" s="1168"/>
      <c r="WSS1" s="1168"/>
      <c r="WST1" s="1168"/>
      <c r="WSU1" s="1168"/>
      <c r="WSV1" s="1168"/>
      <c r="WSW1" s="1168"/>
      <c r="WSX1" s="1168"/>
      <c r="WSY1" s="1168"/>
      <c r="WSZ1" s="1168"/>
      <c r="WTA1" s="1168"/>
      <c r="WTB1" s="1168"/>
      <c r="WTC1" s="1168"/>
      <c r="WTD1" s="1168"/>
      <c r="WTE1" s="1168"/>
      <c r="WTF1" s="1168"/>
      <c r="WTG1" s="1168"/>
      <c r="WTH1" s="1168"/>
      <c r="WTI1" s="1168"/>
      <c r="WTJ1" s="1168"/>
      <c r="WTK1" s="1168"/>
      <c r="WTL1" s="1168"/>
      <c r="WTM1" s="1168"/>
      <c r="WTN1" s="1168"/>
      <c r="WTO1" s="1168"/>
      <c r="WTP1" s="1168"/>
      <c r="WTQ1" s="1168"/>
      <c r="WTR1" s="1168"/>
      <c r="WTS1" s="1168"/>
      <c r="WTT1" s="1168"/>
      <c r="WTU1" s="1168"/>
      <c r="WTV1" s="1168"/>
      <c r="WTW1" s="1168"/>
      <c r="WTX1" s="1168"/>
      <c r="WTY1" s="1168"/>
      <c r="WTZ1" s="1168"/>
      <c r="WUA1" s="1168"/>
      <c r="WUB1" s="1168"/>
      <c r="WUC1" s="1168"/>
      <c r="WUD1" s="1168"/>
      <c r="WUE1" s="1168"/>
      <c r="WUF1" s="1168"/>
      <c r="WUG1" s="1168"/>
      <c r="WUH1" s="1168"/>
      <c r="WUI1" s="1168"/>
      <c r="WUJ1" s="1168"/>
      <c r="WUK1" s="1168"/>
      <c r="WUL1" s="1168"/>
      <c r="WUM1" s="1168"/>
      <c r="WUN1" s="1168"/>
      <c r="WUO1" s="1168"/>
      <c r="WUP1" s="1168"/>
      <c r="WUQ1" s="1168"/>
      <c r="WUR1" s="1168"/>
      <c r="WUS1" s="1168"/>
      <c r="WUT1" s="1168"/>
      <c r="WUU1" s="1168"/>
      <c r="WUV1" s="1168"/>
      <c r="WUW1" s="1168"/>
      <c r="WUX1" s="1168"/>
      <c r="WUY1" s="1168"/>
      <c r="WUZ1" s="1168"/>
      <c r="WVA1" s="1168"/>
      <c r="WVB1" s="1168"/>
      <c r="WVC1" s="1168"/>
      <c r="WVD1" s="1168"/>
      <c r="WVE1" s="1168"/>
      <c r="WVF1" s="1168"/>
      <c r="WVG1" s="1168"/>
      <c r="WVH1" s="1168"/>
      <c r="WVI1" s="1168"/>
      <c r="WVJ1" s="1168"/>
      <c r="WVK1" s="1168"/>
      <c r="WVL1" s="1168"/>
      <c r="WVM1" s="1168"/>
      <c r="WVN1" s="1168"/>
      <c r="WVO1" s="1168"/>
      <c r="WVP1" s="1168"/>
      <c r="WVQ1" s="1168"/>
      <c r="WVR1" s="1168"/>
      <c r="WVS1" s="1168"/>
      <c r="WVT1" s="1168"/>
      <c r="WVU1" s="1168"/>
      <c r="WVV1" s="1168"/>
      <c r="WVW1" s="1168"/>
      <c r="WVX1" s="1168"/>
      <c r="WVY1" s="1168"/>
      <c r="WVZ1" s="1168"/>
      <c r="WWA1" s="1168"/>
      <c r="WWB1" s="1168"/>
      <c r="WWC1" s="1168"/>
      <c r="WWD1" s="1168"/>
      <c r="WWE1" s="1168"/>
      <c r="WWF1" s="1168"/>
      <c r="WWG1" s="1168"/>
      <c r="WWH1" s="1168"/>
      <c r="WWI1" s="1168"/>
      <c r="WWJ1" s="1168"/>
      <c r="WWK1" s="1168"/>
      <c r="WWL1" s="1168"/>
      <c r="WWM1" s="1168"/>
      <c r="WWN1" s="1168"/>
      <c r="WWO1" s="1168"/>
      <c r="WWP1" s="1168"/>
      <c r="WWQ1" s="1168"/>
      <c r="WWR1" s="1168"/>
      <c r="WWS1" s="1168"/>
      <c r="WWT1" s="1168"/>
      <c r="WWU1" s="1168"/>
      <c r="WWV1" s="1168"/>
      <c r="WWW1" s="1168"/>
      <c r="WWX1" s="1168"/>
      <c r="WWY1" s="1168"/>
      <c r="WWZ1" s="1168"/>
      <c r="WXA1" s="1168"/>
      <c r="WXB1" s="1168"/>
      <c r="WXC1" s="1168"/>
      <c r="WXD1" s="1168"/>
      <c r="WXE1" s="1168"/>
      <c r="WXF1" s="1168"/>
      <c r="WXG1" s="1168"/>
      <c r="WXH1" s="1168"/>
      <c r="WXI1" s="1168"/>
      <c r="WXJ1" s="1168"/>
      <c r="WXK1" s="1168"/>
      <c r="WXL1" s="1168"/>
      <c r="WXM1" s="1168"/>
      <c r="WXN1" s="1168"/>
      <c r="WXO1" s="1168"/>
      <c r="WXP1" s="1168"/>
      <c r="WXQ1" s="1168"/>
      <c r="WXR1" s="1168"/>
      <c r="WXS1" s="1168"/>
      <c r="WXT1" s="1168"/>
      <c r="WXU1" s="1168"/>
      <c r="WXV1" s="1168"/>
      <c r="WXW1" s="1168"/>
      <c r="WXX1" s="1168"/>
      <c r="WXY1" s="1168"/>
      <c r="WXZ1" s="1168"/>
      <c r="WYA1" s="1168"/>
      <c r="WYB1" s="1168"/>
      <c r="WYC1" s="1168"/>
      <c r="WYD1" s="1168"/>
      <c r="WYE1" s="1168"/>
      <c r="WYF1" s="1168"/>
      <c r="WYG1" s="1168"/>
      <c r="WYH1" s="1168"/>
      <c r="WYI1" s="1168"/>
      <c r="WYJ1" s="1168"/>
      <c r="WYK1" s="1168"/>
      <c r="WYL1" s="1168"/>
      <c r="WYM1" s="1168"/>
      <c r="WYN1" s="1168"/>
      <c r="WYO1" s="1168"/>
      <c r="WYP1" s="1168"/>
      <c r="WYQ1" s="1168"/>
      <c r="WYR1" s="1168"/>
      <c r="WYS1" s="1168"/>
      <c r="WYT1" s="1168"/>
      <c r="WYU1" s="1168"/>
      <c r="WYV1" s="1168"/>
      <c r="WYW1" s="1168"/>
      <c r="WYX1" s="1168"/>
      <c r="WYY1" s="1168"/>
      <c r="WYZ1" s="1168"/>
      <c r="WZA1" s="1168"/>
      <c r="WZB1" s="1168"/>
      <c r="WZC1" s="1168"/>
      <c r="WZD1" s="1168"/>
      <c r="WZE1" s="1168"/>
      <c r="WZF1" s="1168"/>
      <c r="WZG1" s="1168"/>
      <c r="WZH1" s="1168"/>
      <c r="WZI1" s="1168"/>
      <c r="WZJ1" s="1168"/>
      <c r="WZK1" s="1168"/>
      <c r="WZL1" s="1168"/>
      <c r="WZM1" s="1168"/>
      <c r="WZN1" s="1168"/>
      <c r="WZO1" s="1168"/>
      <c r="WZP1" s="1168"/>
      <c r="WZQ1" s="1168"/>
      <c r="WZR1" s="1168"/>
      <c r="WZS1" s="1168"/>
      <c r="WZT1" s="1168"/>
      <c r="WZU1" s="1168"/>
      <c r="WZV1" s="1168"/>
      <c r="WZW1" s="1168"/>
      <c r="WZX1" s="1168"/>
      <c r="WZY1" s="1168"/>
      <c r="WZZ1" s="1168"/>
      <c r="XAA1" s="1168"/>
      <c r="XAB1" s="1168"/>
      <c r="XAC1" s="1168"/>
      <c r="XAD1" s="1168"/>
      <c r="XAE1" s="1168"/>
      <c r="XAF1" s="1168"/>
      <c r="XAG1" s="1168"/>
      <c r="XAH1" s="1168"/>
      <c r="XAI1" s="1168"/>
      <c r="XAJ1" s="1168"/>
      <c r="XAK1" s="1168"/>
      <c r="XAL1" s="1168"/>
      <c r="XAM1" s="1168"/>
      <c r="XAN1" s="1168"/>
      <c r="XAO1" s="1168"/>
      <c r="XAP1" s="1168"/>
      <c r="XAQ1" s="1168"/>
      <c r="XAR1" s="1168"/>
      <c r="XAS1" s="1168"/>
      <c r="XAT1" s="1168"/>
      <c r="XAU1" s="1168"/>
      <c r="XAV1" s="1168"/>
      <c r="XAW1" s="1168"/>
      <c r="XAX1" s="1168"/>
      <c r="XAY1" s="1168"/>
      <c r="XAZ1" s="1168"/>
      <c r="XBA1" s="1168"/>
      <c r="XBB1" s="1168"/>
      <c r="XBC1" s="1168"/>
      <c r="XBD1" s="1168"/>
      <c r="XBE1" s="1168"/>
      <c r="XBF1" s="1168"/>
      <c r="XBG1" s="1168"/>
      <c r="XBH1" s="1168"/>
      <c r="XBI1" s="1168"/>
      <c r="XBJ1" s="1168"/>
      <c r="XBK1" s="1168"/>
      <c r="XBL1" s="1168"/>
      <c r="XBM1" s="1168"/>
      <c r="XBN1" s="1168"/>
      <c r="XBO1" s="1168"/>
      <c r="XBP1" s="1168"/>
      <c r="XBQ1" s="1168"/>
      <c r="XBR1" s="1168"/>
      <c r="XBS1" s="1168"/>
      <c r="XBT1" s="1168"/>
      <c r="XBU1" s="1168"/>
      <c r="XBV1" s="1168"/>
      <c r="XBW1" s="1168"/>
      <c r="XBX1" s="1168"/>
      <c r="XBY1" s="1168"/>
      <c r="XBZ1" s="1168"/>
      <c r="XCA1" s="1168"/>
      <c r="XCB1" s="1168"/>
      <c r="XCC1" s="1168"/>
      <c r="XCD1" s="1168"/>
      <c r="XCE1" s="1168"/>
      <c r="XCF1" s="1168"/>
      <c r="XCG1" s="1168"/>
      <c r="XCH1" s="1168"/>
      <c r="XCI1" s="1168"/>
      <c r="XCJ1" s="1168"/>
      <c r="XCK1" s="1168"/>
      <c r="XCL1" s="1168"/>
      <c r="XCM1" s="1168"/>
      <c r="XCN1" s="1168"/>
      <c r="XCO1" s="1168"/>
      <c r="XCP1" s="1168"/>
      <c r="XCQ1" s="1168"/>
      <c r="XCR1" s="1168"/>
      <c r="XCS1" s="1168"/>
      <c r="XCT1" s="1168"/>
      <c r="XCU1" s="1168"/>
      <c r="XCV1" s="1168"/>
      <c r="XCW1" s="1168"/>
      <c r="XCX1" s="1168"/>
      <c r="XCY1" s="1168"/>
      <c r="XCZ1" s="1168"/>
      <c r="XDA1" s="1168"/>
      <c r="XDB1" s="1168"/>
      <c r="XDC1" s="1168"/>
      <c r="XDD1" s="1168"/>
      <c r="XDE1" s="1168"/>
      <c r="XDF1" s="1168"/>
      <c r="XDG1" s="1168"/>
      <c r="XDH1" s="1168"/>
      <c r="XDI1" s="1168"/>
      <c r="XDJ1" s="1168"/>
      <c r="XDK1" s="1168"/>
      <c r="XDL1" s="1168"/>
      <c r="XDM1" s="1168"/>
      <c r="XDN1" s="1168"/>
      <c r="XDO1" s="1168"/>
      <c r="XDP1" s="1168"/>
      <c r="XDQ1" s="1168"/>
      <c r="XDR1" s="1168"/>
      <c r="XDS1" s="1168"/>
      <c r="XDT1" s="1168"/>
      <c r="XDU1" s="1168"/>
      <c r="XDV1" s="1168"/>
      <c r="XDW1" s="1168"/>
      <c r="XDX1" s="1168"/>
      <c r="XDY1" s="1168"/>
      <c r="XDZ1" s="1168"/>
      <c r="XEA1" s="1168"/>
      <c r="XEB1" s="1168"/>
      <c r="XEC1" s="1168"/>
      <c r="XED1" s="1168"/>
      <c r="XEE1" s="1168"/>
      <c r="XEF1" s="1168"/>
      <c r="XEG1" s="1168"/>
      <c r="XEH1" s="1168"/>
      <c r="XEI1" s="1168"/>
      <c r="XEJ1" s="1168"/>
      <c r="XEK1" s="1168"/>
      <c r="XEL1" s="1168"/>
      <c r="XEM1" s="1168"/>
      <c r="XEN1" s="1168"/>
      <c r="XEO1" s="1168"/>
      <c r="XEP1" s="1168"/>
      <c r="XEQ1" s="1168"/>
      <c r="XER1" s="1168"/>
      <c r="XES1" s="1168"/>
      <c r="XET1" s="1168"/>
      <c r="XEU1" s="1168"/>
      <c r="XEV1" s="1168"/>
      <c r="XEW1" s="1168"/>
      <c r="XEX1" s="1168"/>
      <c r="XEY1" s="1168"/>
      <c r="XEZ1" s="1168"/>
      <c r="XFA1" s="1168"/>
      <c r="XFB1" s="1168"/>
      <c r="XFC1" s="1168"/>
      <c r="XFD1" s="1168"/>
    </row>
    <row r="2" spans="1:16384" ht="15" customHeight="1">
      <c r="A2" s="1168"/>
      <c r="B2" s="1170"/>
      <c r="C2" s="1171" t="s">
        <v>98</v>
      </c>
      <c r="D2" s="1172"/>
      <c r="E2" s="1172"/>
      <c r="F2" s="1173"/>
      <c r="G2" s="1173"/>
      <c r="H2" s="1174"/>
      <c r="I2" s="1175"/>
      <c r="J2" s="1176"/>
      <c r="K2" s="1175"/>
      <c r="L2" s="1177"/>
      <c r="M2" s="1178"/>
      <c r="N2" s="1179"/>
      <c r="O2" s="1179"/>
      <c r="P2" s="1179"/>
      <c r="Q2" s="1180"/>
      <c r="R2" s="1177"/>
      <c r="S2" s="1168"/>
      <c r="T2" s="1181"/>
    </row>
    <row r="3" spans="1:16384" ht="8.1" customHeight="1">
      <c r="A3" s="1168"/>
      <c r="B3" s="1170"/>
      <c r="C3" s="1175"/>
      <c r="D3" s="1175"/>
      <c r="E3" s="1175"/>
      <c r="F3" s="1175"/>
      <c r="G3" s="1175"/>
      <c r="H3" s="1183"/>
      <c r="I3" s="1175"/>
      <c r="J3" s="1175"/>
      <c r="K3" s="1175"/>
      <c r="L3" s="1184"/>
      <c r="M3" s="1185"/>
      <c r="N3" s="1175"/>
      <c r="O3" s="1175"/>
      <c r="P3" s="1175"/>
      <c r="Q3" s="1184"/>
      <c r="R3" s="1186"/>
      <c r="S3" s="1168"/>
      <c r="T3" s="1187"/>
    </row>
    <row r="4" spans="1:16384" s="1199" customFormat="1" ht="31.5">
      <c r="A4" s="1168"/>
      <c r="B4" s="1188"/>
      <c r="C4" s="1189"/>
      <c r="D4" s="1190" t="s">
        <v>47</v>
      </c>
      <c r="E4" s="1190" t="s">
        <v>48</v>
      </c>
      <c r="F4" s="1191" t="s">
        <v>156</v>
      </c>
      <c r="G4" s="1191" t="s">
        <v>390</v>
      </c>
      <c r="H4" s="1190" t="s">
        <v>49</v>
      </c>
      <c r="I4" s="1192" t="s">
        <v>50</v>
      </c>
      <c r="J4" s="1193" t="s">
        <v>51</v>
      </c>
      <c r="K4" s="1194" t="s">
        <v>52</v>
      </c>
      <c r="L4" s="1195" t="s">
        <v>53</v>
      </c>
      <c r="M4" s="1196" t="s">
        <v>54</v>
      </c>
      <c r="N4" s="1196" t="s">
        <v>55</v>
      </c>
      <c r="O4" s="1196" t="s">
        <v>56</v>
      </c>
      <c r="P4" s="1196" t="s">
        <v>57</v>
      </c>
      <c r="Q4" s="1196" t="s">
        <v>58</v>
      </c>
      <c r="R4" s="1197"/>
      <c r="S4" s="1168"/>
      <c r="T4" s="1198"/>
    </row>
    <row r="5" spans="1:16384" ht="7.5" customHeight="1">
      <c r="A5" s="1168"/>
      <c r="B5" s="1170"/>
      <c r="C5" s="1179"/>
      <c r="D5" s="1179"/>
      <c r="E5" s="1179"/>
      <c r="F5" s="1179"/>
      <c r="G5" s="1179"/>
      <c r="H5" s="1174"/>
      <c r="I5" s="1175"/>
      <c r="J5" s="1175"/>
      <c r="K5" s="1179"/>
      <c r="L5" s="1177"/>
      <c r="M5" s="1189"/>
      <c r="N5" s="1179"/>
      <c r="O5" s="1179"/>
      <c r="P5" s="1179"/>
      <c r="Q5" s="1177"/>
      <c r="R5" s="1200"/>
      <c r="S5" s="1168"/>
      <c r="T5" s="1187"/>
    </row>
    <row r="6" spans="1:16384" s="1199" customFormat="1" ht="63">
      <c r="A6" s="1168"/>
      <c r="B6" s="1188"/>
      <c r="C6" s="1201" t="s">
        <v>59</v>
      </c>
      <c r="D6" s="1202" t="s">
        <v>60</v>
      </c>
      <c r="E6" s="1203" t="s">
        <v>61</v>
      </c>
      <c r="F6" s="1204">
        <v>1000</v>
      </c>
      <c r="G6" s="1205">
        <v>1000</v>
      </c>
      <c r="H6" s="1206">
        <v>0.04</v>
      </c>
      <c r="I6" s="1207" t="s">
        <v>77</v>
      </c>
      <c r="J6" s="1208" t="s">
        <v>78</v>
      </c>
      <c r="K6" s="1207" t="s">
        <v>79</v>
      </c>
      <c r="L6" s="1203" t="s">
        <v>80</v>
      </c>
      <c r="M6" s="1209"/>
      <c r="N6" s="1210" t="s">
        <v>101</v>
      </c>
      <c r="O6" s="1209" t="s">
        <v>69</v>
      </c>
      <c r="P6" s="1209" t="s">
        <v>62</v>
      </c>
      <c r="Q6" s="1211" t="s">
        <v>72</v>
      </c>
      <c r="R6" s="1212"/>
      <c r="S6" s="1168"/>
      <c r="T6" s="1198"/>
    </row>
    <row r="7" spans="1:16384" ht="8.1" customHeight="1">
      <c r="A7" s="1168"/>
      <c r="B7" s="1170"/>
      <c r="C7" s="1175"/>
      <c r="D7" s="1175"/>
      <c r="E7" s="1175"/>
      <c r="F7" s="1213"/>
      <c r="G7" s="1175"/>
      <c r="H7" s="1175"/>
      <c r="I7" s="1175"/>
      <c r="J7" s="1175"/>
      <c r="K7" s="1175"/>
      <c r="L7" s="1184"/>
      <c r="M7" s="1185"/>
      <c r="N7" s="1214"/>
      <c r="O7" s="1175"/>
      <c r="P7" s="1175"/>
      <c r="Q7" s="1184"/>
      <c r="R7" s="1186"/>
      <c r="S7" s="1168"/>
      <c r="T7" s="1187"/>
    </row>
    <row r="8" spans="1:16384" s="1199" customFormat="1" ht="47.25">
      <c r="A8" s="1168"/>
      <c r="B8" s="1188"/>
      <c r="C8" s="1201" t="s">
        <v>59</v>
      </c>
      <c r="D8" s="1202" t="s">
        <v>60</v>
      </c>
      <c r="E8" s="1203" t="s">
        <v>61</v>
      </c>
      <c r="F8" s="1204">
        <v>645</v>
      </c>
      <c r="G8" s="1205">
        <v>645</v>
      </c>
      <c r="H8" s="1206">
        <v>6.5000000000000002E-2</v>
      </c>
      <c r="I8" s="1207" t="s">
        <v>85</v>
      </c>
      <c r="J8" s="1208" t="s">
        <v>86</v>
      </c>
      <c r="K8" s="1207" t="s">
        <v>87</v>
      </c>
      <c r="L8" s="1203" t="s">
        <v>88</v>
      </c>
      <c r="M8" s="1209" t="s">
        <v>582</v>
      </c>
      <c r="N8" s="1210" t="s">
        <v>112</v>
      </c>
      <c r="O8" s="1209" t="s">
        <v>69</v>
      </c>
      <c r="P8" s="1209" t="s">
        <v>62</v>
      </c>
      <c r="Q8" s="1211" t="s">
        <v>72</v>
      </c>
      <c r="R8" s="1212"/>
      <c r="S8" s="1168"/>
      <c r="T8" s="1198"/>
    </row>
    <row r="9" spans="1:16384" ht="8.1" customHeight="1">
      <c r="A9" s="1168"/>
      <c r="B9" s="1170"/>
      <c r="C9" s="1175"/>
      <c r="D9" s="1175"/>
      <c r="E9" s="1175"/>
      <c r="F9" s="1213"/>
      <c r="G9" s="1175"/>
      <c r="H9" s="1175"/>
      <c r="I9" s="1175"/>
      <c r="J9" s="1175"/>
      <c r="K9" s="1175"/>
      <c r="L9" s="1184"/>
      <c r="M9" s="1185"/>
      <c r="N9" s="1214"/>
      <c r="O9" s="1175"/>
      <c r="P9" s="1175"/>
      <c r="Q9" s="1184"/>
      <c r="R9" s="1186"/>
      <c r="S9" s="1168"/>
      <c r="T9" s="1187"/>
    </row>
    <row r="10" spans="1:16384" s="1199" customFormat="1" ht="47.25">
      <c r="A10" s="1168"/>
      <c r="B10" s="1188"/>
      <c r="C10" s="1201" t="s">
        <v>59</v>
      </c>
      <c r="D10" s="1202" t="s">
        <v>60</v>
      </c>
      <c r="E10" s="1203" t="s">
        <v>81</v>
      </c>
      <c r="F10" s="1204">
        <v>135</v>
      </c>
      <c r="G10" s="1215">
        <v>158</v>
      </c>
      <c r="H10" s="1206">
        <v>5.7500000000000002E-2</v>
      </c>
      <c r="I10" s="1207" t="s">
        <v>73</v>
      </c>
      <c r="J10" s="1208" t="s">
        <v>74</v>
      </c>
      <c r="K10" s="1207" t="s">
        <v>82</v>
      </c>
      <c r="L10" s="1203" t="s">
        <v>83</v>
      </c>
      <c r="M10" s="1209" t="s">
        <v>84</v>
      </c>
      <c r="N10" s="1210" t="s">
        <v>102</v>
      </c>
      <c r="O10" s="1209" t="s">
        <v>69</v>
      </c>
      <c r="P10" s="1209" t="s">
        <v>62</v>
      </c>
      <c r="Q10" s="1211" t="s">
        <v>72</v>
      </c>
      <c r="R10" s="1212"/>
      <c r="S10" s="1168"/>
      <c r="T10" s="1198"/>
    </row>
    <row r="11" spans="1:16384" ht="8.1" customHeight="1">
      <c r="A11" s="1168"/>
      <c r="B11" s="1170"/>
      <c r="C11" s="1175"/>
      <c r="D11" s="1175"/>
      <c r="E11" s="1175"/>
      <c r="F11" s="1213"/>
      <c r="G11" s="1175"/>
      <c r="H11" s="1175"/>
      <c r="I11" s="1175"/>
      <c r="J11" s="1175"/>
      <c r="K11" s="1175"/>
      <c r="L11" s="1184"/>
      <c r="M11" s="1185"/>
      <c r="N11" s="1214"/>
      <c r="O11" s="1175"/>
      <c r="P11" s="1175"/>
      <c r="Q11" s="1184"/>
      <c r="R11" s="1186"/>
      <c r="S11" s="1168"/>
      <c r="T11" s="1187"/>
    </row>
    <row r="12" spans="1:16384" s="1199" customFormat="1" ht="47.25">
      <c r="A12" s="1168"/>
      <c r="B12" s="1188"/>
      <c r="C12" s="1201" t="s">
        <v>59</v>
      </c>
      <c r="D12" s="1202" t="s">
        <v>60</v>
      </c>
      <c r="E12" s="1203" t="s">
        <v>61</v>
      </c>
      <c r="F12" s="1204">
        <v>750</v>
      </c>
      <c r="G12" s="1205">
        <v>750</v>
      </c>
      <c r="H12" s="1206">
        <v>4.7500000000000001E-2</v>
      </c>
      <c r="I12" s="1207" t="s">
        <v>167</v>
      </c>
      <c r="J12" s="1208" t="s">
        <v>89</v>
      </c>
      <c r="K12" s="1207" t="s">
        <v>90</v>
      </c>
      <c r="L12" s="1203" t="s">
        <v>91</v>
      </c>
      <c r="M12" s="1209" t="s">
        <v>92</v>
      </c>
      <c r="N12" s="1210" t="s">
        <v>103</v>
      </c>
      <c r="O12" s="1209" t="s">
        <v>69</v>
      </c>
      <c r="P12" s="1209" t="s">
        <v>62</v>
      </c>
      <c r="Q12" s="1211" t="s">
        <v>72</v>
      </c>
      <c r="R12" s="1212"/>
      <c r="S12" s="1168"/>
      <c r="T12" s="1198"/>
    </row>
    <row r="13" spans="1:16384" ht="8.1" customHeight="1">
      <c r="A13" s="1168"/>
      <c r="B13" s="1170"/>
      <c r="C13" s="1175"/>
      <c r="D13" s="1175"/>
      <c r="E13" s="1175"/>
      <c r="F13" s="1213"/>
      <c r="G13" s="1175"/>
      <c r="H13" s="1175"/>
      <c r="I13" s="1175"/>
      <c r="J13" s="1175"/>
      <c r="K13" s="1175"/>
      <c r="L13" s="1184"/>
      <c r="M13" s="1185"/>
      <c r="N13" s="1214"/>
      <c r="O13" s="1175"/>
      <c r="P13" s="1175"/>
      <c r="Q13" s="1184"/>
      <c r="R13" s="1186"/>
      <c r="S13" s="1168"/>
      <c r="T13" s="1187"/>
    </row>
    <row r="14" spans="1:16384" s="1199" customFormat="1" ht="63">
      <c r="A14" s="1168"/>
      <c r="B14" s="1188"/>
      <c r="C14" s="1201" t="s">
        <v>59</v>
      </c>
      <c r="D14" s="1202" t="s">
        <v>60</v>
      </c>
      <c r="E14" s="1203" t="s">
        <v>61</v>
      </c>
      <c r="F14" s="1204">
        <v>750</v>
      </c>
      <c r="G14" s="1205">
        <v>750</v>
      </c>
      <c r="H14" s="1206">
        <v>7.4999999999999997E-2</v>
      </c>
      <c r="I14" s="1207" t="s">
        <v>76</v>
      </c>
      <c r="J14" s="1208" t="s">
        <v>164</v>
      </c>
      <c r="K14" s="1207" t="s">
        <v>93</v>
      </c>
      <c r="L14" s="1203" t="s">
        <v>94</v>
      </c>
      <c r="M14" s="1209" t="s">
        <v>75</v>
      </c>
      <c r="N14" s="1210" t="s">
        <v>113</v>
      </c>
      <c r="O14" s="1209" t="s">
        <v>69</v>
      </c>
      <c r="P14" s="1209" t="s">
        <v>62</v>
      </c>
      <c r="Q14" s="1211" t="s">
        <v>72</v>
      </c>
      <c r="R14" s="1212"/>
      <c r="S14" s="1168"/>
      <c r="T14" s="1198"/>
    </row>
    <row r="15" spans="1:16384" ht="8.1" customHeight="1">
      <c r="A15" s="1168"/>
      <c r="B15" s="1170"/>
      <c r="C15" s="1175"/>
      <c r="D15" s="1175"/>
      <c r="E15" s="1175"/>
      <c r="F15" s="1213"/>
      <c r="G15" s="1175"/>
      <c r="H15" s="1175"/>
      <c r="I15" s="1175"/>
      <c r="J15" s="1175"/>
      <c r="K15" s="1175"/>
      <c r="L15" s="1184"/>
      <c r="M15" s="1185"/>
      <c r="N15" s="1214"/>
      <c r="O15" s="1175"/>
      <c r="P15" s="1175"/>
      <c r="Q15" s="1184"/>
      <c r="R15" s="1186"/>
      <c r="S15" s="1168"/>
      <c r="T15" s="1187"/>
    </row>
    <row r="16" spans="1:16384" s="1199" customFormat="1" ht="63">
      <c r="A16" s="1168"/>
      <c r="B16" s="1188"/>
      <c r="C16" s="1201" t="s">
        <v>59</v>
      </c>
      <c r="D16" s="1202" t="s">
        <v>60</v>
      </c>
      <c r="E16" s="1203" t="s">
        <v>81</v>
      </c>
      <c r="F16" s="1204">
        <v>96</v>
      </c>
      <c r="G16" s="1215">
        <v>123</v>
      </c>
      <c r="H16" s="1206">
        <v>0.06</v>
      </c>
      <c r="I16" s="1207" t="s">
        <v>168</v>
      </c>
      <c r="J16" s="1208" t="s">
        <v>163</v>
      </c>
      <c r="K16" s="1207" t="s">
        <v>170</v>
      </c>
      <c r="L16" s="1203" t="s">
        <v>95</v>
      </c>
      <c r="M16" s="1209" t="s">
        <v>391</v>
      </c>
      <c r="N16" s="1210" t="s">
        <v>218</v>
      </c>
      <c r="O16" s="1209" t="s">
        <v>69</v>
      </c>
      <c r="P16" s="1209" t="s">
        <v>62</v>
      </c>
      <c r="Q16" s="1211" t="s">
        <v>72</v>
      </c>
      <c r="R16" s="1212"/>
      <c r="S16" s="1168"/>
      <c r="T16" s="1198"/>
    </row>
    <row r="17" spans="1:21" ht="7.5" customHeight="1">
      <c r="A17" s="1168"/>
      <c r="B17" s="1170"/>
      <c r="C17" s="1175"/>
      <c r="D17" s="1175"/>
      <c r="E17" s="1175"/>
      <c r="F17" s="1213"/>
      <c r="G17" s="1175"/>
      <c r="H17" s="1175"/>
      <c r="I17" s="1175"/>
      <c r="J17" s="1175"/>
      <c r="K17" s="1175"/>
      <c r="L17" s="1184"/>
      <c r="M17" s="1185"/>
      <c r="N17" s="1214"/>
      <c r="O17" s="1175"/>
      <c r="P17" s="1175"/>
      <c r="Q17" s="1184"/>
      <c r="R17" s="1186"/>
      <c r="S17" s="1168"/>
      <c r="T17" s="1187"/>
    </row>
    <row r="18" spans="1:21" s="1199" customFormat="1" ht="63">
      <c r="A18" s="1168"/>
      <c r="B18" s="1188"/>
      <c r="C18" s="1201" t="s">
        <v>59</v>
      </c>
      <c r="D18" s="1202" t="s">
        <v>60</v>
      </c>
      <c r="E18" s="1203" t="s">
        <v>61</v>
      </c>
      <c r="F18" s="1204">
        <v>723</v>
      </c>
      <c r="G18" s="1205">
        <v>723</v>
      </c>
      <c r="H18" s="1206">
        <v>3.7499999999999999E-2</v>
      </c>
      <c r="I18" s="1207" t="s">
        <v>226</v>
      </c>
      <c r="J18" s="1208" t="s">
        <v>237</v>
      </c>
      <c r="K18" s="1207" t="s">
        <v>182</v>
      </c>
      <c r="L18" s="1203" t="s">
        <v>141</v>
      </c>
      <c r="M18" s="1209" t="s">
        <v>393</v>
      </c>
      <c r="N18" s="1210" t="s">
        <v>569</v>
      </c>
      <c r="O18" s="1209" t="s">
        <v>69</v>
      </c>
      <c r="P18" s="1209" t="s">
        <v>62</v>
      </c>
      <c r="Q18" s="1211" t="s">
        <v>72</v>
      </c>
      <c r="R18" s="1212"/>
      <c r="S18" s="1168"/>
      <c r="T18" s="1198"/>
    </row>
    <row r="19" spans="1:21" ht="7.5" customHeight="1">
      <c r="A19" s="1168"/>
      <c r="B19" s="1170"/>
      <c r="C19" s="1175"/>
      <c r="D19" s="1175"/>
      <c r="E19" s="1175"/>
      <c r="F19" s="1213"/>
      <c r="G19" s="1175"/>
      <c r="H19" s="1175"/>
      <c r="I19" s="1175"/>
      <c r="J19" s="1175"/>
      <c r="K19" s="1175"/>
      <c r="L19" s="1184"/>
      <c r="M19" s="1185"/>
      <c r="N19" s="1214"/>
      <c r="O19" s="1175"/>
      <c r="P19" s="1175"/>
      <c r="Q19" s="1184"/>
      <c r="R19" s="1186"/>
      <c r="S19" s="1168"/>
      <c r="T19" s="1187"/>
    </row>
    <row r="20" spans="1:21" s="1199" customFormat="1" ht="47.25">
      <c r="A20" s="1168"/>
      <c r="B20" s="1188"/>
      <c r="C20" s="1201" t="s">
        <v>59</v>
      </c>
      <c r="D20" s="1202" t="s">
        <v>60</v>
      </c>
      <c r="E20" s="1203" t="s">
        <v>61</v>
      </c>
      <c r="F20" s="1204">
        <v>361</v>
      </c>
      <c r="G20" s="1205">
        <v>361</v>
      </c>
      <c r="H20" s="1206">
        <v>3.2500000000000001E-2</v>
      </c>
      <c r="I20" s="1207" t="s">
        <v>227</v>
      </c>
      <c r="J20" s="1208" t="s">
        <v>238</v>
      </c>
      <c r="K20" s="1207" t="s">
        <v>228</v>
      </c>
      <c r="L20" s="1203" t="s">
        <v>222</v>
      </c>
      <c r="M20" s="1209" t="s">
        <v>223</v>
      </c>
      <c r="N20" s="1210" t="s">
        <v>224</v>
      </c>
      <c r="O20" s="1209" t="s">
        <v>69</v>
      </c>
      <c r="P20" s="1209" t="s">
        <v>62</v>
      </c>
      <c r="Q20" s="1211" t="s">
        <v>72</v>
      </c>
      <c r="R20" s="1212"/>
      <c r="S20" s="1168"/>
      <c r="T20" s="1198"/>
    </row>
    <row r="21" spans="1:21" ht="7.5" customHeight="1">
      <c r="A21" s="1168"/>
      <c r="B21" s="1170"/>
      <c r="C21" s="1175"/>
      <c r="D21" s="1175"/>
      <c r="E21" s="1175"/>
      <c r="F21" s="1204"/>
      <c r="G21" s="1175"/>
      <c r="H21" s="1175"/>
      <c r="I21" s="1175"/>
      <c r="J21" s="1175"/>
      <c r="K21" s="1175"/>
      <c r="L21" s="1184"/>
      <c r="M21" s="1185"/>
      <c r="N21" s="1214"/>
      <c r="O21" s="1175"/>
      <c r="P21" s="1175"/>
      <c r="Q21" s="1184"/>
      <c r="R21" s="1186"/>
      <c r="S21" s="1168"/>
      <c r="T21" s="1187"/>
      <c r="U21" s="1199"/>
    </row>
    <row r="22" spans="1:21" s="1199" customFormat="1" ht="49.5" customHeight="1">
      <c r="A22" s="1168"/>
      <c r="B22" s="1188"/>
      <c r="C22" s="1201" t="s">
        <v>59</v>
      </c>
      <c r="D22" s="1202" t="s">
        <v>60</v>
      </c>
      <c r="E22" s="1203" t="s">
        <v>61</v>
      </c>
      <c r="F22" s="1204">
        <v>500</v>
      </c>
      <c r="G22" s="1205">
        <v>500</v>
      </c>
      <c r="H22" s="1206">
        <v>4.4999999999999998E-2</v>
      </c>
      <c r="I22" s="1207" t="s">
        <v>185</v>
      </c>
      <c r="J22" s="1208" t="s">
        <v>384</v>
      </c>
      <c r="K22" s="1207" t="s">
        <v>181</v>
      </c>
      <c r="L22" s="1203" t="s">
        <v>160</v>
      </c>
      <c r="M22" s="1209" t="s">
        <v>394</v>
      </c>
      <c r="N22" s="1210" t="s">
        <v>161</v>
      </c>
      <c r="O22" s="1209" t="s">
        <v>69</v>
      </c>
      <c r="P22" s="1209" t="s">
        <v>62</v>
      </c>
      <c r="Q22" s="1211" t="s">
        <v>72</v>
      </c>
      <c r="R22" s="1212"/>
      <c r="S22" s="1168"/>
      <c r="T22" s="1198"/>
    </row>
    <row r="23" spans="1:21" ht="7.5" customHeight="1">
      <c r="A23" s="1168"/>
      <c r="B23" s="1170"/>
      <c r="C23" s="1175"/>
      <c r="D23" s="1175"/>
      <c r="E23" s="1175"/>
      <c r="F23" s="1204"/>
      <c r="G23" s="1175"/>
      <c r="H23" s="1175"/>
      <c r="I23" s="1175"/>
      <c r="J23" s="1175"/>
      <c r="K23" s="1175"/>
      <c r="L23" s="1184"/>
      <c r="M23" s="1185"/>
      <c r="N23" s="1214"/>
      <c r="O23" s="1175"/>
      <c r="P23" s="1175"/>
      <c r="Q23" s="1184"/>
      <c r="R23" s="1186"/>
      <c r="S23" s="1168"/>
      <c r="T23" s="1187"/>
      <c r="U23" s="1199"/>
    </row>
    <row r="24" spans="1:21" s="1199" customFormat="1" ht="63">
      <c r="A24" s="1168"/>
      <c r="B24" s="1188"/>
      <c r="C24" s="1201" t="s">
        <v>59</v>
      </c>
      <c r="D24" s="1202" t="s">
        <v>60</v>
      </c>
      <c r="E24" s="1203" t="s">
        <v>61</v>
      </c>
      <c r="F24" s="1204">
        <v>616</v>
      </c>
      <c r="G24" s="1205">
        <v>616</v>
      </c>
      <c r="H24" s="1206">
        <v>4.2500000000000003E-2</v>
      </c>
      <c r="I24" s="1207" t="s">
        <v>197</v>
      </c>
      <c r="J24" s="1208" t="s">
        <v>198</v>
      </c>
      <c r="K24" s="1207" t="s">
        <v>199</v>
      </c>
      <c r="L24" s="1203" t="s">
        <v>200</v>
      </c>
      <c r="M24" s="1209" t="s">
        <v>201</v>
      </c>
      <c r="N24" s="1210" t="s">
        <v>202</v>
      </c>
      <c r="O24" s="1209" t="s">
        <v>69</v>
      </c>
      <c r="P24" s="1209" t="s">
        <v>62</v>
      </c>
      <c r="Q24" s="1211" t="s">
        <v>72</v>
      </c>
      <c r="R24" s="1212"/>
      <c r="S24" s="1168"/>
      <c r="T24" s="1198"/>
    </row>
    <row r="25" spans="1:21" ht="7.5" customHeight="1">
      <c r="A25" s="1168"/>
      <c r="B25" s="1170"/>
      <c r="C25" s="1175"/>
      <c r="D25" s="1175"/>
      <c r="E25" s="1175"/>
      <c r="F25" s="1204"/>
      <c r="G25" s="1175"/>
      <c r="H25" s="1175"/>
      <c r="I25" s="1175"/>
      <c r="J25" s="1175"/>
      <c r="K25" s="1175"/>
      <c r="L25" s="1184"/>
      <c r="M25" s="1185"/>
      <c r="N25" s="1214"/>
      <c r="O25" s="1175"/>
      <c r="P25" s="1175"/>
      <c r="Q25" s="1184"/>
      <c r="R25" s="1186"/>
      <c r="S25" s="1168"/>
      <c r="T25" s="1187"/>
      <c r="U25" s="1199"/>
    </row>
    <row r="26" spans="1:21" s="1199" customFormat="1" ht="63">
      <c r="A26" s="1168"/>
      <c r="B26" s="1188"/>
      <c r="C26" s="1201" t="s">
        <v>59</v>
      </c>
      <c r="D26" s="1202" t="s">
        <v>60</v>
      </c>
      <c r="E26" s="1203" t="s">
        <v>61</v>
      </c>
      <c r="F26" s="1204">
        <v>607</v>
      </c>
      <c r="G26" s="1205">
        <v>607</v>
      </c>
      <c r="H26" s="1206">
        <v>5.6250000000000001E-2</v>
      </c>
      <c r="I26" s="1207" t="s">
        <v>184</v>
      </c>
      <c r="J26" s="1208" t="s">
        <v>165</v>
      </c>
      <c r="K26" s="1207" t="s">
        <v>169</v>
      </c>
      <c r="L26" s="1203" t="s">
        <v>109</v>
      </c>
      <c r="M26" s="1209" t="s">
        <v>583</v>
      </c>
      <c r="N26" s="1210" t="s">
        <v>110</v>
      </c>
      <c r="O26" s="1209" t="s">
        <v>69</v>
      </c>
      <c r="P26" s="1209" t="s">
        <v>62</v>
      </c>
      <c r="Q26" s="1211" t="s">
        <v>72</v>
      </c>
      <c r="R26" s="1212"/>
      <c r="S26" s="1168"/>
      <c r="T26" s="1198"/>
    </row>
    <row r="27" spans="1:21" ht="7.5" customHeight="1">
      <c r="A27" s="1168"/>
      <c r="B27" s="1170"/>
      <c r="C27" s="1175"/>
      <c r="D27" s="1175"/>
      <c r="E27" s="1175"/>
      <c r="F27" s="1204"/>
      <c r="G27" s="1175"/>
      <c r="H27" s="1175"/>
      <c r="I27" s="1175"/>
      <c r="J27" s="1175"/>
      <c r="K27" s="1175"/>
      <c r="L27" s="1184"/>
      <c r="M27" s="1185"/>
      <c r="N27" s="1214"/>
      <c r="O27" s="1175"/>
      <c r="P27" s="1175"/>
      <c r="Q27" s="1184"/>
      <c r="R27" s="1186"/>
      <c r="S27" s="1168"/>
      <c r="T27" s="1187"/>
      <c r="U27" s="1199"/>
    </row>
    <row r="28" spans="1:21" s="1199" customFormat="1" ht="47.25">
      <c r="A28" s="1168"/>
      <c r="B28" s="1188"/>
      <c r="C28" s="1201" t="s">
        <v>59</v>
      </c>
      <c r="D28" s="1202" t="s">
        <v>60</v>
      </c>
      <c r="E28" s="1203" t="s">
        <v>81</v>
      </c>
      <c r="F28" s="1204">
        <v>400</v>
      </c>
      <c r="G28" s="1205">
        <v>467</v>
      </c>
      <c r="H28" s="1206">
        <v>0.05</v>
      </c>
      <c r="I28" s="1207" t="s">
        <v>183</v>
      </c>
      <c r="J28" s="1208" t="s">
        <v>175</v>
      </c>
      <c r="K28" s="1207" t="s">
        <v>180</v>
      </c>
      <c r="L28" s="1203" t="s">
        <v>176</v>
      </c>
      <c r="M28" s="1209" t="s">
        <v>270</v>
      </c>
      <c r="N28" s="1210" t="s">
        <v>177</v>
      </c>
      <c r="O28" s="1209" t="s">
        <v>69</v>
      </c>
      <c r="P28" s="1209" t="s">
        <v>62</v>
      </c>
      <c r="Q28" s="1211" t="s">
        <v>72</v>
      </c>
      <c r="R28" s="1212"/>
      <c r="S28" s="1168"/>
      <c r="T28" s="1198"/>
    </row>
    <row r="29" spans="1:21" ht="7.5" customHeight="1">
      <c r="A29" s="1168"/>
      <c r="B29" s="1170"/>
      <c r="C29" s="1175"/>
      <c r="D29" s="1175"/>
      <c r="E29" s="1175"/>
      <c r="F29" s="1213"/>
      <c r="G29" s="1175"/>
      <c r="H29" s="1175"/>
      <c r="I29" s="1175"/>
      <c r="J29" s="1175"/>
      <c r="K29" s="1175"/>
      <c r="L29" s="1184"/>
      <c r="M29" s="1185"/>
      <c r="N29" s="1214"/>
      <c r="O29" s="1175"/>
      <c r="P29" s="1175"/>
      <c r="Q29" s="1184"/>
      <c r="R29" s="1186"/>
      <c r="S29" s="1168"/>
      <c r="T29" s="1187"/>
    </row>
    <row r="30" spans="1:21" s="1199" customFormat="1" ht="47.25">
      <c r="A30" s="1168"/>
      <c r="B30" s="1188"/>
      <c r="C30" s="1201" t="s">
        <v>59</v>
      </c>
      <c r="D30" s="1202" t="s">
        <v>60</v>
      </c>
      <c r="E30" s="1203" t="s">
        <v>81</v>
      </c>
      <c r="F30" s="1204">
        <v>850</v>
      </c>
      <c r="G30" s="1205">
        <v>972</v>
      </c>
      <c r="H30" s="1206">
        <v>5.7500000000000002E-2</v>
      </c>
      <c r="I30" s="1207" t="s">
        <v>178</v>
      </c>
      <c r="J30" s="1208" t="s">
        <v>166</v>
      </c>
      <c r="K30" s="1207" t="s">
        <v>179</v>
      </c>
      <c r="L30" s="1203" t="s">
        <v>111</v>
      </c>
      <c r="M30" s="1209" t="s">
        <v>395</v>
      </c>
      <c r="N30" s="1210" t="s">
        <v>171</v>
      </c>
      <c r="O30" s="1209" t="s">
        <v>69</v>
      </c>
      <c r="P30" s="1209" t="s">
        <v>62</v>
      </c>
      <c r="Q30" s="1211" t="s">
        <v>72</v>
      </c>
      <c r="R30" s="1212"/>
      <c r="S30" s="1168"/>
      <c r="T30" s="1198"/>
    </row>
    <row r="31" spans="1:21" ht="7.5" customHeight="1">
      <c r="A31" s="1168"/>
      <c r="B31" s="1170"/>
      <c r="C31" s="1175"/>
      <c r="D31" s="1175"/>
      <c r="E31" s="1175"/>
      <c r="F31" s="1213"/>
      <c r="G31" s="1175"/>
      <c r="H31" s="1175"/>
      <c r="I31" s="1175"/>
      <c r="J31" s="1175"/>
      <c r="K31" s="1175"/>
      <c r="L31" s="1184"/>
      <c r="M31" s="1185"/>
      <c r="N31" s="1214"/>
      <c r="O31" s="1175"/>
      <c r="P31" s="1175"/>
      <c r="Q31" s="1184"/>
      <c r="R31" s="1186"/>
      <c r="S31" s="1168"/>
      <c r="T31" s="1187"/>
    </row>
    <row r="32" spans="1:21" s="1199" customFormat="1" ht="31.5">
      <c r="A32" s="1168"/>
      <c r="B32" s="1188"/>
      <c r="C32" s="1216" t="s">
        <v>63</v>
      </c>
      <c r="D32" s="1202" t="s">
        <v>64</v>
      </c>
      <c r="E32" s="1203" t="s">
        <v>65</v>
      </c>
      <c r="F32" s="1217">
        <v>1000</v>
      </c>
      <c r="G32" s="1209">
        <v>756</v>
      </c>
      <c r="H32" s="1206">
        <v>8.3750000000000005E-2</v>
      </c>
      <c r="I32" s="1218" t="s">
        <v>66</v>
      </c>
      <c r="J32" s="1219" t="s">
        <v>67</v>
      </c>
      <c r="K32" s="1218" t="s">
        <v>96</v>
      </c>
      <c r="L32" s="1203" t="s">
        <v>97</v>
      </c>
      <c r="M32" s="1209" t="s">
        <v>174</v>
      </c>
      <c r="N32" s="1210" t="s">
        <v>68</v>
      </c>
      <c r="O32" s="1209" t="s">
        <v>69</v>
      </c>
      <c r="P32" s="1209" t="s">
        <v>70</v>
      </c>
      <c r="Q32" s="1211" t="s">
        <v>71</v>
      </c>
      <c r="R32" s="1212"/>
      <c r="S32" s="1168"/>
      <c r="T32" s="1198"/>
    </row>
    <row r="33" spans="1:16384" ht="8.1" customHeight="1">
      <c r="A33" s="1168"/>
      <c r="B33" s="1170"/>
      <c r="C33" s="1175"/>
      <c r="D33" s="1175"/>
      <c r="E33" s="1175"/>
      <c r="F33" s="1213"/>
      <c r="G33" s="1175"/>
      <c r="H33" s="1183"/>
      <c r="I33" s="1175"/>
      <c r="J33" s="1175"/>
      <c r="K33" s="1175"/>
      <c r="L33" s="1184"/>
      <c r="M33" s="1185"/>
      <c r="N33" s="1175"/>
      <c r="O33" s="1175"/>
      <c r="P33" s="1175"/>
      <c r="Q33" s="1184"/>
      <c r="R33" s="1186"/>
      <c r="S33" s="1168"/>
      <c r="T33" s="1187"/>
    </row>
    <row r="34" spans="1:16384">
      <c r="A34" s="1168"/>
      <c r="B34" s="1170"/>
      <c r="C34" s="1220" t="s">
        <v>269</v>
      </c>
      <c r="D34" s="1221"/>
      <c r="E34" s="1222"/>
      <c r="F34" s="1223"/>
      <c r="G34" s="1224">
        <f>SUM(G6:G32)</f>
        <v>8428</v>
      </c>
      <c r="H34" s="1225"/>
      <c r="I34" s="1226"/>
      <c r="J34" s="1227"/>
      <c r="K34" s="1226"/>
      <c r="L34" s="1228"/>
      <c r="M34" s="1229"/>
      <c r="N34" s="1230"/>
      <c r="O34" s="1230"/>
      <c r="P34" s="1230"/>
      <c r="Q34" s="1228"/>
      <c r="R34" s="1231"/>
      <c r="S34" s="1168"/>
      <c r="T34" s="1181"/>
    </row>
    <row r="35" spans="1:16384">
      <c r="A35" s="1168"/>
      <c r="B35" s="1170"/>
      <c r="C35" s="1232"/>
      <c r="D35" s="1233"/>
      <c r="E35" s="1234"/>
      <c r="F35" s="1235"/>
      <c r="G35" s="1236"/>
      <c r="H35" s="1225"/>
      <c r="I35" s="1226"/>
      <c r="J35" s="1227"/>
      <c r="K35" s="1226"/>
      <c r="L35" s="1228"/>
      <c r="M35" s="1229"/>
      <c r="N35" s="1230"/>
      <c r="O35" s="1230"/>
      <c r="P35" s="1230"/>
      <c r="Q35" s="1228"/>
      <c r="R35" s="1231"/>
      <c r="S35" s="1168"/>
      <c r="T35" s="1181"/>
    </row>
    <row r="36" spans="1:16384" s="1199" customFormat="1" ht="47.25">
      <c r="A36" s="1168"/>
      <c r="B36" s="1188"/>
      <c r="C36" s="1216" t="s">
        <v>239</v>
      </c>
      <c r="D36" s="1202" t="s">
        <v>64</v>
      </c>
      <c r="E36" s="1203" t="s">
        <v>61</v>
      </c>
      <c r="F36" s="1217">
        <v>1100</v>
      </c>
      <c r="G36" s="1209">
        <v>1100</v>
      </c>
      <c r="H36" s="1206">
        <v>6.1249999999999999E-2</v>
      </c>
      <c r="I36" s="1218" t="s">
        <v>240</v>
      </c>
      <c r="J36" s="1219" t="s">
        <v>241</v>
      </c>
      <c r="K36" s="1218" t="s">
        <v>242</v>
      </c>
      <c r="L36" s="1203" t="s">
        <v>243</v>
      </c>
      <c r="M36" s="1209" t="s">
        <v>244</v>
      </c>
      <c r="N36" s="1210" t="s">
        <v>245</v>
      </c>
      <c r="O36" s="1209" t="s">
        <v>69</v>
      </c>
      <c r="P36" s="1209" t="s">
        <v>62</v>
      </c>
      <c r="Q36" s="1211" t="s">
        <v>72</v>
      </c>
      <c r="R36" s="1212"/>
      <c r="S36" s="1168"/>
      <c r="T36" s="1198"/>
    </row>
    <row r="37" spans="1:16384" ht="7.5" customHeight="1">
      <c r="A37" s="1168"/>
      <c r="B37" s="1170"/>
      <c r="C37" s="1175"/>
      <c r="D37" s="1175"/>
      <c r="E37" s="1175"/>
      <c r="F37" s="1213"/>
      <c r="G37" s="1175"/>
      <c r="H37" s="1183"/>
      <c r="I37" s="1175"/>
      <c r="J37" s="1175"/>
      <c r="K37" s="1175"/>
      <c r="L37" s="1184"/>
      <c r="M37" s="1185"/>
      <c r="N37" s="1175"/>
      <c r="O37" s="1175"/>
      <c r="P37" s="1175"/>
      <c r="Q37" s="1184"/>
      <c r="R37" s="1186"/>
      <c r="S37" s="1168"/>
      <c r="T37" s="1187"/>
      <c r="U37" s="1199"/>
    </row>
    <row r="38" spans="1:16384" s="1199" customFormat="1" ht="47.25">
      <c r="A38" s="1168"/>
      <c r="B38" s="1188"/>
      <c r="C38" s="1216" t="s">
        <v>239</v>
      </c>
      <c r="D38" s="1202" t="s">
        <v>64</v>
      </c>
      <c r="E38" s="1203" t="s">
        <v>81</v>
      </c>
      <c r="F38" s="1217">
        <v>400</v>
      </c>
      <c r="G38" s="1209">
        <v>460</v>
      </c>
      <c r="H38" s="1206">
        <v>6.8750000000000006E-2</v>
      </c>
      <c r="I38" s="1218" t="s">
        <v>240</v>
      </c>
      <c r="J38" s="1219" t="s">
        <v>241</v>
      </c>
      <c r="K38" s="1218" t="s">
        <v>246</v>
      </c>
      <c r="L38" s="1203" t="s">
        <v>247</v>
      </c>
      <c r="M38" s="1209" t="s">
        <v>248</v>
      </c>
      <c r="N38" s="1210" t="s">
        <v>245</v>
      </c>
      <c r="O38" s="1209" t="s">
        <v>69</v>
      </c>
      <c r="P38" s="1209" t="s">
        <v>62</v>
      </c>
      <c r="Q38" s="1211" t="s">
        <v>72</v>
      </c>
      <c r="R38" s="1212"/>
      <c r="S38" s="1168"/>
      <c r="T38" s="1198"/>
    </row>
    <row r="39" spans="1:16384" ht="7.5" customHeight="1">
      <c r="A39" s="1168"/>
      <c r="B39" s="1170"/>
      <c r="C39" s="1175"/>
      <c r="D39" s="1175"/>
      <c r="E39" s="1175"/>
      <c r="F39" s="1213"/>
      <c r="G39" s="1175"/>
      <c r="H39" s="1183"/>
      <c r="I39" s="1175"/>
      <c r="J39" s="1175"/>
      <c r="K39" s="1175"/>
      <c r="L39" s="1184"/>
      <c r="M39" s="1185"/>
      <c r="N39" s="1175"/>
      <c r="O39" s="1175"/>
      <c r="P39" s="1175"/>
      <c r="Q39" s="1184"/>
      <c r="R39" s="1186"/>
      <c r="S39" s="1168"/>
      <c r="T39" s="1187"/>
    </row>
    <row r="40" spans="1:16384" s="1199" customFormat="1" ht="47.25">
      <c r="A40" s="1168"/>
      <c r="B40" s="1188"/>
      <c r="C40" s="1216" t="s">
        <v>239</v>
      </c>
      <c r="D40" s="1202" t="s">
        <v>64</v>
      </c>
      <c r="E40" s="1203" t="s">
        <v>65</v>
      </c>
      <c r="F40" s="1217">
        <v>600</v>
      </c>
      <c r="G40" s="1209">
        <v>465</v>
      </c>
      <c r="H40" s="1206">
        <v>7.0000000000000007E-2</v>
      </c>
      <c r="I40" s="1218" t="s">
        <v>249</v>
      </c>
      <c r="J40" s="1219" t="s">
        <v>250</v>
      </c>
      <c r="K40" s="1218" t="s">
        <v>251</v>
      </c>
      <c r="L40" s="1203" t="s">
        <v>252</v>
      </c>
      <c r="M40" s="1209" t="s">
        <v>253</v>
      </c>
      <c r="N40" s="1210" t="s">
        <v>245</v>
      </c>
      <c r="O40" s="1209" t="s">
        <v>69</v>
      </c>
      <c r="P40" s="1209" t="s">
        <v>62</v>
      </c>
      <c r="Q40" s="1211" t="s">
        <v>71</v>
      </c>
      <c r="R40" s="1212"/>
      <c r="S40" s="1168"/>
      <c r="T40" s="1198"/>
    </row>
    <row r="41" spans="1:16384" ht="8.1" customHeight="1">
      <c r="A41" s="1168"/>
      <c r="B41" s="1170"/>
      <c r="C41" s="1175"/>
      <c r="D41" s="1175"/>
      <c r="E41" s="1175"/>
      <c r="F41" s="1175"/>
      <c r="G41" s="1175"/>
      <c r="H41" s="1183"/>
      <c r="I41" s="1175"/>
      <c r="J41" s="1175"/>
      <c r="K41" s="1175"/>
      <c r="L41" s="1184"/>
      <c r="M41" s="1185"/>
      <c r="N41" s="1175"/>
      <c r="O41" s="1175"/>
      <c r="P41" s="1175"/>
      <c r="Q41" s="1184"/>
      <c r="R41" s="1186"/>
      <c r="S41" s="1168"/>
      <c r="T41" s="1187"/>
    </row>
    <row r="42" spans="1:16384">
      <c r="A42" s="1168"/>
      <c r="B42" s="1170"/>
      <c r="C42" s="1220" t="s">
        <v>254</v>
      </c>
      <c r="D42" s="1221"/>
      <c r="E42" s="1222"/>
      <c r="F42" s="1237"/>
      <c r="G42" s="1224">
        <f>SUM(G36:G40)</f>
        <v>2025</v>
      </c>
      <c r="H42" s="1225"/>
      <c r="I42" s="1226"/>
      <c r="J42" s="1227"/>
      <c r="K42" s="1226"/>
      <c r="L42" s="1228"/>
      <c r="M42" s="1229"/>
      <c r="N42" s="1230"/>
      <c r="O42" s="1230"/>
      <c r="P42" s="1230"/>
      <c r="Q42" s="1228"/>
      <c r="R42" s="1231"/>
      <c r="S42" s="1168"/>
      <c r="T42" s="1181"/>
    </row>
    <row r="43" spans="1:16384">
      <c r="A43" s="1168"/>
      <c r="B43" s="1170"/>
      <c r="C43" s="1232"/>
      <c r="D43" s="1233"/>
      <c r="E43" s="1234"/>
      <c r="F43" s="1236"/>
      <c r="G43" s="1236"/>
      <c r="H43" s="1225"/>
      <c r="I43" s="1226"/>
      <c r="J43" s="1227"/>
      <c r="K43" s="1226"/>
      <c r="L43" s="1228"/>
      <c r="M43" s="1229"/>
      <c r="N43" s="1230"/>
      <c r="O43" s="1230"/>
      <c r="P43" s="1230"/>
      <c r="Q43" s="1228"/>
      <c r="R43" s="1231"/>
      <c r="S43" s="1168"/>
      <c r="T43" s="1181"/>
    </row>
    <row r="44" spans="1:16384">
      <c r="A44" s="1168"/>
      <c r="B44" s="1170"/>
      <c r="C44" s="1220" t="s">
        <v>217</v>
      </c>
      <c r="D44" s="1221"/>
      <c r="E44" s="1222"/>
      <c r="F44" s="1237"/>
      <c r="G44" s="1224">
        <f>+G42+G34</f>
        <v>10453</v>
      </c>
      <c r="H44" s="1225"/>
      <c r="I44" s="1226"/>
      <c r="J44" s="1227"/>
      <c r="K44" s="1226"/>
      <c r="L44" s="1228"/>
      <c r="M44" s="1229"/>
      <c r="N44" s="1230"/>
      <c r="O44" s="1230"/>
      <c r="P44" s="1230"/>
      <c r="Q44" s="1228"/>
      <c r="R44" s="1231"/>
      <c r="S44" s="1168"/>
      <c r="T44" s="1181"/>
    </row>
    <row r="45" spans="1:16384" ht="19.5">
      <c r="A45" s="1168"/>
      <c r="B45" s="1170"/>
      <c r="C45" s="1238"/>
      <c r="D45" s="1239"/>
      <c r="E45" s="1240"/>
      <c r="F45" s="1241"/>
      <c r="G45" s="1241"/>
      <c r="H45" s="1225"/>
      <c r="I45" s="1226"/>
      <c r="J45" s="1227"/>
      <c r="K45" s="1226"/>
      <c r="L45" s="1228"/>
      <c r="M45" s="1229"/>
      <c r="N45" s="1230"/>
      <c r="O45" s="1230"/>
      <c r="P45" s="1230"/>
      <c r="Q45" s="1228"/>
      <c r="R45" s="1231"/>
      <c r="S45" s="1168"/>
      <c r="T45" s="1181"/>
    </row>
    <row r="46" spans="1:16384" ht="8.1" customHeight="1">
      <c r="A46" s="1168"/>
      <c r="B46" s="1170"/>
      <c r="C46" s="1175"/>
      <c r="D46" s="1175"/>
      <c r="E46" s="1175"/>
      <c r="F46" s="1175"/>
      <c r="G46" s="1175"/>
      <c r="H46" s="1183"/>
      <c r="I46" s="1175"/>
      <c r="J46" s="1175"/>
      <c r="K46" s="1175"/>
      <c r="L46" s="1184"/>
      <c r="M46" s="1185"/>
      <c r="N46" s="1175"/>
      <c r="O46" s="1175"/>
      <c r="P46" s="1175"/>
      <c r="Q46" s="1184"/>
      <c r="R46" s="1186"/>
      <c r="S46" s="1168"/>
      <c r="T46" s="1187"/>
    </row>
    <row r="47" spans="1:16384" s="1169" customFormat="1" ht="9" customHeight="1">
      <c r="A47" s="1168"/>
      <c r="B47" s="1168"/>
      <c r="C47" s="1168"/>
      <c r="D47" s="1168"/>
      <c r="E47" s="1168"/>
      <c r="F47" s="1168"/>
      <c r="G47" s="1168"/>
      <c r="H47" s="1168"/>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8"/>
      <c r="AG47" s="1168"/>
      <c r="AH47" s="1168"/>
      <c r="AI47" s="1168"/>
      <c r="AJ47" s="1168"/>
      <c r="AK47" s="1168"/>
      <c r="AL47" s="1168"/>
      <c r="AM47" s="1168"/>
      <c r="AN47" s="1168"/>
      <c r="AO47" s="1168"/>
      <c r="AP47" s="1168"/>
      <c r="AQ47" s="1168"/>
      <c r="AR47" s="1168"/>
      <c r="AS47" s="1168"/>
      <c r="AT47" s="1168"/>
      <c r="AU47" s="1168"/>
      <c r="AV47" s="1168"/>
      <c r="AW47" s="1168"/>
      <c r="AX47" s="1168"/>
      <c r="AY47" s="1168"/>
      <c r="AZ47" s="1168"/>
      <c r="BA47" s="1168"/>
      <c r="BB47" s="1168"/>
      <c r="BC47" s="1168"/>
      <c r="BD47" s="1168"/>
      <c r="BE47" s="1168"/>
      <c r="BF47" s="1168"/>
      <c r="BG47" s="1168"/>
      <c r="BH47" s="1168"/>
      <c r="BI47" s="1168"/>
      <c r="BJ47" s="1168"/>
      <c r="BK47" s="1168"/>
      <c r="BL47" s="1168"/>
      <c r="BM47" s="1168"/>
      <c r="BN47" s="1168"/>
      <c r="BO47" s="1168"/>
      <c r="BP47" s="1168"/>
      <c r="BQ47" s="1168"/>
      <c r="BR47" s="1168"/>
      <c r="BS47" s="1168"/>
      <c r="BT47" s="1168"/>
      <c r="BU47" s="1168"/>
      <c r="BV47" s="1168"/>
      <c r="BW47" s="1168"/>
      <c r="BX47" s="1168"/>
      <c r="BY47" s="1168"/>
      <c r="BZ47" s="1168"/>
      <c r="CA47" s="1168"/>
      <c r="CB47" s="1168"/>
      <c r="CC47" s="1168"/>
      <c r="CD47" s="1168"/>
      <c r="CE47" s="1168"/>
      <c r="CF47" s="1168"/>
      <c r="CG47" s="1168"/>
      <c r="CH47" s="1168"/>
      <c r="CI47" s="1168"/>
      <c r="CJ47" s="1168"/>
      <c r="CK47" s="1168"/>
      <c r="CL47" s="1168"/>
      <c r="CM47" s="1168"/>
      <c r="CN47" s="1168"/>
      <c r="CO47" s="1168"/>
      <c r="CP47" s="1168"/>
      <c r="CQ47" s="1168"/>
      <c r="CR47" s="1168"/>
      <c r="CS47" s="1168"/>
      <c r="CT47" s="1168"/>
      <c r="CU47" s="1168"/>
      <c r="CV47" s="1168"/>
      <c r="CW47" s="1168"/>
      <c r="CX47" s="1168"/>
      <c r="CY47" s="1168"/>
      <c r="CZ47" s="1168"/>
      <c r="DA47" s="1168"/>
      <c r="DB47" s="1168"/>
      <c r="DC47" s="1168"/>
      <c r="DD47" s="1168"/>
      <c r="DE47" s="1168"/>
      <c r="DF47" s="1168"/>
      <c r="DG47" s="1168"/>
      <c r="DH47" s="1168"/>
      <c r="DI47" s="1168"/>
      <c r="DJ47" s="1168"/>
      <c r="DK47" s="1168"/>
      <c r="DL47" s="1168"/>
      <c r="DM47" s="1168"/>
      <c r="DN47" s="1168"/>
      <c r="DO47" s="1168"/>
      <c r="DP47" s="1168"/>
      <c r="DQ47" s="1168"/>
      <c r="DR47" s="1168"/>
      <c r="DS47" s="1168"/>
      <c r="DT47" s="1168"/>
      <c r="DU47" s="1168"/>
      <c r="DV47" s="1168"/>
      <c r="DW47" s="1168"/>
      <c r="DX47" s="1168"/>
      <c r="DY47" s="1168"/>
      <c r="DZ47" s="1168"/>
      <c r="EA47" s="1168"/>
      <c r="EB47" s="1168"/>
      <c r="EC47" s="1168"/>
      <c r="ED47" s="1168"/>
      <c r="EE47" s="1168"/>
      <c r="EF47" s="1168"/>
      <c r="EG47" s="1168"/>
      <c r="EH47" s="1168"/>
      <c r="EI47" s="1168"/>
      <c r="EJ47" s="1168"/>
      <c r="EK47" s="1168"/>
      <c r="EL47" s="1168"/>
      <c r="EM47" s="1168"/>
      <c r="EN47" s="1168"/>
      <c r="EO47" s="1168"/>
      <c r="EP47" s="1168"/>
      <c r="EQ47" s="1168"/>
      <c r="ER47" s="1168"/>
      <c r="ES47" s="1168"/>
      <c r="ET47" s="1168"/>
      <c r="EU47" s="1168"/>
      <c r="EV47" s="1168"/>
      <c r="EW47" s="1168"/>
      <c r="EX47" s="1168"/>
      <c r="EY47" s="1168"/>
      <c r="EZ47" s="1168"/>
      <c r="FA47" s="1168"/>
      <c r="FB47" s="1168"/>
      <c r="FC47" s="1168"/>
      <c r="FD47" s="1168"/>
      <c r="FE47" s="1168"/>
      <c r="FF47" s="1168"/>
      <c r="FG47" s="1168"/>
      <c r="FH47" s="1168"/>
      <c r="FI47" s="1168"/>
      <c r="FJ47" s="1168"/>
      <c r="FK47" s="1168"/>
      <c r="FL47" s="1168"/>
      <c r="FM47" s="1168"/>
      <c r="FN47" s="1168"/>
      <c r="FO47" s="1168"/>
      <c r="FP47" s="1168"/>
      <c r="FQ47" s="1168"/>
      <c r="FR47" s="1168"/>
      <c r="FS47" s="1168"/>
      <c r="FT47" s="1168"/>
      <c r="FU47" s="1168"/>
      <c r="FV47" s="1168"/>
      <c r="FW47" s="1168"/>
      <c r="FX47" s="1168"/>
      <c r="FY47" s="1168"/>
      <c r="FZ47" s="1168"/>
      <c r="GA47" s="1168"/>
      <c r="GB47" s="1168"/>
      <c r="GC47" s="1168"/>
      <c r="GD47" s="1168"/>
      <c r="GE47" s="1168"/>
      <c r="GF47" s="1168"/>
      <c r="GG47" s="1168"/>
      <c r="GH47" s="1168"/>
      <c r="GI47" s="1168"/>
      <c r="GJ47" s="1168"/>
      <c r="GK47" s="1168"/>
      <c r="GL47" s="1168"/>
      <c r="GM47" s="1168"/>
      <c r="GN47" s="1168"/>
      <c r="GO47" s="1168"/>
      <c r="GP47" s="1168"/>
      <c r="GQ47" s="1168"/>
      <c r="GR47" s="1168"/>
      <c r="GS47" s="1168"/>
      <c r="GT47" s="1168"/>
      <c r="GU47" s="1168"/>
      <c r="GV47" s="1168"/>
      <c r="GW47" s="1168"/>
      <c r="GX47" s="1168"/>
      <c r="GY47" s="1168"/>
      <c r="GZ47" s="1168"/>
      <c r="HA47" s="1168"/>
      <c r="HB47" s="1168"/>
      <c r="HC47" s="1168"/>
      <c r="HD47" s="1168"/>
      <c r="HE47" s="1168"/>
      <c r="HF47" s="1168"/>
      <c r="HG47" s="1168"/>
      <c r="HH47" s="1168"/>
      <c r="HI47" s="1168"/>
      <c r="HJ47" s="1168"/>
      <c r="HK47" s="1168"/>
      <c r="HL47" s="1168"/>
      <c r="HM47" s="1168"/>
      <c r="HN47" s="1168"/>
      <c r="HO47" s="1168"/>
      <c r="HP47" s="1168"/>
      <c r="HQ47" s="1168"/>
      <c r="HR47" s="1168"/>
      <c r="HS47" s="1168"/>
      <c r="HT47" s="1168"/>
      <c r="HU47" s="1168"/>
      <c r="HV47" s="1168"/>
      <c r="HW47" s="1168"/>
      <c r="HX47" s="1168"/>
      <c r="HY47" s="1168"/>
      <c r="HZ47" s="1168"/>
      <c r="IA47" s="1168"/>
      <c r="IB47" s="1168"/>
      <c r="IC47" s="1168"/>
      <c r="ID47" s="1168"/>
      <c r="IE47" s="1168"/>
      <c r="IF47" s="1168"/>
      <c r="IG47" s="1168"/>
      <c r="IH47" s="1168"/>
      <c r="II47" s="1168"/>
      <c r="IJ47" s="1168"/>
      <c r="IK47" s="1168"/>
      <c r="IL47" s="1168"/>
      <c r="IM47" s="1168"/>
      <c r="IN47" s="1168"/>
      <c r="IO47" s="1168"/>
      <c r="IP47" s="1168"/>
      <c r="IQ47" s="1168"/>
      <c r="IR47" s="1168"/>
      <c r="IS47" s="1168"/>
      <c r="IT47" s="1168"/>
      <c r="IU47" s="1168"/>
      <c r="IV47" s="1168"/>
      <c r="IW47" s="1168"/>
      <c r="IX47" s="1168"/>
      <c r="IY47" s="1168"/>
      <c r="IZ47" s="1168"/>
      <c r="JA47" s="1168"/>
      <c r="JB47" s="1168"/>
      <c r="JC47" s="1168"/>
      <c r="JD47" s="1168"/>
      <c r="JE47" s="1168"/>
      <c r="JF47" s="1168"/>
      <c r="JG47" s="1168"/>
      <c r="JH47" s="1168"/>
      <c r="JI47" s="1168"/>
      <c r="JJ47" s="1168"/>
      <c r="JK47" s="1168"/>
      <c r="JL47" s="1168"/>
      <c r="JM47" s="1168"/>
      <c r="JN47" s="1168"/>
      <c r="JO47" s="1168"/>
      <c r="JP47" s="1168"/>
      <c r="JQ47" s="1168"/>
      <c r="JR47" s="1168"/>
      <c r="JS47" s="1168"/>
      <c r="JT47" s="1168"/>
      <c r="JU47" s="1168"/>
      <c r="JV47" s="1168"/>
      <c r="JW47" s="1168"/>
      <c r="JX47" s="1168"/>
      <c r="JY47" s="1168"/>
      <c r="JZ47" s="1168"/>
      <c r="KA47" s="1168"/>
      <c r="KB47" s="1168"/>
      <c r="KC47" s="1168"/>
      <c r="KD47" s="1168"/>
      <c r="KE47" s="1168"/>
      <c r="KF47" s="1168"/>
      <c r="KG47" s="1168"/>
      <c r="KH47" s="1168"/>
      <c r="KI47" s="1168"/>
      <c r="KJ47" s="1168"/>
      <c r="KK47" s="1168"/>
      <c r="KL47" s="1168"/>
      <c r="KM47" s="1168"/>
      <c r="KN47" s="1168"/>
      <c r="KO47" s="1168"/>
      <c r="KP47" s="1168"/>
      <c r="KQ47" s="1168"/>
      <c r="KR47" s="1168"/>
      <c r="KS47" s="1168"/>
      <c r="KT47" s="1168"/>
      <c r="KU47" s="1168"/>
      <c r="KV47" s="1168"/>
      <c r="KW47" s="1168"/>
      <c r="KX47" s="1168"/>
      <c r="KY47" s="1168"/>
      <c r="KZ47" s="1168"/>
      <c r="LA47" s="1168"/>
      <c r="LB47" s="1168"/>
      <c r="LC47" s="1168"/>
      <c r="LD47" s="1168"/>
      <c r="LE47" s="1168"/>
      <c r="LF47" s="1168"/>
      <c r="LG47" s="1168"/>
      <c r="LH47" s="1168"/>
      <c r="LI47" s="1168"/>
      <c r="LJ47" s="1168"/>
      <c r="LK47" s="1168"/>
      <c r="LL47" s="1168"/>
      <c r="LM47" s="1168"/>
      <c r="LN47" s="1168"/>
      <c r="LO47" s="1168"/>
      <c r="LP47" s="1168"/>
      <c r="LQ47" s="1168"/>
      <c r="LR47" s="1168"/>
      <c r="LS47" s="1168"/>
      <c r="LT47" s="1168"/>
      <c r="LU47" s="1168"/>
      <c r="LV47" s="1168"/>
      <c r="LW47" s="1168"/>
      <c r="LX47" s="1168"/>
      <c r="LY47" s="1168"/>
      <c r="LZ47" s="1168"/>
      <c r="MA47" s="1168"/>
      <c r="MB47" s="1168"/>
      <c r="MC47" s="1168"/>
      <c r="MD47" s="1168"/>
      <c r="ME47" s="1168"/>
      <c r="MF47" s="1168"/>
      <c r="MG47" s="1168"/>
      <c r="MH47" s="1168"/>
      <c r="MI47" s="1168"/>
      <c r="MJ47" s="1168"/>
      <c r="MK47" s="1168"/>
      <c r="ML47" s="1168"/>
      <c r="MM47" s="1168"/>
      <c r="MN47" s="1168"/>
      <c r="MO47" s="1168"/>
      <c r="MP47" s="1168"/>
      <c r="MQ47" s="1168"/>
      <c r="MR47" s="1168"/>
      <c r="MS47" s="1168"/>
      <c r="MT47" s="1168"/>
      <c r="MU47" s="1168"/>
      <c r="MV47" s="1168"/>
      <c r="MW47" s="1168"/>
      <c r="MX47" s="1168"/>
      <c r="MY47" s="1168"/>
      <c r="MZ47" s="1168"/>
      <c r="NA47" s="1168"/>
      <c r="NB47" s="1168"/>
      <c r="NC47" s="1168"/>
      <c r="ND47" s="1168"/>
      <c r="NE47" s="1168"/>
      <c r="NF47" s="1168"/>
      <c r="NG47" s="1168"/>
      <c r="NH47" s="1168"/>
      <c r="NI47" s="1168"/>
      <c r="NJ47" s="1168"/>
      <c r="NK47" s="1168"/>
      <c r="NL47" s="1168"/>
      <c r="NM47" s="1168"/>
      <c r="NN47" s="1168"/>
      <c r="NO47" s="1168"/>
      <c r="NP47" s="1168"/>
      <c r="NQ47" s="1168"/>
      <c r="NR47" s="1168"/>
      <c r="NS47" s="1168"/>
      <c r="NT47" s="1168"/>
      <c r="NU47" s="1168"/>
      <c r="NV47" s="1168"/>
      <c r="NW47" s="1168"/>
      <c r="NX47" s="1168"/>
      <c r="NY47" s="1168"/>
      <c r="NZ47" s="1168"/>
      <c r="OA47" s="1168"/>
      <c r="OB47" s="1168"/>
      <c r="OC47" s="1168"/>
      <c r="OD47" s="1168"/>
      <c r="OE47" s="1168"/>
      <c r="OF47" s="1168"/>
      <c r="OG47" s="1168"/>
      <c r="OH47" s="1168"/>
      <c r="OI47" s="1168"/>
      <c r="OJ47" s="1168"/>
      <c r="OK47" s="1168"/>
      <c r="OL47" s="1168"/>
      <c r="OM47" s="1168"/>
      <c r="ON47" s="1168"/>
      <c r="OO47" s="1168"/>
      <c r="OP47" s="1168"/>
      <c r="OQ47" s="1168"/>
      <c r="OR47" s="1168"/>
      <c r="OS47" s="1168"/>
      <c r="OT47" s="1168"/>
      <c r="OU47" s="1168"/>
      <c r="OV47" s="1168"/>
      <c r="OW47" s="1168"/>
      <c r="OX47" s="1168"/>
      <c r="OY47" s="1168"/>
      <c r="OZ47" s="1168"/>
      <c r="PA47" s="1168"/>
      <c r="PB47" s="1168"/>
      <c r="PC47" s="1168"/>
      <c r="PD47" s="1168"/>
      <c r="PE47" s="1168"/>
      <c r="PF47" s="1168"/>
      <c r="PG47" s="1168"/>
      <c r="PH47" s="1168"/>
      <c r="PI47" s="1168"/>
      <c r="PJ47" s="1168"/>
      <c r="PK47" s="1168"/>
      <c r="PL47" s="1168"/>
      <c r="PM47" s="1168"/>
      <c r="PN47" s="1168"/>
      <c r="PO47" s="1168"/>
      <c r="PP47" s="1168"/>
      <c r="PQ47" s="1168"/>
      <c r="PR47" s="1168"/>
      <c r="PS47" s="1168"/>
      <c r="PT47" s="1168"/>
      <c r="PU47" s="1168"/>
      <c r="PV47" s="1168"/>
      <c r="PW47" s="1168"/>
      <c r="PX47" s="1168"/>
      <c r="PY47" s="1168"/>
      <c r="PZ47" s="1168"/>
      <c r="QA47" s="1168"/>
      <c r="QB47" s="1168"/>
      <c r="QC47" s="1168"/>
      <c r="QD47" s="1168"/>
      <c r="QE47" s="1168"/>
      <c r="QF47" s="1168"/>
      <c r="QG47" s="1168"/>
      <c r="QH47" s="1168"/>
      <c r="QI47" s="1168"/>
      <c r="QJ47" s="1168"/>
      <c r="QK47" s="1168"/>
      <c r="QL47" s="1168"/>
      <c r="QM47" s="1168"/>
      <c r="QN47" s="1168"/>
      <c r="QO47" s="1168"/>
      <c r="QP47" s="1168"/>
      <c r="QQ47" s="1168"/>
      <c r="QR47" s="1168"/>
      <c r="QS47" s="1168"/>
      <c r="QT47" s="1168"/>
      <c r="QU47" s="1168"/>
      <c r="QV47" s="1168"/>
      <c r="QW47" s="1168"/>
      <c r="QX47" s="1168"/>
      <c r="QY47" s="1168"/>
      <c r="QZ47" s="1168"/>
      <c r="RA47" s="1168"/>
      <c r="RB47" s="1168"/>
      <c r="RC47" s="1168"/>
      <c r="RD47" s="1168"/>
      <c r="RE47" s="1168"/>
      <c r="RF47" s="1168"/>
      <c r="RG47" s="1168"/>
      <c r="RH47" s="1168"/>
      <c r="RI47" s="1168"/>
      <c r="RJ47" s="1168"/>
      <c r="RK47" s="1168"/>
      <c r="RL47" s="1168"/>
      <c r="RM47" s="1168"/>
      <c r="RN47" s="1168"/>
      <c r="RO47" s="1168"/>
      <c r="RP47" s="1168"/>
      <c r="RQ47" s="1168"/>
      <c r="RR47" s="1168"/>
      <c r="RS47" s="1168"/>
      <c r="RT47" s="1168"/>
      <c r="RU47" s="1168"/>
      <c r="RV47" s="1168"/>
      <c r="RW47" s="1168"/>
      <c r="RX47" s="1168"/>
      <c r="RY47" s="1168"/>
      <c r="RZ47" s="1168"/>
      <c r="SA47" s="1168"/>
      <c r="SB47" s="1168"/>
      <c r="SC47" s="1168"/>
      <c r="SD47" s="1168"/>
      <c r="SE47" s="1168"/>
      <c r="SF47" s="1168"/>
      <c r="SG47" s="1168"/>
      <c r="SH47" s="1168"/>
      <c r="SI47" s="1168"/>
      <c r="SJ47" s="1168"/>
      <c r="SK47" s="1168"/>
      <c r="SL47" s="1168"/>
      <c r="SM47" s="1168"/>
      <c r="SN47" s="1168"/>
      <c r="SO47" s="1168"/>
      <c r="SP47" s="1168"/>
      <c r="SQ47" s="1168"/>
      <c r="SR47" s="1168"/>
      <c r="SS47" s="1168"/>
      <c r="ST47" s="1168"/>
      <c r="SU47" s="1168"/>
      <c r="SV47" s="1168"/>
      <c r="SW47" s="1168"/>
      <c r="SX47" s="1168"/>
      <c r="SY47" s="1168"/>
      <c r="SZ47" s="1168"/>
      <c r="TA47" s="1168"/>
      <c r="TB47" s="1168"/>
      <c r="TC47" s="1168"/>
      <c r="TD47" s="1168"/>
      <c r="TE47" s="1168"/>
      <c r="TF47" s="1168"/>
      <c r="TG47" s="1168"/>
      <c r="TH47" s="1168"/>
      <c r="TI47" s="1168"/>
      <c r="TJ47" s="1168"/>
      <c r="TK47" s="1168"/>
      <c r="TL47" s="1168"/>
      <c r="TM47" s="1168"/>
      <c r="TN47" s="1168"/>
      <c r="TO47" s="1168"/>
      <c r="TP47" s="1168"/>
      <c r="TQ47" s="1168"/>
      <c r="TR47" s="1168"/>
      <c r="TS47" s="1168"/>
      <c r="TT47" s="1168"/>
      <c r="TU47" s="1168"/>
      <c r="TV47" s="1168"/>
      <c r="TW47" s="1168"/>
      <c r="TX47" s="1168"/>
      <c r="TY47" s="1168"/>
      <c r="TZ47" s="1168"/>
      <c r="UA47" s="1168"/>
      <c r="UB47" s="1168"/>
      <c r="UC47" s="1168"/>
      <c r="UD47" s="1168"/>
      <c r="UE47" s="1168"/>
      <c r="UF47" s="1168"/>
      <c r="UG47" s="1168"/>
      <c r="UH47" s="1168"/>
      <c r="UI47" s="1168"/>
      <c r="UJ47" s="1168"/>
      <c r="UK47" s="1168"/>
      <c r="UL47" s="1168"/>
      <c r="UM47" s="1168"/>
      <c r="UN47" s="1168"/>
      <c r="UO47" s="1168"/>
      <c r="UP47" s="1168"/>
      <c r="UQ47" s="1168"/>
      <c r="UR47" s="1168"/>
      <c r="US47" s="1168"/>
      <c r="UT47" s="1168"/>
      <c r="UU47" s="1168"/>
      <c r="UV47" s="1168"/>
      <c r="UW47" s="1168"/>
      <c r="UX47" s="1168"/>
      <c r="UY47" s="1168"/>
      <c r="UZ47" s="1168"/>
      <c r="VA47" s="1168"/>
      <c r="VB47" s="1168"/>
      <c r="VC47" s="1168"/>
      <c r="VD47" s="1168"/>
      <c r="VE47" s="1168"/>
      <c r="VF47" s="1168"/>
      <c r="VG47" s="1168"/>
      <c r="VH47" s="1168"/>
      <c r="VI47" s="1168"/>
      <c r="VJ47" s="1168"/>
      <c r="VK47" s="1168"/>
      <c r="VL47" s="1168"/>
      <c r="VM47" s="1168"/>
      <c r="VN47" s="1168"/>
      <c r="VO47" s="1168"/>
      <c r="VP47" s="1168"/>
      <c r="VQ47" s="1168"/>
      <c r="VR47" s="1168"/>
      <c r="VS47" s="1168"/>
      <c r="VT47" s="1168"/>
      <c r="VU47" s="1168"/>
      <c r="VV47" s="1168"/>
      <c r="VW47" s="1168"/>
      <c r="VX47" s="1168"/>
      <c r="VY47" s="1168"/>
      <c r="VZ47" s="1168"/>
      <c r="WA47" s="1168"/>
      <c r="WB47" s="1168"/>
      <c r="WC47" s="1168"/>
      <c r="WD47" s="1168"/>
      <c r="WE47" s="1168"/>
      <c r="WF47" s="1168"/>
      <c r="WG47" s="1168"/>
      <c r="WH47" s="1168"/>
      <c r="WI47" s="1168"/>
      <c r="WJ47" s="1168"/>
      <c r="WK47" s="1168"/>
      <c r="WL47" s="1168"/>
      <c r="WM47" s="1168"/>
      <c r="WN47" s="1168"/>
      <c r="WO47" s="1168"/>
      <c r="WP47" s="1168"/>
      <c r="WQ47" s="1168"/>
      <c r="WR47" s="1168"/>
      <c r="WS47" s="1168"/>
      <c r="WT47" s="1168"/>
      <c r="WU47" s="1168"/>
      <c r="WV47" s="1168"/>
      <c r="WW47" s="1168"/>
      <c r="WX47" s="1168"/>
      <c r="WY47" s="1168"/>
      <c r="WZ47" s="1168"/>
      <c r="XA47" s="1168"/>
      <c r="XB47" s="1168"/>
      <c r="XC47" s="1168"/>
      <c r="XD47" s="1168"/>
      <c r="XE47" s="1168"/>
      <c r="XF47" s="1168"/>
      <c r="XG47" s="1168"/>
      <c r="XH47" s="1168"/>
      <c r="XI47" s="1168"/>
      <c r="XJ47" s="1168"/>
      <c r="XK47" s="1168"/>
      <c r="XL47" s="1168"/>
      <c r="XM47" s="1168"/>
      <c r="XN47" s="1168"/>
      <c r="XO47" s="1168"/>
      <c r="XP47" s="1168"/>
      <c r="XQ47" s="1168"/>
      <c r="XR47" s="1168"/>
      <c r="XS47" s="1168"/>
      <c r="XT47" s="1168"/>
      <c r="XU47" s="1168"/>
      <c r="XV47" s="1168"/>
      <c r="XW47" s="1168"/>
      <c r="XX47" s="1168"/>
      <c r="XY47" s="1168"/>
      <c r="XZ47" s="1168"/>
      <c r="YA47" s="1168"/>
      <c r="YB47" s="1168"/>
      <c r="YC47" s="1168"/>
      <c r="YD47" s="1168"/>
      <c r="YE47" s="1168"/>
      <c r="YF47" s="1168"/>
      <c r="YG47" s="1168"/>
      <c r="YH47" s="1168"/>
      <c r="YI47" s="1168"/>
      <c r="YJ47" s="1168"/>
      <c r="YK47" s="1168"/>
      <c r="YL47" s="1168"/>
      <c r="YM47" s="1168"/>
      <c r="YN47" s="1168"/>
      <c r="YO47" s="1168"/>
      <c r="YP47" s="1168"/>
      <c r="YQ47" s="1168"/>
      <c r="YR47" s="1168"/>
      <c r="YS47" s="1168"/>
      <c r="YT47" s="1168"/>
      <c r="YU47" s="1168"/>
      <c r="YV47" s="1168"/>
      <c r="YW47" s="1168"/>
      <c r="YX47" s="1168"/>
      <c r="YY47" s="1168"/>
      <c r="YZ47" s="1168"/>
      <c r="ZA47" s="1168"/>
      <c r="ZB47" s="1168"/>
      <c r="ZC47" s="1168"/>
      <c r="ZD47" s="1168"/>
      <c r="ZE47" s="1168"/>
      <c r="ZF47" s="1168"/>
      <c r="ZG47" s="1168"/>
      <c r="ZH47" s="1168"/>
      <c r="ZI47" s="1168"/>
      <c r="ZJ47" s="1168"/>
      <c r="ZK47" s="1168"/>
      <c r="ZL47" s="1168"/>
      <c r="ZM47" s="1168"/>
      <c r="ZN47" s="1168"/>
      <c r="ZO47" s="1168"/>
      <c r="ZP47" s="1168"/>
      <c r="ZQ47" s="1168"/>
      <c r="ZR47" s="1168"/>
      <c r="ZS47" s="1168"/>
      <c r="ZT47" s="1168"/>
      <c r="ZU47" s="1168"/>
      <c r="ZV47" s="1168"/>
      <c r="ZW47" s="1168"/>
      <c r="ZX47" s="1168"/>
      <c r="ZY47" s="1168"/>
      <c r="ZZ47" s="1168"/>
      <c r="AAA47" s="1168"/>
      <c r="AAB47" s="1168"/>
      <c r="AAC47" s="1168"/>
      <c r="AAD47" s="1168"/>
      <c r="AAE47" s="1168"/>
      <c r="AAF47" s="1168"/>
      <c r="AAG47" s="1168"/>
      <c r="AAH47" s="1168"/>
      <c r="AAI47" s="1168"/>
      <c r="AAJ47" s="1168"/>
      <c r="AAK47" s="1168"/>
      <c r="AAL47" s="1168"/>
      <c r="AAM47" s="1168"/>
      <c r="AAN47" s="1168"/>
      <c r="AAO47" s="1168"/>
      <c r="AAP47" s="1168"/>
      <c r="AAQ47" s="1168"/>
      <c r="AAR47" s="1168"/>
      <c r="AAS47" s="1168"/>
      <c r="AAT47" s="1168"/>
      <c r="AAU47" s="1168"/>
      <c r="AAV47" s="1168"/>
      <c r="AAW47" s="1168"/>
      <c r="AAX47" s="1168"/>
      <c r="AAY47" s="1168"/>
      <c r="AAZ47" s="1168"/>
      <c r="ABA47" s="1168"/>
      <c r="ABB47" s="1168"/>
      <c r="ABC47" s="1168"/>
      <c r="ABD47" s="1168"/>
      <c r="ABE47" s="1168"/>
      <c r="ABF47" s="1168"/>
      <c r="ABG47" s="1168"/>
      <c r="ABH47" s="1168"/>
      <c r="ABI47" s="1168"/>
      <c r="ABJ47" s="1168"/>
      <c r="ABK47" s="1168"/>
      <c r="ABL47" s="1168"/>
      <c r="ABM47" s="1168"/>
      <c r="ABN47" s="1168"/>
      <c r="ABO47" s="1168"/>
      <c r="ABP47" s="1168"/>
      <c r="ABQ47" s="1168"/>
      <c r="ABR47" s="1168"/>
      <c r="ABS47" s="1168"/>
      <c r="ABT47" s="1168"/>
      <c r="ABU47" s="1168"/>
      <c r="ABV47" s="1168"/>
      <c r="ABW47" s="1168"/>
      <c r="ABX47" s="1168"/>
      <c r="ABY47" s="1168"/>
      <c r="ABZ47" s="1168"/>
      <c r="ACA47" s="1168"/>
      <c r="ACB47" s="1168"/>
      <c r="ACC47" s="1168"/>
      <c r="ACD47" s="1168"/>
      <c r="ACE47" s="1168"/>
      <c r="ACF47" s="1168"/>
      <c r="ACG47" s="1168"/>
      <c r="ACH47" s="1168"/>
      <c r="ACI47" s="1168"/>
      <c r="ACJ47" s="1168"/>
      <c r="ACK47" s="1168"/>
      <c r="ACL47" s="1168"/>
      <c r="ACM47" s="1168"/>
      <c r="ACN47" s="1168"/>
      <c r="ACO47" s="1168"/>
      <c r="ACP47" s="1168"/>
      <c r="ACQ47" s="1168"/>
      <c r="ACR47" s="1168"/>
      <c r="ACS47" s="1168"/>
      <c r="ACT47" s="1168"/>
      <c r="ACU47" s="1168"/>
      <c r="ACV47" s="1168"/>
      <c r="ACW47" s="1168"/>
      <c r="ACX47" s="1168"/>
      <c r="ACY47" s="1168"/>
      <c r="ACZ47" s="1168"/>
      <c r="ADA47" s="1168"/>
      <c r="ADB47" s="1168"/>
      <c r="ADC47" s="1168"/>
      <c r="ADD47" s="1168"/>
      <c r="ADE47" s="1168"/>
      <c r="ADF47" s="1168"/>
      <c r="ADG47" s="1168"/>
      <c r="ADH47" s="1168"/>
      <c r="ADI47" s="1168"/>
      <c r="ADJ47" s="1168"/>
      <c r="ADK47" s="1168"/>
      <c r="ADL47" s="1168"/>
      <c r="ADM47" s="1168"/>
      <c r="ADN47" s="1168"/>
      <c r="ADO47" s="1168"/>
      <c r="ADP47" s="1168"/>
      <c r="ADQ47" s="1168"/>
      <c r="ADR47" s="1168"/>
      <c r="ADS47" s="1168"/>
      <c r="ADT47" s="1168"/>
      <c r="ADU47" s="1168"/>
      <c r="ADV47" s="1168"/>
      <c r="ADW47" s="1168"/>
      <c r="ADX47" s="1168"/>
      <c r="ADY47" s="1168"/>
      <c r="ADZ47" s="1168"/>
      <c r="AEA47" s="1168"/>
      <c r="AEB47" s="1168"/>
      <c r="AEC47" s="1168"/>
      <c r="AED47" s="1168"/>
      <c r="AEE47" s="1168"/>
      <c r="AEF47" s="1168"/>
      <c r="AEG47" s="1168"/>
      <c r="AEH47" s="1168"/>
      <c r="AEI47" s="1168"/>
      <c r="AEJ47" s="1168"/>
      <c r="AEK47" s="1168"/>
      <c r="AEL47" s="1168"/>
      <c r="AEM47" s="1168"/>
      <c r="AEN47" s="1168"/>
      <c r="AEO47" s="1168"/>
      <c r="AEP47" s="1168"/>
      <c r="AEQ47" s="1168"/>
      <c r="AER47" s="1168"/>
      <c r="AES47" s="1168"/>
      <c r="AET47" s="1168"/>
      <c r="AEU47" s="1168"/>
      <c r="AEV47" s="1168"/>
      <c r="AEW47" s="1168"/>
      <c r="AEX47" s="1168"/>
      <c r="AEY47" s="1168"/>
      <c r="AEZ47" s="1168"/>
      <c r="AFA47" s="1168"/>
      <c r="AFB47" s="1168"/>
      <c r="AFC47" s="1168"/>
      <c r="AFD47" s="1168"/>
      <c r="AFE47" s="1168"/>
      <c r="AFF47" s="1168"/>
      <c r="AFG47" s="1168"/>
      <c r="AFH47" s="1168"/>
      <c r="AFI47" s="1168"/>
      <c r="AFJ47" s="1168"/>
      <c r="AFK47" s="1168"/>
      <c r="AFL47" s="1168"/>
      <c r="AFM47" s="1168"/>
      <c r="AFN47" s="1168"/>
      <c r="AFO47" s="1168"/>
      <c r="AFP47" s="1168"/>
      <c r="AFQ47" s="1168"/>
      <c r="AFR47" s="1168"/>
      <c r="AFS47" s="1168"/>
      <c r="AFT47" s="1168"/>
      <c r="AFU47" s="1168"/>
      <c r="AFV47" s="1168"/>
      <c r="AFW47" s="1168"/>
      <c r="AFX47" s="1168"/>
      <c r="AFY47" s="1168"/>
      <c r="AFZ47" s="1168"/>
      <c r="AGA47" s="1168"/>
      <c r="AGB47" s="1168"/>
      <c r="AGC47" s="1168"/>
      <c r="AGD47" s="1168"/>
      <c r="AGE47" s="1168"/>
      <c r="AGF47" s="1168"/>
      <c r="AGG47" s="1168"/>
      <c r="AGH47" s="1168"/>
      <c r="AGI47" s="1168"/>
      <c r="AGJ47" s="1168"/>
      <c r="AGK47" s="1168"/>
      <c r="AGL47" s="1168"/>
      <c r="AGM47" s="1168"/>
      <c r="AGN47" s="1168"/>
      <c r="AGO47" s="1168"/>
      <c r="AGP47" s="1168"/>
      <c r="AGQ47" s="1168"/>
      <c r="AGR47" s="1168"/>
      <c r="AGS47" s="1168"/>
      <c r="AGT47" s="1168"/>
      <c r="AGU47" s="1168"/>
      <c r="AGV47" s="1168"/>
      <c r="AGW47" s="1168"/>
      <c r="AGX47" s="1168"/>
      <c r="AGY47" s="1168"/>
      <c r="AGZ47" s="1168"/>
      <c r="AHA47" s="1168"/>
      <c r="AHB47" s="1168"/>
      <c r="AHC47" s="1168"/>
      <c r="AHD47" s="1168"/>
      <c r="AHE47" s="1168"/>
      <c r="AHF47" s="1168"/>
      <c r="AHG47" s="1168"/>
      <c r="AHH47" s="1168"/>
      <c r="AHI47" s="1168"/>
      <c r="AHJ47" s="1168"/>
      <c r="AHK47" s="1168"/>
      <c r="AHL47" s="1168"/>
      <c r="AHM47" s="1168"/>
      <c r="AHN47" s="1168"/>
      <c r="AHO47" s="1168"/>
      <c r="AHP47" s="1168"/>
      <c r="AHQ47" s="1168"/>
      <c r="AHR47" s="1168"/>
      <c r="AHS47" s="1168"/>
      <c r="AHT47" s="1168"/>
      <c r="AHU47" s="1168"/>
      <c r="AHV47" s="1168"/>
      <c r="AHW47" s="1168"/>
      <c r="AHX47" s="1168"/>
      <c r="AHY47" s="1168"/>
      <c r="AHZ47" s="1168"/>
      <c r="AIA47" s="1168"/>
      <c r="AIB47" s="1168"/>
      <c r="AIC47" s="1168"/>
      <c r="AID47" s="1168"/>
      <c r="AIE47" s="1168"/>
      <c r="AIF47" s="1168"/>
      <c r="AIG47" s="1168"/>
      <c r="AIH47" s="1168"/>
      <c r="AII47" s="1168"/>
      <c r="AIJ47" s="1168"/>
      <c r="AIK47" s="1168"/>
      <c r="AIL47" s="1168"/>
      <c r="AIM47" s="1168"/>
      <c r="AIN47" s="1168"/>
      <c r="AIO47" s="1168"/>
      <c r="AIP47" s="1168"/>
      <c r="AIQ47" s="1168"/>
      <c r="AIR47" s="1168"/>
      <c r="AIS47" s="1168"/>
      <c r="AIT47" s="1168"/>
      <c r="AIU47" s="1168"/>
      <c r="AIV47" s="1168"/>
      <c r="AIW47" s="1168"/>
      <c r="AIX47" s="1168"/>
      <c r="AIY47" s="1168"/>
      <c r="AIZ47" s="1168"/>
      <c r="AJA47" s="1168"/>
      <c r="AJB47" s="1168"/>
      <c r="AJC47" s="1168"/>
      <c r="AJD47" s="1168"/>
      <c r="AJE47" s="1168"/>
      <c r="AJF47" s="1168"/>
      <c r="AJG47" s="1168"/>
      <c r="AJH47" s="1168"/>
      <c r="AJI47" s="1168"/>
      <c r="AJJ47" s="1168"/>
      <c r="AJK47" s="1168"/>
      <c r="AJL47" s="1168"/>
      <c r="AJM47" s="1168"/>
      <c r="AJN47" s="1168"/>
      <c r="AJO47" s="1168"/>
      <c r="AJP47" s="1168"/>
      <c r="AJQ47" s="1168"/>
      <c r="AJR47" s="1168"/>
      <c r="AJS47" s="1168"/>
      <c r="AJT47" s="1168"/>
      <c r="AJU47" s="1168"/>
      <c r="AJV47" s="1168"/>
      <c r="AJW47" s="1168"/>
      <c r="AJX47" s="1168"/>
      <c r="AJY47" s="1168"/>
      <c r="AJZ47" s="1168"/>
      <c r="AKA47" s="1168"/>
      <c r="AKB47" s="1168"/>
      <c r="AKC47" s="1168"/>
      <c r="AKD47" s="1168"/>
      <c r="AKE47" s="1168"/>
      <c r="AKF47" s="1168"/>
      <c r="AKG47" s="1168"/>
      <c r="AKH47" s="1168"/>
      <c r="AKI47" s="1168"/>
      <c r="AKJ47" s="1168"/>
      <c r="AKK47" s="1168"/>
      <c r="AKL47" s="1168"/>
      <c r="AKM47" s="1168"/>
      <c r="AKN47" s="1168"/>
      <c r="AKO47" s="1168"/>
      <c r="AKP47" s="1168"/>
      <c r="AKQ47" s="1168"/>
      <c r="AKR47" s="1168"/>
      <c r="AKS47" s="1168"/>
      <c r="AKT47" s="1168"/>
      <c r="AKU47" s="1168"/>
      <c r="AKV47" s="1168"/>
      <c r="AKW47" s="1168"/>
      <c r="AKX47" s="1168"/>
      <c r="AKY47" s="1168"/>
      <c r="AKZ47" s="1168"/>
      <c r="ALA47" s="1168"/>
      <c r="ALB47" s="1168"/>
      <c r="ALC47" s="1168"/>
      <c r="ALD47" s="1168"/>
      <c r="ALE47" s="1168"/>
      <c r="ALF47" s="1168"/>
      <c r="ALG47" s="1168"/>
      <c r="ALH47" s="1168"/>
      <c r="ALI47" s="1168"/>
      <c r="ALJ47" s="1168"/>
      <c r="ALK47" s="1168"/>
      <c r="ALL47" s="1168"/>
      <c r="ALM47" s="1168"/>
      <c r="ALN47" s="1168"/>
      <c r="ALO47" s="1168"/>
      <c r="ALP47" s="1168"/>
      <c r="ALQ47" s="1168"/>
      <c r="ALR47" s="1168"/>
      <c r="ALS47" s="1168"/>
      <c r="ALT47" s="1168"/>
      <c r="ALU47" s="1168"/>
      <c r="ALV47" s="1168"/>
      <c r="ALW47" s="1168"/>
      <c r="ALX47" s="1168"/>
      <c r="ALY47" s="1168"/>
      <c r="ALZ47" s="1168"/>
      <c r="AMA47" s="1168"/>
      <c r="AMB47" s="1168"/>
      <c r="AMC47" s="1168"/>
      <c r="AMD47" s="1168"/>
      <c r="AME47" s="1168"/>
      <c r="AMF47" s="1168"/>
      <c r="AMG47" s="1168"/>
      <c r="AMH47" s="1168"/>
      <c r="AMI47" s="1168"/>
      <c r="AMJ47" s="1168"/>
      <c r="AMK47" s="1168"/>
      <c r="AML47" s="1168"/>
      <c r="AMM47" s="1168"/>
      <c r="AMN47" s="1168"/>
      <c r="AMO47" s="1168"/>
      <c r="AMP47" s="1168"/>
      <c r="AMQ47" s="1168"/>
      <c r="AMR47" s="1168"/>
      <c r="AMS47" s="1168"/>
      <c r="AMT47" s="1168"/>
      <c r="AMU47" s="1168"/>
      <c r="AMV47" s="1168"/>
      <c r="AMW47" s="1168"/>
      <c r="AMX47" s="1168"/>
      <c r="AMY47" s="1168"/>
      <c r="AMZ47" s="1168"/>
      <c r="ANA47" s="1168"/>
      <c r="ANB47" s="1168"/>
      <c r="ANC47" s="1168"/>
      <c r="AND47" s="1168"/>
      <c r="ANE47" s="1168"/>
      <c r="ANF47" s="1168"/>
      <c r="ANG47" s="1168"/>
      <c r="ANH47" s="1168"/>
      <c r="ANI47" s="1168"/>
      <c r="ANJ47" s="1168"/>
      <c r="ANK47" s="1168"/>
      <c r="ANL47" s="1168"/>
      <c r="ANM47" s="1168"/>
      <c r="ANN47" s="1168"/>
      <c r="ANO47" s="1168"/>
      <c r="ANP47" s="1168"/>
      <c r="ANQ47" s="1168"/>
      <c r="ANR47" s="1168"/>
      <c r="ANS47" s="1168"/>
      <c r="ANT47" s="1168"/>
      <c r="ANU47" s="1168"/>
      <c r="ANV47" s="1168"/>
      <c r="ANW47" s="1168"/>
      <c r="ANX47" s="1168"/>
      <c r="ANY47" s="1168"/>
      <c r="ANZ47" s="1168"/>
      <c r="AOA47" s="1168"/>
      <c r="AOB47" s="1168"/>
      <c r="AOC47" s="1168"/>
      <c r="AOD47" s="1168"/>
      <c r="AOE47" s="1168"/>
      <c r="AOF47" s="1168"/>
      <c r="AOG47" s="1168"/>
      <c r="AOH47" s="1168"/>
      <c r="AOI47" s="1168"/>
      <c r="AOJ47" s="1168"/>
      <c r="AOK47" s="1168"/>
      <c r="AOL47" s="1168"/>
      <c r="AOM47" s="1168"/>
      <c r="AON47" s="1168"/>
      <c r="AOO47" s="1168"/>
      <c r="AOP47" s="1168"/>
      <c r="AOQ47" s="1168"/>
      <c r="AOR47" s="1168"/>
      <c r="AOS47" s="1168"/>
      <c r="AOT47" s="1168"/>
      <c r="AOU47" s="1168"/>
      <c r="AOV47" s="1168"/>
      <c r="AOW47" s="1168"/>
      <c r="AOX47" s="1168"/>
      <c r="AOY47" s="1168"/>
      <c r="AOZ47" s="1168"/>
      <c r="APA47" s="1168"/>
      <c r="APB47" s="1168"/>
      <c r="APC47" s="1168"/>
      <c r="APD47" s="1168"/>
      <c r="APE47" s="1168"/>
      <c r="APF47" s="1168"/>
      <c r="APG47" s="1168"/>
      <c r="APH47" s="1168"/>
      <c r="API47" s="1168"/>
      <c r="APJ47" s="1168"/>
      <c r="APK47" s="1168"/>
      <c r="APL47" s="1168"/>
      <c r="APM47" s="1168"/>
      <c r="APN47" s="1168"/>
      <c r="APO47" s="1168"/>
      <c r="APP47" s="1168"/>
      <c r="APQ47" s="1168"/>
      <c r="APR47" s="1168"/>
      <c r="APS47" s="1168"/>
      <c r="APT47" s="1168"/>
      <c r="APU47" s="1168"/>
      <c r="APV47" s="1168"/>
      <c r="APW47" s="1168"/>
      <c r="APX47" s="1168"/>
      <c r="APY47" s="1168"/>
      <c r="APZ47" s="1168"/>
      <c r="AQA47" s="1168"/>
      <c r="AQB47" s="1168"/>
      <c r="AQC47" s="1168"/>
      <c r="AQD47" s="1168"/>
      <c r="AQE47" s="1168"/>
      <c r="AQF47" s="1168"/>
      <c r="AQG47" s="1168"/>
      <c r="AQH47" s="1168"/>
      <c r="AQI47" s="1168"/>
      <c r="AQJ47" s="1168"/>
      <c r="AQK47" s="1168"/>
      <c r="AQL47" s="1168"/>
      <c r="AQM47" s="1168"/>
      <c r="AQN47" s="1168"/>
      <c r="AQO47" s="1168"/>
      <c r="AQP47" s="1168"/>
      <c r="AQQ47" s="1168"/>
      <c r="AQR47" s="1168"/>
      <c r="AQS47" s="1168"/>
      <c r="AQT47" s="1168"/>
      <c r="AQU47" s="1168"/>
      <c r="AQV47" s="1168"/>
      <c r="AQW47" s="1168"/>
      <c r="AQX47" s="1168"/>
      <c r="AQY47" s="1168"/>
      <c r="AQZ47" s="1168"/>
      <c r="ARA47" s="1168"/>
      <c r="ARB47" s="1168"/>
      <c r="ARC47" s="1168"/>
      <c r="ARD47" s="1168"/>
      <c r="ARE47" s="1168"/>
      <c r="ARF47" s="1168"/>
      <c r="ARG47" s="1168"/>
      <c r="ARH47" s="1168"/>
      <c r="ARI47" s="1168"/>
      <c r="ARJ47" s="1168"/>
      <c r="ARK47" s="1168"/>
      <c r="ARL47" s="1168"/>
      <c r="ARM47" s="1168"/>
      <c r="ARN47" s="1168"/>
      <c r="ARO47" s="1168"/>
      <c r="ARP47" s="1168"/>
      <c r="ARQ47" s="1168"/>
      <c r="ARR47" s="1168"/>
      <c r="ARS47" s="1168"/>
      <c r="ART47" s="1168"/>
      <c r="ARU47" s="1168"/>
      <c r="ARV47" s="1168"/>
      <c r="ARW47" s="1168"/>
      <c r="ARX47" s="1168"/>
      <c r="ARY47" s="1168"/>
      <c r="ARZ47" s="1168"/>
      <c r="ASA47" s="1168"/>
      <c r="ASB47" s="1168"/>
      <c r="ASC47" s="1168"/>
      <c r="ASD47" s="1168"/>
      <c r="ASE47" s="1168"/>
      <c r="ASF47" s="1168"/>
      <c r="ASG47" s="1168"/>
      <c r="ASH47" s="1168"/>
      <c r="ASI47" s="1168"/>
      <c r="ASJ47" s="1168"/>
      <c r="ASK47" s="1168"/>
      <c r="ASL47" s="1168"/>
      <c r="ASM47" s="1168"/>
      <c r="ASN47" s="1168"/>
      <c r="ASO47" s="1168"/>
      <c r="ASP47" s="1168"/>
      <c r="ASQ47" s="1168"/>
      <c r="ASR47" s="1168"/>
      <c r="ASS47" s="1168"/>
      <c r="AST47" s="1168"/>
      <c r="ASU47" s="1168"/>
      <c r="ASV47" s="1168"/>
      <c r="ASW47" s="1168"/>
      <c r="ASX47" s="1168"/>
      <c r="ASY47" s="1168"/>
      <c r="ASZ47" s="1168"/>
      <c r="ATA47" s="1168"/>
      <c r="ATB47" s="1168"/>
      <c r="ATC47" s="1168"/>
      <c r="ATD47" s="1168"/>
      <c r="ATE47" s="1168"/>
      <c r="ATF47" s="1168"/>
      <c r="ATG47" s="1168"/>
      <c r="ATH47" s="1168"/>
      <c r="ATI47" s="1168"/>
      <c r="ATJ47" s="1168"/>
      <c r="ATK47" s="1168"/>
      <c r="ATL47" s="1168"/>
      <c r="ATM47" s="1168"/>
      <c r="ATN47" s="1168"/>
      <c r="ATO47" s="1168"/>
      <c r="ATP47" s="1168"/>
      <c r="ATQ47" s="1168"/>
      <c r="ATR47" s="1168"/>
      <c r="ATS47" s="1168"/>
      <c r="ATT47" s="1168"/>
      <c r="ATU47" s="1168"/>
      <c r="ATV47" s="1168"/>
      <c r="ATW47" s="1168"/>
      <c r="ATX47" s="1168"/>
      <c r="ATY47" s="1168"/>
      <c r="ATZ47" s="1168"/>
      <c r="AUA47" s="1168"/>
      <c r="AUB47" s="1168"/>
      <c r="AUC47" s="1168"/>
      <c r="AUD47" s="1168"/>
      <c r="AUE47" s="1168"/>
      <c r="AUF47" s="1168"/>
      <c r="AUG47" s="1168"/>
      <c r="AUH47" s="1168"/>
      <c r="AUI47" s="1168"/>
      <c r="AUJ47" s="1168"/>
      <c r="AUK47" s="1168"/>
      <c r="AUL47" s="1168"/>
      <c r="AUM47" s="1168"/>
      <c r="AUN47" s="1168"/>
      <c r="AUO47" s="1168"/>
      <c r="AUP47" s="1168"/>
      <c r="AUQ47" s="1168"/>
      <c r="AUR47" s="1168"/>
      <c r="AUS47" s="1168"/>
      <c r="AUT47" s="1168"/>
      <c r="AUU47" s="1168"/>
      <c r="AUV47" s="1168"/>
      <c r="AUW47" s="1168"/>
      <c r="AUX47" s="1168"/>
      <c r="AUY47" s="1168"/>
      <c r="AUZ47" s="1168"/>
      <c r="AVA47" s="1168"/>
      <c r="AVB47" s="1168"/>
      <c r="AVC47" s="1168"/>
      <c r="AVD47" s="1168"/>
      <c r="AVE47" s="1168"/>
      <c r="AVF47" s="1168"/>
      <c r="AVG47" s="1168"/>
      <c r="AVH47" s="1168"/>
      <c r="AVI47" s="1168"/>
      <c r="AVJ47" s="1168"/>
      <c r="AVK47" s="1168"/>
      <c r="AVL47" s="1168"/>
      <c r="AVM47" s="1168"/>
      <c r="AVN47" s="1168"/>
      <c r="AVO47" s="1168"/>
      <c r="AVP47" s="1168"/>
      <c r="AVQ47" s="1168"/>
      <c r="AVR47" s="1168"/>
      <c r="AVS47" s="1168"/>
      <c r="AVT47" s="1168"/>
      <c r="AVU47" s="1168"/>
      <c r="AVV47" s="1168"/>
      <c r="AVW47" s="1168"/>
      <c r="AVX47" s="1168"/>
      <c r="AVY47" s="1168"/>
      <c r="AVZ47" s="1168"/>
      <c r="AWA47" s="1168"/>
      <c r="AWB47" s="1168"/>
      <c r="AWC47" s="1168"/>
      <c r="AWD47" s="1168"/>
      <c r="AWE47" s="1168"/>
      <c r="AWF47" s="1168"/>
      <c r="AWG47" s="1168"/>
      <c r="AWH47" s="1168"/>
      <c r="AWI47" s="1168"/>
      <c r="AWJ47" s="1168"/>
      <c r="AWK47" s="1168"/>
      <c r="AWL47" s="1168"/>
      <c r="AWM47" s="1168"/>
      <c r="AWN47" s="1168"/>
      <c r="AWO47" s="1168"/>
      <c r="AWP47" s="1168"/>
      <c r="AWQ47" s="1168"/>
      <c r="AWR47" s="1168"/>
      <c r="AWS47" s="1168"/>
      <c r="AWT47" s="1168"/>
      <c r="AWU47" s="1168"/>
      <c r="AWV47" s="1168"/>
      <c r="AWW47" s="1168"/>
      <c r="AWX47" s="1168"/>
      <c r="AWY47" s="1168"/>
      <c r="AWZ47" s="1168"/>
      <c r="AXA47" s="1168"/>
      <c r="AXB47" s="1168"/>
      <c r="AXC47" s="1168"/>
      <c r="AXD47" s="1168"/>
      <c r="AXE47" s="1168"/>
      <c r="AXF47" s="1168"/>
      <c r="AXG47" s="1168"/>
      <c r="AXH47" s="1168"/>
      <c r="AXI47" s="1168"/>
      <c r="AXJ47" s="1168"/>
      <c r="AXK47" s="1168"/>
      <c r="AXL47" s="1168"/>
      <c r="AXM47" s="1168"/>
      <c r="AXN47" s="1168"/>
      <c r="AXO47" s="1168"/>
      <c r="AXP47" s="1168"/>
      <c r="AXQ47" s="1168"/>
      <c r="AXR47" s="1168"/>
      <c r="AXS47" s="1168"/>
      <c r="AXT47" s="1168"/>
      <c r="AXU47" s="1168"/>
      <c r="AXV47" s="1168"/>
      <c r="AXW47" s="1168"/>
      <c r="AXX47" s="1168"/>
      <c r="AXY47" s="1168"/>
      <c r="AXZ47" s="1168"/>
      <c r="AYA47" s="1168"/>
      <c r="AYB47" s="1168"/>
      <c r="AYC47" s="1168"/>
      <c r="AYD47" s="1168"/>
      <c r="AYE47" s="1168"/>
      <c r="AYF47" s="1168"/>
      <c r="AYG47" s="1168"/>
      <c r="AYH47" s="1168"/>
      <c r="AYI47" s="1168"/>
      <c r="AYJ47" s="1168"/>
      <c r="AYK47" s="1168"/>
      <c r="AYL47" s="1168"/>
      <c r="AYM47" s="1168"/>
      <c r="AYN47" s="1168"/>
      <c r="AYO47" s="1168"/>
      <c r="AYP47" s="1168"/>
      <c r="AYQ47" s="1168"/>
      <c r="AYR47" s="1168"/>
      <c r="AYS47" s="1168"/>
      <c r="AYT47" s="1168"/>
      <c r="AYU47" s="1168"/>
      <c r="AYV47" s="1168"/>
      <c r="AYW47" s="1168"/>
      <c r="AYX47" s="1168"/>
      <c r="AYY47" s="1168"/>
      <c r="AYZ47" s="1168"/>
      <c r="AZA47" s="1168"/>
      <c r="AZB47" s="1168"/>
      <c r="AZC47" s="1168"/>
      <c r="AZD47" s="1168"/>
      <c r="AZE47" s="1168"/>
      <c r="AZF47" s="1168"/>
      <c r="AZG47" s="1168"/>
      <c r="AZH47" s="1168"/>
      <c r="AZI47" s="1168"/>
      <c r="AZJ47" s="1168"/>
      <c r="AZK47" s="1168"/>
      <c r="AZL47" s="1168"/>
      <c r="AZM47" s="1168"/>
      <c r="AZN47" s="1168"/>
      <c r="AZO47" s="1168"/>
      <c r="AZP47" s="1168"/>
      <c r="AZQ47" s="1168"/>
      <c r="AZR47" s="1168"/>
      <c r="AZS47" s="1168"/>
      <c r="AZT47" s="1168"/>
      <c r="AZU47" s="1168"/>
      <c r="AZV47" s="1168"/>
      <c r="AZW47" s="1168"/>
      <c r="AZX47" s="1168"/>
      <c r="AZY47" s="1168"/>
      <c r="AZZ47" s="1168"/>
      <c r="BAA47" s="1168"/>
      <c r="BAB47" s="1168"/>
      <c r="BAC47" s="1168"/>
      <c r="BAD47" s="1168"/>
      <c r="BAE47" s="1168"/>
      <c r="BAF47" s="1168"/>
      <c r="BAG47" s="1168"/>
      <c r="BAH47" s="1168"/>
      <c r="BAI47" s="1168"/>
      <c r="BAJ47" s="1168"/>
      <c r="BAK47" s="1168"/>
      <c r="BAL47" s="1168"/>
      <c r="BAM47" s="1168"/>
      <c r="BAN47" s="1168"/>
      <c r="BAO47" s="1168"/>
      <c r="BAP47" s="1168"/>
      <c r="BAQ47" s="1168"/>
      <c r="BAR47" s="1168"/>
      <c r="BAS47" s="1168"/>
      <c r="BAT47" s="1168"/>
      <c r="BAU47" s="1168"/>
      <c r="BAV47" s="1168"/>
      <c r="BAW47" s="1168"/>
      <c r="BAX47" s="1168"/>
      <c r="BAY47" s="1168"/>
      <c r="BAZ47" s="1168"/>
      <c r="BBA47" s="1168"/>
      <c r="BBB47" s="1168"/>
      <c r="BBC47" s="1168"/>
      <c r="BBD47" s="1168"/>
      <c r="BBE47" s="1168"/>
      <c r="BBF47" s="1168"/>
      <c r="BBG47" s="1168"/>
      <c r="BBH47" s="1168"/>
      <c r="BBI47" s="1168"/>
      <c r="BBJ47" s="1168"/>
      <c r="BBK47" s="1168"/>
      <c r="BBL47" s="1168"/>
      <c r="BBM47" s="1168"/>
      <c r="BBN47" s="1168"/>
      <c r="BBO47" s="1168"/>
      <c r="BBP47" s="1168"/>
      <c r="BBQ47" s="1168"/>
      <c r="BBR47" s="1168"/>
      <c r="BBS47" s="1168"/>
      <c r="BBT47" s="1168"/>
      <c r="BBU47" s="1168"/>
      <c r="BBV47" s="1168"/>
      <c r="BBW47" s="1168"/>
      <c r="BBX47" s="1168"/>
      <c r="BBY47" s="1168"/>
      <c r="BBZ47" s="1168"/>
      <c r="BCA47" s="1168"/>
      <c r="BCB47" s="1168"/>
      <c r="BCC47" s="1168"/>
      <c r="BCD47" s="1168"/>
      <c r="BCE47" s="1168"/>
      <c r="BCF47" s="1168"/>
      <c r="BCG47" s="1168"/>
      <c r="BCH47" s="1168"/>
      <c r="BCI47" s="1168"/>
      <c r="BCJ47" s="1168"/>
      <c r="BCK47" s="1168"/>
      <c r="BCL47" s="1168"/>
      <c r="BCM47" s="1168"/>
      <c r="BCN47" s="1168"/>
      <c r="BCO47" s="1168"/>
      <c r="BCP47" s="1168"/>
      <c r="BCQ47" s="1168"/>
      <c r="BCR47" s="1168"/>
      <c r="BCS47" s="1168"/>
      <c r="BCT47" s="1168"/>
      <c r="BCU47" s="1168"/>
      <c r="BCV47" s="1168"/>
      <c r="BCW47" s="1168"/>
      <c r="BCX47" s="1168"/>
      <c r="BCY47" s="1168"/>
      <c r="BCZ47" s="1168"/>
      <c r="BDA47" s="1168"/>
      <c r="BDB47" s="1168"/>
      <c r="BDC47" s="1168"/>
      <c r="BDD47" s="1168"/>
      <c r="BDE47" s="1168"/>
      <c r="BDF47" s="1168"/>
      <c r="BDG47" s="1168"/>
      <c r="BDH47" s="1168"/>
      <c r="BDI47" s="1168"/>
      <c r="BDJ47" s="1168"/>
      <c r="BDK47" s="1168"/>
      <c r="BDL47" s="1168"/>
      <c r="BDM47" s="1168"/>
      <c r="BDN47" s="1168"/>
      <c r="BDO47" s="1168"/>
      <c r="BDP47" s="1168"/>
      <c r="BDQ47" s="1168"/>
      <c r="BDR47" s="1168"/>
      <c r="BDS47" s="1168"/>
      <c r="BDT47" s="1168"/>
      <c r="BDU47" s="1168"/>
      <c r="BDV47" s="1168"/>
      <c r="BDW47" s="1168"/>
      <c r="BDX47" s="1168"/>
      <c r="BDY47" s="1168"/>
      <c r="BDZ47" s="1168"/>
      <c r="BEA47" s="1168"/>
      <c r="BEB47" s="1168"/>
      <c r="BEC47" s="1168"/>
      <c r="BED47" s="1168"/>
      <c r="BEE47" s="1168"/>
      <c r="BEF47" s="1168"/>
      <c r="BEG47" s="1168"/>
      <c r="BEH47" s="1168"/>
      <c r="BEI47" s="1168"/>
      <c r="BEJ47" s="1168"/>
      <c r="BEK47" s="1168"/>
      <c r="BEL47" s="1168"/>
      <c r="BEM47" s="1168"/>
      <c r="BEN47" s="1168"/>
      <c r="BEO47" s="1168"/>
      <c r="BEP47" s="1168"/>
      <c r="BEQ47" s="1168"/>
      <c r="BER47" s="1168"/>
      <c r="BES47" s="1168"/>
      <c r="BET47" s="1168"/>
      <c r="BEU47" s="1168"/>
      <c r="BEV47" s="1168"/>
      <c r="BEW47" s="1168"/>
      <c r="BEX47" s="1168"/>
      <c r="BEY47" s="1168"/>
      <c r="BEZ47" s="1168"/>
      <c r="BFA47" s="1168"/>
      <c r="BFB47" s="1168"/>
      <c r="BFC47" s="1168"/>
      <c r="BFD47" s="1168"/>
      <c r="BFE47" s="1168"/>
      <c r="BFF47" s="1168"/>
      <c r="BFG47" s="1168"/>
      <c r="BFH47" s="1168"/>
      <c r="BFI47" s="1168"/>
      <c r="BFJ47" s="1168"/>
      <c r="BFK47" s="1168"/>
      <c r="BFL47" s="1168"/>
      <c r="BFM47" s="1168"/>
      <c r="BFN47" s="1168"/>
      <c r="BFO47" s="1168"/>
      <c r="BFP47" s="1168"/>
      <c r="BFQ47" s="1168"/>
      <c r="BFR47" s="1168"/>
      <c r="BFS47" s="1168"/>
      <c r="BFT47" s="1168"/>
      <c r="BFU47" s="1168"/>
      <c r="BFV47" s="1168"/>
      <c r="BFW47" s="1168"/>
      <c r="BFX47" s="1168"/>
      <c r="BFY47" s="1168"/>
      <c r="BFZ47" s="1168"/>
      <c r="BGA47" s="1168"/>
      <c r="BGB47" s="1168"/>
      <c r="BGC47" s="1168"/>
      <c r="BGD47" s="1168"/>
      <c r="BGE47" s="1168"/>
      <c r="BGF47" s="1168"/>
      <c r="BGG47" s="1168"/>
      <c r="BGH47" s="1168"/>
      <c r="BGI47" s="1168"/>
      <c r="BGJ47" s="1168"/>
      <c r="BGK47" s="1168"/>
      <c r="BGL47" s="1168"/>
      <c r="BGM47" s="1168"/>
      <c r="BGN47" s="1168"/>
      <c r="BGO47" s="1168"/>
      <c r="BGP47" s="1168"/>
      <c r="BGQ47" s="1168"/>
      <c r="BGR47" s="1168"/>
      <c r="BGS47" s="1168"/>
      <c r="BGT47" s="1168"/>
      <c r="BGU47" s="1168"/>
      <c r="BGV47" s="1168"/>
      <c r="BGW47" s="1168"/>
      <c r="BGX47" s="1168"/>
      <c r="BGY47" s="1168"/>
      <c r="BGZ47" s="1168"/>
      <c r="BHA47" s="1168"/>
      <c r="BHB47" s="1168"/>
      <c r="BHC47" s="1168"/>
      <c r="BHD47" s="1168"/>
      <c r="BHE47" s="1168"/>
      <c r="BHF47" s="1168"/>
      <c r="BHG47" s="1168"/>
      <c r="BHH47" s="1168"/>
      <c r="BHI47" s="1168"/>
      <c r="BHJ47" s="1168"/>
      <c r="BHK47" s="1168"/>
      <c r="BHL47" s="1168"/>
      <c r="BHM47" s="1168"/>
      <c r="BHN47" s="1168"/>
      <c r="BHO47" s="1168"/>
      <c r="BHP47" s="1168"/>
      <c r="BHQ47" s="1168"/>
      <c r="BHR47" s="1168"/>
      <c r="BHS47" s="1168"/>
      <c r="BHT47" s="1168"/>
      <c r="BHU47" s="1168"/>
      <c r="BHV47" s="1168"/>
      <c r="BHW47" s="1168"/>
      <c r="BHX47" s="1168"/>
      <c r="BHY47" s="1168"/>
      <c r="BHZ47" s="1168"/>
      <c r="BIA47" s="1168"/>
      <c r="BIB47" s="1168"/>
      <c r="BIC47" s="1168"/>
      <c r="BID47" s="1168"/>
      <c r="BIE47" s="1168"/>
      <c r="BIF47" s="1168"/>
      <c r="BIG47" s="1168"/>
      <c r="BIH47" s="1168"/>
      <c r="BII47" s="1168"/>
      <c r="BIJ47" s="1168"/>
      <c r="BIK47" s="1168"/>
      <c r="BIL47" s="1168"/>
      <c r="BIM47" s="1168"/>
      <c r="BIN47" s="1168"/>
      <c r="BIO47" s="1168"/>
      <c r="BIP47" s="1168"/>
      <c r="BIQ47" s="1168"/>
      <c r="BIR47" s="1168"/>
      <c r="BIS47" s="1168"/>
      <c r="BIT47" s="1168"/>
      <c r="BIU47" s="1168"/>
      <c r="BIV47" s="1168"/>
      <c r="BIW47" s="1168"/>
      <c r="BIX47" s="1168"/>
      <c r="BIY47" s="1168"/>
      <c r="BIZ47" s="1168"/>
      <c r="BJA47" s="1168"/>
      <c r="BJB47" s="1168"/>
      <c r="BJC47" s="1168"/>
      <c r="BJD47" s="1168"/>
      <c r="BJE47" s="1168"/>
      <c r="BJF47" s="1168"/>
      <c r="BJG47" s="1168"/>
      <c r="BJH47" s="1168"/>
      <c r="BJI47" s="1168"/>
      <c r="BJJ47" s="1168"/>
      <c r="BJK47" s="1168"/>
      <c r="BJL47" s="1168"/>
      <c r="BJM47" s="1168"/>
      <c r="BJN47" s="1168"/>
      <c r="BJO47" s="1168"/>
      <c r="BJP47" s="1168"/>
      <c r="BJQ47" s="1168"/>
      <c r="BJR47" s="1168"/>
      <c r="BJS47" s="1168"/>
      <c r="BJT47" s="1168"/>
      <c r="BJU47" s="1168"/>
      <c r="BJV47" s="1168"/>
      <c r="BJW47" s="1168"/>
      <c r="BJX47" s="1168"/>
      <c r="BJY47" s="1168"/>
      <c r="BJZ47" s="1168"/>
      <c r="BKA47" s="1168"/>
      <c r="BKB47" s="1168"/>
      <c r="BKC47" s="1168"/>
      <c r="BKD47" s="1168"/>
      <c r="BKE47" s="1168"/>
      <c r="BKF47" s="1168"/>
      <c r="BKG47" s="1168"/>
      <c r="BKH47" s="1168"/>
      <c r="BKI47" s="1168"/>
      <c r="BKJ47" s="1168"/>
      <c r="BKK47" s="1168"/>
      <c r="BKL47" s="1168"/>
      <c r="BKM47" s="1168"/>
      <c r="BKN47" s="1168"/>
      <c r="BKO47" s="1168"/>
      <c r="BKP47" s="1168"/>
      <c r="BKQ47" s="1168"/>
      <c r="BKR47" s="1168"/>
      <c r="BKS47" s="1168"/>
      <c r="BKT47" s="1168"/>
      <c r="BKU47" s="1168"/>
      <c r="BKV47" s="1168"/>
      <c r="BKW47" s="1168"/>
      <c r="BKX47" s="1168"/>
      <c r="BKY47" s="1168"/>
      <c r="BKZ47" s="1168"/>
      <c r="BLA47" s="1168"/>
      <c r="BLB47" s="1168"/>
      <c r="BLC47" s="1168"/>
      <c r="BLD47" s="1168"/>
      <c r="BLE47" s="1168"/>
      <c r="BLF47" s="1168"/>
      <c r="BLG47" s="1168"/>
      <c r="BLH47" s="1168"/>
      <c r="BLI47" s="1168"/>
      <c r="BLJ47" s="1168"/>
      <c r="BLK47" s="1168"/>
      <c r="BLL47" s="1168"/>
      <c r="BLM47" s="1168"/>
      <c r="BLN47" s="1168"/>
      <c r="BLO47" s="1168"/>
      <c r="BLP47" s="1168"/>
      <c r="BLQ47" s="1168"/>
      <c r="BLR47" s="1168"/>
      <c r="BLS47" s="1168"/>
      <c r="BLT47" s="1168"/>
      <c r="BLU47" s="1168"/>
      <c r="BLV47" s="1168"/>
      <c r="BLW47" s="1168"/>
      <c r="BLX47" s="1168"/>
      <c r="BLY47" s="1168"/>
      <c r="BLZ47" s="1168"/>
      <c r="BMA47" s="1168"/>
      <c r="BMB47" s="1168"/>
      <c r="BMC47" s="1168"/>
      <c r="BMD47" s="1168"/>
      <c r="BME47" s="1168"/>
      <c r="BMF47" s="1168"/>
      <c r="BMG47" s="1168"/>
      <c r="BMH47" s="1168"/>
      <c r="BMI47" s="1168"/>
      <c r="BMJ47" s="1168"/>
      <c r="BMK47" s="1168"/>
      <c r="BML47" s="1168"/>
      <c r="BMM47" s="1168"/>
      <c r="BMN47" s="1168"/>
      <c r="BMO47" s="1168"/>
      <c r="BMP47" s="1168"/>
      <c r="BMQ47" s="1168"/>
      <c r="BMR47" s="1168"/>
      <c r="BMS47" s="1168"/>
      <c r="BMT47" s="1168"/>
      <c r="BMU47" s="1168"/>
      <c r="BMV47" s="1168"/>
      <c r="BMW47" s="1168"/>
      <c r="BMX47" s="1168"/>
      <c r="BMY47" s="1168"/>
      <c r="BMZ47" s="1168"/>
      <c r="BNA47" s="1168"/>
      <c r="BNB47" s="1168"/>
      <c r="BNC47" s="1168"/>
      <c r="BND47" s="1168"/>
      <c r="BNE47" s="1168"/>
      <c r="BNF47" s="1168"/>
      <c r="BNG47" s="1168"/>
      <c r="BNH47" s="1168"/>
      <c r="BNI47" s="1168"/>
      <c r="BNJ47" s="1168"/>
      <c r="BNK47" s="1168"/>
      <c r="BNL47" s="1168"/>
      <c r="BNM47" s="1168"/>
      <c r="BNN47" s="1168"/>
      <c r="BNO47" s="1168"/>
      <c r="BNP47" s="1168"/>
      <c r="BNQ47" s="1168"/>
      <c r="BNR47" s="1168"/>
      <c r="BNS47" s="1168"/>
      <c r="BNT47" s="1168"/>
      <c r="BNU47" s="1168"/>
      <c r="BNV47" s="1168"/>
      <c r="BNW47" s="1168"/>
      <c r="BNX47" s="1168"/>
      <c r="BNY47" s="1168"/>
      <c r="BNZ47" s="1168"/>
      <c r="BOA47" s="1168"/>
      <c r="BOB47" s="1168"/>
      <c r="BOC47" s="1168"/>
      <c r="BOD47" s="1168"/>
      <c r="BOE47" s="1168"/>
      <c r="BOF47" s="1168"/>
      <c r="BOG47" s="1168"/>
      <c r="BOH47" s="1168"/>
      <c r="BOI47" s="1168"/>
      <c r="BOJ47" s="1168"/>
      <c r="BOK47" s="1168"/>
      <c r="BOL47" s="1168"/>
      <c r="BOM47" s="1168"/>
      <c r="BON47" s="1168"/>
      <c r="BOO47" s="1168"/>
      <c r="BOP47" s="1168"/>
      <c r="BOQ47" s="1168"/>
      <c r="BOR47" s="1168"/>
      <c r="BOS47" s="1168"/>
      <c r="BOT47" s="1168"/>
      <c r="BOU47" s="1168"/>
      <c r="BOV47" s="1168"/>
      <c r="BOW47" s="1168"/>
      <c r="BOX47" s="1168"/>
      <c r="BOY47" s="1168"/>
      <c r="BOZ47" s="1168"/>
      <c r="BPA47" s="1168"/>
      <c r="BPB47" s="1168"/>
      <c r="BPC47" s="1168"/>
      <c r="BPD47" s="1168"/>
      <c r="BPE47" s="1168"/>
      <c r="BPF47" s="1168"/>
      <c r="BPG47" s="1168"/>
      <c r="BPH47" s="1168"/>
      <c r="BPI47" s="1168"/>
      <c r="BPJ47" s="1168"/>
      <c r="BPK47" s="1168"/>
      <c r="BPL47" s="1168"/>
      <c r="BPM47" s="1168"/>
      <c r="BPN47" s="1168"/>
      <c r="BPO47" s="1168"/>
      <c r="BPP47" s="1168"/>
      <c r="BPQ47" s="1168"/>
      <c r="BPR47" s="1168"/>
      <c r="BPS47" s="1168"/>
      <c r="BPT47" s="1168"/>
      <c r="BPU47" s="1168"/>
      <c r="BPV47" s="1168"/>
      <c r="BPW47" s="1168"/>
      <c r="BPX47" s="1168"/>
      <c r="BPY47" s="1168"/>
      <c r="BPZ47" s="1168"/>
      <c r="BQA47" s="1168"/>
      <c r="BQB47" s="1168"/>
      <c r="BQC47" s="1168"/>
      <c r="BQD47" s="1168"/>
      <c r="BQE47" s="1168"/>
      <c r="BQF47" s="1168"/>
      <c r="BQG47" s="1168"/>
      <c r="BQH47" s="1168"/>
      <c r="BQI47" s="1168"/>
      <c r="BQJ47" s="1168"/>
      <c r="BQK47" s="1168"/>
      <c r="BQL47" s="1168"/>
      <c r="BQM47" s="1168"/>
      <c r="BQN47" s="1168"/>
      <c r="BQO47" s="1168"/>
      <c r="BQP47" s="1168"/>
      <c r="BQQ47" s="1168"/>
      <c r="BQR47" s="1168"/>
      <c r="BQS47" s="1168"/>
      <c r="BQT47" s="1168"/>
      <c r="BQU47" s="1168"/>
      <c r="BQV47" s="1168"/>
      <c r="BQW47" s="1168"/>
      <c r="BQX47" s="1168"/>
      <c r="BQY47" s="1168"/>
      <c r="BQZ47" s="1168"/>
      <c r="BRA47" s="1168"/>
      <c r="BRB47" s="1168"/>
      <c r="BRC47" s="1168"/>
      <c r="BRD47" s="1168"/>
      <c r="BRE47" s="1168"/>
      <c r="BRF47" s="1168"/>
      <c r="BRG47" s="1168"/>
      <c r="BRH47" s="1168"/>
      <c r="BRI47" s="1168"/>
      <c r="BRJ47" s="1168"/>
      <c r="BRK47" s="1168"/>
      <c r="BRL47" s="1168"/>
      <c r="BRM47" s="1168"/>
      <c r="BRN47" s="1168"/>
      <c r="BRO47" s="1168"/>
      <c r="BRP47" s="1168"/>
      <c r="BRQ47" s="1168"/>
      <c r="BRR47" s="1168"/>
      <c r="BRS47" s="1168"/>
      <c r="BRT47" s="1168"/>
      <c r="BRU47" s="1168"/>
      <c r="BRV47" s="1168"/>
      <c r="BRW47" s="1168"/>
      <c r="BRX47" s="1168"/>
      <c r="BRY47" s="1168"/>
      <c r="BRZ47" s="1168"/>
      <c r="BSA47" s="1168"/>
      <c r="BSB47" s="1168"/>
      <c r="BSC47" s="1168"/>
      <c r="BSD47" s="1168"/>
      <c r="BSE47" s="1168"/>
      <c r="BSF47" s="1168"/>
      <c r="BSG47" s="1168"/>
      <c r="BSH47" s="1168"/>
      <c r="BSI47" s="1168"/>
      <c r="BSJ47" s="1168"/>
      <c r="BSK47" s="1168"/>
      <c r="BSL47" s="1168"/>
      <c r="BSM47" s="1168"/>
      <c r="BSN47" s="1168"/>
      <c r="BSO47" s="1168"/>
      <c r="BSP47" s="1168"/>
      <c r="BSQ47" s="1168"/>
      <c r="BSR47" s="1168"/>
      <c r="BSS47" s="1168"/>
      <c r="BST47" s="1168"/>
      <c r="BSU47" s="1168"/>
      <c r="BSV47" s="1168"/>
      <c r="BSW47" s="1168"/>
      <c r="BSX47" s="1168"/>
      <c r="BSY47" s="1168"/>
      <c r="BSZ47" s="1168"/>
      <c r="BTA47" s="1168"/>
      <c r="BTB47" s="1168"/>
      <c r="BTC47" s="1168"/>
      <c r="BTD47" s="1168"/>
      <c r="BTE47" s="1168"/>
      <c r="BTF47" s="1168"/>
      <c r="BTG47" s="1168"/>
      <c r="BTH47" s="1168"/>
      <c r="BTI47" s="1168"/>
      <c r="BTJ47" s="1168"/>
      <c r="BTK47" s="1168"/>
      <c r="BTL47" s="1168"/>
      <c r="BTM47" s="1168"/>
      <c r="BTN47" s="1168"/>
      <c r="BTO47" s="1168"/>
      <c r="BTP47" s="1168"/>
      <c r="BTQ47" s="1168"/>
      <c r="BTR47" s="1168"/>
      <c r="BTS47" s="1168"/>
      <c r="BTT47" s="1168"/>
      <c r="BTU47" s="1168"/>
      <c r="BTV47" s="1168"/>
      <c r="BTW47" s="1168"/>
      <c r="BTX47" s="1168"/>
      <c r="BTY47" s="1168"/>
      <c r="BTZ47" s="1168"/>
      <c r="BUA47" s="1168"/>
      <c r="BUB47" s="1168"/>
      <c r="BUC47" s="1168"/>
      <c r="BUD47" s="1168"/>
      <c r="BUE47" s="1168"/>
      <c r="BUF47" s="1168"/>
      <c r="BUG47" s="1168"/>
      <c r="BUH47" s="1168"/>
      <c r="BUI47" s="1168"/>
      <c r="BUJ47" s="1168"/>
      <c r="BUK47" s="1168"/>
      <c r="BUL47" s="1168"/>
      <c r="BUM47" s="1168"/>
      <c r="BUN47" s="1168"/>
      <c r="BUO47" s="1168"/>
      <c r="BUP47" s="1168"/>
      <c r="BUQ47" s="1168"/>
      <c r="BUR47" s="1168"/>
      <c r="BUS47" s="1168"/>
      <c r="BUT47" s="1168"/>
      <c r="BUU47" s="1168"/>
      <c r="BUV47" s="1168"/>
      <c r="BUW47" s="1168"/>
      <c r="BUX47" s="1168"/>
      <c r="BUY47" s="1168"/>
      <c r="BUZ47" s="1168"/>
      <c r="BVA47" s="1168"/>
      <c r="BVB47" s="1168"/>
      <c r="BVC47" s="1168"/>
      <c r="BVD47" s="1168"/>
      <c r="BVE47" s="1168"/>
      <c r="BVF47" s="1168"/>
      <c r="BVG47" s="1168"/>
      <c r="BVH47" s="1168"/>
      <c r="BVI47" s="1168"/>
      <c r="BVJ47" s="1168"/>
      <c r="BVK47" s="1168"/>
      <c r="BVL47" s="1168"/>
      <c r="BVM47" s="1168"/>
      <c r="BVN47" s="1168"/>
      <c r="BVO47" s="1168"/>
      <c r="BVP47" s="1168"/>
      <c r="BVQ47" s="1168"/>
      <c r="BVR47" s="1168"/>
      <c r="BVS47" s="1168"/>
      <c r="BVT47" s="1168"/>
      <c r="BVU47" s="1168"/>
      <c r="BVV47" s="1168"/>
      <c r="BVW47" s="1168"/>
      <c r="BVX47" s="1168"/>
      <c r="BVY47" s="1168"/>
      <c r="BVZ47" s="1168"/>
      <c r="BWA47" s="1168"/>
      <c r="BWB47" s="1168"/>
      <c r="BWC47" s="1168"/>
      <c r="BWD47" s="1168"/>
      <c r="BWE47" s="1168"/>
      <c r="BWF47" s="1168"/>
      <c r="BWG47" s="1168"/>
      <c r="BWH47" s="1168"/>
      <c r="BWI47" s="1168"/>
      <c r="BWJ47" s="1168"/>
      <c r="BWK47" s="1168"/>
      <c r="BWL47" s="1168"/>
      <c r="BWM47" s="1168"/>
      <c r="BWN47" s="1168"/>
      <c r="BWO47" s="1168"/>
      <c r="BWP47" s="1168"/>
      <c r="BWQ47" s="1168"/>
      <c r="BWR47" s="1168"/>
      <c r="BWS47" s="1168"/>
      <c r="BWT47" s="1168"/>
      <c r="BWU47" s="1168"/>
      <c r="BWV47" s="1168"/>
      <c r="BWW47" s="1168"/>
      <c r="BWX47" s="1168"/>
      <c r="BWY47" s="1168"/>
      <c r="BWZ47" s="1168"/>
      <c r="BXA47" s="1168"/>
      <c r="BXB47" s="1168"/>
      <c r="BXC47" s="1168"/>
      <c r="BXD47" s="1168"/>
      <c r="BXE47" s="1168"/>
      <c r="BXF47" s="1168"/>
      <c r="BXG47" s="1168"/>
      <c r="BXH47" s="1168"/>
      <c r="BXI47" s="1168"/>
      <c r="BXJ47" s="1168"/>
      <c r="BXK47" s="1168"/>
      <c r="BXL47" s="1168"/>
      <c r="BXM47" s="1168"/>
      <c r="BXN47" s="1168"/>
      <c r="BXO47" s="1168"/>
      <c r="BXP47" s="1168"/>
      <c r="BXQ47" s="1168"/>
      <c r="BXR47" s="1168"/>
      <c r="BXS47" s="1168"/>
      <c r="BXT47" s="1168"/>
      <c r="BXU47" s="1168"/>
      <c r="BXV47" s="1168"/>
      <c r="BXW47" s="1168"/>
      <c r="BXX47" s="1168"/>
      <c r="BXY47" s="1168"/>
      <c r="BXZ47" s="1168"/>
      <c r="BYA47" s="1168"/>
      <c r="BYB47" s="1168"/>
      <c r="BYC47" s="1168"/>
      <c r="BYD47" s="1168"/>
      <c r="BYE47" s="1168"/>
      <c r="BYF47" s="1168"/>
      <c r="BYG47" s="1168"/>
      <c r="BYH47" s="1168"/>
      <c r="BYI47" s="1168"/>
      <c r="BYJ47" s="1168"/>
      <c r="BYK47" s="1168"/>
      <c r="BYL47" s="1168"/>
      <c r="BYM47" s="1168"/>
      <c r="BYN47" s="1168"/>
      <c r="BYO47" s="1168"/>
      <c r="BYP47" s="1168"/>
      <c r="BYQ47" s="1168"/>
      <c r="BYR47" s="1168"/>
      <c r="BYS47" s="1168"/>
      <c r="BYT47" s="1168"/>
      <c r="BYU47" s="1168"/>
      <c r="BYV47" s="1168"/>
      <c r="BYW47" s="1168"/>
      <c r="BYX47" s="1168"/>
      <c r="BYY47" s="1168"/>
      <c r="BYZ47" s="1168"/>
      <c r="BZA47" s="1168"/>
      <c r="BZB47" s="1168"/>
      <c r="BZC47" s="1168"/>
      <c r="BZD47" s="1168"/>
      <c r="BZE47" s="1168"/>
      <c r="BZF47" s="1168"/>
      <c r="BZG47" s="1168"/>
      <c r="BZH47" s="1168"/>
      <c r="BZI47" s="1168"/>
      <c r="BZJ47" s="1168"/>
      <c r="BZK47" s="1168"/>
      <c r="BZL47" s="1168"/>
      <c r="BZM47" s="1168"/>
      <c r="BZN47" s="1168"/>
      <c r="BZO47" s="1168"/>
      <c r="BZP47" s="1168"/>
      <c r="BZQ47" s="1168"/>
      <c r="BZR47" s="1168"/>
      <c r="BZS47" s="1168"/>
      <c r="BZT47" s="1168"/>
      <c r="BZU47" s="1168"/>
      <c r="BZV47" s="1168"/>
      <c r="BZW47" s="1168"/>
      <c r="BZX47" s="1168"/>
      <c r="BZY47" s="1168"/>
      <c r="BZZ47" s="1168"/>
      <c r="CAA47" s="1168"/>
      <c r="CAB47" s="1168"/>
      <c r="CAC47" s="1168"/>
      <c r="CAD47" s="1168"/>
      <c r="CAE47" s="1168"/>
      <c r="CAF47" s="1168"/>
      <c r="CAG47" s="1168"/>
      <c r="CAH47" s="1168"/>
      <c r="CAI47" s="1168"/>
      <c r="CAJ47" s="1168"/>
      <c r="CAK47" s="1168"/>
      <c r="CAL47" s="1168"/>
      <c r="CAM47" s="1168"/>
      <c r="CAN47" s="1168"/>
      <c r="CAO47" s="1168"/>
      <c r="CAP47" s="1168"/>
      <c r="CAQ47" s="1168"/>
      <c r="CAR47" s="1168"/>
      <c r="CAS47" s="1168"/>
      <c r="CAT47" s="1168"/>
      <c r="CAU47" s="1168"/>
      <c r="CAV47" s="1168"/>
      <c r="CAW47" s="1168"/>
      <c r="CAX47" s="1168"/>
      <c r="CAY47" s="1168"/>
      <c r="CAZ47" s="1168"/>
      <c r="CBA47" s="1168"/>
      <c r="CBB47" s="1168"/>
      <c r="CBC47" s="1168"/>
      <c r="CBD47" s="1168"/>
      <c r="CBE47" s="1168"/>
      <c r="CBF47" s="1168"/>
      <c r="CBG47" s="1168"/>
      <c r="CBH47" s="1168"/>
      <c r="CBI47" s="1168"/>
      <c r="CBJ47" s="1168"/>
      <c r="CBK47" s="1168"/>
      <c r="CBL47" s="1168"/>
      <c r="CBM47" s="1168"/>
      <c r="CBN47" s="1168"/>
      <c r="CBO47" s="1168"/>
      <c r="CBP47" s="1168"/>
      <c r="CBQ47" s="1168"/>
      <c r="CBR47" s="1168"/>
      <c r="CBS47" s="1168"/>
      <c r="CBT47" s="1168"/>
      <c r="CBU47" s="1168"/>
      <c r="CBV47" s="1168"/>
      <c r="CBW47" s="1168"/>
      <c r="CBX47" s="1168"/>
      <c r="CBY47" s="1168"/>
      <c r="CBZ47" s="1168"/>
      <c r="CCA47" s="1168"/>
      <c r="CCB47" s="1168"/>
      <c r="CCC47" s="1168"/>
      <c r="CCD47" s="1168"/>
      <c r="CCE47" s="1168"/>
      <c r="CCF47" s="1168"/>
      <c r="CCG47" s="1168"/>
      <c r="CCH47" s="1168"/>
      <c r="CCI47" s="1168"/>
      <c r="CCJ47" s="1168"/>
      <c r="CCK47" s="1168"/>
      <c r="CCL47" s="1168"/>
      <c r="CCM47" s="1168"/>
      <c r="CCN47" s="1168"/>
      <c r="CCO47" s="1168"/>
      <c r="CCP47" s="1168"/>
      <c r="CCQ47" s="1168"/>
      <c r="CCR47" s="1168"/>
      <c r="CCS47" s="1168"/>
      <c r="CCT47" s="1168"/>
      <c r="CCU47" s="1168"/>
      <c r="CCV47" s="1168"/>
      <c r="CCW47" s="1168"/>
      <c r="CCX47" s="1168"/>
      <c r="CCY47" s="1168"/>
      <c r="CCZ47" s="1168"/>
      <c r="CDA47" s="1168"/>
      <c r="CDB47" s="1168"/>
      <c r="CDC47" s="1168"/>
      <c r="CDD47" s="1168"/>
      <c r="CDE47" s="1168"/>
      <c r="CDF47" s="1168"/>
      <c r="CDG47" s="1168"/>
      <c r="CDH47" s="1168"/>
      <c r="CDI47" s="1168"/>
      <c r="CDJ47" s="1168"/>
      <c r="CDK47" s="1168"/>
      <c r="CDL47" s="1168"/>
      <c r="CDM47" s="1168"/>
      <c r="CDN47" s="1168"/>
      <c r="CDO47" s="1168"/>
      <c r="CDP47" s="1168"/>
      <c r="CDQ47" s="1168"/>
      <c r="CDR47" s="1168"/>
      <c r="CDS47" s="1168"/>
      <c r="CDT47" s="1168"/>
      <c r="CDU47" s="1168"/>
      <c r="CDV47" s="1168"/>
      <c r="CDW47" s="1168"/>
      <c r="CDX47" s="1168"/>
      <c r="CDY47" s="1168"/>
      <c r="CDZ47" s="1168"/>
      <c r="CEA47" s="1168"/>
      <c r="CEB47" s="1168"/>
      <c r="CEC47" s="1168"/>
      <c r="CED47" s="1168"/>
      <c r="CEE47" s="1168"/>
      <c r="CEF47" s="1168"/>
      <c r="CEG47" s="1168"/>
      <c r="CEH47" s="1168"/>
      <c r="CEI47" s="1168"/>
      <c r="CEJ47" s="1168"/>
      <c r="CEK47" s="1168"/>
      <c r="CEL47" s="1168"/>
      <c r="CEM47" s="1168"/>
      <c r="CEN47" s="1168"/>
      <c r="CEO47" s="1168"/>
      <c r="CEP47" s="1168"/>
      <c r="CEQ47" s="1168"/>
      <c r="CER47" s="1168"/>
      <c r="CES47" s="1168"/>
      <c r="CET47" s="1168"/>
      <c r="CEU47" s="1168"/>
      <c r="CEV47" s="1168"/>
      <c r="CEW47" s="1168"/>
      <c r="CEX47" s="1168"/>
      <c r="CEY47" s="1168"/>
      <c r="CEZ47" s="1168"/>
      <c r="CFA47" s="1168"/>
      <c r="CFB47" s="1168"/>
      <c r="CFC47" s="1168"/>
      <c r="CFD47" s="1168"/>
      <c r="CFE47" s="1168"/>
      <c r="CFF47" s="1168"/>
      <c r="CFG47" s="1168"/>
      <c r="CFH47" s="1168"/>
      <c r="CFI47" s="1168"/>
      <c r="CFJ47" s="1168"/>
      <c r="CFK47" s="1168"/>
      <c r="CFL47" s="1168"/>
      <c r="CFM47" s="1168"/>
      <c r="CFN47" s="1168"/>
      <c r="CFO47" s="1168"/>
      <c r="CFP47" s="1168"/>
      <c r="CFQ47" s="1168"/>
      <c r="CFR47" s="1168"/>
      <c r="CFS47" s="1168"/>
      <c r="CFT47" s="1168"/>
      <c r="CFU47" s="1168"/>
      <c r="CFV47" s="1168"/>
      <c r="CFW47" s="1168"/>
      <c r="CFX47" s="1168"/>
      <c r="CFY47" s="1168"/>
      <c r="CFZ47" s="1168"/>
      <c r="CGA47" s="1168"/>
      <c r="CGB47" s="1168"/>
      <c r="CGC47" s="1168"/>
      <c r="CGD47" s="1168"/>
      <c r="CGE47" s="1168"/>
      <c r="CGF47" s="1168"/>
      <c r="CGG47" s="1168"/>
      <c r="CGH47" s="1168"/>
      <c r="CGI47" s="1168"/>
      <c r="CGJ47" s="1168"/>
      <c r="CGK47" s="1168"/>
      <c r="CGL47" s="1168"/>
      <c r="CGM47" s="1168"/>
      <c r="CGN47" s="1168"/>
      <c r="CGO47" s="1168"/>
      <c r="CGP47" s="1168"/>
      <c r="CGQ47" s="1168"/>
      <c r="CGR47" s="1168"/>
      <c r="CGS47" s="1168"/>
      <c r="CGT47" s="1168"/>
      <c r="CGU47" s="1168"/>
      <c r="CGV47" s="1168"/>
      <c r="CGW47" s="1168"/>
      <c r="CGX47" s="1168"/>
      <c r="CGY47" s="1168"/>
      <c r="CGZ47" s="1168"/>
      <c r="CHA47" s="1168"/>
      <c r="CHB47" s="1168"/>
      <c r="CHC47" s="1168"/>
      <c r="CHD47" s="1168"/>
      <c r="CHE47" s="1168"/>
      <c r="CHF47" s="1168"/>
      <c r="CHG47" s="1168"/>
      <c r="CHH47" s="1168"/>
      <c r="CHI47" s="1168"/>
      <c r="CHJ47" s="1168"/>
      <c r="CHK47" s="1168"/>
      <c r="CHL47" s="1168"/>
      <c r="CHM47" s="1168"/>
      <c r="CHN47" s="1168"/>
      <c r="CHO47" s="1168"/>
      <c r="CHP47" s="1168"/>
      <c r="CHQ47" s="1168"/>
      <c r="CHR47" s="1168"/>
      <c r="CHS47" s="1168"/>
      <c r="CHT47" s="1168"/>
      <c r="CHU47" s="1168"/>
      <c r="CHV47" s="1168"/>
      <c r="CHW47" s="1168"/>
      <c r="CHX47" s="1168"/>
      <c r="CHY47" s="1168"/>
      <c r="CHZ47" s="1168"/>
      <c r="CIA47" s="1168"/>
      <c r="CIB47" s="1168"/>
      <c r="CIC47" s="1168"/>
      <c r="CID47" s="1168"/>
      <c r="CIE47" s="1168"/>
      <c r="CIF47" s="1168"/>
      <c r="CIG47" s="1168"/>
      <c r="CIH47" s="1168"/>
      <c r="CII47" s="1168"/>
      <c r="CIJ47" s="1168"/>
      <c r="CIK47" s="1168"/>
      <c r="CIL47" s="1168"/>
      <c r="CIM47" s="1168"/>
      <c r="CIN47" s="1168"/>
      <c r="CIO47" s="1168"/>
      <c r="CIP47" s="1168"/>
      <c r="CIQ47" s="1168"/>
      <c r="CIR47" s="1168"/>
      <c r="CIS47" s="1168"/>
      <c r="CIT47" s="1168"/>
      <c r="CIU47" s="1168"/>
      <c r="CIV47" s="1168"/>
      <c r="CIW47" s="1168"/>
      <c r="CIX47" s="1168"/>
      <c r="CIY47" s="1168"/>
      <c r="CIZ47" s="1168"/>
      <c r="CJA47" s="1168"/>
      <c r="CJB47" s="1168"/>
      <c r="CJC47" s="1168"/>
      <c r="CJD47" s="1168"/>
      <c r="CJE47" s="1168"/>
      <c r="CJF47" s="1168"/>
      <c r="CJG47" s="1168"/>
      <c r="CJH47" s="1168"/>
      <c r="CJI47" s="1168"/>
      <c r="CJJ47" s="1168"/>
      <c r="CJK47" s="1168"/>
      <c r="CJL47" s="1168"/>
      <c r="CJM47" s="1168"/>
      <c r="CJN47" s="1168"/>
      <c r="CJO47" s="1168"/>
      <c r="CJP47" s="1168"/>
      <c r="CJQ47" s="1168"/>
      <c r="CJR47" s="1168"/>
      <c r="CJS47" s="1168"/>
      <c r="CJT47" s="1168"/>
      <c r="CJU47" s="1168"/>
      <c r="CJV47" s="1168"/>
      <c r="CJW47" s="1168"/>
      <c r="CJX47" s="1168"/>
      <c r="CJY47" s="1168"/>
      <c r="CJZ47" s="1168"/>
      <c r="CKA47" s="1168"/>
      <c r="CKB47" s="1168"/>
      <c r="CKC47" s="1168"/>
      <c r="CKD47" s="1168"/>
      <c r="CKE47" s="1168"/>
      <c r="CKF47" s="1168"/>
      <c r="CKG47" s="1168"/>
      <c r="CKH47" s="1168"/>
      <c r="CKI47" s="1168"/>
      <c r="CKJ47" s="1168"/>
      <c r="CKK47" s="1168"/>
      <c r="CKL47" s="1168"/>
      <c r="CKM47" s="1168"/>
      <c r="CKN47" s="1168"/>
      <c r="CKO47" s="1168"/>
      <c r="CKP47" s="1168"/>
      <c r="CKQ47" s="1168"/>
      <c r="CKR47" s="1168"/>
      <c r="CKS47" s="1168"/>
      <c r="CKT47" s="1168"/>
      <c r="CKU47" s="1168"/>
      <c r="CKV47" s="1168"/>
      <c r="CKW47" s="1168"/>
      <c r="CKX47" s="1168"/>
      <c r="CKY47" s="1168"/>
      <c r="CKZ47" s="1168"/>
      <c r="CLA47" s="1168"/>
      <c r="CLB47" s="1168"/>
      <c r="CLC47" s="1168"/>
      <c r="CLD47" s="1168"/>
      <c r="CLE47" s="1168"/>
      <c r="CLF47" s="1168"/>
      <c r="CLG47" s="1168"/>
      <c r="CLH47" s="1168"/>
      <c r="CLI47" s="1168"/>
      <c r="CLJ47" s="1168"/>
      <c r="CLK47" s="1168"/>
      <c r="CLL47" s="1168"/>
      <c r="CLM47" s="1168"/>
      <c r="CLN47" s="1168"/>
      <c r="CLO47" s="1168"/>
      <c r="CLP47" s="1168"/>
      <c r="CLQ47" s="1168"/>
      <c r="CLR47" s="1168"/>
      <c r="CLS47" s="1168"/>
      <c r="CLT47" s="1168"/>
      <c r="CLU47" s="1168"/>
      <c r="CLV47" s="1168"/>
      <c r="CLW47" s="1168"/>
      <c r="CLX47" s="1168"/>
      <c r="CLY47" s="1168"/>
      <c r="CLZ47" s="1168"/>
      <c r="CMA47" s="1168"/>
      <c r="CMB47" s="1168"/>
      <c r="CMC47" s="1168"/>
      <c r="CMD47" s="1168"/>
      <c r="CME47" s="1168"/>
      <c r="CMF47" s="1168"/>
      <c r="CMG47" s="1168"/>
      <c r="CMH47" s="1168"/>
      <c r="CMI47" s="1168"/>
      <c r="CMJ47" s="1168"/>
      <c r="CMK47" s="1168"/>
      <c r="CML47" s="1168"/>
      <c r="CMM47" s="1168"/>
      <c r="CMN47" s="1168"/>
      <c r="CMO47" s="1168"/>
      <c r="CMP47" s="1168"/>
      <c r="CMQ47" s="1168"/>
      <c r="CMR47" s="1168"/>
      <c r="CMS47" s="1168"/>
      <c r="CMT47" s="1168"/>
      <c r="CMU47" s="1168"/>
      <c r="CMV47" s="1168"/>
      <c r="CMW47" s="1168"/>
      <c r="CMX47" s="1168"/>
      <c r="CMY47" s="1168"/>
      <c r="CMZ47" s="1168"/>
      <c r="CNA47" s="1168"/>
      <c r="CNB47" s="1168"/>
      <c r="CNC47" s="1168"/>
      <c r="CND47" s="1168"/>
      <c r="CNE47" s="1168"/>
      <c r="CNF47" s="1168"/>
      <c r="CNG47" s="1168"/>
      <c r="CNH47" s="1168"/>
      <c r="CNI47" s="1168"/>
      <c r="CNJ47" s="1168"/>
      <c r="CNK47" s="1168"/>
      <c r="CNL47" s="1168"/>
      <c r="CNM47" s="1168"/>
      <c r="CNN47" s="1168"/>
      <c r="CNO47" s="1168"/>
      <c r="CNP47" s="1168"/>
      <c r="CNQ47" s="1168"/>
      <c r="CNR47" s="1168"/>
      <c r="CNS47" s="1168"/>
      <c r="CNT47" s="1168"/>
      <c r="CNU47" s="1168"/>
      <c r="CNV47" s="1168"/>
      <c r="CNW47" s="1168"/>
      <c r="CNX47" s="1168"/>
      <c r="CNY47" s="1168"/>
      <c r="CNZ47" s="1168"/>
      <c r="COA47" s="1168"/>
      <c r="COB47" s="1168"/>
      <c r="COC47" s="1168"/>
      <c r="COD47" s="1168"/>
      <c r="COE47" s="1168"/>
      <c r="COF47" s="1168"/>
      <c r="COG47" s="1168"/>
      <c r="COH47" s="1168"/>
      <c r="COI47" s="1168"/>
      <c r="COJ47" s="1168"/>
      <c r="COK47" s="1168"/>
      <c r="COL47" s="1168"/>
      <c r="COM47" s="1168"/>
      <c r="CON47" s="1168"/>
      <c r="COO47" s="1168"/>
      <c r="COP47" s="1168"/>
      <c r="COQ47" s="1168"/>
      <c r="COR47" s="1168"/>
      <c r="COS47" s="1168"/>
      <c r="COT47" s="1168"/>
      <c r="COU47" s="1168"/>
      <c r="COV47" s="1168"/>
      <c r="COW47" s="1168"/>
      <c r="COX47" s="1168"/>
      <c r="COY47" s="1168"/>
      <c r="COZ47" s="1168"/>
      <c r="CPA47" s="1168"/>
      <c r="CPB47" s="1168"/>
      <c r="CPC47" s="1168"/>
      <c r="CPD47" s="1168"/>
      <c r="CPE47" s="1168"/>
      <c r="CPF47" s="1168"/>
      <c r="CPG47" s="1168"/>
      <c r="CPH47" s="1168"/>
      <c r="CPI47" s="1168"/>
      <c r="CPJ47" s="1168"/>
      <c r="CPK47" s="1168"/>
      <c r="CPL47" s="1168"/>
      <c r="CPM47" s="1168"/>
      <c r="CPN47" s="1168"/>
      <c r="CPO47" s="1168"/>
      <c r="CPP47" s="1168"/>
      <c r="CPQ47" s="1168"/>
      <c r="CPR47" s="1168"/>
      <c r="CPS47" s="1168"/>
      <c r="CPT47" s="1168"/>
      <c r="CPU47" s="1168"/>
      <c r="CPV47" s="1168"/>
      <c r="CPW47" s="1168"/>
      <c r="CPX47" s="1168"/>
      <c r="CPY47" s="1168"/>
      <c r="CPZ47" s="1168"/>
      <c r="CQA47" s="1168"/>
      <c r="CQB47" s="1168"/>
      <c r="CQC47" s="1168"/>
      <c r="CQD47" s="1168"/>
      <c r="CQE47" s="1168"/>
      <c r="CQF47" s="1168"/>
      <c r="CQG47" s="1168"/>
      <c r="CQH47" s="1168"/>
      <c r="CQI47" s="1168"/>
      <c r="CQJ47" s="1168"/>
      <c r="CQK47" s="1168"/>
      <c r="CQL47" s="1168"/>
      <c r="CQM47" s="1168"/>
      <c r="CQN47" s="1168"/>
      <c r="CQO47" s="1168"/>
      <c r="CQP47" s="1168"/>
      <c r="CQQ47" s="1168"/>
      <c r="CQR47" s="1168"/>
      <c r="CQS47" s="1168"/>
      <c r="CQT47" s="1168"/>
      <c r="CQU47" s="1168"/>
      <c r="CQV47" s="1168"/>
      <c r="CQW47" s="1168"/>
      <c r="CQX47" s="1168"/>
      <c r="CQY47" s="1168"/>
      <c r="CQZ47" s="1168"/>
      <c r="CRA47" s="1168"/>
      <c r="CRB47" s="1168"/>
      <c r="CRC47" s="1168"/>
      <c r="CRD47" s="1168"/>
      <c r="CRE47" s="1168"/>
      <c r="CRF47" s="1168"/>
      <c r="CRG47" s="1168"/>
      <c r="CRH47" s="1168"/>
      <c r="CRI47" s="1168"/>
      <c r="CRJ47" s="1168"/>
      <c r="CRK47" s="1168"/>
      <c r="CRL47" s="1168"/>
      <c r="CRM47" s="1168"/>
      <c r="CRN47" s="1168"/>
      <c r="CRO47" s="1168"/>
      <c r="CRP47" s="1168"/>
      <c r="CRQ47" s="1168"/>
      <c r="CRR47" s="1168"/>
      <c r="CRS47" s="1168"/>
      <c r="CRT47" s="1168"/>
      <c r="CRU47" s="1168"/>
      <c r="CRV47" s="1168"/>
      <c r="CRW47" s="1168"/>
      <c r="CRX47" s="1168"/>
      <c r="CRY47" s="1168"/>
      <c r="CRZ47" s="1168"/>
      <c r="CSA47" s="1168"/>
      <c r="CSB47" s="1168"/>
      <c r="CSC47" s="1168"/>
      <c r="CSD47" s="1168"/>
      <c r="CSE47" s="1168"/>
      <c r="CSF47" s="1168"/>
      <c r="CSG47" s="1168"/>
      <c r="CSH47" s="1168"/>
      <c r="CSI47" s="1168"/>
      <c r="CSJ47" s="1168"/>
      <c r="CSK47" s="1168"/>
      <c r="CSL47" s="1168"/>
      <c r="CSM47" s="1168"/>
      <c r="CSN47" s="1168"/>
      <c r="CSO47" s="1168"/>
      <c r="CSP47" s="1168"/>
      <c r="CSQ47" s="1168"/>
      <c r="CSR47" s="1168"/>
      <c r="CSS47" s="1168"/>
      <c r="CST47" s="1168"/>
      <c r="CSU47" s="1168"/>
      <c r="CSV47" s="1168"/>
      <c r="CSW47" s="1168"/>
      <c r="CSX47" s="1168"/>
      <c r="CSY47" s="1168"/>
      <c r="CSZ47" s="1168"/>
      <c r="CTA47" s="1168"/>
      <c r="CTB47" s="1168"/>
      <c r="CTC47" s="1168"/>
      <c r="CTD47" s="1168"/>
      <c r="CTE47" s="1168"/>
      <c r="CTF47" s="1168"/>
      <c r="CTG47" s="1168"/>
      <c r="CTH47" s="1168"/>
      <c r="CTI47" s="1168"/>
      <c r="CTJ47" s="1168"/>
      <c r="CTK47" s="1168"/>
      <c r="CTL47" s="1168"/>
      <c r="CTM47" s="1168"/>
      <c r="CTN47" s="1168"/>
      <c r="CTO47" s="1168"/>
      <c r="CTP47" s="1168"/>
      <c r="CTQ47" s="1168"/>
      <c r="CTR47" s="1168"/>
      <c r="CTS47" s="1168"/>
      <c r="CTT47" s="1168"/>
      <c r="CTU47" s="1168"/>
      <c r="CTV47" s="1168"/>
      <c r="CTW47" s="1168"/>
      <c r="CTX47" s="1168"/>
      <c r="CTY47" s="1168"/>
      <c r="CTZ47" s="1168"/>
      <c r="CUA47" s="1168"/>
      <c r="CUB47" s="1168"/>
      <c r="CUC47" s="1168"/>
      <c r="CUD47" s="1168"/>
      <c r="CUE47" s="1168"/>
      <c r="CUF47" s="1168"/>
      <c r="CUG47" s="1168"/>
      <c r="CUH47" s="1168"/>
      <c r="CUI47" s="1168"/>
      <c r="CUJ47" s="1168"/>
      <c r="CUK47" s="1168"/>
      <c r="CUL47" s="1168"/>
      <c r="CUM47" s="1168"/>
      <c r="CUN47" s="1168"/>
      <c r="CUO47" s="1168"/>
      <c r="CUP47" s="1168"/>
      <c r="CUQ47" s="1168"/>
      <c r="CUR47" s="1168"/>
      <c r="CUS47" s="1168"/>
      <c r="CUT47" s="1168"/>
      <c r="CUU47" s="1168"/>
      <c r="CUV47" s="1168"/>
      <c r="CUW47" s="1168"/>
      <c r="CUX47" s="1168"/>
      <c r="CUY47" s="1168"/>
      <c r="CUZ47" s="1168"/>
      <c r="CVA47" s="1168"/>
      <c r="CVB47" s="1168"/>
      <c r="CVC47" s="1168"/>
      <c r="CVD47" s="1168"/>
      <c r="CVE47" s="1168"/>
      <c r="CVF47" s="1168"/>
      <c r="CVG47" s="1168"/>
      <c r="CVH47" s="1168"/>
      <c r="CVI47" s="1168"/>
      <c r="CVJ47" s="1168"/>
      <c r="CVK47" s="1168"/>
      <c r="CVL47" s="1168"/>
      <c r="CVM47" s="1168"/>
      <c r="CVN47" s="1168"/>
      <c r="CVO47" s="1168"/>
      <c r="CVP47" s="1168"/>
      <c r="CVQ47" s="1168"/>
      <c r="CVR47" s="1168"/>
      <c r="CVS47" s="1168"/>
      <c r="CVT47" s="1168"/>
      <c r="CVU47" s="1168"/>
      <c r="CVV47" s="1168"/>
      <c r="CVW47" s="1168"/>
      <c r="CVX47" s="1168"/>
      <c r="CVY47" s="1168"/>
      <c r="CVZ47" s="1168"/>
      <c r="CWA47" s="1168"/>
      <c r="CWB47" s="1168"/>
      <c r="CWC47" s="1168"/>
      <c r="CWD47" s="1168"/>
      <c r="CWE47" s="1168"/>
      <c r="CWF47" s="1168"/>
      <c r="CWG47" s="1168"/>
      <c r="CWH47" s="1168"/>
      <c r="CWI47" s="1168"/>
      <c r="CWJ47" s="1168"/>
      <c r="CWK47" s="1168"/>
      <c r="CWL47" s="1168"/>
      <c r="CWM47" s="1168"/>
      <c r="CWN47" s="1168"/>
      <c r="CWO47" s="1168"/>
      <c r="CWP47" s="1168"/>
      <c r="CWQ47" s="1168"/>
      <c r="CWR47" s="1168"/>
      <c r="CWS47" s="1168"/>
      <c r="CWT47" s="1168"/>
      <c r="CWU47" s="1168"/>
      <c r="CWV47" s="1168"/>
      <c r="CWW47" s="1168"/>
      <c r="CWX47" s="1168"/>
      <c r="CWY47" s="1168"/>
      <c r="CWZ47" s="1168"/>
      <c r="CXA47" s="1168"/>
      <c r="CXB47" s="1168"/>
      <c r="CXC47" s="1168"/>
      <c r="CXD47" s="1168"/>
      <c r="CXE47" s="1168"/>
      <c r="CXF47" s="1168"/>
      <c r="CXG47" s="1168"/>
      <c r="CXH47" s="1168"/>
      <c r="CXI47" s="1168"/>
      <c r="CXJ47" s="1168"/>
      <c r="CXK47" s="1168"/>
      <c r="CXL47" s="1168"/>
      <c r="CXM47" s="1168"/>
      <c r="CXN47" s="1168"/>
      <c r="CXO47" s="1168"/>
      <c r="CXP47" s="1168"/>
      <c r="CXQ47" s="1168"/>
      <c r="CXR47" s="1168"/>
      <c r="CXS47" s="1168"/>
      <c r="CXT47" s="1168"/>
      <c r="CXU47" s="1168"/>
      <c r="CXV47" s="1168"/>
      <c r="CXW47" s="1168"/>
      <c r="CXX47" s="1168"/>
      <c r="CXY47" s="1168"/>
      <c r="CXZ47" s="1168"/>
      <c r="CYA47" s="1168"/>
      <c r="CYB47" s="1168"/>
      <c r="CYC47" s="1168"/>
      <c r="CYD47" s="1168"/>
      <c r="CYE47" s="1168"/>
      <c r="CYF47" s="1168"/>
      <c r="CYG47" s="1168"/>
      <c r="CYH47" s="1168"/>
      <c r="CYI47" s="1168"/>
      <c r="CYJ47" s="1168"/>
      <c r="CYK47" s="1168"/>
      <c r="CYL47" s="1168"/>
      <c r="CYM47" s="1168"/>
      <c r="CYN47" s="1168"/>
      <c r="CYO47" s="1168"/>
      <c r="CYP47" s="1168"/>
      <c r="CYQ47" s="1168"/>
      <c r="CYR47" s="1168"/>
      <c r="CYS47" s="1168"/>
      <c r="CYT47" s="1168"/>
      <c r="CYU47" s="1168"/>
      <c r="CYV47" s="1168"/>
      <c r="CYW47" s="1168"/>
      <c r="CYX47" s="1168"/>
      <c r="CYY47" s="1168"/>
      <c r="CYZ47" s="1168"/>
      <c r="CZA47" s="1168"/>
      <c r="CZB47" s="1168"/>
      <c r="CZC47" s="1168"/>
      <c r="CZD47" s="1168"/>
      <c r="CZE47" s="1168"/>
      <c r="CZF47" s="1168"/>
      <c r="CZG47" s="1168"/>
      <c r="CZH47" s="1168"/>
      <c r="CZI47" s="1168"/>
      <c r="CZJ47" s="1168"/>
      <c r="CZK47" s="1168"/>
      <c r="CZL47" s="1168"/>
      <c r="CZM47" s="1168"/>
      <c r="CZN47" s="1168"/>
      <c r="CZO47" s="1168"/>
      <c r="CZP47" s="1168"/>
      <c r="CZQ47" s="1168"/>
      <c r="CZR47" s="1168"/>
      <c r="CZS47" s="1168"/>
      <c r="CZT47" s="1168"/>
      <c r="CZU47" s="1168"/>
      <c r="CZV47" s="1168"/>
      <c r="CZW47" s="1168"/>
      <c r="CZX47" s="1168"/>
      <c r="CZY47" s="1168"/>
      <c r="CZZ47" s="1168"/>
      <c r="DAA47" s="1168"/>
      <c r="DAB47" s="1168"/>
      <c r="DAC47" s="1168"/>
      <c r="DAD47" s="1168"/>
      <c r="DAE47" s="1168"/>
      <c r="DAF47" s="1168"/>
      <c r="DAG47" s="1168"/>
      <c r="DAH47" s="1168"/>
      <c r="DAI47" s="1168"/>
      <c r="DAJ47" s="1168"/>
      <c r="DAK47" s="1168"/>
      <c r="DAL47" s="1168"/>
      <c r="DAM47" s="1168"/>
      <c r="DAN47" s="1168"/>
      <c r="DAO47" s="1168"/>
      <c r="DAP47" s="1168"/>
      <c r="DAQ47" s="1168"/>
      <c r="DAR47" s="1168"/>
      <c r="DAS47" s="1168"/>
      <c r="DAT47" s="1168"/>
      <c r="DAU47" s="1168"/>
      <c r="DAV47" s="1168"/>
      <c r="DAW47" s="1168"/>
      <c r="DAX47" s="1168"/>
      <c r="DAY47" s="1168"/>
      <c r="DAZ47" s="1168"/>
      <c r="DBA47" s="1168"/>
      <c r="DBB47" s="1168"/>
      <c r="DBC47" s="1168"/>
      <c r="DBD47" s="1168"/>
      <c r="DBE47" s="1168"/>
      <c r="DBF47" s="1168"/>
      <c r="DBG47" s="1168"/>
      <c r="DBH47" s="1168"/>
      <c r="DBI47" s="1168"/>
      <c r="DBJ47" s="1168"/>
      <c r="DBK47" s="1168"/>
      <c r="DBL47" s="1168"/>
      <c r="DBM47" s="1168"/>
      <c r="DBN47" s="1168"/>
      <c r="DBO47" s="1168"/>
      <c r="DBP47" s="1168"/>
      <c r="DBQ47" s="1168"/>
      <c r="DBR47" s="1168"/>
      <c r="DBS47" s="1168"/>
      <c r="DBT47" s="1168"/>
      <c r="DBU47" s="1168"/>
      <c r="DBV47" s="1168"/>
      <c r="DBW47" s="1168"/>
      <c r="DBX47" s="1168"/>
      <c r="DBY47" s="1168"/>
      <c r="DBZ47" s="1168"/>
      <c r="DCA47" s="1168"/>
      <c r="DCB47" s="1168"/>
      <c r="DCC47" s="1168"/>
      <c r="DCD47" s="1168"/>
      <c r="DCE47" s="1168"/>
      <c r="DCF47" s="1168"/>
      <c r="DCG47" s="1168"/>
      <c r="DCH47" s="1168"/>
      <c r="DCI47" s="1168"/>
      <c r="DCJ47" s="1168"/>
      <c r="DCK47" s="1168"/>
      <c r="DCL47" s="1168"/>
      <c r="DCM47" s="1168"/>
      <c r="DCN47" s="1168"/>
      <c r="DCO47" s="1168"/>
      <c r="DCP47" s="1168"/>
      <c r="DCQ47" s="1168"/>
      <c r="DCR47" s="1168"/>
      <c r="DCS47" s="1168"/>
      <c r="DCT47" s="1168"/>
      <c r="DCU47" s="1168"/>
      <c r="DCV47" s="1168"/>
      <c r="DCW47" s="1168"/>
      <c r="DCX47" s="1168"/>
      <c r="DCY47" s="1168"/>
      <c r="DCZ47" s="1168"/>
      <c r="DDA47" s="1168"/>
      <c r="DDB47" s="1168"/>
      <c r="DDC47" s="1168"/>
      <c r="DDD47" s="1168"/>
      <c r="DDE47" s="1168"/>
      <c r="DDF47" s="1168"/>
      <c r="DDG47" s="1168"/>
      <c r="DDH47" s="1168"/>
      <c r="DDI47" s="1168"/>
      <c r="DDJ47" s="1168"/>
      <c r="DDK47" s="1168"/>
      <c r="DDL47" s="1168"/>
      <c r="DDM47" s="1168"/>
      <c r="DDN47" s="1168"/>
      <c r="DDO47" s="1168"/>
      <c r="DDP47" s="1168"/>
      <c r="DDQ47" s="1168"/>
      <c r="DDR47" s="1168"/>
      <c r="DDS47" s="1168"/>
      <c r="DDT47" s="1168"/>
      <c r="DDU47" s="1168"/>
      <c r="DDV47" s="1168"/>
      <c r="DDW47" s="1168"/>
      <c r="DDX47" s="1168"/>
      <c r="DDY47" s="1168"/>
      <c r="DDZ47" s="1168"/>
      <c r="DEA47" s="1168"/>
      <c r="DEB47" s="1168"/>
      <c r="DEC47" s="1168"/>
      <c r="DED47" s="1168"/>
      <c r="DEE47" s="1168"/>
      <c r="DEF47" s="1168"/>
      <c r="DEG47" s="1168"/>
      <c r="DEH47" s="1168"/>
      <c r="DEI47" s="1168"/>
      <c r="DEJ47" s="1168"/>
      <c r="DEK47" s="1168"/>
      <c r="DEL47" s="1168"/>
      <c r="DEM47" s="1168"/>
      <c r="DEN47" s="1168"/>
      <c r="DEO47" s="1168"/>
      <c r="DEP47" s="1168"/>
      <c r="DEQ47" s="1168"/>
      <c r="DER47" s="1168"/>
      <c r="DES47" s="1168"/>
      <c r="DET47" s="1168"/>
      <c r="DEU47" s="1168"/>
      <c r="DEV47" s="1168"/>
      <c r="DEW47" s="1168"/>
      <c r="DEX47" s="1168"/>
      <c r="DEY47" s="1168"/>
      <c r="DEZ47" s="1168"/>
      <c r="DFA47" s="1168"/>
      <c r="DFB47" s="1168"/>
      <c r="DFC47" s="1168"/>
      <c r="DFD47" s="1168"/>
      <c r="DFE47" s="1168"/>
      <c r="DFF47" s="1168"/>
      <c r="DFG47" s="1168"/>
      <c r="DFH47" s="1168"/>
      <c r="DFI47" s="1168"/>
      <c r="DFJ47" s="1168"/>
      <c r="DFK47" s="1168"/>
      <c r="DFL47" s="1168"/>
      <c r="DFM47" s="1168"/>
      <c r="DFN47" s="1168"/>
      <c r="DFO47" s="1168"/>
      <c r="DFP47" s="1168"/>
      <c r="DFQ47" s="1168"/>
      <c r="DFR47" s="1168"/>
      <c r="DFS47" s="1168"/>
      <c r="DFT47" s="1168"/>
      <c r="DFU47" s="1168"/>
      <c r="DFV47" s="1168"/>
      <c r="DFW47" s="1168"/>
      <c r="DFX47" s="1168"/>
      <c r="DFY47" s="1168"/>
      <c r="DFZ47" s="1168"/>
      <c r="DGA47" s="1168"/>
      <c r="DGB47" s="1168"/>
      <c r="DGC47" s="1168"/>
      <c r="DGD47" s="1168"/>
      <c r="DGE47" s="1168"/>
      <c r="DGF47" s="1168"/>
      <c r="DGG47" s="1168"/>
      <c r="DGH47" s="1168"/>
      <c r="DGI47" s="1168"/>
      <c r="DGJ47" s="1168"/>
      <c r="DGK47" s="1168"/>
      <c r="DGL47" s="1168"/>
      <c r="DGM47" s="1168"/>
      <c r="DGN47" s="1168"/>
      <c r="DGO47" s="1168"/>
      <c r="DGP47" s="1168"/>
      <c r="DGQ47" s="1168"/>
      <c r="DGR47" s="1168"/>
      <c r="DGS47" s="1168"/>
      <c r="DGT47" s="1168"/>
      <c r="DGU47" s="1168"/>
      <c r="DGV47" s="1168"/>
      <c r="DGW47" s="1168"/>
      <c r="DGX47" s="1168"/>
      <c r="DGY47" s="1168"/>
      <c r="DGZ47" s="1168"/>
      <c r="DHA47" s="1168"/>
      <c r="DHB47" s="1168"/>
      <c r="DHC47" s="1168"/>
      <c r="DHD47" s="1168"/>
      <c r="DHE47" s="1168"/>
      <c r="DHF47" s="1168"/>
      <c r="DHG47" s="1168"/>
      <c r="DHH47" s="1168"/>
      <c r="DHI47" s="1168"/>
      <c r="DHJ47" s="1168"/>
      <c r="DHK47" s="1168"/>
      <c r="DHL47" s="1168"/>
      <c r="DHM47" s="1168"/>
      <c r="DHN47" s="1168"/>
      <c r="DHO47" s="1168"/>
      <c r="DHP47" s="1168"/>
      <c r="DHQ47" s="1168"/>
      <c r="DHR47" s="1168"/>
      <c r="DHS47" s="1168"/>
      <c r="DHT47" s="1168"/>
      <c r="DHU47" s="1168"/>
      <c r="DHV47" s="1168"/>
      <c r="DHW47" s="1168"/>
      <c r="DHX47" s="1168"/>
      <c r="DHY47" s="1168"/>
      <c r="DHZ47" s="1168"/>
      <c r="DIA47" s="1168"/>
      <c r="DIB47" s="1168"/>
      <c r="DIC47" s="1168"/>
      <c r="DID47" s="1168"/>
      <c r="DIE47" s="1168"/>
      <c r="DIF47" s="1168"/>
      <c r="DIG47" s="1168"/>
      <c r="DIH47" s="1168"/>
      <c r="DII47" s="1168"/>
      <c r="DIJ47" s="1168"/>
      <c r="DIK47" s="1168"/>
      <c r="DIL47" s="1168"/>
      <c r="DIM47" s="1168"/>
      <c r="DIN47" s="1168"/>
      <c r="DIO47" s="1168"/>
      <c r="DIP47" s="1168"/>
      <c r="DIQ47" s="1168"/>
      <c r="DIR47" s="1168"/>
      <c r="DIS47" s="1168"/>
      <c r="DIT47" s="1168"/>
      <c r="DIU47" s="1168"/>
      <c r="DIV47" s="1168"/>
      <c r="DIW47" s="1168"/>
      <c r="DIX47" s="1168"/>
      <c r="DIY47" s="1168"/>
      <c r="DIZ47" s="1168"/>
      <c r="DJA47" s="1168"/>
      <c r="DJB47" s="1168"/>
      <c r="DJC47" s="1168"/>
      <c r="DJD47" s="1168"/>
      <c r="DJE47" s="1168"/>
      <c r="DJF47" s="1168"/>
      <c r="DJG47" s="1168"/>
      <c r="DJH47" s="1168"/>
      <c r="DJI47" s="1168"/>
      <c r="DJJ47" s="1168"/>
      <c r="DJK47" s="1168"/>
      <c r="DJL47" s="1168"/>
      <c r="DJM47" s="1168"/>
      <c r="DJN47" s="1168"/>
      <c r="DJO47" s="1168"/>
      <c r="DJP47" s="1168"/>
      <c r="DJQ47" s="1168"/>
      <c r="DJR47" s="1168"/>
      <c r="DJS47" s="1168"/>
      <c r="DJT47" s="1168"/>
      <c r="DJU47" s="1168"/>
      <c r="DJV47" s="1168"/>
      <c r="DJW47" s="1168"/>
      <c r="DJX47" s="1168"/>
      <c r="DJY47" s="1168"/>
      <c r="DJZ47" s="1168"/>
      <c r="DKA47" s="1168"/>
      <c r="DKB47" s="1168"/>
      <c r="DKC47" s="1168"/>
      <c r="DKD47" s="1168"/>
      <c r="DKE47" s="1168"/>
      <c r="DKF47" s="1168"/>
      <c r="DKG47" s="1168"/>
      <c r="DKH47" s="1168"/>
      <c r="DKI47" s="1168"/>
      <c r="DKJ47" s="1168"/>
      <c r="DKK47" s="1168"/>
      <c r="DKL47" s="1168"/>
      <c r="DKM47" s="1168"/>
      <c r="DKN47" s="1168"/>
      <c r="DKO47" s="1168"/>
      <c r="DKP47" s="1168"/>
      <c r="DKQ47" s="1168"/>
      <c r="DKR47" s="1168"/>
      <c r="DKS47" s="1168"/>
      <c r="DKT47" s="1168"/>
      <c r="DKU47" s="1168"/>
      <c r="DKV47" s="1168"/>
      <c r="DKW47" s="1168"/>
      <c r="DKX47" s="1168"/>
      <c r="DKY47" s="1168"/>
      <c r="DKZ47" s="1168"/>
      <c r="DLA47" s="1168"/>
      <c r="DLB47" s="1168"/>
      <c r="DLC47" s="1168"/>
      <c r="DLD47" s="1168"/>
      <c r="DLE47" s="1168"/>
      <c r="DLF47" s="1168"/>
      <c r="DLG47" s="1168"/>
      <c r="DLH47" s="1168"/>
      <c r="DLI47" s="1168"/>
      <c r="DLJ47" s="1168"/>
      <c r="DLK47" s="1168"/>
      <c r="DLL47" s="1168"/>
      <c r="DLM47" s="1168"/>
      <c r="DLN47" s="1168"/>
      <c r="DLO47" s="1168"/>
      <c r="DLP47" s="1168"/>
      <c r="DLQ47" s="1168"/>
      <c r="DLR47" s="1168"/>
      <c r="DLS47" s="1168"/>
      <c r="DLT47" s="1168"/>
      <c r="DLU47" s="1168"/>
      <c r="DLV47" s="1168"/>
      <c r="DLW47" s="1168"/>
      <c r="DLX47" s="1168"/>
      <c r="DLY47" s="1168"/>
      <c r="DLZ47" s="1168"/>
      <c r="DMA47" s="1168"/>
      <c r="DMB47" s="1168"/>
      <c r="DMC47" s="1168"/>
      <c r="DMD47" s="1168"/>
      <c r="DME47" s="1168"/>
      <c r="DMF47" s="1168"/>
      <c r="DMG47" s="1168"/>
      <c r="DMH47" s="1168"/>
      <c r="DMI47" s="1168"/>
      <c r="DMJ47" s="1168"/>
      <c r="DMK47" s="1168"/>
      <c r="DML47" s="1168"/>
      <c r="DMM47" s="1168"/>
      <c r="DMN47" s="1168"/>
      <c r="DMO47" s="1168"/>
      <c r="DMP47" s="1168"/>
      <c r="DMQ47" s="1168"/>
      <c r="DMR47" s="1168"/>
      <c r="DMS47" s="1168"/>
      <c r="DMT47" s="1168"/>
      <c r="DMU47" s="1168"/>
      <c r="DMV47" s="1168"/>
      <c r="DMW47" s="1168"/>
      <c r="DMX47" s="1168"/>
      <c r="DMY47" s="1168"/>
      <c r="DMZ47" s="1168"/>
      <c r="DNA47" s="1168"/>
      <c r="DNB47" s="1168"/>
      <c r="DNC47" s="1168"/>
      <c r="DND47" s="1168"/>
      <c r="DNE47" s="1168"/>
      <c r="DNF47" s="1168"/>
      <c r="DNG47" s="1168"/>
      <c r="DNH47" s="1168"/>
      <c r="DNI47" s="1168"/>
      <c r="DNJ47" s="1168"/>
      <c r="DNK47" s="1168"/>
      <c r="DNL47" s="1168"/>
      <c r="DNM47" s="1168"/>
      <c r="DNN47" s="1168"/>
      <c r="DNO47" s="1168"/>
      <c r="DNP47" s="1168"/>
      <c r="DNQ47" s="1168"/>
      <c r="DNR47" s="1168"/>
      <c r="DNS47" s="1168"/>
      <c r="DNT47" s="1168"/>
      <c r="DNU47" s="1168"/>
      <c r="DNV47" s="1168"/>
      <c r="DNW47" s="1168"/>
      <c r="DNX47" s="1168"/>
      <c r="DNY47" s="1168"/>
      <c r="DNZ47" s="1168"/>
      <c r="DOA47" s="1168"/>
      <c r="DOB47" s="1168"/>
      <c r="DOC47" s="1168"/>
      <c r="DOD47" s="1168"/>
      <c r="DOE47" s="1168"/>
      <c r="DOF47" s="1168"/>
      <c r="DOG47" s="1168"/>
      <c r="DOH47" s="1168"/>
      <c r="DOI47" s="1168"/>
      <c r="DOJ47" s="1168"/>
      <c r="DOK47" s="1168"/>
      <c r="DOL47" s="1168"/>
      <c r="DOM47" s="1168"/>
      <c r="DON47" s="1168"/>
      <c r="DOO47" s="1168"/>
      <c r="DOP47" s="1168"/>
      <c r="DOQ47" s="1168"/>
      <c r="DOR47" s="1168"/>
      <c r="DOS47" s="1168"/>
      <c r="DOT47" s="1168"/>
      <c r="DOU47" s="1168"/>
      <c r="DOV47" s="1168"/>
      <c r="DOW47" s="1168"/>
      <c r="DOX47" s="1168"/>
      <c r="DOY47" s="1168"/>
      <c r="DOZ47" s="1168"/>
      <c r="DPA47" s="1168"/>
      <c r="DPB47" s="1168"/>
      <c r="DPC47" s="1168"/>
      <c r="DPD47" s="1168"/>
      <c r="DPE47" s="1168"/>
      <c r="DPF47" s="1168"/>
      <c r="DPG47" s="1168"/>
      <c r="DPH47" s="1168"/>
      <c r="DPI47" s="1168"/>
      <c r="DPJ47" s="1168"/>
      <c r="DPK47" s="1168"/>
      <c r="DPL47" s="1168"/>
      <c r="DPM47" s="1168"/>
      <c r="DPN47" s="1168"/>
      <c r="DPO47" s="1168"/>
      <c r="DPP47" s="1168"/>
      <c r="DPQ47" s="1168"/>
      <c r="DPR47" s="1168"/>
      <c r="DPS47" s="1168"/>
      <c r="DPT47" s="1168"/>
      <c r="DPU47" s="1168"/>
      <c r="DPV47" s="1168"/>
      <c r="DPW47" s="1168"/>
      <c r="DPX47" s="1168"/>
      <c r="DPY47" s="1168"/>
      <c r="DPZ47" s="1168"/>
      <c r="DQA47" s="1168"/>
      <c r="DQB47" s="1168"/>
      <c r="DQC47" s="1168"/>
      <c r="DQD47" s="1168"/>
      <c r="DQE47" s="1168"/>
      <c r="DQF47" s="1168"/>
      <c r="DQG47" s="1168"/>
      <c r="DQH47" s="1168"/>
      <c r="DQI47" s="1168"/>
      <c r="DQJ47" s="1168"/>
      <c r="DQK47" s="1168"/>
      <c r="DQL47" s="1168"/>
      <c r="DQM47" s="1168"/>
      <c r="DQN47" s="1168"/>
      <c r="DQO47" s="1168"/>
      <c r="DQP47" s="1168"/>
      <c r="DQQ47" s="1168"/>
      <c r="DQR47" s="1168"/>
      <c r="DQS47" s="1168"/>
      <c r="DQT47" s="1168"/>
      <c r="DQU47" s="1168"/>
      <c r="DQV47" s="1168"/>
      <c r="DQW47" s="1168"/>
      <c r="DQX47" s="1168"/>
      <c r="DQY47" s="1168"/>
      <c r="DQZ47" s="1168"/>
      <c r="DRA47" s="1168"/>
      <c r="DRB47" s="1168"/>
      <c r="DRC47" s="1168"/>
      <c r="DRD47" s="1168"/>
      <c r="DRE47" s="1168"/>
      <c r="DRF47" s="1168"/>
      <c r="DRG47" s="1168"/>
      <c r="DRH47" s="1168"/>
      <c r="DRI47" s="1168"/>
      <c r="DRJ47" s="1168"/>
      <c r="DRK47" s="1168"/>
      <c r="DRL47" s="1168"/>
      <c r="DRM47" s="1168"/>
      <c r="DRN47" s="1168"/>
      <c r="DRO47" s="1168"/>
      <c r="DRP47" s="1168"/>
      <c r="DRQ47" s="1168"/>
      <c r="DRR47" s="1168"/>
      <c r="DRS47" s="1168"/>
      <c r="DRT47" s="1168"/>
      <c r="DRU47" s="1168"/>
      <c r="DRV47" s="1168"/>
      <c r="DRW47" s="1168"/>
      <c r="DRX47" s="1168"/>
      <c r="DRY47" s="1168"/>
      <c r="DRZ47" s="1168"/>
      <c r="DSA47" s="1168"/>
      <c r="DSB47" s="1168"/>
      <c r="DSC47" s="1168"/>
      <c r="DSD47" s="1168"/>
      <c r="DSE47" s="1168"/>
      <c r="DSF47" s="1168"/>
      <c r="DSG47" s="1168"/>
      <c r="DSH47" s="1168"/>
      <c r="DSI47" s="1168"/>
      <c r="DSJ47" s="1168"/>
      <c r="DSK47" s="1168"/>
      <c r="DSL47" s="1168"/>
      <c r="DSM47" s="1168"/>
      <c r="DSN47" s="1168"/>
      <c r="DSO47" s="1168"/>
      <c r="DSP47" s="1168"/>
      <c r="DSQ47" s="1168"/>
      <c r="DSR47" s="1168"/>
      <c r="DSS47" s="1168"/>
      <c r="DST47" s="1168"/>
      <c r="DSU47" s="1168"/>
      <c r="DSV47" s="1168"/>
      <c r="DSW47" s="1168"/>
      <c r="DSX47" s="1168"/>
      <c r="DSY47" s="1168"/>
      <c r="DSZ47" s="1168"/>
      <c r="DTA47" s="1168"/>
      <c r="DTB47" s="1168"/>
      <c r="DTC47" s="1168"/>
      <c r="DTD47" s="1168"/>
      <c r="DTE47" s="1168"/>
      <c r="DTF47" s="1168"/>
      <c r="DTG47" s="1168"/>
      <c r="DTH47" s="1168"/>
      <c r="DTI47" s="1168"/>
      <c r="DTJ47" s="1168"/>
      <c r="DTK47" s="1168"/>
      <c r="DTL47" s="1168"/>
      <c r="DTM47" s="1168"/>
      <c r="DTN47" s="1168"/>
      <c r="DTO47" s="1168"/>
      <c r="DTP47" s="1168"/>
      <c r="DTQ47" s="1168"/>
      <c r="DTR47" s="1168"/>
      <c r="DTS47" s="1168"/>
      <c r="DTT47" s="1168"/>
      <c r="DTU47" s="1168"/>
      <c r="DTV47" s="1168"/>
      <c r="DTW47" s="1168"/>
      <c r="DTX47" s="1168"/>
      <c r="DTY47" s="1168"/>
      <c r="DTZ47" s="1168"/>
      <c r="DUA47" s="1168"/>
      <c r="DUB47" s="1168"/>
      <c r="DUC47" s="1168"/>
      <c r="DUD47" s="1168"/>
      <c r="DUE47" s="1168"/>
      <c r="DUF47" s="1168"/>
      <c r="DUG47" s="1168"/>
      <c r="DUH47" s="1168"/>
      <c r="DUI47" s="1168"/>
      <c r="DUJ47" s="1168"/>
      <c r="DUK47" s="1168"/>
      <c r="DUL47" s="1168"/>
      <c r="DUM47" s="1168"/>
      <c r="DUN47" s="1168"/>
      <c r="DUO47" s="1168"/>
      <c r="DUP47" s="1168"/>
      <c r="DUQ47" s="1168"/>
      <c r="DUR47" s="1168"/>
      <c r="DUS47" s="1168"/>
      <c r="DUT47" s="1168"/>
      <c r="DUU47" s="1168"/>
      <c r="DUV47" s="1168"/>
      <c r="DUW47" s="1168"/>
      <c r="DUX47" s="1168"/>
      <c r="DUY47" s="1168"/>
      <c r="DUZ47" s="1168"/>
      <c r="DVA47" s="1168"/>
      <c r="DVB47" s="1168"/>
      <c r="DVC47" s="1168"/>
      <c r="DVD47" s="1168"/>
      <c r="DVE47" s="1168"/>
      <c r="DVF47" s="1168"/>
      <c r="DVG47" s="1168"/>
      <c r="DVH47" s="1168"/>
      <c r="DVI47" s="1168"/>
      <c r="DVJ47" s="1168"/>
      <c r="DVK47" s="1168"/>
      <c r="DVL47" s="1168"/>
      <c r="DVM47" s="1168"/>
      <c r="DVN47" s="1168"/>
      <c r="DVO47" s="1168"/>
      <c r="DVP47" s="1168"/>
      <c r="DVQ47" s="1168"/>
      <c r="DVR47" s="1168"/>
      <c r="DVS47" s="1168"/>
      <c r="DVT47" s="1168"/>
      <c r="DVU47" s="1168"/>
      <c r="DVV47" s="1168"/>
      <c r="DVW47" s="1168"/>
      <c r="DVX47" s="1168"/>
      <c r="DVY47" s="1168"/>
      <c r="DVZ47" s="1168"/>
      <c r="DWA47" s="1168"/>
      <c r="DWB47" s="1168"/>
      <c r="DWC47" s="1168"/>
      <c r="DWD47" s="1168"/>
      <c r="DWE47" s="1168"/>
      <c r="DWF47" s="1168"/>
      <c r="DWG47" s="1168"/>
      <c r="DWH47" s="1168"/>
      <c r="DWI47" s="1168"/>
      <c r="DWJ47" s="1168"/>
      <c r="DWK47" s="1168"/>
      <c r="DWL47" s="1168"/>
      <c r="DWM47" s="1168"/>
      <c r="DWN47" s="1168"/>
      <c r="DWO47" s="1168"/>
      <c r="DWP47" s="1168"/>
      <c r="DWQ47" s="1168"/>
      <c r="DWR47" s="1168"/>
      <c r="DWS47" s="1168"/>
      <c r="DWT47" s="1168"/>
      <c r="DWU47" s="1168"/>
      <c r="DWV47" s="1168"/>
      <c r="DWW47" s="1168"/>
      <c r="DWX47" s="1168"/>
      <c r="DWY47" s="1168"/>
      <c r="DWZ47" s="1168"/>
      <c r="DXA47" s="1168"/>
      <c r="DXB47" s="1168"/>
      <c r="DXC47" s="1168"/>
      <c r="DXD47" s="1168"/>
      <c r="DXE47" s="1168"/>
      <c r="DXF47" s="1168"/>
      <c r="DXG47" s="1168"/>
      <c r="DXH47" s="1168"/>
      <c r="DXI47" s="1168"/>
      <c r="DXJ47" s="1168"/>
      <c r="DXK47" s="1168"/>
      <c r="DXL47" s="1168"/>
      <c r="DXM47" s="1168"/>
      <c r="DXN47" s="1168"/>
      <c r="DXO47" s="1168"/>
      <c r="DXP47" s="1168"/>
      <c r="DXQ47" s="1168"/>
      <c r="DXR47" s="1168"/>
      <c r="DXS47" s="1168"/>
      <c r="DXT47" s="1168"/>
      <c r="DXU47" s="1168"/>
      <c r="DXV47" s="1168"/>
      <c r="DXW47" s="1168"/>
      <c r="DXX47" s="1168"/>
      <c r="DXY47" s="1168"/>
      <c r="DXZ47" s="1168"/>
      <c r="DYA47" s="1168"/>
      <c r="DYB47" s="1168"/>
      <c r="DYC47" s="1168"/>
      <c r="DYD47" s="1168"/>
      <c r="DYE47" s="1168"/>
      <c r="DYF47" s="1168"/>
      <c r="DYG47" s="1168"/>
      <c r="DYH47" s="1168"/>
      <c r="DYI47" s="1168"/>
      <c r="DYJ47" s="1168"/>
      <c r="DYK47" s="1168"/>
      <c r="DYL47" s="1168"/>
      <c r="DYM47" s="1168"/>
      <c r="DYN47" s="1168"/>
      <c r="DYO47" s="1168"/>
      <c r="DYP47" s="1168"/>
      <c r="DYQ47" s="1168"/>
      <c r="DYR47" s="1168"/>
      <c r="DYS47" s="1168"/>
      <c r="DYT47" s="1168"/>
      <c r="DYU47" s="1168"/>
      <c r="DYV47" s="1168"/>
      <c r="DYW47" s="1168"/>
      <c r="DYX47" s="1168"/>
      <c r="DYY47" s="1168"/>
      <c r="DYZ47" s="1168"/>
      <c r="DZA47" s="1168"/>
      <c r="DZB47" s="1168"/>
      <c r="DZC47" s="1168"/>
      <c r="DZD47" s="1168"/>
      <c r="DZE47" s="1168"/>
      <c r="DZF47" s="1168"/>
      <c r="DZG47" s="1168"/>
      <c r="DZH47" s="1168"/>
      <c r="DZI47" s="1168"/>
      <c r="DZJ47" s="1168"/>
      <c r="DZK47" s="1168"/>
      <c r="DZL47" s="1168"/>
      <c r="DZM47" s="1168"/>
      <c r="DZN47" s="1168"/>
      <c r="DZO47" s="1168"/>
      <c r="DZP47" s="1168"/>
      <c r="DZQ47" s="1168"/>
      <c r="DZR47" s="1168"/>
      <c r="DZS47" s="1168"/>
      <c r="DZT47" s="1168"/>
      <c r="DZU47" s="1168"/>
      <c r="DZV47" s="1168"/>
      <c r="DZW47" s="1168"/>
      <c r="DZX47" s="1168"/>
      <c r="DZY47" s="1168"/>
      <c r="DZZ47" s="1168"/>
      <c r="EAA47" s="1168"/>
      <c r="EAB47" s="1168"/>
      <c r="EAC47" s="1168"/>
      <c r="EAD47" s="1168"/>
      <c r="EAE47" s="1168"/>
      <c r="EAF47" s="1168"/>
      <c r="EAG47" s="1168"/>
      <c r="EAH47" s="1168"/>
      <c r="EAI47" s="1168"/>
      <c r="EAJ47" s="1168"/>
      <c r="EAK47" s="1168"/>
      <c r="EAL47" s="1168"/>
      <c r="EAM47" s="1168"/>
      <c r="EAN47" s="1168"/>
      <c r="EAO47" s="1168"/>
      <c r="EAP47" s="1168"/>
      <c r="EAQ47" s="1168"/>
      <c r="EAR47" s="1168"/>
      <c r="EAS47" s="1168"/>
      <c r="EAT47" s="1168"/>
      <c r="EAU47" s="1168"/>
      <c r="EAV47" s="1168"/>
      <c r="EAW47" s="1168"/>
      <c r="EAX47" s="1168"/>
      <c r="EAY47" s="1168"/>
      <c r="EAZ47" s="1168"/>
      <c r="EBA47" s="1168"/>
      <c r="EBB47" s="1168"/>
      <c r="EBC47" s="1168"/>
      <c r="EBD47" s="1168"/>
      <c r="EBE47" s="1168"/>
      <c r="EBF47" s="1168"/>
      <c r="EBG47" s="1168"/>
      <c r="EBH47" s="1168"/>
      <c r="EBI47" s="1168"/>
      <c r="EBJ47" s="1168"/>
      <c r="EBK47" s="1168"/>
      <c r="EBL47" s="1168"/>
      <c r="EBM47" s="1168"/>
      <c r="EBN47" s="1168"/>
      <c r="EBO47" s="1168"/>
      <c r="EBP47" s="1168"/>
      <c r="EBQ47" s="1168"/>
      <c r="EBR47" s="1168"/>
      <c r="EBS47" s="1168"/>
      <c r="EBT47" s="1168"/>
      <c r="EBU47" s="1168"/>
      <c r="EBV47" s="1168"/>
      <c r="EBW47" s="1168"/>
      <c r="EBX47" s="1168"/>
      <c r="EBY47" s="1168"/>
      <c r="EBZ47" s="1168"/>
      <c r="ECA47" s="1168"/>
      <c r="ECB47" s="1168"/>
      <c r="ECC47" s="1168"/>
      <c r="ECD47" s="1168"/>
      <c r="ECE47" s="1168"/>
      <c r="ECF47" s="1168"/>
      <c r="ECG47" s="1168"/>
      <c r="ECH47" s="1168"/>
      <c r="ECI47" s="1168"/>
      <c r="ECJ47" s="1168"/>
      <c r="ECK47" s="1168"/>
      <c r="ECL47" s="1168"/>
      <c r="ECM47" s="1168"/>
      <c r="ECN47" s="1168"/>
      <c r="ECO47" s="1168"/>
      <c r="ECP47" s="1168"/>
      <c r="ECQ47" s="1168"/>
      <c r="ECR47" s="1168"/>
      <c r="ECS47" s="1168"/>
      <c r="ECT47" s="1168"/>
      <c r="ECU47" s="1168"/>
      <c r="ECV47" s="1168"/>
      <c r="ECW47" s="1168"/>
      <c r="ECX47" s="1168"/>
      <c r="ECY47" s="1168"/>
      <c r="ECZ47" s="1168"/>
      <c r="EDA47" s="1168"/>
      <c r="EDB47" s="1168"/>
      <c r="EDC47" s="1168"/>
      <c r="EDD47" s="1168"/>
      <c r="EDE47" s="1168"/>
      <c r="EDF47" s="1168"/>
      <c r="EDG47" s="1168"/>
      <c r="EDH47" s="1168"/>
      <c r="EDI47" s="1168"/>
      <c r="EDJ47" s="1168"/>
      <c r="EDK47" s="1168"/>
      <c r="EDL47" s="1168"/>
      <c r="EDM47" s="1168"/>
      <c r="EDN47" s="1168"/>
      <c r="EDO47" s="1168"/>
      <c r="EDP47" s="1168"/>
      <c r="EDQ47" s="1168"/>
      <c r="EDR47" s="1168"/>
      <c r="EDS47" s="1168"/>
      <c r="EDT47" s="1168"/>
      <c r="EDU47" s="1168"/>
      <c r="EDV47" s="1168"/>
      <c r="EDW47" s="1168"/>
      <c r="EDX47" s="1168"/>
      <c r="EDY47" s="1168"/>
      <c r="EDZ47" s="1168"/>
      <c r="EEA47" s="1168"/>
      <c r="EEB47" s="1168"/>
      <c r="EEC47" s="1168"/>
      <c r="EED47" s="1168"/>
      <c r="EEE47" s="1168"/>
      <c r="EEF47" s="1168"/>
      <c r="EEG47" s="1168"/>
      <c r="EEH47" s="1168"/>
      <c r="EEI47" s="1168"/>
      <c r="EEJ47" s="1168"/>
      <c r="EEK47" s="1168"/>
      <c r="EEL47" s="1168"/>
      <c r="EEM47" s="1168"/>
      <c r="EEN47" s="1168"/>
      <c r="EEO47" s="1168"/>
      <c r="EEP47" s="1168"/>
      <c r="EEQ47" s="1168"/>
      <c r="EER47" s="1168"/>
      <c r="EES47" s="1168"/>
      <c r="EET47" s="1168"/>
      <c r="EEU47" s="1168"/>
      <c r="EEV47" s="1168"/>
      <c r="EEW47" s="1168"/>
      <c r="EEX47" s="1168"/>
      <c r="EEY47" s="1168"/>
      <c r="EEZ47" s="1168"/>
      <c r="EFA47" s="1168"/>
      <c r="EFB47" s="1168"/>
      <c r="EFC47" s="1168"/>
      <c r="EFD47" s="1168"/>
      <c r="EFE47" s="1168"/>
      <c r="EFF47" s="1168"/>
      <c r="EFG47" s="1168"/>
      <c r="EFH47" s="1168"/>
      <c r="EFI47" s="1168"/>
      <c r="EFJ47" s="1168"/>
      <c r="EFK47" s="1168"/>
      <c r="EFL47" s="1168"/>
      <c r="EFM47" s="1168"/>
      <c r="EFN47" s="1168"/>
      <c r="EFO47" s="1168"/>
      <c r="EFP47" s="1168"/>
      <c r="EFQ47" s="1168"/>
      <c r="EFR47" s="1168"/>
      <c r="EFS47" s="1168"/>
      <c r="EFT47" s="1168"/>
      <c r="EFU47" s="1168"/>
      <c r="EFV47" s="1168"/>
      <c r="EFW47" s="1168"/>
      <c r="EFX47" s="1168"/>
      <c r="EFY47" s="1168"/>
      <c r="EFZ47" s="1168"/>
      <c r="EGA47" s="1168"/>
      <c r="EGB47" s="1168"/>
      <c r="EGC47" s="1168"/>
      <c r="EGD47" s="1168"/>
      <c r="EGE47" s="1168"/>
      <c r="EGF47" s="1168"/>
      <c r="EGG47" s="1168"/>
      <c r="EGH47" s="1168"/>
      <c r="EGI47" s="1168"/>
      <c r="EGJ47" s="1168"/>
      <c r="EGK47" s="1168"/>
      <c r="EGL47" s="1168"/>
      <c r="EGM47" s="1168"/>
      <c r="EGN47" s="1168"/>
      <c r="EGO47" s="1168"/>
      <c r="EGP47" s="1168"/>
      <c r="EGQ47" s="1168"/>
      <c r="EGR47" s="1168"/>
      <c r="EGS47" s="1168"/>
      <c r="EGT47" s="1168"/>
      <c r="EGU47" s="1168"/>
      <c r="EGV47" s="1168"/>
      <c r="EGW47" s="1168"/>
      <c r="EGX47" s="1168"/>
      <c r="EGY47" s="1168"/>
      <c r="EGZ47" s="1168"/>
      <c r="EHA47" s="1168"/>
      <c r="EHB47" s="1168"/>
      <c r="EHC47" s="1168"/>
      <c r="EHD47" s="1168"/>
      <c r="EHE47" s="1168"/>
      <c r="EHF47" s="1168"/>
      <c r="EHG47" s="1168"/>
      <c r="EHH47" s="1168"/>
      <c r="EHI47" s="1168"/>
      <c r="EHJ47" s="1168"/>
      <c r="EHK47" s="1168"/>
      <c r="EHL47" s="1168"/>
      <c r="EHM47" s="1168"/>
      <c r="EHN47" s="1168"/>
      <c r="EHO47" s="1168"/>
      <c r="EHP47" s="1168"/>
      <c r="EHQ47" s="1168"/>
      <c r="EHR47" s="1168"/>
      <c r="EHS47" s="1168"/>
      <c r="EHT47" s="1168"/>
      <c r="EHU47" s="1168"/>
      <c r="EHV47" s="1168"/>
      <c r="EHW47" s="1168"/>
      <c r="EHX47" s="1168"/>
      <c r="EHY47" s="1168"/>
      <c r="EHZ47" s="1168"/>
      <c r="EIA47" s="1168"/>
      <c r="EIB47" s="1168"/>
      <c r="EIC47" s="1168"/>
      <c r="EID47" s="1168"/>
      <c r="EIE47" s="1168"/>
      <c r="EIF47" s="1168"/>
      <c r="EIG47" s="1168"/>
      <c r="EIH47" s="1168"/>
      <c r="EII47" s="1168"/>
      <c r="EIJ47" s="1168"/>
      <c r="EIK47" s="1168"/>
      <c r="EIL47" s="1168"/>
      <c r="EIM47" s="1168"/>
      <c r="EIN47" s="1168"/>
      <c r="EIO47" s="1168"/>
      <c r="EIP47" s="1168"/>
      <c r="EIQ47" s="1168"/>
      <c r="EIR47" s="1168"/>
      <c r="EIS47" s="1168"/>
      <c r="EIT47" s="1168"/>
      <c r="EIU47" s="1168"/>
      <c r="EIV47" s="1168"/>
      <c r="EIW47" s="1168"/>
      <c r="EIX47" s="1168"/>
      <c r="EIY47" s="1168"/>
      <c r="EIZ47" s="1168"/>
      <c r="EJA47" s="1168"/>
      <c r="EJB47" s="1168"/>
      <c r="EJC47" s="1168"/>
      <c r="EJD47" s="1168"/>
      <c r="EJE47" s="1168"/>
      <c r="EJF47" s="1168"/>
      <c r="EJG47" s="1168"/>
      <c r="EJH47" s="1168"/>
      <c r="EJI47" s="1168"/>
      <c r="EJJ47" s="1168"/>
      <c r="EJK47" s="1168"/>
      <c r="EJL47" s="1168"/>
      <c r="EJM47" s="1168"/>
      <c r="EJN47" s="1168"/>
      <c r="EJO47" s="1168"/>
      <c r="EJP47" s="1168"/>
      <c r="EJQ47" s="1168"/>
      <c r="EJR47" s="1168"/>
      <c r="EJS47" s="1168"/>
      <c r="EJT47" s="1168"/>
      <c r="EJU47" s="1168"/>
      <c r="EJV47" s="1168"/>
      <c r="EJW47" s="1168"/>
      <c r="EJX47" s="1168"/>
      <c r="EJY47" s="1168"/>
      <c r="EJZ47" s="1168"/>
      <c r="EKA47" s="1168"/>
      <c r="EKB47" s="1168"/>
      <c r="EKC47" s="1168"/>
      <c r="EKD47" s="1168"/>
      <c r="EKE47" s="1168"/>
      <c r="EKF47" s="1168"/>
      <c r="EKG47" s="1168"/>
      <c r="EKH47" s="1168"/>
      <c r="EKI47" s="1168"/>
      <c r="EKJ47" s="1168"/>
      <c r="EKK47" s="1168"/>
      <c r="EKL47" s="1168"/>
      <c r="EKM47" s="1168"/>
      <c r="EKN47" s="1168"/>
      <c r="EKO47" s="1168"/>
      <c r="EKP47" s="1168"/>
      <c r="EKQ47" s="1168"/>
      <c r="EKR47" s="1168"/>
      <c r="EKS47" s="1168"/>
      <c r="EKT47" s="1168"/>
      <c r="EKU47" s="1168"/>
      <c r="EKV47" s="1168"/>
      <c r="EKW47" s="1168"/>
      <c r="EKX47" s="1168"/>
      <c r="EKY47" s="1168"/>
      <c r="EKZ47" s="1168"/>
      <c r="ELA47" s="1168"/>
      <c r="ELB47" s="1168"/>
      <c r="ELC47" s="1168"/>
      <c r="ELD47" s="1168"/>
      <c r="ELE47" s="1168"/>
      <c r="ELF47" s="1168"/>
      <c r="ELG47" s="1168"/>
      <c r="ELH47" s="1168"/>
      <c r="ELI47" s="1168"/>
      <c r="ELJ47" s="1168"/>
      <c r="ELK47" s="1168"/>
      <c r="ELL47" s="1168"/>
      <c r="ELM47" s="1168"/>
      <c r="ELN47" s="1168"/>
      <c r="ELO47" s="1168"/>
      <c r="ELP47" s="1168"/>
      <c r="ELQ47" s="1168"/>
      <c r="ELR47" s="1168"/>
      <c r="ELS47" s="1168"/>
      <c r="ELT47" s="1168"/>
      <c r="ELU47" s="1168"/>
      <c r="ELV47" s="1168"/>
      <c r="ELW47" s="1168"/>
      <c r="ELX47" s="1168"/>
      <c r="ELY47" s="1168"/>
      <c r="ELZ47" s="1168"/>
      <c r="EMA47" s="1168"/>
      <c r="EMB47" s="1168"/>
      <c r="EMC47" s="1168"/>
      <c r="EMD47" s="1168"/>
      <c r="EME47" s="1168"/>
      <c r="EMF47" s="1168"/>
      <c r="EMG47" s="1168"/>
      <c r="EMH47" s="1168"/>
      <c r="EMI47" s="1168"/>
      <c r="EMJ47" s="1168"/>
      <c r="EMK47" s="1168"/>
      <c r="EML47" s="1168"/>
      <c r="EMM47" s="1168"/>
      <c r="EMN47" s="1168"/>
      <c r="EMO47" s="1168"/>
      <c r="EMP47" s="1168"/>
      <c r="EMQ47" s="1168"/>
      <c r="EMR47" s="1168"/>
      <c r="EMS47" s="1168"/>
      <c r="EMT47" s="1168"/>
      <c r="EMU47" s="1168"/>
      <c r="EMV47" s="1168"/>
      <c r="EMW47" s="1168"/>
      <c r="EMX47" s="1168"/>
      <c r="EMY47" s="1168"/>
      <c r="EMZ47" s="1168"/>
      <c r="ENA47" s="1168"/>
      <c r="ENB47" s="1168"/>
      <c r="ENC47" s="1168"/>
      <c r="END47" s="1168"/>
      <c r="ENE47" s="1168"/>
      <c r="ENF47" s="1168"/>
      <c r="ENG47" s="1168"/>
      <c r="ENH47" s="1168"/>
      <c r="ENI47" s="1168"/>
      <c r="ENJ47" s="1168"/>
      <c r="ENK47" s="1168"/>
      <c r="ENL47" s="1168"/>
      <c r="ENM47" s="1168"/>
      <c r="ENN47" s="1168"/>
      <c r="ENO47" s="1168"/>
      <c r="ENP47" s="1168"/>
      <c r="ENQ47" s="1168"/>
      <c r="ENR47" s="1168"/>
      <c r="ENS47" s="1168"/>
      <c r="ENT47" s="1168"/>
      <c r="ENU47" s="1168"/>
      <c r="ENV47" s="1168"/>
      <c r="ENW47" s="1168"/>
      <c r="ENX47" s="1168"/>
      <c r="ENY47" s="1168"/>
      <c r="ENZ47" s="1168"/>
      <c r="EOA47" s="1168"/>
      <c r="EOB47" s="1168"/>
      <c r="EOC47" s="1168"/>
      <c r="EOD47" s="1168"/>
      <c r="EOE47" s="1168"/>
      <c r="EOF47" s="1168"/>
      <c r="EOG47" s="1168"/>
      <c r="EOH47" s="1168"/>
      <c r="EOI47" s="1168"/>
      <c r="EOJ47" s="1168"/>
      <c r="EOK47" s="1168"/>
      <c r="EOL47" s="1168"/>
      <c r="EOM47" s="1168"/>
      <c r="EON47" s="1168"/>
      <c r="EOO47" s="1168"/>
      <c r="EOP47" s="1168"/>
      <c r="EOQ47" s="1168"/>
      <c r="EOR47" s="1168"/>
      <c r="EOS47" s="1168"/>
      <c r="EOT47" s="1168"/>
      <c r="EOU47" s="1168"/>
      <c r="EOV47" s="1168"/>
      <c r="EOW47" s="1168"/>
      <c r="EOX47" s="1168"/>
      <c r="EOY47" s="1168"/>
      <c r="EOZ47" s="1168"/>
      <c r="EPA47" s="1168"/>
      <c r="EPB47" s="1168"/>
      <c r="EPC47" s="1168"/>
      <c r="EPD47" s="1168"/>
      <c r="EPE47" s="1168"/>
      <c r="EPF47" s="1168"/>
      <c r="EPG47" s="1168"/>
      <c r="EPH47" s="1168"/>
      <c r="EPI47" s="1168"/>
      <c r="EPJ47" s="1168"/>
      <c r="EPK47" s="1168"/>
      <c r="EPL47" s="1168"/>
      <c r="EPM47" s="1168"/>
      <c r="EPN47" s="1168"/>
      <c r="EPO47" s="1168"/>
      <c r="EPP47" s="1168"/>
      <c r="EPQ47" s="1168"/>
      <c r="EPR47" s="1168"/>
      <c r="EPS47" s="1168"/>
      <c r="EPT47" s="1168"/>
      <c r="EPU47" s="1168"/>
      <c r="EPV47" s="1168"/>
      <c r="EPW47" s="1168"/>
      <c r="EPX47" s="1168"/>
      <c r="EPY47" s="1168"/>
      <c r="EPZ47" s="1168"/>
      <c r="EQA47" s="1168"/>
      <c r="EQB47" s="1168"/>
      <c r="EQC47" s="1168"/>
      <c r="EQD47" s="1168"/>
      <c r="EQE47" s="1168"/>
      <c r="EQF47" s="1168"/>
      <c r="EQG47" s="1168"/>
      <c r="EQH47" s="1168"/>
      <c r="EQI47" s="1168"/>
      <c r="EQJ47" s="1168"/>
      <c r="EQK47" s="1168"/>
      <c r="EQL47" s="1168"/>
      <c r="EQM47" s="1168"/>
      <c r="EQN47" s="1168"/>
      <c r="EQO47" s="1168"/>
      <c r="EQP47" s="1168"/>
      <c r="EQQ47" s="1168"/>
      <c r="EQR47" s="1168"/>
      <c r="EQS47" s="1168"/>
      <c r="EQT47" s="1168"/>
      <c r="EQU47" s="1168"/>
      <c r="EQV47" s="1168"/>
      <c r="EQW47" s="1168"/>
      <c r="EQX47" s="1168"/>
      <c r="EQY47" s="1168"/>
      <c r="EQZ47" s="1168"/>
      <c r="ERA47" s="1168"/>
      <c r="ERB47" s="1168"/>
      <c r="ERC47" s="1168"/>
      <c r="ERD47" s="1168"/>
      <c r="ERE47" s="1168"/>
      <c r="ERF47" s="1168"/>
      <c r="ERG47" s="1168"/>
      <c r="ERH47" s="1168"/>
      <c r="ERI47" s="1168"/>
      <c r="ERJ47" s="1168"/>
      <c r="ERK47" s="1168"/>
      <c r="ERL47" s="1168"/>
      <c r="ERM47" s="1168"/>
      <c r="ERN47" s="1168"/>
      <c r="ERO47" s="1168"/>
      <c r="ERP47" s="1168"/>
      <c r="ERQ47" s="1168"/>
      <c r="ERR47" s="1168"/>
      <c r="ERS47" s="1168"/>
      <c r="ERT47" s="1168"/>
      <c r="ERU47" s="1168"/>
      <c r="ERV47" s="1168"/>
      <c r="ERW47" s="1168"/>
      <c r="ERX47" s="1168"/>
      <c r="ERY47" s="1168"/>
      <c r="ERZ47" s="1168"/>
      <c r="ESA47" s="1168"/>
      <c r="ESB47" s="1168"/>
      <c r="ESC47" s="1168"/>
      <c r="ESD47" s="1168"/>
      <c r="ESE47" s="1168"/>
      <c r="ESF47" s="1168"/>
      <c r="ESG47" s="1168"/>
      <c r="ESH47" s="1168"/>
      <c r="ESI47" s="1168"/>
      <c r="ESJ47" s="1168"/>
      <c r="ESK47" s="1168"/>
      <c r="ESL47" s="1168"/>
      <c r="ESM47" s="1168"/>
      <c r="ESN47" s="1168"/>
      <c r="ESO47" s="1168"/>
      <c r="ESP47" s="1168"/>
      <c r="ESQ47" s="1168"/>
      <c r="ESR47" s="1168"/>
      <c r="ESS47" s="1168"/>
      <c r="EST47" s="1168"/>
      <c r="ESU47" s="1168"/>
      <c r="ESV47" s="1168"/>
      <c r="ESW47" s="1168"/>
      <c r="ESX47" s="1168"/>
      <c r="ESY47" s="1168"/>
      <c r="ESZ47" s="1168"/>
      <c r="ETA47" s="1168"/>
      <c r="ETB47" s="1168"/>
      <c r="ETC47" s="1168"/>
      <c r="ETD47" s="1168"/>
      <c r="ETE47" s="1168"/>
      <c r="ETF47" s="1168"/>
      <c r="ETG47" s="1168"/>
      <c r="ETH47" s="1168"/>
      <c r="ETI47" s="1168"/>
      <c r="ETJ47" s="1168"/>
      <c r="ETK47" s="1168"/>
      <c r="ETL47" s="1168"/>
      <c r="ETM47" s="1168"/>
      <c r="ETN47" s="1168"/>
      <c r="ETO47" s="1168"/>
      <c r="ETP47" s="1168"/>
      <c r="ETQ47" s="1168"/>
      <c r="ETR47" s="1168"/>
      <c r="ETS47" s="1168"/>
      <c r="ETT47" s="1168"/>
      <c r="ETU47" s="1168"/>
      <c r="ETV47" s="1168"/>
      <c r="ETW47" s="1168"/>
      <c r="ETX47" s="1168"/>
      <c r="ETY47" s="1168"/>
      <c r="ETZ47" s="1168"/>
      <c r="EUA47" s="1168"/>
      <c r="EUB47" s="1168"/>
      <c r="EUC47" s="1168"/>
      <c r="EUD47" s="1168"/>
      <c r="EUE47" s="1168"/>
      <c r="EUF47" s="1168"/>
      <c r="EUG47" s="1168"/>
      <c r="EUH47" s="1168"/>
      <c r="EUI47" s="1168"/>
      <c r="EUJ47" s="1168"/>
      <c r="EUK47" s="1168"/>
      <c r="EUL47" s="1168"/>
      <c r="EUM47" s="1168"/>
      <c r="EUN47" s="1168"/>
      <c r="EUO47" s="1168"/>
      <c r="EUP47" s="1168"/>
      <c r="EUQ47" s="1168"/>
      <c r="EUR47" s="1168"/>
      <c r="EUS47" s="1168"/>
      <c r="EUT47" s="1168"/>
      <c r="EUU47" s="1168"/>
      <c r="EUV47" s="1168"/>
      <c r="EUW47" s="1168"/>
      <c r="EUX47" s="1168"/>
      <c r="EUY47" s="1168"/>
      <c r="EUZ47" s="1168"/>
      <c r="EVA47" s="1168"/>
      <c r="EVB47" s="1168"/>
      <c r="EVC47" s="1168"/>
      <c r="EVD47" s="1168"/>
      <c r="EVE47" s="1168"/>
      <c r="EVF47" s="1168"/>
      <c r="EVG47" s="1168"/>
      <c r="EVH47" s="1168"/>
      <c r="EVI47" s="1168"/>
      <c r="EVJ47" s="1168"/>
      <c r="EVK47" s="1168"/>
      <c r="EVL47" s="1168"/>
      <c r="EVM47" s="1168"/>
      <c r="EVN47" s="1168"/>
      <c r="EVO47" s="1168"/>
      <c r="EVP47" s="1168"/>
      <c r="EVQ47" s="1168"/>
      <c r="EVR47" s="1168"/>
      <c r="EVS47" s="1168"/>
      <c r="EVT47" s="1168"/>
      <c r="EVU47" s="1168"/>
      <c r="EVV47" s="1168"/>
      <c r="EVW47" s="1168"/>
      <c r="EVX47" s="1168"/>
      <c r="EVY47" s="1168"/>
      <c r="EVZ47" s="1168"/>
      <c r="EWA47" s="1168"/>
      <c r="EWB47" s="1168"/>
      <c r="EWC47" s="1168"/>
      <c r="EWD47" s="1168"/>
      <c r="EWE47" s="1168"/>
      <c r="EWF47" s="1168"/>
      <c r="EWG47" s="1168"/>
      <c r="EWH47" s="1168"/>
      <c r="EWI47" s="1168"/>
      <c r="EWJ47" s="1168"/>
      <c r="EWK47" s="1168"/>
      <c r="EWL47" s="1168"/>
      <c r="EWM47" s="1168"/>
      <c r="EWN47" s="1168"/>
      <c r="EWO47" s="1168"/>
      <c r="EWP47" s="1168"/>
      <c r="EWQ47" s="1168"/>
      <c r="EWR47" s="1168"/>
      <c r="EWS47" s="1168"/>
      <c r="EWT47" s="1168"/>
      <c r="EWU47" s="1168"/>
      <c r="EWV47" s="1168"/>
      <c r="EWW47" s="1168"/>
      <c r="EWX47" s="1168"/>
      <c r="EWY47" s="1168"/>
      <c r="EWZ47" s="1168"/>
      <c r="EXA47" s="1168"/>
      <c r="EXB47" s="1168"/>
      <c r="EXC47" s="1168"/>
      <c r="EXD47" s="1168"/>
      <c r="EXE47" s="1168"/>
      <c r="EXF47" s="1168"/>
      <c r="EXG47" s="1168"/>
      <c r="EXH47" s="1168"/>
      <c r="EXI47" s="1168"/>
      <c r="EXJ47" s="1168"/>
      <c r="EXK47" s="1168"/>
      <c r="EXL47" s="1168"/>
      <c r="EXM47" s="1168"/>
      <c r="EXN47" s="1168"/>
      <c r="EXO47" s="1168"/>
      <c r="EXP47" s="1168"/>
      <c r="EXQ47" s="1168"/>
      <c r="EXR47" s="1168"/>
      <c r="EXS47" s="1168"/>
      <c r="EXT47" s="1168"/>
      <c r="EXU47" s="1168"/>
      <c r="EXV47" s="1168"/>
      <c r="EXW47" s="1168"/>
      <c r="EXX47" s="1168"/>
      <c r="EXY47" s="1168"/>
      <c r="EXZ47" s="1168"/>
      <c r="EYA47" s="1168"/>
      <c r="EYB47" s="1168"/>
      <c r="EYC47" s="1168"/>
      <c r="EYD47" s="1168"/>
      <c r="EYE47" s="1168"/>
      <c r="EYF47" s="1168"/>
      <c r="EYG47" s="1168"/>
      <c r="EYH47" s="1168"/>
      <c r="EYI47" s="1168"/>
      <c r="EYJ47" s="1168"/>
      <c r="EYK47" s="1168"/>
      <c r="EYL47" s="1168"/>
      <c r="EYM47" s="1168"/>
      <c r="EYN47" s="1168"/>
      <c r="EYO47" s="1168"/>
      <c r="EYP47" s="1168"/>
      <c r="EYQ47" s="1168"/>
      <c r="EYR47" s="1168"/>
      <c r="EYS47" s="1168"/>
      <c r="EYT47" s="1168"/>
      <c r="EYU47" s="1168"/>
      <c r="EYV47" s="1168"/>
      <c r="EYW47" s="1168"/>
      <c r="EYX47" s="1168"/>
      <c r="EYY47" s="1168"/>
      <c r="EYZ47" s="1168"/>
      <c r="EZA47" s="1168"/>
      <c r="EZB47" s="1168"/>
      <c r="EZC47" s="1168"/>
      <c r="EZD47" s="1168"/>
      <c r="EZE47" s="1168"/>
      <c r="EZF47" s="1168"/>
      <c r="EZG47" s="1168"/>
      <c r="EZH47" s="1168"/>
      <c r="EZI47" s="1168"/>
      <c r="EZJ47" s="1168"/>
      <c r="EZK47" s="1168"/>
      <c r="EZL47" s="1168"/>
      <c r="EZM47" s="1168"/>
      <c r="EZN47" s="1168"/>
      <c r="EZO47" s="1168"/>
      <c r="EZP47" s="1168"/>
      <c r="EZQ47" s="1168"/>
      <c r="EZR47" s="1168"/>
      <c r="EZS47" s="1168"/>
      <c r="EZT47" s="1168"/>
      <c r="EZU47" s="1168"/>
      <c r="EZV47" s="1168"/>
      <c r="EZW47" s="1168"/>
      <c r="EZX47" s="1168"/>
      <c r="EZY47" s="1168"/>
      <c r="EZZ47" s="1168"/>
      <c r="FAA47" s="1168"/>
      <c r="FAB47" s="1168"/>
      <c r="FAC47" s="1168"/>
      <c r="FAD47" s="1168"/>
      <c r="FAE47" s="1168"/>
      <c r="FAF47" s="1168"/>
      <c r="FAG47" s="1168"/>
      <c r="FAH47" s="1168"/>
      <c r="FAI47" s="1168"/>
      <c r="FAJ47" s="1168"/>
      <c r="FAK47" s="1168"/>
      <c r="FAL47" s="1168"/>
      <c r="FAM47" s="1168"/>
      <c r="FAN47" s="1168"/>
      <c r="FAO47" s="1168"/>
      <c r="FAP47" s="1168"/>
      <c r="FAQ47" s="1168"/>
      <c r="FAR47" s="1168"/>
      <c r="FAS47" s="1168"/>
      <c r="FAT47" s="1168"/>
      <c r="FAU47" s="1168"/>
      <c r="FAV47" s="1168"/>
      <c r="FAW47" s="1168"/>
      <c r="FAX47" s="1168"/>
      <c r="FAY47" s="1168"/>
      <c r="FAZ47" s="1168"/>
      <c r="FBA47" s="1168"/>
      <c r="FBB47" s="1168"/>
      <c r="FBC47" s="1168"/>
      <c r="FBD47" s="1168"/>
      <c r="FBE47" s="1168"/>
      <c r="FBF47" s="1168"/>
      <c r="FBG47" s="1168"/>
      <c r="FBH47" s="1168"/>
      <c r="FBI47" s="1168"/>
      <c r="FBJ47" s="1168"/>
      <c r="FBK47" s="1168"/>
      <c r="FBL47" s="1168"/>
      <c r="FBM47" s="1168"/>
      <c r="FBN47" s="1168"/>
      <c r="FBO47" s="1168"/>
      <c r="FBP47" s="1168"/>
      <c r="FBQ47" s="1168"/>
      <c r="FBR47" s="1168"/>
      <c r="FBS47" s="1168"/>
      <c r="FBT47" s="1168"/>
      <c r="FBU47" s="1168"/>
      <c r="FBV47" s="1168"/>
      <c r="FBW47" s="1168"/>
      <c r="FBX47" s="1168"/>
      <c r="FBY47" s="1168"/>
      <c r="FBZ47" s="1168"/>
      <c r="FCA47" s="1168"/>
      <c r="FCB47" s="1168"/>
      <c r="FCC47" s="1168"/>
      <c r="FCD47" s="1168"/>
      <c r="FCE47" s="1168"/>
      <c r="FCF47" s="1168"/>
      <c r="FCG47" s="1168"/>
      <c r="FCH47" s="1168"/>
      <c r="FCI47" s="1168"/>
      <c r="FCJ47" s="1168"/>
      <c r="FCK47" s="1168"/>
      <c r="FCL47" s="1168"/>
      <c r="FCM47" s="1168"/>
      <c r="FCN47" s="1168"/>
      <c r="FCO47" s="1168"/>
      <c r="FCP47" s="1168"/>
      <c r="FCQ47" s="1168"/>
      <c r="FCR47" s="1168"/>
      <c r="FCS47" s="1168"/>
      <c r="FCT47" s="1168"/>
      <c r="FCU47" s="1168"/>
      <c r="FCV47" s="1168"/>
      <c r="FCW47" s="1168"/>
      <c r="FCX47" s="1168"/>
      <c r="FCY47" s="1168"/>
      <c r="FCZ47" s="1168"/>
      <c r="FDA47" s="1168"/>
      <c r="FDB47" s="1168"/>
      <c r="FDC47" s="1168"/>
      <c r="FDD47" s="1168"/>
      <c r="FDE47" s="1168"/>
      <c r="FDF47" s="1168"/>
      <c r="FDG47" s="1168"/>
      <c r="FDH47" s="1168"/>
      <c r="FDI47" s="1168"/>
      <c r="FDJ47" s="1168"/>
      <c r="FDK47" s="1168"/>
      <c r="FDL47" s="1168"/>
      <c r="FDM47" s="1168"/>
      <c r="FDN47" s="1168"/>
      <c r="FDO47" s="1168"/>
      <c r="FDP47" s="1168"/>
      <c r="FDQ47" s="1168"/>
      <c r="FDR47" s="1168"/>
      <c r="FDS47" s="1168"/>
      <c r="FDT47" s="1168"/>
      <c r="FDU47" s="1168"/>
      <c r="FDV47" s="1168"/>
      <c r="FDW47" s="1168"/>
      <c r="FDX47" s="1168"/>
      <c r="FDY47" s="1168"/>
      <c r="FDZ47" s="1168"/>
      <c r="FEA47" s="1168"/>
      <c r="FEB47" s="1168"/>
      <c r="FEC47" s="1168"/>
      <c r="FED47" s="1168"/>
      <c r="FEE47" s="1168"/>
      <c r="FEF47" s="1168"/>
      <c r="FEG47" s="1168"/>
      <c r="FEH47" s="1168"/>
      <c r="FEI47" s="1168"/>
      <c r="FEJ47" s="1168"/>
      <c r="FEK47" s="1168"/>
      <c r="FEL47" s="1168"/>
      <c r="FEM47" s="1168"/>
      <c r="FEN47" s="1168"/>
      <c r="FEO47" s="1168"/>
      <c r="FEP47" s="1168"/>
      <c r="FEQ47" s="1168"/>
      <c r="FER47" s="1168"/>
      <c r="FES47" s="1168"/>
      <c r="FET47" s="1168"/>
      <c r="FEU47" s="1168"/>
      <c r="FEV47" s="1168"/>
      <c r="FEW47" s="1168"/>
      <c r="FEX47" s="1168"/>
      <c r="FEY47" s="1168"/>
      <c r="FEZ47" s="1168"/>
      <c r="FFA47" s="1168"/>
      <c r="FFB47" s="1168"/>
      <c r="FFC47" s="1168"/>
      <c r="FFD47" s="1168"/>
      <c r="FFE47" s="1168"/>
      <c r="FFF47" s="1168"/>
      <c r="FFG47" s="1168"/>
      <c r="FFH47" s="1168"/>
      <c r="FFI47" s="1168"/>
      <c r="FFJ47" s="1168"/>
      <c r="FFK47" s="1168"/>
      <c r="FFL47" s="1168"/>
      <c r="FFM47" s="1168"/>
      <c r="FFN47" s="1168"/>
      <c r="FFO47" s="1168"/>
      <c r="FFP47" s="1168"/>
      <c r="FFQ47" s="1168"/>
      <c r="FFR47" s="1168"/>
      <c r="FFS47" s="1168"/>
      <c r="FFT47" s="1168"/>
      <c r="FFU47" s="1168"/>
      <c r="FFV47" s="1168"/>
      <c r="FFW47" s="1168"/>
      <c r="FFX47" s="1168"/>
      <c r="FFY47" s="1168"/>
      <c r="FFZ47" s="1168"/>
      <c r="FGA47" s="1168"/>
      <c r="FGB47" s="1168"/>
      <c r="FGC47" s="1168"/>
      <c r="FGD47" s="1168"/>
      <c r="FGE47" s="1168"/>
      <c r="FGF47" s="1168"/>
      <c r="FGG47" s="1168"/>
      <c r="FGH47" s="1168"/>
      <c r="FGI47" s="1168"/>
      <c r="FGJ47" s="1168"/>
      <c r="FGK47" s="1168"/>
      <c r="FGL47" s="1168"/>
      <c r="FGM47" s="1168"/>
      <c r="FGN47" s="1168"/>
      <c r="FGO47" s="1168"/>
      <c r="FGP47" s="1168"/>
      <c r="FGQ47" s="1168"/>
      <c r="FGR47" s="1168"/>
      <c r="FGS47" s="1168"/>
      <c r="FGT47" s="1168"/>
      <c r="FGU47" s="1168"/>
      <c r="FGV47" s="1168"/>
      <c r="FGW47" s="1168"/>
      <c r="FGX47" s="1168"/>
      <c r="FGY47" s="1168"/>
      <c r="FGZ47" s="1168"/>
      <c r="FHA47" s="1168"/>
      <c r="FHB47" s="1168"/>
      <c r="FHC47" s="1168"/>
      <c r="FHD47" s="1168"/>
      <c r="FHE47" s="1168"/>
      <c r="FHF47" s="1168"/>
      <c r="FHG47" s="1168"/>
      <c r="FHH47" s="1168"/>
      <c r="FHI47" s="1168"/>
      <c r="FHJ47" s="1168"/>
      <c r="FHK47" s="1168"/>
      <c r="FHL47" s="1168"/>
      <c r="FHM47" s="1168"/>
      <c r="FHN47" s="1168"/>
      <c r="FHO47" s="1168"/>
      <c r="FHP47" s="1168"/>
      <c r="FHQ47" s="1168"/>
      <c r="FHR47" s="1168"/>
      <c r="FHS47" s="1168"/>
      <c r="FHT47" s="1168"/>
      <c r="FHU47" s="1168"/>
      <c r="FHV47" s="1168"/>
      <c r="FHW47" s="1168"/>
      <c r="FHX47" s="1168"/>
      <c r="FHY47" s="1168"/>
      <c r="FHZ47" s="1168"/>
      <c r="FIA47" s="1168"/>
      <c r="FIB47" s="1168"/>
      <c r="FIC47" s="1168"/>
      <c r="FID47" s="1168"/>
      <c r="FIE47" s="1168"/>
      <c r="FIF47" s="1168"/>
      <c r="FIG47" s="1168"/>
      <c r="FIH47" s="1168"/>
      <c r="FII47" s="1168"/>
      <c r="FIJ47" s="1168"/>
      <c r="FIK47" s="1168"/>
      <c r="FIL47" s="1168"/>
      <c r="FIM47" s="1168"/>
      <c r="FIN47" s="1168"/>
      <c r="FIO47" s="1168"/>
      <c r="FIP47" s="1168"/>
      <c r="FIQ47" s="1168"/>
      <c r="FIR47" s="1168"/>
      <c r="FIS47" s="1168"/>
      <c r="FIT47" s="1168"/>
      <c r="FIU47" s="1168"/>
      <c r="FIV47" s="1168"/>
      <c r="FIW47" s="1168"/>
      <c r="FIX47" s="1168"/>
      <c r="FIY47" s="1168"/>
      <c r="FIZ47" s="1168"/>
      <c r="FJA47" s="1168"/>
      <c r="FJB47" s="1168"/>
      <c r="FJC47" s="1168"/>
      <c r="FJD47" s="1168"/>
      <c r="FJE47" s="1168"/>
      <c r="FJF47" s="1168"/>
      <c r="FJG47" s="1168"/>
      <c r="FJH47" s="1168"/>
      <c r="FJI47" s="1168"/>
      <c r="FJJ47" s="1168"/>
      <c r="FJK47" s="1168"/>
      <c r="FJL47" s="1168"/>
      <c r="FJM47" s="1168"/>
      <c r="FJN47" s="1168"/>
      <c r="FJO47" s="1168"/>
      <c r="FJP47" s="1168"/>
      <c r="FJQ47" s="1168"/>
      <c r="FJR47" s="1168"/>
      <c r="FJS47" s="1168"/>
      <c r="FJT47" s="1168"/>
      <c r="FJU47" s="1168"/>
      <c r="FJV47" s="1168"/>
      <c r="FJW47" s="1168"/>
      <c r="FJX47" s="1168"/>
      <c r="FJY47" s="1168"/>
      <c r="FJZ47" s="1168"/>
      <c r="FKA47" s="1168"/>
      <c r="FKB47" s="1168"/>
      <c r="FKC47" s="1168"/>
      <c r="FKD47" s="1168"/>
      <c r="FKE47" s="1168"/>
      <c r="FKF47" s="1168"/>
      <c r="FKG47" s="1168"/>
      <c r="FKH47" s="1168"/>
      <c r="FKI47" s="1168"/>
      <c r="FKJ47" s="1168"/>
      <c r="FKK47" s="1168"/>
      <c r="FKL47" s="1168"/>
      <c r="FKM47" s="1168"/>
      <c r="FKN47" s="1168"/>
      <c r="FKO47" s="1168"/>
      <c r="FKP47" s="1168"/>
      <c r="FKQ47" s="1168"/>
      <c r="FKR47" s="1168"/>
      <c r="FKS47" s="1168"/>
      <c r="FKT47" s="1168"/>
      <c r="FKU47" s="1168"/>
      <c r="FKV47" s="1168"/>
      <c r="FKW47" s="1168"/>
      <c r="FKX47" s="1168"/>
      <c r="FKY47" s="1168"/>
      <c r="FKZ47" s="1168"/>
      <c r="FLA47" s="1168"/>
      <c r="FLB47" s="1168"/>
      <c r="FLC47" s="1168"/>
      <c r="FLD47" s="1168"/>
      <c r="FLE47" s="1168"/>
      <c r="FLF47" s="1168"/>
      <c r="FLG47" s="1168"/>
      <c r="FLH47" s="1168"/>
      <c r="FLI47" s="1168"/>
      <c r="FLJ47" s="1168"/>
      <c r="FLK47" s="1168"/>
      <c r="FLL47" s="1168"/>
      <c r="FLM47" s="1168"/>
      <c r="FLN47" s="1168"/>
      <c r="FLO47" s="1168"/>
      <c r="FLP47" s="1168"/>
      <c r="FLQ47" s="1168"/>
      <c r="FLR47" s="1168"/>
      <c r="FLS47" s="1168"/>
      <c r="FLT47" s="1168"/>
      <c r="FLU47" s="1168"/>
      <c r="FLV47" s="1168"/>
      <c r="FLW47" s="1168"/>
      <c r="FLX47" s="1168"/>
      <c r="FLY47" s="1168"/>
      <c r="FLZ47" s="1168"/>
      <c r="FMA47" s="1168"/>
      <c r="FMB47" s="1168"/>
      <c r="FMC47" s="1168"/>
      <c r="FMD47" s="1168"/>
      <c r="FME47" s="1168"/>
      <c r="FMF47" s="1168"/>
      <c r="FMG47" s="1168"/>
      <c r="FMH47" s="1168"/>
      <c r="FMI47" s="1168"/>
      <c r="FMJ47" s="1168"/>
      <c r="FMK47" s="1168"/>
      <c r="FML47" s="1168"/>
      <c r="FMM47" s="1168"/>
      <c r="FMN47" s="1168"/>
      <c r="FMO47" s="1168"/>
      <c r="FMP47" s="1168"/>
      <c r="FMQ47" s="1168"/>
      <c r="FMR47" s="1168"/>
      <c r="FMS47" s="1168"/>
      <c r="FMT47" s="1168"/>
      <c r="FMU47" s="1168"/>
      <c r="FMV47" s="1168"/>
      <c r="FMW47" s="1168"/>
      <c r="FMX47" s="1168"/>
      <c r="FMY47" s="1168"/>
      <c r="FMZ47" s="1168"/>
      <c r="FNA47" s="1168"/>
      <c r="FNB47" s="1168"/>
      <c r="FNC47" s="1168"/>
      <c r="FND47" s="1168"/>
      <c r="FNE47" s="1168"/>
      <c r="FNF47" s="1168"/>
      <c r="FNG47" s="1168"/>
      <c r="FNH47" s="1168"/>
      <c r="FNI47" s="1168"/>
      <c r="FNJ47" s="1168"/>
      <c r="FNK47" s="1168"/>
      <c r="FNL47" s="1168"/>
      <c r="FNM47" s="1168"/>
      <c r="FNN47" s="1168"/>
      <c r="FNO47" s="1168"/>
      <c r="FNP47" s="1168"/>
      <c r="FNQ47" s="1168"/>
      <c r="FNR47" s="1168"/>
      <c r="FNS47" s="1168"/>
      <c r="FNT47" s="1168"/>
      <c r="FNU47" s="1168"/>
      <c r="FNV47" s="1168"/>
      <c r="FNW47" s="1168"/>
      <c r="FNX47" s="1168"/>
      <c r="FNY47" s="1168"/>
      <c r="FNZ47" s="1168"/>
      <c r="FOA47" s="1168"/>
      <c r="FOB47" s="1168"/>
      <c r="FOC47" s="1168"/>
      <c r="FOD47" s="1168"/>
      <c r="FOE47" s="1168"/>
      <c r="FOF47" s="1168"/>
      <c r="FOG47" s="1168"/>
      <c r="FOH47" s="1168"/>
      <c r="FOI47" s="1168"/>
      <c r="FOJ47" s="1168"/>
      <c r="FOK47" s="1168"/>
      <c r="FOL47" s="1168"/>
      <c r="FOM47" s="1168"/>
      <c r="FON47" s="1168"/>
      <c r="FOO47" s="1168"/>
      <c r="FOP47" s="1168"/>
      <c r="FOQ47" s="1168"/>
      <c r="FOR47" s="1168"/>
      <c r="FOS47" s="1168"/>
      <c r="FOT47" s="1168"/>
      <c r="FOU47" s="1168"/>
      <c r="FOV47" s="1168"/>
      <c r="FOW47" s="1168"/>
      <c r="FOX47" s="1168"/>
      <c r="FOY47" s="1168"/>
      <c r="FOZ47" s="1168"/>
      <c r="FPA47" s="1168"/>
      <c r="FPB47" s="1168"/>
      <c r="FPC47" s="1168"/>
      <c r="FPD47" s="1168"/>
      <c r="FPE47" s="1168"/>
      <c r="FPF47" s="1168"/>
      <c r="FPG47" s="1168"/>
      <c r="FPH47" s="1168"/>
      <c r="FPI47" s="1168"/>
      <c r="FPJ47" s="1168"/>
      <c r="FPK47" s="1168"/>
      <c r="FPL47" s="1168"/>
      <c r="FPM47" s="1168"/>
      <c r="FPN47" s="1168"/>
      <c r="FPO47" s="1168"/>
      <c r="FPP47" s="1168"/>
      <c r="FPQ47" s="1168"/>
      <c r="FPR47" s="1168"/>
      <c r="FPS47" s="1168"/>
      <c r="FPT47" s="1168"/>
      <c r="FPU47" s="1168"/>
      <c r="FPV47" s="1168"/>
      <c r="FPW47" s="1168"/>
      <c r="FPX47" s="1168"/>
      <c r="FPY47" s="1168"/>
      <c r="FPZ47" s="1168"/>
      <c r="FQA47" s="1168"/>
      <c r="FQB47" s="1168"/>
      <c r="FQC47" s="1168"/>
      <c r="FQD47" s="1168"/>
      <c r="FQE47" s="1168"/>
      <c r="FQF47" s="1168"/>
      <c r="FQG47" s="1168"/>
      <c r="FQH47" s="1168"/>
      <c r="FQI47" s="1168"/>
      <c r="FQJ47" s="1168"/>
      <c r="FQK47" s="1168"/>
      <c r="FQL47" s="1168"/>
      <c r="FQM47" s="1168"/>
      <c r="FQN47" s="1168"/>
      <c r="FQO47" s="1168"/>
      <c r="FQP47" s="1168"/>
      <c r="FQQ47" s="1168"/>
      <c r="FQR47" s="1168"/>
      <c r="FQS47" s="1168"/>
      <c r="FQT47" s="1168"/>
      <c r="FQU47" s="1168"/>
      <c r="FQV47" s="1168"/>
      <c r="FQW47" s="1168"/>
      <c r="FQX47" s="1168"/>
      <c r="FQY47" s="1168"/>
      <c r="FQZ47" s="1168"/>
      <c r="FRA47" s="1168"/>
      <c r="FRB47" s="1168"/>
      <c r="FRC47" s="1168"/>
      <c r="FRD47" s="1168"/>
      <c r="FRE47" s="1168"/>
      <c r="FRF47" s="1168"/>
      <c r="FRG47" s="1168"/>
      <c r="FRH47" s="1168"/>
      <c r="FRI47" s="1168"/>
      <c r="FRJ47" s="1168"/>
      <c r="FRK47" s="1168"/>
      <c r="FRL47" s="1168"/>
      <c r="FRM47" s="1168"/>
      <c r="FRN47" s="1168"/>
      <c r="FRO47" s="1168"/>
      <c r="FRP47" s="1168"/>
      <c r="FRQ47" s="1168"/>
      <c r="FRR47" s="1168"/>
      <c r="FRS47" s="1168"/>
      <c r="FRT47" s="1168"/>
      <c r="FRU47" s="1168"/>
      <c r="FRV47" s="1168"/>
      <c r="FRW47" s="1168"/>
      <c r="FRX47" s="1168"/>
      <c r="FRY47" s="1168"/>
      <c r="FRZ47" s="1168"/>
      <c r="FSA47" s="1168"/>
      <c r="FSB47" s="1168"/>
      <c r="FSC47" s="1168"/>
      <c r="FSD47" s="1168"/>
      <c r="FSE47" s="1168"/>
      <c r="FSF47" s="1168"/>
      <c r="FSG47" s="1168"/>
      <c r="FSH47" s="1168"/>
      <c r="FSI47" s="1168"/>
      <c r="FSJ47" s="1168"/>
      <c r="FSK47" s="1168"/>
      <c r="FSL47" s="1168"/>
      <c r="FSM47" s="1168"/>
      <c r="FSN47" s="1168"/>
      <c r="FSO47" s="1168"/>
      <c r="FSP47" s="1168"/>
      <c r="FSQ47" s="1168"/>
      <c r="FSR47" s="1168"/>
      <c r="FSS47" s="1168"/>
      <c r="FST47" s="1168"/>
      <c r="FSU47" s="1168"/>
      <c r="FSV47" s="1168"/>
      <c r="FSW47" s="1168"/>
      <c r="FSX47" s="1168"/>
      <c r="FSY47" s="1168"/>
      <c r="FSZ47" s="1168"/>
      <c r="FTA47" s="1168"/>
      <c r="FTB47" s="1168"/>
      <c r="FTC47" s="1168"/>
      <c r="FTD47" s="1168"/>
      <c r="FTE47" s="1168"/>
      <c r="FTF47" s="1168"/>
      <c r="FTG47" s="1168"/>
      <c r="FTH47" s="1168"/>
      <c r="FTI47" s="1168"/>
      <c r="FTJ47" s="1168"/>
      <c r="FTK47" s="1168"/>
      <c r="FTL47" s="1168"/>
      <c r="FTM47" s="1168"/>
      <c r="FTN47" s="1168"/>
      <c r="FTO47" s="1168"/>
      <c r="FTP47" s="1168"/>
      <c r="FTQ47" s="1168"/>
      <c r="FTR47" s="1168"/>
      <c r="FTS47" s="1168"/>
      <c r="FTT47" s="1168"/>
      <c r="FTU47" s="1168"/>
      <c r="FTV47" s="1168"/>
      <c r="FTW47" s="1168"/>
      <c r="FTX47" s="1168"/>
      <c r="FTY47" s="1168"/>
      <c r="FTZ47" s="1168"/>
      <c r="FUA47" s="1168"/>
      <c r="FUB47" s="1168"/>
      <c r="FUC47" s="1168"/>
      <c r="FUD47" s="1168"/>
      <c r="FUE47" s="1168"/>
      <c r="FUF47" s="1168"/>
      <c r="FUG47" s="1168"/>
      <c r="FUH47" s="1168"/>
      <c r="FUI47" s="1168"/>
      <c r="FUJ47" s="1168"/>
      <c r="FUK47" s="1168"/>
      <c r="FUL47" s="1168"/>
      <c r="FUM47" s="1168"/>
      <c r="FUN47" s="1168"/>
      <c r="FUO47" s="1168"/>
      <c r="FUP47" s="1168"/>
      <c r="FUQ47" s="1168"/>
      <c r="FUR47" s="1168"/>
      <c r="FUS47" s="1168"/>
      <c r="FUT47" s="1168"/>
      <c r="FUU47" s="1168"/>
      <c r="FUV47" s="1168"/>
      <c r="FUW47" s="1168"/>
      <c r="FUX47" s="1168"/>
      <c r="FUY47" s="1168"/>
      <c r="FUZ47" s="1168"/>
      <c r="FVA47" s="1168"/>
      <c r="FVB47" s="1168"/>
      <c r="FVC47" s="1168"/>
      <c r="FVD47" s="1168"/>
      <c r="FVE47" s="1168"/>
      <c r="FVF47" s="1168"/>
      <c r="FVG47" s="1168"/>
      <c r="FVH47" s="1168"/>
      <c r="FVI47" s="1168"/>
      <c r="FVJ47" s="1168"/>
      <c r="FVK47" s="1168"/>
      <c r="FVL47" s="1168"/>
      <c r="FVM47" s="1168"/>
      <c r="FVN47" s="1168"/>
      <c r="FVO47" s="1168"/>
      <c r="FVP47" s="1168"/>
      <c r="FVQ47" s="1168"/>
      <c r="FVR47" s="1168"/>
      <c r="FVS47" s="1168"/>
      <c r="FVT47" s="1168"/>
      <c r="FVU47" s="1168"/>
      <c r="FVV47" s="1168"/>
      <c r="FVW47" s="1168"/>
      <c r="FVX47" s="1168"/>
      <c r="FVY47" s="1168"/>
      <c r="FVZ47" s="1168"/>
      <c r="FWA47" s="1168"/>
      <c r="FWB47" s="1168"/>
      <c r="FWC47" s="1168"/>
      <c r="FWD47" s="1168"/>
      <c r="FWE47" s="1168"/>
      <c r="FWF47" s="1168"/>
      <c r="FWG47" s="1168"/>
      <c r="FWH47" s="1168"/>
      <c r="FWI47" s="1168"/>
      <c r="FWJ47" s="1168"/>
      <c r="FWK47" s="1168"/>
      <c r="FWL47" s="1168"/>
      <c r="FWM47" s="1168"/>
      <c r="FWN47" s="1168"/>
      <c r="FWO47" s="1168"/>
      <c r="FWP47" s="1168"/>
      <c r="FWQ47" s="1168"/>
      <c r="FWR47" s="1168"/>
      <c r="FWS47" s="1168"/>
      <c r="FWT47" s="1168"/>
      <c r="FWU47" s="1168"/>
      <c r="FWV47" s="1168"/>
      <c r="FWW47" s="1168"/>
      <c r="FWX47" s="1168"/>
      <c r="FWY47" s="1168"/>
      <c r="FWZ47" s="1168"/>
      <c r="FXA47" s="1168"/>
      <c r="FXB47" s="1168"/>
      <c r="FXC47" s="1168"/>
      <c r="FXD47" s="1168"/>
      <c r="FXE47" s="1168"/>
      <c r="FXF47" s="1168"/>
      <c r="FXG47" s="1168"/>
      <c r="FXH47" s="1168"/>
      <c r="FXI47" s="1168"/>
      <c r="FXJ47" s="1168"/>
      <c r="FXK47" s="1168"/>
      <c r="FXL47" s="1168"/>
      <c r="FXM47" s="1168"/>
      <c r="FXN47" s="1168"/>
      <c r="FXO47" s="1168"/>
      <c r="FXP47" s="1168"/>
      <c r="FXQ47" s="1168"/>
      <c r="FXR47" s="1168"/>
      <c r="FXS47" s="1168"/>
      <c r="FXT47" s="1168"/>
      <c r="FXU47" s="1168"/>
      <c r="FXV47" s="1168"/>
      <c r="FXW47" s="1168"/>
      <c r="FXX47" s="1168"/>
      <c r="FXY47" s="1168"/>
      <c r="FXZ47" s="1168"/>
      <c r="FYA47" s="1168"/>
      <c r="FYB47" s="1168"/>
      <c r="FYC47" s="1168"/>
      <c r="FYD47" s="1168"/>
      <c r="FYE47" s="1168"/>
      <c r="FYF47" s="1168"/>
      <c r="FYG47" s="1168"/>
      <c r="FYH47" s="1168"/>
      <c r="FYI47" s="1168"/>
      <c r="FYJ47" s="1168"/>
      <c r="FYK47" s="1168"/>
      <c r="FYL47" s="1168"/>
      <c r="FYM47" s="1168"/>
      <c r="FYN47" s="1168"/>
      <c r="FYO47" s="1168"/>
      <c r="FYP47" s="1168"/>
      <c r="FYQ47" s="1168"/>
      <c r="FYR47" s="1168"/>
      <c r="FYS47" s="1168"/>
      <c r="FYT47" s="1168"/>
      <c r="FYU47" s="1168"/>
      <c r="FYV47" s="1168"/>
      <c r="FYW47" s="1168"/>
      <c r="FYX47" s="1168"/>
      <c r="FYY47" s="1168"/>
      <c r="FYZ47" s="1168"/>
      <c r="FZA47" s="1168"/>
      <c r="FZB47" s="1168"/>
      <c r="FZC47" s="1168"/>
      <c r="FZD47" s="1168"/>
      <c r="FZE47" s="1168"/>
      <c r="FZF47" s="1168"/>
      <c r="FZG47" s="1168"/>
      <c r="FZH47" s="1168"/>
      <c r="FZI47" s="1168"/>
      <c r="FZJ47" s="1168"/>
      <c r="FZK47" s="1168"/>
      <c r="FZL47" s="1168"/>
      <c r="FZM47" s="1168"/>
      <c r="FZN47" s="1168"/>
      <c r="FZO47" s="1168"/>
      <c r="FZP47" s="1168"/>
      <c r="FZQ47" s="1168"/>
      <c r="FZR47" s="1168"/>
      <c r="FZS47" s="1168"/>
      <c r="FZT47" s="1168"/>
      <c r="FZU47" s="1168"/>
      <c r="FZV47" s="1168"/>
      <c r="FZW47" s="1168"/>
      <c r="FZX47" s="1168"/>
      <c r="FZY47" s="1168"/>
      <c r="FZZ47" s="1168"/>
      <c r="GAA47" s="1168"/>
      <c r="GAB47" s="1168"/>
      <c r="GAC47" s="1168"/>
      <c r="GAD47" s="1168"/>
      <c r="GAE47" s="1168"/>
      <c r="GAF47" s="1168"/>
      <c r="GAG47" s="1168"/>
      <c r="GAH47" s="1168"/>
      <c r="GAI47" s="1168"/>
      <c r="GAJ47" s="1168"/>
      <c r="GAK47" s="1168"/>
      <c r="GAL47" s="1168"/>
      <c r="GAM47" s="1168"/>
      <c r="GAN47" s="1168"/>
      <c r="GAO47" s="1168"/>
      <c r="GAP47" s="1168"/>
      <c r="GAQ47" s="1168"/>
      <c r="GAR47" s="1168"/>
      <c r="GAS47" s="1168"/>
      <c r="GAT47" s="1168"/>
      <c r="GAU47" s="1168"/>
      <c r="GAV47" s="1168"/>
      <c r="GAW47" s="1168"/>
      <c r="GAX47" s="1168"/>
      <c r="GAY47" s="1168"/>
      <c r="GAZ47" s="1168"/>
      <c r="GBA47" s="1168"/>
      <c r="GBB47" s="1168"/>
      <c r="GBC47" s="1168"/>
      <c r="GBD47" s="1168"/>
      <c r="GBE47" s="1168"/>
      <c r="GBF47" s="1168"/>
      <c r="GBG47" s="1168"/>
      <c r="GBH47" s="1168"/>
      <c r="GBI47" s="1168"/>
      <c r="GBJ47" s="1168"/>
      <c r="GBK47" s="1168"/>
      <c r="GBL47" s="1168"/>
      <c r="GBM47" s="1168"/>
      <c r="GBN47" s="1168"/>
      <c r="GBO47" s="1168"/>
      <c r="GBP47" s="1168"/>
      <c r="GBQ47" s="1168"/>
      <c r="GBR47" s="1168"/>
      <c r="GBS47" s="1168"/>
      <c r="GBT47" s="1168"/>
      <c r="GBU47" s="1168"/>
      <c r="GBV47" s="1168"/>
      <c r="GBW47" s="1168"/>
      <c r="GBX47" s="1168"/>
      <c r="GBY47" s="1168"/>
      <c r="GBZ47" s="1168"/>
      <c r="GCA47" s="1168"/>
      <c r="GCB47" s="1168"/>
      <c r="GCC47" s="1168"/>
      <c r="GCD47" s="1168"/>
      <c r="GCE47" s="1168"/>
      <c r="GCF47" s="1168"/>
      <c r="GCG47" s="1168"/>
      <c r="GCH47" s="1168"/>
      <c r="GCI47" s="1168"/>
      <c r="GCJ47" s="1168"/>
      <c r="GCK47" s="1168"/>
      <c r="GCL47" s="1168"/>
      <c r="GCM47" s="1168"/>
      <c r="GCN47" s="1168"/>
      <c r="GCO47" s="1168"/>
      <c r="GCP47" s="1168"/>
      <c r="GCQ47" s="1168"/>
      <c r="GCR47" s="1168"/>
      <c r="GCS47" s="1168"/>
      <c r="GCT47" s="1168"/>
      <c r="GCU47" s="1168"/>
      <c r="GCV47" s="1168"/>
      <c r="GCW47" s="1168"/>
      <c r="GCX47" s="1168"/>
      <c r="GCY47" s="1168"/>
      <c r="GCZ47" s="1168"/>
      <c r="GDA47" s="1168"/>
      <c r="GDB47" s="1168"/>
      <c r="GDC47" s="1168"/>
      <c r="GDD47" s="1168"/>
      <c r="GDE47" s="1168"/>
      <c r="GDF47" s="1168"/>
      <c r="GDG47" s="1168"/>
      <c r="GDH47" s="1168"/>
      <c r="GDI47" s="1168"/>
      <c r="GDJ47" s="1168"/>
      <c r="GDK47" s="1168"/>
      <c r="GDL47" s="1168"/>
      <c r="GDM47" s="1168"/>
      <c r="GDN47" s="1168"/>
      <c r="GDO47" s="1168"/>
      <c r="GDP47" s="1168"/>
      <c r="GDQ47" s="1168"/>
      <c r="GDR47" s="1168"/>
      <c r="GDS47" s="1168"/>
      <c r="GDT47" s="1168"/>
      <c r="GDU47" s="1168"/>
      <c r="GDV47" s="1168"/>
      <c r="GDW47" s="1168"/>
      <c r="GDX47" s="1168"/>
      <c r="GDY47" s="1168"/>
      <c r="GDZ47" s="1168"/>
      <c r="GEA47" s="1168"/>
      <c r="GEB47" s="1168"/>
      <c r="GEC47" s="1168"/>
      <c r="GED47" s="1168"/>
      <c r="GEE47" s="1168"/>
      <c r="GEF47" s="1168"/>
      <c r="GEG47" s="1168"/>
      <c r="GEH47" s="1168"/>
      <c r="GEI47" s="1168"/>
      <c r="GEJ47" s="1168"/>
      <c r="GEK47" s="1168"/>
      <c r="GEL47" s="1168"/>
      <c r="GEM47" s="1168"/>
      <c r="GEN47" s="1168"/>
      <c r="GEO47" s="1168"/>
      <c r="GEP47" s="1168"/>
      <c r="GEQ47" s="1168"/>
      <c r="GER47" s="1168"/>
      <c r="GES47" s="1168"/>
      <c r="GET47" s="1168"/>
      <c r="GEU47" s="1168"/>
      <c r="GEV47" s="1168"/>
      <c r="GEW47" s="1168"/>
      <c r="GEX47" s="1168"/>
      <c r="GEY47" s="1168"/>
      <c r="GEZ47" s="1168"/>
      <c r="GFA47" s="1168"/>
      <c r="GFB47" s="1168"/>
      <c r="GFC47" s="1168"/>
      <c r="GFD47" s="1168"/>
      <c r="GFE47" s="1168"/>
      <c r="GFF47" s="1168"/>
      <c r="GFG47" s="1168"/>
      <c r="GFH47" s="1168"/>
      <c r="GFI47" s="1168"/>
      <c r="GFJ47" s="1168"/>
      <c r="GFK47" s="1168"/>
      <c r="GFL47" s="1168"/>
      <c r="GFM47" s="1168"/>
      <c r="GFN47" s="1168"/>
      <c r="GFO47" s="1168"/>
      <c r="GFP47" s="1168"/>
      <c r="GFQ47" s="1168"/>
      <c r="GFR47" s="1168"/>
      <c r="GFS47" s="1168"/>
      <c r="GFT47" s="1168"/>
      <c r="GFU47" s="1168"/>
      <c r="GFV47" s="1168"/>
      <c r="GFW47" s="1168"/>
      <c r="GFX47" s="1168"/>
      <c r="GFY47" s="1168"/>
      <c r="GFZ47" s="1168"/>
      <c r="GGA47" s="1168"/>
      <c r="GGB47" s="1168"/>
      <c r="GGC47" s="1168"/>
      <c r="GGD47" s="1168"/>
      <c r="GGE47" s="1168"/>
      <c r="GGF47" s="1168"/>
      <c r="GGG47" s="1168"/>
      <c r="GGH47" s="1168"/>
      <c r="GGI47" s="1168"/>
      <c r="GGJ47" s="1168"/>
      <c r="GGK47" s="1168"/>
      <c r="GGL47" s="1168"/>
      <c r="GGM47" s="1168"/>
      <c r="GGN47" s="1168"/>
      <c r="GGO47" s="1168"/>
      <c r="GGP47" s="1168"/>
      <c r="GGQ47" s="1168"/>
      <c r="GGR47" s="1168"/>
      <c r="GGS47" s="1168"/>
      <c r="GGT47" s="1168"/>
      <c r="GGU47" s="1168"/>
      <c r="GGV47" s="1168"/>
      <c r="GGW47" s="1168"/>
      <c r="GGX47" s="1168"/>
      <c r="GGY47" s="1168"/>
      <c r="GGZ47" s="1168"/>
      <c r="GHA47" s="1168"/>
      <c r="GHB47" s="1168"/>
      <c r="GHC47" s="1168"/>
      <c r="GHD47" s="1168"/>
      <c r="GHE47" s="1168"/>
      <c r="GHF47" s="1168"/>
      <c r="GHG47" s="1168"/>
      <c r="GHH47" s="1168"/>
      <c r="GHI47" s="1168"/>
      <c r="GHJ47" s="1168"/>
      <c r="GHK47" s="1168"/>
      <c r="GHL47" s="1168"/>
      <c r="GHM47" s="1168"/>
      <c r="GHN47" s="1168"/>
      <c r="GHO47" s="1168"/>
      <c r="GHP47" s="1168"/>
      <c r="GHQ47" s="1168"/>
      <c r="GHR47" s="1168"/>
      <c r="GHS47" s="1168"/>
      <c r="GHT47" s="1168"/>
      <c r="GHU47" s="1168"/>
      <c r="GHV47" s="1168"/>
      <c r="GHW47" s="1168"/>
      <c r="GHX47" s="1168"/>
      <c r="GHY47" s="1168"/>
      <c r="GHZ47" s="1168"/>
      <c r="GIA47" s="1168"/>
      <c r="GIB47" s="1168"/>
      <c r="GIC47" s="1168"/>
      <c r="GID47" s="1168"/>
      <c r="GIE47" s="1168"/>
      <c r="GIF47" s="1168"/>
      <c r="GIG47" s="1168"/>
      <c r="GIH47" s="1168"/>
      <c r="GII47" s="1168"/>
      <c r="GIJ47" s="1168"/>
      <c r="GIK47" s="1168"/>
      <c r="GIL47" s="1168"/>
      <c r="GIM47" s="1168"/>
      <c r="GIN47" s="1168"/>
      <c r="GIO47" s="1168"/>
      <c r="GIP47" s="1168"/>
      <c r="GIQ47" s="1168"/>
      <c r="GIR47" s="1168"/>
      <c r="GIS47" s="1168"/>
      <c r="GIT47" s="1168"/>
      <c r="GIU47" s="1168"/>
      <c r="GIV47" s="1168"/>
      <c r="GIW47" s="1168"/>
      <c r="GIX47" s="1168"/>
      <c r="GIY47" s="1168"/>
      <c r="GIZ47" s="1168"/>
      <c r="GJA47" s="1168"/>
      <c r="GJB47" s="1168"/>
      <c r="GJC47" s="1168"/>
      <c r="GJD47" s="1168"/>
      <c r="GJE47" s="1168"/>
      <c r="GJF47" s="1168"/>
      <c r="GJG47" s="1168"/>
      <c r="GJH47" s="1168"/>
      <c r="GJI47" s="1168"/>
      <c r="GJJ47" s="1168"/>
      <c r="GJK47" s="1168"/>
      <c r="GJL47" s="1168"/>
      <c r="GJM47" s="1168"/>
      <c r="GJN47" s="1168"/>
      <c r="GJO47" s="1168"/>
      <c r="GJP47" s="1168"/>
      <c r="GJQ47" s="1168"/>
      <c r="GJR47" s="1168"/>
      <c r="GJS47" s="1168"/>
      <c r="GJT47" s="1168"/>
      <c r="GJU47" s="1168"/>
      <c r="GJV47" s="1168"/>
      <c r="GJW47" s="1168"/>
      <c r="GJX47" s="1168"/>
      <c r="GJY47" s="1168"/>
      <c r="GJZ47" s="1168"/>
      <c r="GKA47" s="1168"/>
      <c r="GKB47" s="1168"/>
      <c r="GKC47" s="1168"/>
      <c r="GKD47" s="1168"/>
      <c r="GKE47" s="1168"/>
      <c r="GKF47" s="1168"/>
      <c r="GKG47" s="1168"/>
      <c r="GKH47" s="1168"/>
      <c r="GKI47" s="1168"/>
      <c r="GKJ47" s="1168"/>
      <c r="GKK47" s="1168"/>
      <c r="GKL47" s="1168"/>
      <c r="GKM47" s="1168"/>
      <c r="GKN47" s="1168"/>
      <c r="GKO47" s="1168"/>
      <c r="GKP47" s="1168"/>
      <c r="GKQ47" s="1168"/>
      <c r="GKR47" s="1168"/>
      <c r="GKS47" s="1168"/>
      <c r="GKT47" s="1168"/>
      <c r="GKU47" s="1168"/>
      <c r="GKV47" s="1168"/>
      <c r="GKW47" s="1168"/>
      <c r="GKX47" s="1168"/>
      <c r="GKY47" s="1168"/>
      <c r="GKZ47" s="1168"/>
      <c r="GLA47" s="1168"/>
      <c r="GLB47" s="1168"/>
      <c r="GLC47" s="1168"/>
      <c r="GLD47" s="1168"/>
      <c r="GLE47" s="1168"/>
      <c r="GLF47" s="1168"/>
      <c r="GLG47" s="1168"/>
      <c r="GLH47" s="1168"/>
      <c r="GLI47" s="1168"/>
      <c r="GLJ47" s="1168"/>
      <c r="GLK47" s="1168"/>
      <c r="GLL47" s="1168"/>
      <c r="GLM47" s="1168"/>
      <c r="GLN47" s="1168"/>
      <c r="GLO47" s="1168"/>
      <c r="GLP47" s="1168"/>
      <c r="GLQ47" s="1168"/>
      <c r="GLR47" s="1168"/>
      <c r="GLS47" s="1168"/>
      <c r="GLT47" s="1168"/>
      <c r="GLU47" s="1168"/>
      <c r="GLV47" s="1168"/>
      <c r="GLW47" s="1168"/>
      <c r="GLX47" s="1168"/>
      <c r="GLY47" s="1168"/>
      <c r="GLZ47" s="1168"/>
      <c r="GMA47" s="1168"/>
      <c r="GMB47" s="1168"/>
      <c r="GMC47" s="1168"/>
      <c r="GMD47" s="1168"/>
      <c r="GME47" s="1168"/>
      <c r="GMF47" s="1168"/>
      <c r="GMG47" s="1168"/>
      <c r="GMH47" s="1168"/>
      <c r="GMI47" s="1168"/>
      <c r="GMJ47" s="1168"/>
      <c r="GMK47" s="1168"/>
      <c r="GML47" s="1168"/>
      <c r="GMM47" s="1168"/>
      <c r="GMN47" s="1168"/>
      <c r="GMO47" s="1168"/>
      <c r="GMP47" s="1168"/>
      <c r="GMQ47" s="1168"/>
      <c r="GMR47" s="1168"/>
      <c r="GMS47" s="1168"/>
      <c r="GMT47" s="1168"/>
      <c r="GMU47" s="1168"/>
      <c r="GMV47" s="1168"/>
      <c r="GMW47" s="1168"/>
      <c r="GMX47" s="1168"/>
      <c r="GMY47" s="1168"/>
      <c r="GMZ47" s="1168"/>
      <c r="GNA47" s="1168"/>
      <c r="GNB47" s="1168"/>
      <c r="GNC47" s="1168"/>
      <c r="GND47" s="1168"/>
      <c r="GNE47" s="1168"/>
      <c r="GNF47" s="1168"/>
      <c r="GNG47" s="1168"/>
      <c r="GNH47" s="1168"/>
      <c r="GNI47" s="1168"/>
      <c r="GNJ47" s="1168"/>
      <c r="GNK47" s="1168"/>
      <c r="GNL47" s="1168"/>
      <c r="GNM47" s="1168"/>
      <c r="GNN47" s="1168"/>
      <c r="GNO47" s="1168"/>
      <c r="GNP47" s="1168"/>
      <c r="GNQ47" s="1168"/>
      <c r="GNR47" s="1168"/>
      <c r="GNS47" s="1168"/>
      <c r="GNT47" s="1168"/>
      <c r="GNU47" s="1168"/>
      <c r="GNV47" s="1168"/>
      <c r="GNW47" s="1168"/>
      <c r="GNX47" s="1168"/>
      <c r="GNY47" s="1168"/>
      <c r="GNZ47" s="1168"/>
      <c r="GOA47" s="1168"/>
      <c r="GOB47" s="1168"/>
      <c r="GOC47" s="1168"/>
      <c r="GOD47" s="1168"/>
      <c r="GOE47" s="1168"/>
      <c r="GOF47" s="1168"/>
      <c r="GOG47" s="1168"/>
      <c r="GOH47" s="1168"/>
      <c r="GOI47" s="1168"/>
      <c r="GOJ47" s="1168"/>
      <c r="GOK47" s="1168"/>
      <c r="GOL47" s="1168"/>
      <c r="GOM47" s="1168"/>
      <c r="GON47" s="1168"/>
      <c r="GOO47" s="1168"/>
      <c r="GOP47" s="1168"/>
      <c r="GOQ47" s="1168"/>
      <c r="GOR47" s="1168"/>
      <c r="GOS47" s="1168"/>
      <c r="GOT47" s="1168"/>
      <c r="GOU47" s="1168"/>
      <c r="GOV47" s="1168"/>
      <c r="GOW47" s="1168"/>
      <c r="GOX47" s="1168"/>
      <c r="GOY47" s="1168"/>
      <c r="GOZ47" s="1168"/>
      <c r="GPA47" s="1168"/>
      <c r="GPB47" s="1168"/>
      <c r="GPC47" s="1168"/>
      <c r="GPD47" s="1168"/>
      <c r="GPE47" s="1168"/>
      <c r="GPF47" s="1168"/>
      <c r="GPG47" s="1168"/>
      <c r="GPH47" s="1168"/>
      <c r="GPI47" s="1168"/>
      <c r="GPJ47" s="1168"/>
      <c r="GPK47" s="1168"/>
      <c r="GPL47" s="1168"/>
      <c r="GPM47" s="1168"/>
      <c r="GPN47" s="1168"/>
      <c r="GPO47" s="1168"/>
      <c r="GPP47" s="1168"/>
      <c r="GPQ47" s="1168"/>
      <c r="GPR47" s="1168"/>
      <c r="GPS47" s="1168"/>
      <c r="GPT47" s="1168"/>
      <c r="GPU47" s="1168"/>
      <c r="GPV47" s="1168"/>
      <c r="GPW47" s="1168"/>
      <c r="GPX47" s="1168"/>
      <c r="GPY47" s="1168"/>
      <c r="GPZ47" s="1168"/>
      <c r="GQA47" s="1168"/>
      <c r="GQB47" s="1168"/>
      <c r="GQC47" s="1168"/>
      <c r="GQD47" s="1168"/>
      <c r="GQE47" s="1168"/>
      <c r="GQF47" s="1168"/>
      <c r="GQG47" s="1168"/>
      <c r="GQH47" s="1168"/>
      <c r="GQI47" s="1168"/>
      <c r="GQJ47" s="1168"/>
      <c r="GQK47" s="1168"/>
      <c r="GQL47" s="1168"/>
      <c r="GQM47" s="1168"/>
      <c r="GQN47" s="1168"/>
      <c r="GQO47" s="1168"/>
      <c r="GQP47" s="1168"/>
      <c r="GQQ47" s="1168"/>
      <c r="GQR47" s="1168"/>
      <c r="GQS47" s="1168"/>
      <c r="GQT47" s="1168"/>
      <c r="GQU47" s="1168"/>
      <c r="GQV47" s="1168"/>
      <c r="GQW47" s="1168"/>
      <c r="GQX47" s="1168"/>
      <c r="GQY47" s="1168"/>
      <c r="GQZ47" s="1168"/>
      <c r="GRA47" s="1168"/>
      <c r="GRB47" s="1168"/>
      <c r="GRC47" s="1168"/>
      <c r="GRD47" s="1168"/>
      <c r="GRE47" s="1168"/>
      <c r="GRF47" s="1168"/>
      <c r="GRG47" s="1168"/>
      <c r="GRH47" s="1168"/>
      <c r="GRI47" s="1168"/>
      <c r="GRJ47" s="1168"/>
      <c r="GRK47" s="1168"/>
      <c r="GRL47" s="1168"/>
      <c r="GRM47" s="1168"/>
      <c r="GRN47" s="1168"/>
      <c r="GRO47" s="1168"/>
      <c r="GRP47" s="1168"/>
      <c r="GRQ47" s="1168"/>
      <c r="GRR47" s="1168"/>
      <c r="GRS47" s="1168"/>
      <c r="GRT47" s="1168"/>
      <c r="GRU47" s="1168"/>
      <c r="GRV47" s="1168"/>
      <c r="GRW47" s="1168"/>
      <c r="GRX47" s="1168"/>
      <c r="GRY47" s="1168"/>
      <c r="GRZ47" s="1168"/>
      <c r="GSA47" s="1168"/>
      <c r="GSB47" s="1168"/>
      <c r="GSC47" s="1168"/>
      <c r="GSD47" s="1168"/>
      <c r="GSE47" s="1168"/>
      <c r="GSF47" s="1168"/>
      <c r="GSG47" s="1168"/>
      <c r="GSH47" s="1168"/>
      <c r="GSI47" s="1168"/>
      <c r="GSJ47" s="1168"/>
      <c r="GSK47" s="1168"/>
      <c r="GSL47" s="1168"/>
      <c r="GSM47" s="1168"/>
      <c r="GSN47" s="1168"/>
      <c r="GSO47" s="1168"/>
      <c r="GSP47" s="1168"/>
      <c r="GSQ47" s="1168"/>
      <c r="GSR47" s="1168"/>
      <c r="GSS47" s="1168"/>
      <c r="GST47" s="1168"/>
      <c r="GSU47" s="1168"/>
      <c r="GSV47" s="1168"/>
      <c r="GSW47" s="1168"/>
      <c r="GSX47" s="1168"/>
      <c r="GSY47" s="1168"/>
      <c r="GSZ47" s="1168"/>
      <c r="GTA47" s="1168"/>
      <c r="GTB47" s="1168"/>
      <c r="GTC47" s="1168"/>
      <c r="GTD47" s="1168"/>
      <c r="GTE47" s="1168"/>
      <c r="GTF47" s="1168"/>
      <c r="GTG47" s="1168"/>
      <c r="GTH47" s="1168"/>
      <c r="GTI47" s="1168"/>
      <c r="GTJ47" s="1168"/>
      <c r="GTK47" s="1168"/>
      <c r="GTL47" s="1168"/>
      <c r="GTM47" s="1168"/>
      <c r="GTN47" s="1168"/>
      <c r="GTO47" s="1168"/>
      <c r="GTP47" s="1168"/>
      <c r="GTQ47" s="1168"/>
      <c r="GTR47" s="1168"/>
      <c r="GTS47" s="1168"/>
      <c r="GTT47" s="1168"/>
      <c r="GTU47" s="1168"/>
      <c r="GTV47" s="1168"/>
      <c r="GTW47" s="1168"/>
      <c r="GTX47" s="1168"/>
      <c r="GTY47" s="1168"/>
      <c r="GTZ47" s="1168"/>
      <c r="GUA47" s="1168"/>
      <c r="GUB47" s="1168"/>
      <c r="GUC47" s="1168"/>
      <c r="GUD47" s="1168"/>
      <c r="GUE47" s="1168"/>
      <c r="GUF47" s="1168"/>
      <c r="GUG47" s="1168"/>
      <c r="GUH47" s="1168"/>
      <c r="GUI47" s="1168"/>
      <c r="GUJ47" s="1168"/>
      <c r="GUK47" s="1168"/>
      <c r="GUL47" s="1168"/>
      <c r="GUM47" s="1168"/>
      <c r="GUN47" s="1168"/>
      <c r="GUO47" s="1168"/>
      <c r="GUP47" s="1168"/>
      <c r="GUQ47" s="1168"/>
      <c r="GUR47" s="1168"/>
      <c r="GUS47" s="1168"/>
      <c r="GUT47" s="1168"/>
      <c r="GUU47" s="1168"/>
      <c r="GUV47" s="1168"/>
      <c r="GUW47" s="1168"/>
      <c r="GUX47" s="1168"/>
      <c r="GUY47" s="1168"/>
      <c r="GUZ47" s="1168"/>
      <c r="GVA47" s="1168"/>
      <c r="GVB47" s="1168"/>
      <c r="GVC47" s="1168"/>
      <c r="GVD47" s="1168"/>
      <c r="GVE47" s="1168"/>
      <c r="GVF47" s="1168"/>
      <c r="GVG47" s="1168"/>
      <c r="GVH47" s="1168"/>
      <c r="GVI47" s="1168"/>
      <c r="GVJ47" s="1168"/>
      <c r="GVK47" s="1168"/>
      <c r="GVL47" s="1168"/>
      <c r="GVM47" s="1168"/>
      <c r="GVN47" s="1168"/>
      <c r="GVO47" s="1168"/>
      <c r="GVP47" s="1168"/>
      <c r="GVQ47" s="1168"/>
      <c r="GVR47" s="1168"/>
      <c r="GVS47" s="1168"/>
      <c r="GVT47" s="1168"/>
      <c r="GVU47" s="1168"/>
      <c r="GVV47" s="1168"/>
      <c r="GVW47" s="1168"/>
      <c r="GVX47" s="1168"/>
      <c r="GVY47" s="1168"/>
      <c r="GVZ47" s="1168"/>
      <c r="GWA47" s="1168"/>
      <c r="GWB47" s="1168"/>
      <c r="GWC47" s="1168"/>
      <c r="GWD47" s="1168"/>
      <c r="GWE47" s="1168"/>
      <c r="GWF47" s="1168"/>
      <c r="GWG47" s="1168"/>
      <c r="GWH47" s="1168"/>
      <c r="GWI47" s="1168"/>
      <c r="GWJ47" s="1168"/>
      <c r="GWK47" s="1168"/>
      <c r="GWL47" s="1168"/>
      <c r="GWM47" s="1168"/>
      <c r="GWN47" s="1168"/>
      <c r="GWO47" s="1168"/>
      <c r="GWP47" s="1168"/>
      <c r="GWQ47" s="1168"/>
      <c r="GWR47" s="1168"/>
      <c r="GWS47" s="1168"/>
      <c r="GWT47" s="1168"/>
      <c r="GWU47" s="1168"/>
      <c r="GWV47" s="1168"/>
      <c r="GWW47" s="1168"/>
      <c r="GWX47" s="1168"/>
      <c r="GWY47" s="1168"/>
      <c r="GWZ47" s="1168"/>
      <c r="GXA47" s="1168"/>
      <c r="GXB47" s="1168"/>
      <c r="GXC47" s="1168"/>
      <c r="GXD47" s="1168"/>
      <c r="GXE47" s="1168"/>
      <c r="GXF47" s="1168"/>
      <c r="GXG47" s="1168"/>
      <c r="GXH47" s="1168"/>
      <c r="GXI47" s="1168"/>
      <c r="GXJ47" s="1168"/>
      <c r="GXK47" s="1168"/>
      <c r="GXL47" s="1168"/>
      <c r="GXM47" s="1168"/>
      <c r="GXN47" s="1168"/>
      <c r="GXO47" s="1168"/>
      <c r="GXP47" s="1168"/>
      <c r="GXQ47" s="1168"/>
      <c r="GXR47" s="1168"/>
      <c r="GXS47" s="1168"/>
      <c r="GXT47" s="1168"/>
      <c r="GXU47" s="1168"/>
      <c r="GXV47" s="1168"/>
      <c r="GXW47" s="1168"/>
      <c r="GXX47" s="1168"/>
      <c r="GXY47" s="1168"/>
      <c r="GXZ47" s="1168"/>
      <c r="GYA47" s="1168"/>
      <c r="GYB47" s="1168"/>
      <c r="GYC47" s="1168"/>
      <c r="GYD47" s="1168"/>
      <c r="GYE47" s="1168"/>
      <c r="GYF47" s="1168"/>
      <c r="GYG47" s="1168"/>
      <c r="GYH47" s="1168"/>
      <c r="GYI47" s="1168"/>
      <c r="GYJ47" s="1168"/>
      <c r="GYK47" s="1168"/>
      <c r="GYL47" s="1168"/>
      <c r="GYM47" s="1168"/>
      <c r="GYN47" s="1168"/>
      <c r="GYO47" s="1168"/>
      <c r="GYP47" s="1168"/>
      <c r="GYQ47" s="1168"/>
      <c r="GYR47" s="1168"/>
      <c r="GYS47" s="1168"/>
      <c r="GYT47" s="1168"/>
      <c r="GYU47" s="1168"/>
      <c r="GYV47" s="1168"/>
      <c r="GYW47" s="1168"/>
      <c r="GYX47" s="1168"/>
      <c r="GYY47" s="1168"/>
      <c r="GYZ47" s="1168"/>
      <c r="GZA47" s="1168"/>
      <c r="GZB47" s="1168"/>
      <c r="GZC47" s="1168"/>
      <c r="GZD47" s="1168"/>
      <c r="GZE47" s="1168"/>
      <c r="GZF47" s="1168"/>
      <c r="GZG47" s="1168"/>
      <c r="GZH47" s="1168"/>
      <c r="GZI47" s="1168"/>
      <c r="GZJ47" s="1168"/>
      <c r="GZK47" s="1168"/>
      <c r="GZL47" s="1168"/>
      <c r="GZM47" s="1168"/>
      <c r="GZN47" s="1168"/>
      <c r="GZO47" s="1168"/>
      <c r="GZP47" s="1168"/>
      <c r="GZQ47" s="1168"/>
      <c r="GZR47" s="1168"/>
      <c r="GZS47" s="1168"/>
      <c r="GZT47" s="1168"/>
      <c r="GZU47" s="1168"/>
      <c r="GZV47" s="1168"/>
      <c r="GZW47" s="1168"/>
      <c r="GZX47" s="1168"/>
      <c r="GZY47" s="1168"/>
      <c r="GZZ47" s="1168"/>
      <c r="HAA47" s="1168"/>
      <c r="HAB47" s="1168"/>
      <c r="HAC47" s="1168"/>
      <c r="HAD47" s="1168"/>
      <c r="HAE47" s="1168"/>
      <c r="HAF47" s="1168"/>
      <c r="HAG47" s="1168"/>
      <c r="HAH47" s="1168"/>
      <c r="HAI47" s="1168"/>
      <c r="HAJ47" s="1168"/>
      <c r="HAK47" s="1168"/>
      <c r="HAL47" s="1168"/>
      <c r="HAM47" s="1168"/>
      <c r="HAN47" s="1168"/>
      <c r="HAO47" s="1168"/>
      <c r="HAP47" s="1168"/>
      <c r="HAQ47" s="1168"/>
      <c r="HAR47" s="1168"/>
      <c r="HAS47" s="1168"/>
      <c r="HAT47" s="1168"/>
      <c r="HAU47" s="1168"/>
      <c r="HAV47" s="1168"/>
      <c r="HAW47" s="1168"/>
      <c r="HAX47" s="1168"/>
      <c r="HAY47" s="1168"/>
      <c r="HAZ47" s="1168"/>
      <c r="HBA47" s="1168"/>
      <c r="HBB47" s="1168"/>
      <c r="HBC47" s="1168"/>
      <c r="HBD47" s="1168"/>
      <c r="HBE47" s="1168"/>
      <c r="HBF47" s="1168"/>
      <c r="HBG47" s="1168"/>
      <c r="HBH47" s="1168"/>
      <c r="HBI47" s="1168"/>
      <c r="HBJ47" s="1168"/>
      <c r="HBK47" s="1168"/>
      <c r="HBL47" s="1168"/>
      <c r="HBM47" s="1168"/>
      <c r="HBN47" s="1168"/>
      <c r="HBO47" s="1168"/>
      <c r="HBP47" s="1168"/>
      <c r="HBQ47" s="1168"/>
      <c r="HBR47" s="1168"/>
      <c r="HBS47" s="1168"/>
      <c r="HBT47" s="1168"/>
      <c r="HBU47" s="1168"/>
      <c r="HBV47" s="1168"/>
      <c r="HBW47" s="1168"/>
      <c r="HBX47" s="1168"/>
      <c r="HBY47" s="1168"/>
      <c r="HBZ47" s="1168"/>
      <c r="HCA47" s="1168"/>
      <c r="HCB47" s="1168"/>
      <c r="HCC47" s="1168"/>
      <c r="HCD47" s="1168"/>
      <c r="HCE47" s="1168"/>
      <c r="HCF47" s="1168"/>
      <c r="HCG47" s="1168"/>
      <c r="HCH47" s="1168"/>
      <c r="HCI47" s="1168"/>
      <c r="HCJ47" s="1168"/>
      <c r="HCK47" s="1168"/>
      <c r="HCL47" s="1168"/>
      <c r="HCM47" s="1168"/>
      <c r="HCN47" s="1168"/>
      <c r="HCO47" s="1168"/>
      <c r="HCP47" s="1168"/>
      <c r="HCQ47" s="1168"/>
      <c r="HCR47" s="1168"/>
      <c r="HCS47" s="1168"/>
      <c r="HCT47" s="1168"/>
      <c r="HCU47" s="1168"/>
      <c r="HCV47" s="1168"/>
      <c r="HCW47" s="1168"/>
      <c r="HCX47" s="1168"/>
      <c r="HCY47" s="1168"/>
      <c r="HCZ47" s="1168"/>
      <c r="HDA47" s="1168"/>
      <c r="HDB47" s="1168"/>
      <c r="HDC47" s="1168"/>
      <c r="HDD47" s="1168"/>
      <c r="HDE47" s="1168"/>
      <c r="HDF47" s="1168"/>
      <c r="HDG47" s="1168"/>
      <c r="HDH47" s="1168"/>
      <c r="HDI47" s="1168"/>
      <c r="HDJ47" s="1168"/>
      <c r="HDK47" s="1168"/>
      <c r="HDL47" s="1168"/>
      <c r="HDM47" s="1168"/>
      <c r="HDN47" s="1168"/>
      <c r="HDO47" s="1168"/>
      <c r="HDP47" s="1168"/>
      <c r="HDQ47" s="1168"/>
      <c r="HDR47" s="1168"/>
      <c r="HDS47" s="1168"/>
      <c r="HDT47" s="1168"/>
      <c r="HDU47" s="1168"/>
      <c r="HDV47" s="1168"/>
      <c r="HDW47" s="1168"/>
      <c r="HDX47" s="1168"/>
      <c r="HDY47" s="1168"/>
      <c r="HDZ47" s="1168"/>
      <c r="HEA47" s="1168"/>
      <c r="HEB47" s="1168"/>
      <c r="HEC47" s="1168"/>
      <c r="HED47" s="1168"/>
      <c r="HEE47" s="1168"/>
      <c r="HEF47" s="1168"/>
      <c r="HEG47" s="1168"/>
      <c r="HEH47" s="1168"/>
      <c r="HEI47" s="1168"/>
      <c r="HEJ47" s="1168"/>
      <c r="HEK47" s="1168"/>
      <c r="HEL47" s="1168"/>
      <c r="HEM47" s="1168"/>
      <c r="HEN47" s="1168"/>
      <c r="HEO47" s="1168"/>
      <c r="HEP47" s="1168"/>
      <c r="HEQ47" s="1168"/>
      <c r="HER47" s="1168"/>
      <c r="HES47" s="1168"/>
      <c r="HET47" s="1168"/>
      <c r="HEU47" s="1168"/>
      <c r="HEV47" s="1168"/>
      <c r="HEW47" s="1168"/>
      <c r="HEX47" s="1168"/>
      <c r="HEY47" s="1168"/>
      <c r="HEZ47" s="1168"/>
      <c r="HFA47" s="1168"/>
      <c r="HFB47" s="1168"/>
      <c r="HFC47" s="1168"/>
      <c r="HFD47" s="1168"/>
      <c r="HFE47" s="1168"/>
      <c r="HFF47" s="1168"/>
      <c r="HFG47" s="1168"/>
      <c r="HFH47" s="1168"/>
      <c r="HFI47" s="1168"/>
      <c r="HFJ47" s="1168"/>
      <c r="HFK47" s="1168"/>
      <c r="HFL47" s="1168"/>
      <c r="HFM47" s="1168"/>
      <c r="HFN47" s="1168"/>
      <c r="HFO47" s="1168"/>
      <c r="HFP47" s="1168"/>
      <c r="HFQ47" s="1168"/>
      <c r="HFR47" s="1168"/>
      <c r="HFS47" s="1168"/>
      <c r="HFT47" s="1168"/>
      <c r="HFU47" s="1168"/>
      <c r="HFV47" s="1168"/>
      <c r="HFW47" s="1168"/>
      <c r="HFX47" s="1168"/>
      <c r="HFY47" s="1168"/>
      <c r="HFZ47" s="1168"/>
      <c r="HGA47" s="1168"/>
      <c r="HGB47" s="1168"/>
      <c r="HGC47" s="1168"/>
      <c r="HGD47" s="1168"/>
      <c r="HGE47" s="1168"/>
      <c r="HGF47" s="1168"/>
      <c r="HGG47" s="1168"/>
      <c r="HGH47" s="1168"/>
      <c r="HGI47" s="1168"/>
      <c r="HGJ47" s="1168"/>
      <c r="HGK47" s="1168"/>
      <c r="HGL47" s="1168"/>
      <c r="HGM47" s="1168"/>
      <c r="HGN47" s="1168"/>
      <c r="HGO47" s="1168"/>
      <c r="HGP47" s="1168"/>
      <c r="HGQ47" s="1168"/>
      <c r="HGR47" s="1168"/>
      <c r="HGS47" s="1168"/>
      <c r="HGT47" s="1168"/>
      <c r="HGU47" s="1168"/>
      <c r="HGV47" s="1168"/>
      <c r="HGW47" s="1168"/>
      <c r="HGX47" s="1168"/>
      <c r="HGY47" s="1168"/>
      <c r="HGZ47" s="1168"/>
      <c r="HHA47" s="1168"/>
      <c r="HHB47" s="1168"/>
      <c r="HHC47" s="1168"/>
      <c r="HHD47" s="1168"/>
      <c r="HHE47" s="1168"/>
      <c r="HHF47" s="1168"/>
      <c r="HHG47" s="1168"/>
      <c r="HHH47" s="1168"/>
      <c r="HHI47" s="1168"/>
      <c r="HHJ47" s="1168"/>
      <c r="HHK47" s="1168"/>
      <c r="HHL47" s="1168"/>
      <c r="HHM47" s="1168"/>
      <c r="HHN47" s="1168"/>
      <c r="HHO47" s="1168"/>
      <c r="HHP47" s="1168"/>
      <c r="HHQ47" s="1168"/>
      <c r="HHR47" s="1168"/>
      <c r="HHS47" s="1168"/>
      <c r="HHT47" s="1168"/>
      <c r="HHU47" s="1168"/>
      <c r="HHV47" s="1168"/>
      <c r="HHW47" s="1168"/>
      <c r="HHX47" s="1168"/>
      <c r="HHY47" s="1168"/>
      <c r="HHZ47" s="1168"/>
      <c r="HIA47" s="1168"/>
      <c r="HIB47" s="1168"/>
      <c r="HIC47" s="1168"/>
      <c r="HID47" s="1168"/>
      <c r="HIE47" s="1168"/>
      <c r="HIF47" s="1168"/>
      <c r="HIG47" s="1168"/>
      <c r="HIH47" s="1168"/>
      <c r="HII47" s="1168"/>
      <c r="HIJ47" s="1168"/>
      <c r="HIK47" s="1168"/>
      <c r="HIL47" s="1168"/>
      <c r="HIM47" s="1168"/>
      <c r="HIN47" s="1168"/>
      <c r="HIO47" s="1168"/>
      <c r="HIP47" s="1168"/>
      <c r="HIQ47" s="1168"/>
      <c r="HIR47" s="1168"/>
      <c r="HIS47" s="1168"/>
      <c r="HIT47" s="1168"/>
      <c r="HIU47" s="1168"/>
      <c r="HIV47" s="1168"/>
      <c r="HIW47" s="1168"/>
      <c r="HIX47" s="1168"/>
      <c r="HIY47" s="1168"/>
      <c r="HIZ47" s="1168"/>
      <c r="HJA47" s="1168"/>
      <c r="HJB47" s="1168"/>
      <c r="HJC47" s="1168"/>
      <c r="HJD47" s="1168"/>
      <c r="HJE47" s="1168"/>
      <c r="HJF47" s="1168"/>
      <c r="HJG47" s="1168"/>
      <c r="HJH47" s="1168"/>
      <c r="HJI47" s="1168"/>
      <c r="HJJ47" s="1168"/>
      <c r="HJK47" s="1168"/>
      <c r="HJL47" s="1168"/>
      <c r="HJM47" s="1168"/>
      <c r="HJN47" s="1168"/>
      <c r="HJO47" s="1168"/>
      <c r="HJP47" s="1168"/>
      <c r="HJQ47" s="1168"/>
      <c r="HJR47" s="1168"/>
      <c r="HJS47" s="1168"/>
      <c r="HJT47" s="1168"/>
      <c r="HJU47" s="1168"/>
      <c r="HJV47" s="1168"/>
      <c r="HJW47" s="1168"/>
      <c r="HJX47" s="1168"/>
      <c r="HJY47" s="1168"/>
      <c r="HJZ47" s="1168"/>
      <c r="HKA47" s="1168"/>
      <c r="HKB47" s="1168"/>
      <c r="HKC47" s="1168"/>
      <c r="HKD47" s="1168"/>
      <c r="HKE47" s="1168"/>
      <c r="HKF47" s="1168"/>
      <c r="HKG47" s="1168"/>
      <c r="HKH47" s="1168"/>
      <c r="HKI47" s="1168"/>
      <c r="HKJ47" s="1168"/>
      <c r="HKK47" s="1168"/>
      <c r="HKL47" s="1168"/>
      <c r="HKM47" s="1168"/>
      <c r="HKN47" s="1168"/>
      <c r="HKO47" s="1168"/>
      <c r="HKP47" s="1168"/>
      <c r="HKQ47" s="1168"/>
      <c r="HKR47" s="1168"/>
      <c r="HKS47" s="1168"/>
      <c r="HKT47" s="1168"/>
      <c r="HKU47" s="1168"/>
      <c r="HKV47" s="1168"/>
      <c r="HKW47" s="1168"/>
      <c r="HKX47" s="1168"/>
      <c r="HKY47" s="1168"/>
      <c r="HKZ47" s="1168"/>
      <c r="HLA47" s="1168"/>
      <c r="HLB47" s="1168"/>
      <c r="HLC47" s="1168"/>
      <c r="HLD47" s="1168"/>
      <c r="HLE47" s="1168"/>
      <c r="HLF47" s="1168"/>
      <c r="HLG47" s="1168"/>
      <c r="HLH47" s="1168"/>
      <c r="HLI47" s="1168"/>
      <c r="HLJ47" s="1168"/>
      <c r="HLK47" s="1168"/>
      <c r="HLL47" s="1168"/>
      <c r="HLM47" s="1168"/>
      <c r="HLN47" s="1168"/>
      <c r="HLO47" s="1168"/>
      <c r="HLP47" s="1168"/>
      <c r="HLQ47" s="1168"/>
      <c r="HLR47" s="1168"/>
      <c r="HLS47" s="1168"/>
      <c r="HLT47" s="1168"/>
      <c r="HLU47" s="1168"/>
      <c r="HLV47" s="1168"/>
      <c r="HLW47" s="1168"/>
      <c r="HLX47" s="1168"/>
      <c r="HLY47" s="1168"/>
      <c r="HLZ47" s="1168"/>
      <c r="HMA47" s="1168"/>
      <c r="HMB47" s="1168"/>
      <c r="HMC47" s="1168"/>
      <c r="HMD47" s="1168"/>
      <c r="HME47" s="1168"/>
      <c r="HMF47" s="1168"/>
      <c r="HMG47" s="1168"/>
      <c r="HMH47" s="1168"/>
      <c r="HMI47" s="1168"/>
      <c r="HMJ47" s="1168"/>
      <c r="HMK47" s="1168"/>
      <c r="HML47" s="1168"/>
      <c r="HMM47" s="1168"/>
      <c r="HMN47" s="1168"/>
      <c r="HMO47" s="1168"/>
      <c r="HMP47" s="1168"/>
      <c r="HMQ47" s="1168"/>
      <c r="HMR47" s="1168"/>
      <c r="HMS47" s="1168"/>
      <c r="HMT47" s="1168"/>
      <c r="HMU47" s="1168"/>
      <c r="HMV47" s="1168"/>
      <c r="HMW47" s="1168"/>
      <c r="HMX47" s="1168"/>
      <c r="HMY47" s="1168"/>
      <c r="HMZ47" s="1168"/>
      <c r="HNA47" s="1168"/>
      <c r="HNB47" s="1168"/>
      <c r="HNC47" s="1168"/>
      <c r="HND47" s="1168"/>
      <c r="HNE47" s="1168"/>
      <c r="HNF47" s="1168"/>
      <c r="HNG47" s="1168"/>
      <c r="HNH47" s="1168"/>
      <c r="HNI47" s="1168"/>
      <c r="HNJ47" s="1168"/>
      <c r="HNK47" s="1168"/>
      <c r="HNL47" s="1168"/>
      <c r="HNM47" s="1168"/>
      <c r="HNN47" s="1168"/>
      <c r="HNO47" s="1168"/>
      <c r="HNP47" s="1168"/>
      <c r="HNQ47" s="1168"/>
      <c r="HNR47" s="1168"/>
      <c r="HNS47" s="1168"/>
      <c r="HNT47" s="1168"/>
      <c r="HNU47" s="1168"/>
      <c r="HNV47" s="1168"/>
      <c r="HNW47" s="1168"/>
      <c r="HNX47" s="1168"/>
      <c r="HNY47" s="1168"/>
      <c r="HNZ47" s="1168"/>
      <c r="HOA47" s="1168"/>
      <c r="HOB47" s="1168"/>
      <c r="HOC47" s="1168"/>
      <c r="HOD47" s="1168"/>
      <c r="HOE47" s="1168"/>
      <c r="HOF47" s="1168"/>
      <c r="HOG47" s="1168"/>
      <c r="HOH47" s="1168"/>
      <c r="HOI47" s="1168"/>
      <c r="HOJ47" s="1168"/>
      <c r="HOK47" s="1168"/>
      <c r="HOL47" s="1168"/>
      <c r="HOM47" s="1168"/>
      <c r="HON47" s="1168"/>
      <c r="HOO47" s="1168"/>
      <c r="HOP47" s="1168"/>
      <c r="HOQ47" s="1168"/>
      <c r="HOR47" s="1168"/>
      <c r="HOS47" s="1168"/>
      <c r="HOT47" s="1168"/>
      <c r="HOU47" s="1168"/>
      <c r="HOV47" s="1168"/>
      <c r="HOW47" s="1168"/>
      <c r="HOX47" s="1168"/>
      <c r="HOY47" s="1168"/>
      <c r="HOZ47" s="1168"/>
      <c r="HPA47" s="1168"/>
      <c r="HPB47" s="1168"/>
      <c r="HPC47" s="1168"/>
      <c r="HPD47" s="1168"/>
      <c r="HPE47" s="1168"/>
      <c r="HPF47" s="1168"/>
      <c r="HPG47" s="1168"/>
      <c r="HPH47" s="1168"/>
      <c r="HPI47" s="1168"/>
      <c r="HPJ47" s="1168"/>
      <c r="HPK47" s="1168"/>
      <c r="HPL47" s="1168"/>
      <c r="HPM47" s="1168"/>
      <c r="HPN47" s="1168"/>
      <c r="HPO47" s="1168"/>
      <c r="HPP47" s="1168"/>
      <c r="HPQ47" s="1168"/>
      <c r="HPR47" s="1168"/>
      <c r="HPS47" s="1168"/>
      <c r="HPT47" s="1168"/>
      <c r="HPU47" s="1168"/>
      <c r="HPV47" s="1168"/>
      <c r="HPW47" s="1168"/>
      <c r="HPX47" s="1168"/>
      <c r="HPY47" s="1168"/>
      <c r="HPZ47" s="1168"/>
      <c r="HQA47" s="1168"/>
      <c r="HQB47" s="1168"/>
      <c r="HQC47" s="1168"/>
      <c r="HQD47" s="1168"/>
      <c r="HQE47" s="1168"/>
      <c r="HQF47" s="1168"/>
      <c r="HQG47" s="1168"/>
      <c r="HQH47" s="1168"/>
      <c r="HQI47" s="1168"/>
      <c r="HQJ47" s="1168"/>
      <c r="HQK47" s="1168"/>
      <c r="HQL47" s="1168"/>
      <c r="HQM47" s="1168"/>
      <c r="HQN47" s="1168"/>
      <c r="HQO47" s="1168"/>
      <c r="HQP47" s="1168"/>
      <c r="HQQ47" s="1168"/>
      <c r="HQR47" s="1168"/>
      <c r="HQS47" s="1168"/>
      <c r="HQT47" s="1168"/>
      <c r="HQU47" s="1168"/>
      <c r="HQV47" s="1168"/>
      <c r="HQW47" s="1168"/>
      <c r="HQX47" s="1168"/>
      <c r="HQY47" s="1168"/>
      <c r="HQZ47" s="1168"/>
      <c r="HRA47" s="1168"/>
      <c r="HRB47" s="1168"/>
      <c r="HRC47" s="1168"/>
      <c r="HRD47" s="1168"/>
      <c r="HRE47" s="1168"/>
      <c r="HRF47" s="1168"/>
      <c r="HRG47" s="1168"/>
      <c r="HRH47" s="1168"/>
      <c r="HRI47" s="1168"/>
      <c r="HRJ47" s="1168"/>
      <c r="HRK47" s="1168"/>
      <c r="HRL47" s="1168"/>
      <c r="HRM47" s="1168"/>
      <c r="HRN47" s="1168"/>
      <c r="HRO47" s="1168"/>
      <c r="HRP47" s="1168"/>
      <c r="HRQ47" s="1168"/>
      <c r="HRR47" s="1168"/>
      <c r="HRS47" s="1168"/>
      <c r="HRT47" s="1168"/>
      <c r="HRU47" s="1168"/>
      <c r="HRV47" s="1168"/>
      <c r="HRW47" s="1168"/>
      <c r="HRX47" s="1168"/>
      <c r="HRY47" s="1168"/>
      <c r="HRZ47" s="1168"/>
      <c r="HSA47" s="1168"/>
      <c r="HSB47" s="1168"/>
      <c r="HSC47" s="1168"/>
      <c r="HSD47" s="1168"/>
      <c r="HSE47" s="1168"/>
      <c r="HSF47" s="1168"/>
      <c r="HSG47" s="1168"/>
      <c r="HSH47" s="1168"/>
      <c r="HSI47" s="1168"/>
      <c r="HSJ47" s="1168"/>
      <c r="HSK47" s="1168"/>
      <c r="HSL47" s="1168"/>
      <c r="HSM47" s="1168"/>
      <c r="HSN47" s="1168"/>
      <c r="HSO47" s="1168"/>
      <c r="HSP47" s="1168"/>
      <c r="HSQ47" s="1168"/>
      <c r="HSR47" s="1168"/>
      <c r="HSS47" s="1168"/>
      <c r="HST47" s="1168"/>
      <c r="HSU47" s="1168"/>
      <c r="HSV47" s="1168"/>
      <c r="HSW47" s="1168"/>
      <c r="HSX47" s="1168"/>
      <c r="HSY47" s="1168"/>
      <c r="HSZ47" s="1168"/>
      <c r="HTA47" s="1168"/>
      <c r="HTB47" s="1168"/>
      <c r="HTC47" s="1168"/>
      <c r="HTD47" s="1168"/>
      <c r="HTE47" s="1168"/>
      <c r="HTF47" s="1168"/>
      <c r="HTG47" s="1168"/>
      <c r="HTH47" s="1168"/>
      <c r="HTI47" s="1168"/>
      <c r="HTJ47" s="1168"/>
      <c r="HTK47" s="1168"/>
      <c r="HTL47" s="1168"/>
      <c r="HTM47" s="1168"/>
      <c r="HTN47" s="1168"/>
      <c r="HTO47" s="1168"/>
      <c r="HTP47" s="1168"/>
      <c r="HTQ47" s="1168"/>
      <c r="HTR47" s="1168"/>
      <c r="HTS47" s="1168"/>
      <c r="HTT47" s="1168"/>
      <c r="HTU47" s="1168"/>
      <c r="HTV47" s="1168"/>
      <c r="HTW47" s="1168"/>
      <c r="HTX47" s="1168"/>
      <c r="HTY47" s="1168"/>
      <c r="HTZ47" s="1168"/>
      <c r="HUA47" s="1168"/>
      <c r="HUB47" s="1168"/>
      <c r="HUC47" s="1168"/>
      <c r="HUD47" s="1168"/>
      <c r="HUE47" s="1168"/>
      <c r="HUF47" s="1168"/>
      <c r="HUG47" s="1168"/>
      <c r="HUH47" s="1168"/>
      <c r="HUI47" s="1168"/>
      <c r="HUJ47" s="1168"/>
      <c r="HUK47" s="1168"/>
      <c r="HUL47" s="1168"/>
      <c r="HUM47" s="1168"/>
      <c r="HUN47" s="1168"/>
      <c r="HUO47" s="1168"/>
      <c r="HUP47" s="1168"/>
      <c r="HUQ47" s="1168"/>
      <c r="HUR47" s="1168"/>
      <c r="HUS47" s="1168"/>
      <c r="HUT47" s="1168"/>
      <c r="HUU47" s="1168"/>
      <c r="HUV47" s="1168"/>
      <c r="HUW47" s="1168"/>
      <c r="HUX47" s="1168"/>
      <c r="HUY47" s="1168"/>
      <c r="HUZ47" s="1168"/>
      <c r="HVA47" s="1168"/>
      <c r="HVB47" s="1168"/>
      <c r="HVC47" s="1168"/>
      <c r="HVD47" s="1168"/>
      <c r="HVE47" s="1168"/>
      <c r="HVF47" s="1168"/>
      <c r="HVG47" s="1168"/>
      <c r="HVH47" s="1168"/>
      <c r="HVI47" s="1168"/>
      <c r="HVJ47" s="1168"/>
      <c r="HVK47" s="1168"/>
      <c r="HVL47" s="1168"/>
      <c r="HVM47" s="1168"/>
      <c r="HVN47" s="1168"/>
      <c r="HVO47" s="1168"/>
      <c r="HVP47" s="1168"/>
      <c r="HVQ47" s="1168"/>
      <c r="HVR47" s="1168"/>
      <c r="HVS47" s="1168"/>
      <c r="HVT47" s="1168"/>
      <c r="HVU47" s="1168"/>
      <c r="HVV47" s="1168"/>
      <c r="HVW47" s="1168"/>
      <c r="HVX47" s="1168"/>
      <c r="HVY47" s="1168"/>
      <c r="HVZ47" s="1168"/>
      <c r="HWA47" s="1168"/>
      <c r="HWB47" s="1168"/>
      <c r="HWC47" s="1168"/>
      <c r="HWD47" s="1168"/>
      <c r="HWE47" s="1168"/>
      <c r="HWF47" s="1168"/>
      <c r="HWG47" s="1168"/>
      <c r="HWH47" s="1168"/>
      <c r="HWI47" s="1168"/>
      <c r="HWJ47" s="1168"/>
      <c r="HWK47" s="1168"/>
      <c r="HWL47" s="1168"/>
      <c r="HWM47" s="1168"/>
      <c r="HWN47" s="1168"/>
      <c r="HWO47" s="1168"/>
      <c r="HWP47" s="1168"/>
      <c r="HWQ47" s="1168"/>
      <c r="HWR47" s="1168"/>
      <c r="HWS47" s="1168"/>
      <c r="HWT47" s="1168"/>
      <c r="HWU47" s="1168"/>
      <c r="HWV47" s="1168"/>
      <c r="HWW47" s="1168"/>
      <c r="HWX47" s="1168"/>
      <c r="HWY47" s="1168"/>
      <c r="HWZ47" s="1168"/>
      <c r="HXA47" s="1168"/>
      <c r="HXB47" s="1168"/>
      <c r="HXC47" s="1168"/>
      <c r="HXD47" s="1168"/>
      <c r="HXE47" s="1168"/>
      <c r="HXF47" s="1168"/>
      <c r="HXG47" s="1168"/>
      <c r="HXH47" s="1168"/>
      <c r="HXI47" s="1168"/>
      <c r="HXJ47" s="1168"/>
      <c r="HXK47" s="1168"/>
      <c r="HXL47" s="1168"/>
      <c r="HXM47" s="1168"/>
      <c r="HXN47" s="1168"/>
      <c r="HXO47" s="1168"/>
      <c r="HXP47" s="1168"/>
      <c r="HXQ47" s="1168"/>
      <c r="HXR47" s="1168"/>
      <c r="HXS47" s="1168"/>
      <c r="HXT47" s="1168"/>
      <c r="HXU47" s="1168"/>
      <c r="HXV47" s="1168"/>
      <c r="HXW47" s="1168"/>
      <c r="HXX47" s="1168"/>
      <c r="HXY47" s="1168"/>
      <c r="HXZ47" s="1168"/>
      <c r="HYA47" s="1168"/>
      <c r="HYB47" s="1168"/>
      <c r="HYC47" s="1168"/>
      <c r="HYD47" s="1168"/>
      <c r="HYE47" s="1168"/>
      <c r="HYF47" s="1168"/>
      <c r="HYG47" s="1168"/>
      <c r="HYH47" s="1168"/>
      <c r="HYI47" s="1168"/>
      <c r="HYJ47" s="1168"/>
      <c r="HYK47" s="1168"/>
      <c r="HYL47" s="1168"/>
      <c r="HYM47" s="1168"/>
      <c r="HYN47" s="1168"/>
      <c r="HYO47" s="1168"/>
      <c r="HYP47" s="1168"/>
      <c r="HYQ47" s="1168"/>
      <c r="HYR47" s="1168"/>
      <c r="HYS47" s="1168"/>
      <c r="HYT47" s="1168"/>
      <c r="HYU47" s="1168"/>
      <c r="HYV47" s="1168"/>
      <c r="HYW47" s="1168"/>
      <c r="HYX47" s="1168"/>
      <c r="HYY47" s="1168"/>
      <c r="HYZ47" s="1168"/>
      <c r="HZA47" s="1168"/>
      <c r="HZB47" s="1168"/>
      <c r="HZC47" s="1168"/>
      <c r="HZD47" s="1168"/>
      <c r="HZE47" s="1168"/>
      <c r="HZF47" s="1168"/>
      <c r="HZG47" s="1168"/>
      <c r="HZH47" s="1168"/>
      <c r="HZI47" s="1168"/>
      <c r="HZJ47" s="1168"/>
      <c r="HZK47" s="1168"/>
      <c r="HZL47" s="1168"/>
      <c r="HZM47" s="1168"/>
      <c r="HZN47" s="1168"/>
      <c r="HZO47" s="1168"/>
      <c r="HZP47" s="1168"/>
      <c r="HZQ47" s="1168"/>
      <c r="HZR47" s="1168"/>
      <c r="HZS47" s="1168"/>
      <c r="HZT47" s="1168"/>
      <c r="HZU47" s="1168"/>
      <c r="HZV47" s="1168"/>
      <c r="HZW47" s="1168"/>
      <c r="HZX47" s="1168"/>
      <c r="HZY47" s="1168"/>
      <c r="HZZ47" s="1168"/>
      <c r="IAA47" s="1168"/>
      <c r="IAB47" s="1168"/>
      <c r="IAC47" s="1168"/>
      <c r="IAD47" s="1168"/>
      <c r="IAE47" s="1168"/>
      <c r="IAF47" s="1168"/>
      <c r="IAG47" s="1168"/>
      <c r="IAH47" s="1168"/>
      <c r="IAI47" s="1168"/>
      <c r="IAJ47" s="1168"/>
      <c r="IAK47" s="1168"/>
      <c r="IAL47" s="1168"/>
      <c r="IAM47" s="1168"/>
      <c r="IAN47" s="1168"/>
      <c r="IAO47" s="1168"/>
      <c r="IAP47" s="1168"/>
      <c r="IAQ47" s="1168"/>
      <c r="IAR47" s="1168"/>
      <c r="IAS47" s="1168"/>
      <c r="IAT47" s="1168"/>
      <c r="IAU47" s="1168"/>
      <c r="IAV47" s="1168"/>
      <c r="IAW47" s="1168"/>
      <c r="IAX47" s="1168"/>
      <c r="IAY47" s="1168"/>
      <c r="IAZ47" s="1168"/>
      <c r="IBA47" s="1168"/>
      <c r="IBB47" s="1168"/>
      <c r="IBC47" s="1168"/>
      <c r="IBD47" s="1168"/>
      <c r="IBE47" s="1168"/>
      <c r="IBF47" s="1168"/>
      <c r="IBG47" s="1168"/>
      <c r="IBH47" s="1168"/>
      <c r="IBI47" s="1168"/>
      <c r="IBJ47" s="1168"/>
      <c r="IBK47" s="1168"/>
      <c r="IBL47" s="1168"/>
      <c r="IBM47" s="1168"/>
      <c r="IBN47" s="1168"/>
      <c r="IBO47" s="1168"/>
      <c r="IBP47" s="1168"/>
      <c r="IBQ47" s="1168"/>
      <c r="IBR47" s="1168"/>
      <c r="IBS47" s="1168"/>
      <c r="IBT47" s="1168"/>
      <c r="IBU47" s="1168"/>
      <c r="IBV47" s="1168"/>
      <c r="IBW47" s="1168"/>
      <c r="IBX47" s="1168"/>
      <c r="IBY47" s="1168"/>
      <c r="IBZ47" s="1168"/>
      <c r="ICA47" s="1168"/>
      <c r="ICB47" s="1168"/>
      <c r="ICC47" s="1168"/>
      <c r="ICD47" s="1168"/>
      <c r="ICE47" s="1168"/>
      <c r="ICF47" s="1168"/>
      <c r="ICG47" s="1168"/>
      <c r="ICH47" s="1168"/>
      <c r="ICI47" s="1168"/>
      <c r="ICJ47" s="1168"/>
      <c r="ICK47" s="1168"/>
      <c r="ICL47" s="1168"/>
      <c r="ICM47" s="1168"/>
      <c r="ICN47" s="1168"/>
      <c r="ICO47" s="1168"/>
      <c r="ICP47" s="1168"/>
      <c r="ICQ47" s="1168"/>
      <c r="ICR47" s="1168"/>
      <c r="ICS47" s="1168"/>
      <c r="ICT47" s="1168"/>
      <c r="ICU47" s="1168"/>
      <c r="ICV47" s="1168"/>
      <c r="ICW47" s="1168"/>
      <c r="ICX47" s="1168"/>
      <c r="ICY47" s="1168"/>
      <c r="ICZ47" s="1168"/>
      <c r="IDA47" s="1168"/>
      <c r="IDB47" s="1168"/>
      <c r="IDC47" s="1168"/>
      <c r="IDD47" s="1168"/>
      <c r="IDE47" s="1168"/>
      <c r="IDF47" s="1168"/>
      <c r="IDG47" s="1168"/>
      <c r="IDH47" s="1168"/>
      <c r="IDI47" s="1168"/>
      <c r="IDJ47" s="1168"/>
      <c r="IDK47" s="1168"/>
      <c r="IDL47" s="1168"/>
      <c r="IDM47" s="1168"/>
      <c r="IDN47" s="1168"/>
      <c r="IDO47" s="1168"/>
      <c r="IDP47" s="1168"/>
      <c r="IDQ47" s="1168"/>
      <c r="IDR47" s="1168"/>
      <c r="IDS47" s="1168"/>
      <c r="IDT47" s="1168"/>
      <c r="IDU47" s="1168"/>
      <c r="IDV47" s="1168"/>
      <c r="IDW47" s="1168"/>
      <c r="IDX47" s="1168"/>
      <c r="IDY47" s="1168"/>
      <c r="IDZ47" s="1168"/>
      <c r="IEA47" s="1168"/>
      <c r="IEB47" s="1168"/>
      <c r="IEC47" s="1168"/>
      <c r="IED47" s="1168"/>
      <c r="IEE47" s="1168"/>
      <c r="IEF47" s="1168"/>
      <c r="IEG47" s="1168"/>
      <c r="IEH47" s="1168"/>
      <c r="IEI47" s="1168"/>
      <c r="IEJ47" s="1168"/>
      <c r="IEK47" s="1168"/>
      <c r="IEL47" s="1168"/>
      <c r="IEM47" s="1168"/>
      <c r="IEN47" s="1168"/>
      <c r="IEO47" s="1168"/>
      <c r="IEP47" s="1168"/>
      <c r="IEQ47" s="1168"/>
      <c r="IER47" s="1168"/>
      <c r="IES47" s="1168"/>
      <c r="IET47" s="1168"/>
      <c r="IEU47" s="1168"/>
      <c r="IEV47" s="1168"/>
      <c r="IEW47" s="1168"/>
      <c r="IEX47" s="1168"/>
      <c r="IEY47" s="1168"/>
      <c r="IEZ47" s="1168"/>
      <c r="IFA47" s="1168"/>
      <c r="IFB47" s="1168"/>
      <c r="IFC47" s="1168"/>
      <c r="IFD47" s="1168"/>
      <c r="IFE47" s="1168"/>
      <c r="IFF47" s="1168"/>
      <c r="IFG47" s="1168"/>
      <c r="IFH47" s="1168"/>
      <c r="IFI47" s="1168"/>
      <c r="IFJ47" s="1168"/>
      <c r="IFK47" s="1168"/>
      <c r="IFL47" s="1168"/>
      <c r="IFM47" s="1168"/>
      <c r="IFN47" s="1168"/>
      <c r="IFO47" s="1168"/>
      <c r="IFP47" s="1168"/>
      <c r="IFQ47" s="1168"/>
      <c r="IFR47" s="1168"/>
      <c r="IFS47" s="1168"/>
      <c r="IFT47" s="1168"/>
      <c r="IFU47" s="1168"/>
      <c r="IFV47" s="1168"/>
      <c r="IFW47" s="1168"/>
      <c r="IFX47" s="1168"/>
      <c r="IFY47" s="1168"/>
      <c r="IFZ47" s="1168"/>
      <c r="IGA47" s="1168"/>
      <c r="IGB47" s="1168"/>
      <c r="IGC47" s="1168"/>
      <c r="IGD47" s="1168"/>
      <c r="IGE47" s="1168"/>
      <c r="IGF47" s="1168"/>
      <c r="IGG47" s="1168"/>
      <c r="IGH47" s="1168"/>
      <c r="IGI47" s="1168"/>
      <c r="IGJ47" s="1168"/>
      <c r="IGK47" s="1168"/>
      <c r="IGL47" s="1168"/>
      <c r="IGM47" s="1168"/>
      <c r="IGN47" s="1168"/>
      <c r="IGO47" s="1168"/>
      <c r="IGP47" s="1168"/>
      <c r="IGQ47" s="1168"/>
      <c r="IGR47" s="1168"/>
      <c r="IGS47" s="1168"/>
      <c r="IGT47" s="1168"/>
      <c r="IGU47" s="1168"/>
      <c r="IGV47" s="1168"/>
      <c r="IGW47" s="1168"/>
      <c r="IGX47" s="1168"/>
      <c r="IGY47" s="1168"/>
      <c r="IGZ47" s="1168"/>
      <c r="IHA47" s="1168"/>
      <c r="IHB47" s="1168"/>
      <c r="IHC47" s="1168"/>
      <c r="IHD47" s="1168"/>
      <c r="IHE47" s="1168"/>
      <c r="IHF47" s="1168"/>
      <c r="IHG47" s="1168"/>
      <c r="IHH47" s="1168"/>
      <c r="IHI47" s="1168"/>
      <c r="IHJ47" s="1168"/>
      <c r="IHK47" s="1168"/>
      <c r="IHL47" s="1168"/>
      <c r="IHM47" s="1168"/>
      <c r="IHN47" s="1168"/>
      <c r="IHO47" s="1168"/>
      <c r="IHP47" s="1168"/>
      <c r="IHQ47" s="1168"/>
      <c r="IHR47" s="1168"/>
      <c r="IHS47" s="1168"/>
      <c r="IHT47" s="1168"/>
      <c r="IHU47" s="1168"/>
      <c r="IHV47" s="1168"/>
      <c r="IHW47" s="1168"/>
      <c r="IHX47" s="1168"/>
      <c r="IHY47" s="1168"/>
      <c r="IHZ47" s="1168"/>
      <c r="IIA47" s="1168"/>
      <c r="IIB47" s="1168"/>
      <c r="IIC47" s="1168"/>
      <c r="IID47" s="1168"/>
      <c r="IIE47" s="1168"/>
      <c r="IIF47" s="1168"/>
      <c r="IIG47" s="1168"/>
      <c r="IIH47" s="1168"/>
      <c r="III47" s="1168"/>
      <c r="IIJ47" s="1168"/>
      <c r="IIK47" s="1168"/>
      <c r="IIL47" s="1168"/>
      <c r="IIM47" s="1168"/>
      <c r="IIN47" s="1168"/>
      <c r="IIO47" s="1168"/>
      <c r="IIP47" s="1168"/>
      <c r="IIQ47" s="1168"/>
      <c r="IIR47" s="1168"/>
      <c r="IIS47" s="1168"/>
      <c r="IIT47" s="1168"/>
      <c r="IIU47" s="1168"/>
      <c r="IIV47" s="1168"/>
      <c r="IIW47" s="1168"/>
      <c r="IIX47" s="1168"/>
      <c r="IIY47" s="1168"/>
      <c r="IIZ47" s="1168"/>
      <c r="IJA47" s="1168"/>
      <c r="IJB47" s="1168"/>
      <c r="IJC47" s="1168"/>
      <c r="IJD47" s="1168"/>
      <c r="IJE47" s="1168"/>
      <c r="IJF47" s="1168"/>
      <c r="IJG47" s="1168"/>
      <c r="IJH47" s="1168"/>
      <c r="IJI47" s="1168"/>
      <c r="IJJ47" s="1168"/>
      <c r="IJK47" s="1168"/>
      <c r="IJL47" s="1168"/>
      <c r="IJM47" s="1168"/>
      <c r="IJN47" s="1168"/>
      <c r="IJO47" s="1168"/>
      <c r="IJP47" s="1168"/>
      <c r="IJQ47" s="1168"/>
      <c r="IJR47" s="1168"/>
      <c r="IJS47" s="1168"/>
      <c r="IJT47" s="1168"/>
      <c r="IJU47" s="1168"/>
      <c r="IJV47" s="1168"/>
      <c r="IJW47" s="1168"/>
      <c r="IJX47" s="1168"/>
      <c r="IJY47" s="1168"/>
      <c r="IJZ47" s="1168"/>
      <c r="IKA47" s="1168"/>
      <c r="IKB47" s="1168"/>
      <c r="IKC47" s="1168"/>
      <c r="IKD47" s="1168"/>
      <c r="IKE47" s="1168"/>
      <c r="IKF47" s="1168"/>
      <c r="IKG47" s="1168"/>
      <c r="IKH47" s="1168"/>
      <c r="IKI47" s="1168"/>
      <c r="IKJ47" s="1168"/>
      <c r="IKK47" s="1168"/>
      <c r="IKL47" s="1168"/>
      <c r="IKM47" s="1168"/>
      <c r="IKN47" s="1168"/>
      <c r="IKO47" s="1168"/>
      <c r="IKP47" s="1168"/>
      <c r="IKQ47" s="1168"/>
      <c r="IKR47" s="1168"/>
      <c r="IKS47" s="1168"/>
      <c r="IKT47" s="1168"/>
      <c r="IKU47" s="1168"/>
      <c r="IKV47" s="1168"/>
      <c r="IKW47" s="1168"/>
      <c r="IKX47" s="1168"/>
      <c r="IKY47" s="1168"/>
      <c r="IKZ47" s="1168"/>
      <c r="ILA47" s="1168"/>
      <c r="ILB47" s="1168"/>
      <c r="ILC47" s="1168"/>
      <c r="ILD47" s="1168"/>
      <c r="ILE47" s="1168"/>
      <c r="ILF47" s="1168"/>
      <c r="ILG47" s="1168"/>
      <c r="ILH47" s="1168"/>
      <c r="ILI47" s="1168"/>
      <c r="ILJ47" s="1168"/>
      <c r="ILK47" s="1168"/>
      <c r="ILL47" s="1168"/>
      <c r="ILM47" s="1168"/>
      <c r="ILN47" s="1168"/>
      <c r="ILO47" s="1168"/>
      <c r="ILP47" s="1168"/>
      <c r="ILQ47" s="1168"/>
      <c r="ILR47" s="1168"/>
      <c r="ILS47" s="1168"/>
      <c r="ILT47" s="1168"/>
      <c r="ILU47" s="1168"/>
      <c r="ILV47" s="1168"/>
      <c r="ILW47" s="1168"/>
      <c r="ILX47" s="1168"/>
      <c r="ILY47" s="1168"/>
      <c r="ILZ47" s="1168"/>
      <c r="IMA47" s="1168"/>
      <c r="IMB47" s="1168"/>
      <c r="IMC47" s="1168"/>
      <c r="IMD47" s="1168"/>
      <c r="IME47" s="1168"/>
      <c r="IMF47" s="1168"/>
      <c r="IMG47" s="1168"/>
      <c r="IMH47" s="1168"/>
      <c r="IMI47" s="1168"/>
      <c r="IMJ47" s="1168"/>
      <c r="IMK47" s="1168"/>
      <c r="IML47" s="1168"/>
      <c r="IMM47" s="1168"/>
      <c r="IMN47" s="1168"/>
      <c r="IMO47" s="1168"/>
      <c r="IMP47" s="1168"/>
      <c r="IMQ47" s="1168"/>
      <c r="IMR47" s="1168"/>
      <c r="IMS47" s="1168"/>
      <c r="IMT47" s="1168"/>
      <c r="IMU47" s="1168"/>
      <c r="IMV47" s="1168"/>
      <c r="IMW47" s="1168"/>
      <c r="IMX47" s="1168"/>
      <c r="IMY47" s="1168"/>
      <c r="IMZ47" s="1168"/>
      <c r="INA47" s="1168"/>
      <c r="INB47" s="1168"/>
      <c r="INC47" s="1168"/>
      <c r="IND47" s="1168"/>
      <c r="INE47" s="1168"/>
      <c r="INF47" s="1168"/>
      <c r="ING47" s="1168"/>
      <c r="INH47" s="1168"/>
      <c r="INI47" s="1168"/>
      <c r="INJ47" s="1168"/>
      <c r="INK47" s="1168"/>
      <c r="INL47" s="1168"/>
      <c r="INM47" s="1168"/>
      <c r="INN47" s="1168"/>
      <c r="INO47" s="1168"/>
      <c r="INP47" s="1168"/>
      <c r="INQ47" s="1168"/>
      <c r="INR47" s="1168"/>
      <c r="INS47" s="1168"/>
      <c r="INT47" s="1168"/>
      <c r="INU47" s="1168"/>
      <c r="INV47" s="1168"/>
      <c r="INW47" s="1168"/>
      <c r="INX47" s="1168"/>
      <c r="INY47" s="1168"/>
      <c r="INZ47" s="1168"/>
      <c r="IOA47" s="1168"/>
      <c r="IOB47" s="1168"/>
      <c r="IOC47" s="1168"/>
      <c r="IOD47" s="1168"/>
      <c r="IOE47" s="1168"/>
      <c r="IOF47" s="1168"/>
      <c r="IOG47" s="1168"/>
      <c r="IOH47" s="1168"/>
      <c r="IOI47" s="1168"/>
      <c r="IOJ47" s="1168"/>
      <c r="IOK47" s="1168"/>
      <c r="IOL47" s="1168"/>
      <c r="IOM47" s="1168"/>
      <c r="ION47" s="1168"/>
      <c r="IOO47" s="1168"/>
      <c r="IOP47" s="1168"/>
      <c r="IOQ47" s="1168"/>
      <c r="IOR47" s="1168"/>
      <c r="IOS47" s="1168"/>
      <c r="IOT47" s="1168"/>
      <c r="IOU47" s="1168"/>
      <c r="IOV47" s="1168"/>
      <c r="IOW47" s="1168"/>
      <c r="IOX47" s="1168"/>
      <c r="IOY47" s="1168"/>
      <c r="IOZ47" s="1168"/>
      <c r="IPA47" s="1168"/>
      <c r="IPB47" s="1168"/>
      <c r="IPC47" s="1168"/>
      <c r="IPD47" s="1168"/>
      <c r="IPE47" s="1168"/>
      <c r="IPF47" s="1168"/>
      <c r="IPG47" s="1168"/>
      <c r="IPH47" s="1168"/>
      <c r="IPI47" s="1168"/>
      <c r="IPJ47" s="1168"/>
      <c r="IPK47" s="1168"/>
      <c r="IPL47" s="1168"/>
      <c r="IPM47" s="1168"/>
      <c r="IPN47" s="1168"/>
      <c r="IPO47" s="1168"/>
      <c r="IPP47" s="1168"/>
      <c r="IPQ47" s="1168"/>
      <c r="IPR47" s="1168"/>
      <c r="IPS47" s="1168"/>
      <c r="IPT47" s="1168"/>
      <c r="IPU47" s="1168"/>
      <c r="IPV47" s="1168"/>
      <c r="IPW47" s="1168"/>
      <c r="IPX47" s="1168"/>
      <c r="IPY47" s="1168"/>
      <c r="IPZ47" s="1168"/>
      <c r="IQA47" s="1168"/>
      <c r="IQB47" s="1168"/>
      <c r="IQC47" s="1168"/>
      <c r="IQD47" s="1168"/>
      <c r="IQE47" s="1168"/>
      <c r="IQF47" s="1168"/>
      <c r="IQG47" s="1168"/>
      <c r="IQH47" s="1168"/>
      <c r="IQI47" s="1168"/>
      <c r="IQJ47" s="1168"/>
      <c r="IQK47" s="1168"/>
      <c r="IQL47" s="1168"/>
      <c r="IQM47" s="1168"/>
      <c r="IQN47" s="1168"/>
      <c r="IQO47" s="1168"/>
      <c r="IQP47" s="1168"/>
      <c r="IQQ47" s="1168"/>
      <c r="IQR47" s="1168"/>
      <c r="IQS47" s="1168"/>
      <c r="IQT47" s="1168"/>
      <c r="IQU47" s="1168"/>
      <c r="IQV47" s="1168"/>
      <c r="IQW47" s="1168"/>
      <c r="IQX47" s="1168"/>
      <c r="IQY47" s="1168"/>
      <c r="IQZ47" s="1168"/>
      <c r="IRA47" s="1168"/>
      <c r="IRB47" s="1168"/>
      <c r="IRC47" s="1168"/>
      <c r="IRD47" s="1168"/>
      <c r="IRE47" s="1168"/>
      <c r="IRF47" s="1168"/>
      <c r="IRG47" s="1168"/>
      <c r="IRH47" s="1168"/>
      <c r="IRI47" s="1168"/>
      <c r="IRJ47" s="1168"/>
      <c r="IRK47" s="1168"/>
      <c r="IRL47" s="1168"/>
      <c r="IRM47" s="1168"/>
      <c r="IRN47" s="1168"/>
      <c r="IRO47" s="1168"/>
      <c r="IRP47" s="1168"/>
      <c r="IRQ47" s="1168"/>
      <c r="IRR47" s="1168"/>
      <c r="IRS47" s="1168"/>
      <c r="IRT47" s="1168"/>
      <c r="IRU47" s="1168"/>
      <c r="IRV47" s="1168"/>
      <c r="IRW47" s="1168"/>
      <c r="IRX47" s="1168"/>
      <c r="IRY47" s="1168"/>
      <c r="IRZ47" s="1168"/>
      <c r="ISA47" s="1168"/>
      <c r="ISB47" s="1168"/>
      <c r="ISC47" s="1168"/>
      <c r="ISD47" s="1168"/>
      <c r="ISE47" s="1168"/>
      <c r="ISF47" s="1168"/>
      <c r="ISG47" s="1168"/>
      <c r="ISH47" s="1168"/>
      <c r="ISI47" s="1168"/>
      <c r="ISJ47" s="1168"/>
      <c r="ISK47" s="1168"/>
      <c r="ISL47" s="1168"/>
      <c r="ISM47" s="1168"/>
      <c r="ISN47" s="1168"/>
      <c r="ISO47" s="1168"/>
      <c r="ISP47" s="1168"/>
      <c r="ISQ47" s="1168"/>
      <c r="ISR47" s="1168"/>
      <c r="ISS47" s="1168"/>
      <c r="IST47" s="1168"/>
      <c r="ISU47" s="1168"/>
      <c r="ISV47" s="1168"/>
      <c r="ISW47" s="1168"/>
      <c r="ISX47" s="1168"/>
      <c r="ISY47" s="1168"/>
      <c r="ISZ47" s="1168"/>
      <c r="ITA47" s="1168"/>
      <c r="ITB47" s="1168"/>
      <c r="ITC47" s="1168"/>
      <c r="ITD47" s="1168"/>
      <c r="ITE47" s="1168"/>
      <c r="ITF47" s="1168"/>
      <c r="ITG47" s="1168"/>
      <c r="ITH47" s="1168"/>
      <c r="ITI47" s="1168"/>
      <c r="ITJ47" s="1168"/>
      <c r="ITK47" s="1168"/>
      <c r="ITL47" s="1168"/>
      <c r="ITM47" s="1168"/>
      <c r="ITN47" s="1168"/>
      <c r="ITO47" s="1168"/>
      <c r="ITP47" s="1168"/>
      <c r="ITQ47" s="1168"/>
      <c r="ITR47" s="1168"/>
      <c r="ITS47" s="1168"/>
      <c r="ITT47" s="1168"/>
      <c r="ITU47" s="1168"/>
      <c r="ITV47" s="1168"/>
      <c r="ITW47" s="1168"/>
      <c r="ITX47" s="1168"/>
      <c r="ITY47" s="1168"/>
      <c r="ITZ47" s="1168"/>
      <c r="IUA47" s="1168"/>
      <c r="IUB47" s="1168"/>
      <c r="IUC47" s="1168"/>
      <c r="IUD47" s="1168"/>
      <c r="IUE47" s="1168"/>
      <c r="IUF47" s="1168"/>
      <c r="IUG47" s="1168"/>
      <c r="IUH47" s="1168"/>
      <c r="IUI47" s="1168"/>
      <c r="IUJ47" s="1168"/>
      <c r="IUK47" s="1168"/>
      <c r="IUL47" s="1168"/>
      <c r="IUM47" s="1168"/>
      <c r="IUN47" s="1168"/>
      <c r="IUO47" s="1168"/>
      <c r="IUP47" s="1168"/>
      <c r="IUQ47" s="1168"/>
      <c r="IUR47" s="1168"/>
      <c r="IUS47" s="1168"/>
      <c r="IUT47" s="1168"/>
      <c r="IUU47" s="1168"/>
      <c r="IUV47" s="1168"/>
      <c r="IUW47" s="1168"/>
      <c r="IUX47" s="1168"/>
      <c r="IUY47" s="1168"/>
      <c r="IUZ47" s="1168"/>
      <c r="IVA47" s="1168"/>
      <c r="IVB47" s="1168"/>
      <c r="IVC47" s="1168"/>
      <c r="IVD47" s="1168"/>
      <c r="IVE47" s="1168"/>
      <c r="IVF47" s="1168"/>
      <c r="IVG47" s="1168"/>
      <c r="IVH47" s="1168"/>
      <c r="IVI47" s="1168"/>
      <c r="IVJ47" s="1168"/>
      <c r="IVK47" s="1168"/>
      <c r="IVL47" s="1168"/>
      <c r="IVM47" s="1168"/>
      <c r="IVN47" s="1168"/>
      <c r="IVO47" s="1168"/>
      <c r="IVP47" s="1168"/>
      <c r="IVQ47" s="1168"/>
      <c r="IVR47" s="1168"/>
      <c r="IVS47" s="1168"/>
      <c r="IVT47" s="1168"/>
      <c r="IVU47" s="1168"/>
      <c r="IVV47" s="1168"/>
      <c r="IVW47" s="1168"/>
      <c r="IVX47" s="1168"/>
      <c r="IVY47" s="1168"/>
      <c r="IVZ47" s="1168"/>
      <c r="IWA47" s="1168"/>
      <c r="IWB47" s="1168"/>
      <c r="IWC47" s="1168"/>
      <c r="IWD47" s="1168"/>
      <c r="IWE47" s="1168"/>
      <c r="IWF47" s="1168"/>
      <c r="IWG47" s="1168"/>
      <c r="IWH47" s="1168"/>
      <c r="IWI47" s="1168"/>
      <c r="IWJ47" s="1168"/>
      <c r="IWK47" s="1168"/>
      <c r="IWL47" s="1168"/>
      <c r="IWM47" s="1168"/>
      <c r="IWN47" s="1168"/>
      <c r="IWO47" s="1168"/>
      <c r="IWP47" s="1168"/>
      <c r="IWQ47" s="1168"/>
      <c r="IWR47" s="1168"/>
      <c r="IWS47" s="1168"/>
      <c r="IWT47" s="1168"/>
      <c r="IWU47" s="1168"/>
      <c r="IWV47" s="1168"/>
      <c r="IWW47" s="1168"/>
      <c r="IWX47" s="1168"/>
      <c r="IWY47" s="1168"/>
      <c r="IWZ47" s="1168"/>
      <c r="IXA47" s="1168"/>
      <c r="IXB47" s="1168"/>
      <c r="IXC47" s="1168"/>
      <c r="IXD47" s="1168"/>
      <c r="IXE47" s="1168"/>
      <c r="IXF47" s="1168"/>
      <c r="IXG47" s="1168"/>
      <c r="IXH47" s="1168"/>
      <c r="IXI47" s="1168"/>
      <c r="IXJ47" s="1168"/>
      <c r="IXK47" s="1168"/>
      <c r="IXL47" s="1168"/>
      <c r="IXM47" s="1168"/>
      <c r="IXN47" s="1168"/>
      <c r="IXO47" s="1168"/>
      <c r="IXP47" s="1168"/>
      <c r="IXQ47" s="1168"/>
      <c r="IXR47" s="1168"/>
      <c r="IXS47" s="1168"/>
      <c r="IXT47" s="1168"/>
      <c r="IXU47" s="1168"/>
      <c r="IXV47" s="1168"/>
      <c r="IXW47" s="1168"/>
      <c r="IXX47" s="1168"/>
      <c r="IXY47" s="1168"/>
      <c r="IXZ47" s="1168"/>
      <c r="IYA47" s="1168"/>
      <c r="IYB47" s="1168"/>
      <c r="IYC47" s="1168"/>
      <c r="IYD47" s="1168"/>
      <c r="IYE47" s="1168"/>
      <c r="IYF47" s="1168"/>
      <c r="IYG47" s="1168"/>
      <c r="IYH47" s="1168"/>
      <c r="IYI47" s="1168"/>
      <c r="IYJ47" s="1168"/>
      <c r="IYK47" s="1168"/>
      <c r="IYL47" s="1168"/>
      <c r="IYM47" s="1168"/>
      <c r="IYN47" s="1168"/>
      <c r="IYO47" s="1168"/>
      <c r="IYP47" s="1168"/>
      <c r="IYQ47" s="1168"/>
      <c r="IYR47" s="1168"/>
      <c r="IYS47" s="1168"/>
      <c r="IYT47" s="1168"/>
      <c r="IYU47" s="1168"/>
      <c r="IYV47" s="1168"/>
      <c r="IYW47" s="1168"/>
      <c r="IYX47" s="1168"/>
      <c r="IYY47" s="1168"/>
      <c r="IYZ47" s="1168"/>
      <c r="IZA47" s="1168"/>
      <c r="IZB47" s="1168"/>
      <c r="IZC47" s="1168"/>
      <c r="IZD47" s="1168"/>
      <c r="IZE47" s="1168"/>
      <c r="IZF47" s="1168"/>
      <c r="IZG47" s="1168"/>
      <c r="IZH47" s="1168"/>
      <c r="IZI47" s="1168"/>
      <c r="IZJ47" s="1168"/>
      <c r="IZK47" s="1168"/>
      <c r="IZL47" s="1168"/>
      <c r="IZM47" s="1168"/>
      <c r="IZN47" s="1168"/>
      <c r="IZO47" s="1168"/>
      <c r="IZP47" s="1168"/>
      <c r="IZQ47" s="1168"/>
      <c r="IZR47" s="1168"/>
      <c r="IZS47" s="1168"/>
      <c r="IZT47" s="1168"/>
      <c r="IZU47" s="1168"/>
      <c r="IZV47" s="1168"/>
      <c r="IZW47" s="1168"/>
      <c r="IZX47" s="1168"/>
      <c r="IZY47" s="1168"/>
      <c r="IZZ47" s="1168"/>
      <c r="JAA47" s="1168"/>
      <c r="JAB47" s="1168"/>
      <c r="JAC47" s="1168"/>
      <c r="JAD47" s="1168"/>
      <c r="JAE47" s="1168"/>
      <c r="JAF47" s="1168"/>
      <c r="JAG47" s="1168"/>
      <c r="JAH47" s="1168"/>
      <c r="JAI47" s="1168"/>
      <c r="JAJ47" s="1168"/>
      <c r="JAK47" s="1168"/>
      <c r="JAL47" s="1168"/>
      <c r="JAM47" s="1168"/>
      <c r="JAN47" s="1168"/>
      <c r="JAO47" s="1168"/>
      <c r="JAP47" s="1168"/>
      <c r="JAQ47" s="1168"/>
      <c r="JAR47" s="1168"/>
      <c r="JAS47" s="1168"/>
      <c r="JAT47" s="1168"/>
      <c r="JAU47" s="1168"/>
      <c r="JAV47" s="1168"/>
      <c r="JAW47" s="1168"/>
      <c r="JAX47" s="1168"/>
      <c r="JAY47" s="1168"/>
      <c r="JAZ47" s="1168"/>
      <c r="JBA47" s="1168"/>
      <c r="JBB47" s="1168"/>
      <c r="JBC47" s="1168"/>
      <c r="JBD47" s="1168"/>
      <c r="JBE47" s="1168"/>
      <c r="JBF47" s="1168"/>
      <c r="JBG47" s="1168"/>
      <c r="JBH47" s="1168"/>
      <c r="JBI47" s="1168"/>
      <c r="JBJ47" s="1168"/>
      <c r="JBK47" s="1168"/>
      <c r="JBL47" s="1168"/>
      <c r="JBM47" s="1168"/>
      <c r="JBN47" s="1168"/>
      <c r="JBO47" s="1168"/>
      <c r="JBP47" s="1168"/>
      <c r="JBQ47" s="1168"/>
      <c r="JBR47" s="1168"/>
      <c r="JBS47" s="1168"/>
      <c r="JBT47" s="1168"/>
      <c r="JBU47" s="1168"/>
      <c r="JBV47" s="1168"/>
      <c r="JBW47" s="1168"/>
      <c r="JBX47" s="1168"/>
      <c r="JBY47" s="1168"/>
      <c r="JBZ47" s="1168"/>
      <c r="JCA47" s="1168"/>
      <c r="JCB47" s="1168"/>
      <c r="JCC47" s="1168"/>
      <c r="JCD47" s="1168"/>
      <c r="JCE47" s="1168"/>
      <c r="JCF47" s="1168"/>
      <c r="JCG47" s="1168"/>
      <c r="JCH47" s="1168"/>
      <c r="JCI47" s="1168"/>
      <c r="JCJ47" s="1168"/>
      <c r="JCK47" s="1168"/>
      <c r="JCL47" s="1168"/>
      <c r="JCM47" s="1168"/>
      <c r="JCN47" s="1168"/>
      <c r="JCO47" s="1168"/>
      <c r="JCP47" s="1168"/>
      <c r="JCQ47" s="1168"/>
      <c r="JCR47" s="1168"/>
      <c r="JCS47" s="1168"/>
      <c r="JCT47" s="1168"/>
      <c r="JCU47" s="1168"/>
      <c r="JCV47" s="1168"/>
      <c r="JCW47" s="1168"/>
      <c r="JCX47" s="1168"/>
      <c r="JCY47" s="1168"/>
      <c r="JCZ47" s="1168"/>
      <c r="JDA47" s="1168"/>
      <c r="JDB47" s="1168"/>
      <c r="JDC47" s="1168"/>
      <c r="JDD47" s="1168"/>
      <c r="JDE47" s="1168"/>
      <c r="JDF47" s="1168"/>
      <c r="JDG47" s="1168"/>
      <c r="JDH47" s="1168"/>
      <c r="JDI47" s="1168"/>
      <c r="JDJ47" s="1168"/>
      <c r="JDK47" s="1168"/>
      <c r="JDL47" s="1168"/>
      <c r="JDM47" s="1168"/>
      <c r="JDN47" s="1168"/>
      <c r="JDO47" s="1168"/>
      <c r="JDP47" s="1168"/>
      <c r="JDQ47" s="1168"/>
      <c r="JDR47" s="1168"/>
      <c r="JDS47" s="1168"/>
      <c r="JDT47" s="1168"/>
      <c r="JDU47" s="1168"/>
      <c r="JDV47" s="1168"/>
      <c r="JDW47" s="1168"/>
      <c r="JDX47" s="1168"/>
      <c r="JDY47" s="1168"/>
      <c r="JDZ47" s="1168"/>
      <c r="JEA47" s="1168"/>
      <c r="JEB47" s="1168"/>
      <c r="JEC47" s="1168"/>
      <c r="JED47" s="1168"/>
      <c r="JEE47" s="1168"/>
      <c r="JEF47" s="1168"/>
      <c r="JEG47" s="1168"/>
      <c r="JEH47" s="1168"/>
      <c r="JEI47" s="1168"/>
      <c r="JEJ47" s="1168"/>
      <c r="JEK47" s="1168"/>
      <c r="JEL47" s="1168"/>
      <c r="JEM47" s="1168"/>
      <c r="JEN47" s="1168"/>
      <c r="JEO47" s="1168"/>
      <c r="JEP47" s="1168"/>
      <c r="JEQ47" s="1168"/>
      <c r="JER47" s="1168"/>
      <c r="JES47" s="1168"/>
      <c r="JET47" s="1168"/>
      <c r="JEU47" s="1168"/>
      <c r="JEV47" s="1168"/>
      <c r="JEW47" s="1168"/>
      <c r="JEX47" s="1168"/>
      <c r="JEY47" s="1168"/>
      <c r="JEZ47" s="1168"/>
      <c r="JFA47" s="1168"/>
      <c r="JFB47" s="1168"/>
      <c r="JFC47" s="1168"/>
      <c r="JFD47" s="1168"/>
      <c r="JFE47" s="1168"/>
      <c r="JFF47" s="1168"/>
      <c r="JFG47" s="1168"/>
      <c r="JFH47" s="1168"/>
      <c r="JFI47" s="1168"/>
      <c r="JFJ47" s="1168"/>
      <c r="JFK47" s="1168"/>
      <c r="JFL47" s="1168"/>
      <c r="JFM47" s="1168"/>
      <c r="JFN47" s="1168"/>
      <c r="JFO47" s="1168"/>
      <c r="JFP47" s="1168"/>
      <c r="JFQ47" s="1168"/>
      <c r="JFR47" s="1168"/>
      <c r="JFS47" s="1168"/>
      <c r="JFT47" s="1168"/>
      <c r="JFU47" s="1168"/>
      <c r="JFV47" s="1168"/>
      <c r="JFW47" s="1168"/>
      <c r="JFX47" s="1168"/>
      <c r="JFY47" s="1168"/>
      <c r="JFZ47" s="1168"/>
      <c r="JGA47" s="1168"/>
      <c r="JGB47" s="1168"/>
      <c r="JGC47" s="1168"/>
      <c r="JGD47" s="1168"/>
      <c r="JGE47" s="1168"/>
      <c r="JGF47" s="1168"/>
      <c r="JGG47" s="1168"/>
      <c r="JGH47" s="1168"/>
      <c r="JGI47" s="1168"/>
      <c r="JGJ47" s="1168"/>
      <c r="JGK47" s="1168"/>
      <c r="JGL47" s="1168"/>
      <c r="JGM47" s="1168"/>
      <c r="JGN47" s="1168"/>
      <c r="JGO47" s="1168"/>
      <c r="JGP47" s="1168"/>
      <c r="JGQ47" s="1168"/>
      <c r="JGR47" s="1168"/>
      <c r="JGS47" s="1168"/>
      <c r="JGT47" s="1168"/>
      <c r="JGU47" s="1168"/>
      <c r="JGV47" s="1168"/>
      <c r="JGW47" s="1168"/>
      <c r="JGX47" s="1168"/>
      <c r="JGY47" s="1168"/>
      <c r="JGZ47" s="1168"/>
      <c r="JHA47" s="1168"/>
      <c r="JHB47" s="1168"/>
      <c r="JHC47" s="1168"/>
      <c r="JHD47" s="1168"/>
      <c r="JHE47" s="1168"/>
      <c r="JHF47" s="1168"/>
      <c r="JHG47" s="1168"/>
      <c r="JHH47" s="1168"/>
      <c r="JHI47" s="1168"/>
      <c r="JHJ47" s="1168"/>
      <c r="JHK47" s="1168"/>
      <c r="JHL47" s="1168"/>
      <c r="JHM47" s="1168"/>
      <c r="JHN47" s="1168"/>
      <c r="JHO47" s="1168"/>
      <c r="JHP47" s="1168"/>
      <c r="JHQ47" s="1168"/>
      <c r="JHR47" s="1168"/>
      <c r="JHS47" s="1168"/>
      <c r="JHT47" s="1168"/>
      <c r="JHU47" s="1168"/>
      <c r="JHV47" s="1168"/>
      <c r="JHW47" s="1168"/>
      <c r="JHX47" s="1168"/>
      <c r="JHY47" s="1168"/>
      <c r="JHZ47" s="1168"/>
      <c r="JIA47" s="1168"/>
      <c r="JIB47" s="1168"/>
      <c r="JIC47" s="1168"/>
      <c r="JID47" s="1168"/>
      <c r="JIE47" s="1168"/>
      <c r="JIF47" s="1168"/>
      <c r="JIG47" s="1168"/>
      <c r="JIH47" s="1168"/>
      <c r="JII47" s="1168"/>
      <c r="JIJ47" s="1168"/>
      <c r="JIK47" s="1168"/>
      <c r="JIL47" s="1168"/>
      <c r="JIM47" s="1168"/>
      <c r="JIN47" s="1168"/>
      <c r="JIO47" s="1168"/>
      <c r="JIP47" s="1168"/>
      <c r="JIQ47" s="1168"/>
      <c r="JIR47" s="1168"/>
      <c r="JIS47" s="1168"/>
      <c r="JIT47" s="1168"/>
      <c r="JIU47" s="1168"/>
      <c r="JIV47" s="1168"/>
      <c r="JIW47" s="1168"/>
      <c r="JIX47" s="1168"/>
      <c r="JIY47" s="1168"/>
      <c r="JIZ47" s="1168"/>
      <c r="JJA47" s="1168"/>
      <c r="JJB47" s="1168"/>
      <c r="JJC47" s="1168"/>
      <c r="JJD47" s="1168"/>
      <c r="JJE47" s="1168"/>
      <c r="JJF47" s="1168"/>
      <c r="JJG47" s="1168"/>
      <c r="JJH47" s="1168"/>
      <c r="JJI47" s="1168"/>
      <c r="JJJ47" s="1168"/>
      <c r="JJK47" s="1168"/>
      <c r="JJL47" s="1168"/>
      <c r="JJM47" s="1168"/>
      <c r="JJN47" s="1168"/>
      <c r="JJO47" s="1168"/>
      <c r="JJP47" s="1168"/>
      <c r="JJQ47" s="1168"/>
      <c r="JJR47" s="1168"/>
      <c r="JJS47" s="1168"/>
      <c r="JJT47" s="1168"/>
      <c r="JJU47" s="1168"/>
      <c r="JJV47" s="1168"/>
      <c r="JJW47" s="1168"/>
      <c r="JJX47" s="1168"/>
      <c r="JJY47" s="1168"/>
      <c r="JJZ47" s="1168"/>
      <c r="JKA47" s="1168"/>
      <c r="JKB47" s="1168"/>
      <c r="JKC47" s="1168"/>
      <c r="JKD47" s="1168"/>
      <c r="JKE47" s="1168"/>
      <c r="JKF47" s="1168"/>
      <c r="JKG47" s="1168"/>
      <c r="JKH47" s="1168"/>
      <c r="JKI47" s="1168"/>
      <c r="JKJ47" s="1168"/>
      <c r="JKK47" s="1168"/>
      <c r="JKL47" s="1168"/>
      <c r="JKM47" s="1168"/>
      <c r="JKN47" s="1168"/>
      <c r="JKO47" s="1168"/>
      <c r="JKP47" s="1168"/>
      <c r="JKQ47" s="1168"/>
      <c r="JKR47" s="1168"/>
      <c r="JKS47" s="1168"/>
      <c r="JKT47" s="1168"/>
      <c r="JKU47" s="1168"/>
      <c r="JKV47" s="1168"/>
      <c r="JKW47" s="1168"/>
      <c r="JKX47" s="1168"/>
      <c r="JKY47" s="1168"/>
      <c r="JKZ47" s="1168"/>
      <c r="JLA47" s="1168"/>
      <c r="JLB47" s="1168"/>
      <c r="JLC47" s="1168"/>
      <c r="JLD47" s="1168"/>
      <c r="JLE47" s="1168"/>
      <c r="JLF47" s="1168"/>
      <c r="JLG47" s="1168"/>
      <c r="JLH47" s="1168"/>
      <c r="JLI47" s="1168"/>
      <c r="JLJ47" s="1168"/>
      <c r="JLK47" s="1168"/>
      <c r="JLL47" s="1168"/>
      <c r="JLM47" s="1168"/>
      <c r="JLN47" s="1168"/>
      <c r="JLO47" s="1168"/>
      <c r="JLP47" s="1168"/>
      <c r="JLQ47" s="1168"/>
      <c r="JLR47" s="1168"/>
      <c r="JLS47" s="1168"/>
      <c r="JLT47" s="1168"/>
      <c r="JLU47" s="1168"/>
      <c r="JLV47" s="1168"/>
      <c r="JLW47" s="1168"/>
      <c r="JLX47" s="1168"/>
      <c r="JLY47" s="1168"/>
      <c r="JLZ47" s="1168"/>
      <c r="JMA47" s="1168"/>
      <c r="JMB47" s="1168"/>
      <c r="JMC47" s="1168"/>
      <c r="JMD47" s="1168"/>
      <c r="JME47" s="1168"/>
      <c r="JMF47" s="1168"/>
      <c r="JMG47" s="1168"/>
      <c r="JMH47" s="1168"/>
      <c r="JMI47" s="1168"/>
      <c r="JMJ47" s="1168"/>
      <c r="JMK47" s="1168"/>
      <c r="JML47" s="1168"/>
      <c r="JMM47" s="1168"/>
      <c r="JMN47" s="1168"/>
      <c r="JMO47" s="1168"/>
      <c r="JMP47" s="1168"/>
      <c r="JMQ47" s="1168"/>
      <c r="JMR47" s="1168"/>
      <c r="JMS47" s="1168"/>
      <c r="JMT47" s="1168"/>
      <c r="JMU47" s="1168"/>
      <c r="JMV47" s="1168"/>
      <c r="JMW47" s="1168"/>
      <c r="JMX47" s="1168"/>
      <c r="JMY47" s="1168"/>
      <c r="JMZ47" s="1168"/>
      <c r="JNA47" s="1168"/>
      <c r="JNB47" s="1168"/>
      <c r="JNC47" s="1168"/>
      <c r="JND47" s="1168"/>
      <c r="JNE47" s="1168"/>
      <c r="JNF47" s="1168"/>
      <c r="JNG47" s="1168"/>
      <c r="JNH47" s="1168"/>
      <c r="JNI47" s="1168"/>
      <c r="JNJ47" s="1168"/>
      <c r="JNK47" s="1168"/>
      <c r="JNL47" s="1168"/>
      <c r="JNM47" s="1168"/>
      <c r="JNN47" s="1168"/>
      <c r="JNO47" s="1168"/>
      <c r="JNP47" s="1168"/>
      <c r="JNQ47" s="1168"/>
      <c r="JNR47" s="1168"/>
      <c r="JNS47" s="1168"/>
      <c r="JNT47" s="1168"/>
      <c r="JNU47" s="1168"/>
      <c r="JNV47" s="1168"/>
      <c r="JNW47" s="1168"/>
      <c r="JNX47" s="1168"/>
      <c r="JNY47" s="1168"/>
      <c r="JNZ47" s="1168"/>
      <c r="JOA47" s="1168"/>
      <c r="JOB47" s="1168"/>
      <c r="JOC47" s="1168"/>
      <c r="JOD47" s="1168"/>
      <c r="JOE47" s="1168"/>
      <c r="JOF47" s="1168"/>
      <c r="JOG47" s="1168"/>
      <c r="JOH47" s="1168"/>
      <c r="JOI47" s="1168"/>
      <c r="JOJ47" s="1168"/>
      <c r="JOK47" s="1168"/>
      <c r="JOL47" s="1168"/>
      <c r="JOM47" s="1168"/>
      <c r="JON47" s="1168"/>
      <c r="JOO47" s="1168"/>
      <c r="JOP47" s="1168"/>
      <c r="JOQ47" s="1168"/>
      <c r="JOR47" s="1168"/>
      <c r="JOS47" s="1168"/>
      <c r="JOT47" s="1168"/>
      <c r="JOU47" s="1168"/>
      <c r="JOV47" s="1168"/>
      <c r="JOW47" s="1168"/>
      <c r="JOX47" s="1168"/>
      <c r="JOY47" s="1168"/>
      <c r="JOZ47" s="1168"/>
      <c r="JPA47" s="1168"/>
      <c r="JPB47" s="1168"/>
      <c r="JPC47" s="1168"/>
      <c r="JPD47" s="1168"/>
      <c r="JPE47" s="1168"/>
      <c r="JPF47" s="1168"/>
      <c r="JPG47" s="1168"/>
      <c r="JPH47" s="1168"/>
      <c r="JPI47" s="1168"/>
      <c r="JPJ47" s="1168"/>
      <c r="JPK47" s="1168"/>
      <c r="JPL47" s="1168"/>
      <c r="JPM47" s="1168"/>
      <c r="JPN47" s="1168"/>
      <c r="JPO47" s="1168"/>
      <c r="JPP47" s="1168"/>
      <c r="JPQ47" s="1168"/>
      <c r="JPR47" s="1168"/>
      <c r="JPS47" s="1168"/>
      <c r="JPT47" s="1168"/>
      <c r="JPU47" s="1168"/>
      <c r="JPV47" s="1168"/>
      <c r="JPW47" s="1168"/>
      <c r="JPX47" s="1168"/>
      <c r="JPY47" s="1168"/>
      <c r="JPZ47" s="1168"/>
      <c r="JQA47" s="1168"/>
      <c r="JQB47" s="1168"/>
      <c r="JQC47" s="1168"/>
      <c r="JQD47" s="1168"/>
      <c r="JQE47" s="1168"/>
      <c r="JQF47" s="1168"/>
      <c r="JQG47" s="1168"/>
      <c r="JQH47" s="1168"/>
      <c r="JQI47" s="1168"/>
      <c r="JQJ47" s="1168"/>
      <c r="JQK47" s="1168"/>
      <c r="JQL47" s="1168"/>
      <c r="JQM47" s="1168"/>
      <c r="JQN47" s="1168"/>
      <c r="JQO47" s="1168"/>
      <c r="JQP47" s="1168"/>
      <c r="JQQ47" s="1168"/>
      <c r="JQR47" s="1168"/>
      <c r="JQS47" s="1168"/>
      <c r="JQT47" s="1168"/>
      <c r="JQU47" s="1168"/>
      <c r="JQV47" s="1168"/>
      <c r="JQW47" s="1168"/>
      <c r="JQX47" s="1168"/>
      <c r="JQY47" s="1168"/>
      <c r="JQZ47" s="1168"/>
      <c r="JRA47" s="1168"/>
      <c r="JRB47" s="1168"/>
      <c r="JRC47" s="1168"/>
      <c r="JRD47" s="1168"/>
      <c r="JRE47" s="1168"/>
      <c r="JRF47" s="1168"/>
      <c r="JRG47" s="1168"/>
      <c r="JRH47" s="1168"/>
      <c r="JRI47" s="1168"/>
      <c r="JRJ47" s="1168"/>
      <c r="JRK47" s="1168"/>
      <c r="JRL47" s="1168"/>
      <c r="JRM47" s="1168"/>
      <c r="JRN47" s="1168"/>
      <c r="JRO47" s="1168"/>
      <c r="JRP47" s="1168"/>
      <c r="JRQ47" s="1168"/>
      <c r="JRR47" s="1168"/>
      <c r="JRS47" s="1168"/>
      <c r="JRT47" s="1168"/>
      <c r="JRU47" s="1168"/>
      <c r="JRV47" s="1168"/>
      <c r="JRW47" s="1168"/>
      <c r="JRX47" s="1168"/>
      <c r="JRY47" s="1168"/>
      <c r="JRZ47" s="1168"/>
      <c r="JSA47" s="1168"/>
      <c r="JSB47" s="1168"/>
      <c r="JSC47" s="1168"/>
      <c r="JSD47" s="1168"/>
      <c r="JSE47" s="1168"/>
      <c r="JSF47" s="1168"/>
      <c r="JSG47" s="1168"/>
      <c r="JSH47" s="1168"/>
      <c r="JSI47" s="1168"/>
      <c r="JSJ47" s="1168"/>
      <c r="JSK47" s="1168"/>
      <c r="JSL47" s="1168"/>
      <c r="JSM47" s="1168"/>
      <c r="JSN47" s="1168"/>
      <c r="JSO47" s="1168"/>
      <c r="JSP47" s="1168"/>
      <c r="JSQ47" s="1168"/>
      <c r="JSR47" s="1168"/>
      <c r="JSS47" s="1168"/>
      <c r="JST47" s="1168"/>
      <c r="JSU47" s="1168"/>
      <c r="JSV47" s="1168"/>
      <c r="JSW47" s="1168"/>
      <c r="JSX47" s="1168"/>
      <c r="JSY47" s="1168"/>
      <c r="JSZ47" s="1168"/>
      <c r="JTA47" s="1168"/>
      <c r="JTB47" s="1168"/>
      <c r="JTC47" s="1168"/>
      <c r="JTD47" s="1168"/>
      <c r="JTE47" s="1168"/>
      <c r="JTF47" s="1168"/>
      <c r="JTG47" s="1168"/>
      <c r="JTH47" s="1168"/>
      <c r="JTI47" s="1168"/>
      <c r="JTJ47" s="1168"/>
      <c r="JTK47" s="1168"/>
      <c r="JTL47" s="1168"/>
      <c r="JTM47" s="1168"/>
      <c r="JTN47" s="1168"/>
      <c r="JTO47" s="1168"/>
      <c r="JTP47" s="1168"/>
      <c r="JTQ47" s="1168"/>
      <c r="JTR47" s="1168"/>
      <c r="JTS47" s="1168"/>
      <c r="JTT47" s="1168"/>
      <c r="JTU47" s="1168"/>
      <c r="JTV47" s="1168"/>
      <c r="JTW47" s="1168"/>
      <c r="JTX47" s="1168"/>
      <c r="JTY47" s="1168"/>
      <c r="JTZ47" s="1168"/>
      <c r="JUA47" s="1168"/>
      <c r="JUB47" s="1168"/>
      <c r="JUC47" s="1168"/>
      <c r="JUD47" s="1168"/>
      <c r="JUE47" s="1168"/>
      <c r="JUF47" s="1168"/>
      <c r="JUG47" s="1168"/>
      <c r="JUH47" s="1168"/>
      <c r="JUI47" s="1168"/>
      <c r="JUJ47" s="1168"/>
      <c r="JUK47" s="1168"/>
      <c r="JUL47" s="1168"/>
      <c r="JUM47" s="1168"/>
      <c r="JUN47" s="1168"/>
      <c r="JUO47" s="1168"/>
      <c r="JUP47" s="1168"/>
      <c r="JUQ47" s="1168"/>
      <c r="JUR47" s="1168"/>
      <c r="JUS47" s="1168"/>
      <c r="JUT47" s="1168"/>
      <c r="JUU47" s="1168"/>
      <c r="JUV47" s="1168"/>
      <c r="JUW47" s="1168"/>
      <c r="JUX47" s="1168"/>
      <c r="JUY47" s="1168"/>
      <c r="JUZ47" s="1168"/>
      <c r="JVA47" s="1168"/>
      <c r="JVB47" s="1168"/>
      <c r="JVC47" s="1168"/>
      <c r="JVD47" s="1168"/>
      <c r="JVE47" s="1168"/>
      <c r="JVF47" s="1168"/>
      <c r="JVG47" s="1168"/>
      <c r="JVH47" s="1168"/>
      <c r="JVI47" s="1168"/>
      <c r="JVJ47" s="1168"/>
      <c r="JVK47" s="1168"/>
      <c r="JVL47" s="1168"/>
      <c r="JVM47" s="1168"/>
      <c r="JVN47" s="1168"/>
      <c r="JVO47" s="1168"/>
      <c r="JVP47" s="1168"/>
      <c r="JVQ47" s="1168"/>
      <c r="JVR47" s="1168"/>
      <c r="JVS47" s="1168"/>
      <c r="JVT47" s="1168"/>
      <c r="JVU47" s="1168"/>
      <c r="JVV47" s="1168"/>
      <c r="JVW47" s="1168"/>
      <c r="JVX47" s="1168"/>
      <c r="JVY47" s="1168"/>
      <c r="JVZ47" s="1168"/>
      <c r="JWA47" s="1168"/>
      <c r="JWB47" s="1168"/>
      <c r="JWC47" s="1168"/>
      <c r="JWD47" s="1168"/>
      <c r="JWE47" s="1168"/>
      <c r="JWF47" s="1168"/>
      <c r="JWG47" s="1168"/>
      <c r="JWH47" s="1168"/>
      <c r="JWI47" s="1168"/>
      <c r="JWJ47" s="1168"/>
      <c r="JWK47" s="1168"/>
      <c r="JWL47" s="1168"/>
      <c r="JWM47" s="1168"/>
      <c r="JWN47" s="1168"/>
      <c r="JWO47" s="1168"/>
      <c r="JWP47" s="1168"/>
      <c r="JWQ47" s="1168"/>
      <c r="JWR47" s="1168"/>
      <c r="JWS47" s="1168"/>
      <c r="JWT47" s="1168"/>
      <c r="JWU47" s="1168"/>
      <c r="JWV47" s="1168"/>
      <c r="JWW47" s="1168"/>
      <c r="JWX47" s="1168"/>
      <c r="JWY47" s="1168"/>
      <c r="JWZ47" s="1168"/>
      <c r="JXA47" s="1168"/>
      <c r="JXB47" s="1168"/>
      <c r="JXC47" s="1168"/>
      <c r="JXD47" s="1168"/>
      <c r="JXE47" s="1168"/>
      <c r="JXF47" s="1168"/>
      <c r="JXG47" s="1168"/>
      <c r="JXH47" s="1168"/>
      <c r="JXI47" s="1168"/>
      <c r="JXJ47" s="1168"/>
      <c r="JXK47" s="1168"/>
      <c r="JXL47" s="1168"/>
      <c r="JXM47" s="1168"/>
      <c r="JXN47" s="1168"/>
      <c r="JXO47" s="1168"/>
      <c r="JXP47" s="1168"/>
      <c r="JXQ47" s="1168"/>
      <c r="JXR47" s="1168"/>
      <c r="JXS47" s="1168"/>
      <c r="JXT47" s="1168"/>
      <c r="JXU47" s="1168"/>
      <c r="JXV47" s="1168"/>
      <c r="JXW47" s="1168"/>
      <c r="JXX47" s="1168"/>
      <c r="JXY47" s="1168"/>
      <c r="JXZ47" s="1168"/>
      <c r="JYA47" s="1168"/>
      <c r="JYB47" s="1168"/>
      <c r="JYC47" s="1168"/>
      <c r="JYD47" s="1168"/>
      <c r="JYE47" s="1168"/>
      <c r="JYF47" s="1168"/>
      <c r="JYG47" s="1168"/>
      <c r="JYH47" s="1168"/>
      <c r="JYI47" s="1168"/>
      <c r="JYJ47" s="1168"/>
      <c r="JYK47" s="1168"/>
      <c r="JYL47" s="1168"/>
      <c r="JYM47" s="1168"/>
      <c r="JYN47" s="1168"/>
      <c r="JYO47" s="1168"/>
      <c r="JYP47" s="1168"/>
      <c r="JYQ47" s="1168"/>
      <c r="JYR47" s="1168"/>
      <c r="JYS47" s="1168"/>
      <c r="JYT47" s="1168"/>
      <c r="JYU47" s="1168"/>
      <c r="JYV47" s="1168"/>
      <c r="JYW47" s="1168"/>
      <c r="JYX47" s="1168"/>
      <c r="JYY47" s="1168"/>
      <c r="JYZ47" s="1168"/>
      <c r="JZA47" s="1168"/>
      <c r="JZB47" s="1168"/>
      <c r="JZC47" s="1168"/>
      <c r="JZD47" s="1168"/>
      <c r="JZE47" s="1168"/>
      <c r="JZF47" s="1168"/>
      <c r="JZG47" s="1168"/>
      <c r="JZH47" s="1168"/>
      <c r="JZI47" s="1168"/>
      <c r="JZJ47" s="1168"/>
      <c r="JZK47" s="1168"/>
      <c r="JZL47" s="1168"/>
      <c r="JZM47" s="1168"/>
      <c r="JZN47" s="1168"/>
      <c r="JZO47" s="1168"/>
      <c r="JZP47" s="1168"/>
      <c r="JZQ47" s="1168"/>
      <c r="JZR47" s="1168"/>
      <c r="JZS47" s="1168"/>
      <c r="JZT47" s="1168"/>
      <c r="JZU47" s="1168"/>
      <c r="JZV47" s="1168"/>
      <c r="JZW47" s="1168"/>
      <c r="JZX47" s="1168"/>
      <c r="JZY47" s="1168"/>
      <c r="JZZ47" s="1168"/>
      <c r="KAA47" s="1168"/>
      <c r="KAB47" s="1168"/>
      <c r="KAC47" s="1168"/>
      <c r="KAD47" s="1168"/>
      <c r="KAE47" s="1168"/>
      <c r="KAF47" s="1168"/>
      <c r="KAG47" s="1168"/>
      <c r="KAH47" s="1168"/>
      <c r="KAI47" s="1168"/>
      <c r="KAJ47" s="1168"/>
      <c r="KAK47" s="1168"/>
      <c r="KAL47" s="1168"/>
      <c r="KAM47" s="1168"/>
      <c r="KAN47" s="1168"/>
      <c r="KAO47" s="1168"/>
      <c r="KAP47" s="1168"/>
      <c r="KAQ47" s="1168"/>
      <c r="KAR47" s="1168"/>
      <c r="KAS47" s="1168"/>
      <c r="KAT47" s="1168"/>
      <c r="KAU47" s="1168"/>
      <c r="KAV47" s="1168"/>
      <c r="KAW47" s="1168"/>
      <c r="KAX47" s="1168"/>
      <c r="KAY47" s="1168"/>
      <c r="KAZ47" s="1168"/>
      <c r="KBA47" s="1168"/>
      <c r="KBB47" s="1168"/>
      <c r="KBC47" s="1168"/>
      <c r="KBD47" s="1168"/>
      <c r="KBE47" s="1168"/>
      <c r="KBF47" s="1168"/>
      <c r="KBG47" s="1168"/>
      <c r="KBH47" s="1168"/>
      <c r="KBI47" s="1168"/>
      <c r="KBJ47" s="1168"/>
      <c r="KBK47" s="1168"/>
      <c r="KBL47" s="1168"/>
      <c r="KBM47" s="1168"/>
      <c r="KBN47" s="1168"/>
      <c r="KBO47" s="1168"/>
      <c r="KBP47" s="1168"/>
      <c r="KBQ47" s="1168"/>
      <c r="KBR47" s="1168"/>
      <c r="KBS47" s="1168"/>
      <c r="KBT47" s="1168"/>
      <c r="KBU47" s="1168"/>
      <c r="KBV47" s="1168"/>
      <c r="KBW47" s="1168"/>
      <c r="KBX47" s="1168"/>
      <c r="KBY47" s="1168"/>
      <c r="KBZ47" s="1168"/>
      <c r="KCA47" s="1168"/>
      <c r="KCB47" s="1168"/>
      <c r="KCC47" s="1168"/>
      <c r="KCD47" s="1168"/>
      <c r="KCE47" s="1168"/>
      <c r="KCF47" s="1168"/>
      <c r="KCG47" s="1168"/>
      <c r="KCH47" s="1168"/>
      <c r="KCI47" s="1168"/>
      <c r="KCJ47" s="1168"/>
      <c r="KCK47" s="1168"/>
      <c r="KCL47" s="1168"/>
      <c r="KCM47" s="1168"/>
      <c r="KCN47" s="1168"/>
      <c r="KCO47" s="1168"/>
      <c r="KCP47" s="1168"/>
      <c r="KCQ47" s="1168"/>
      <c r="KCR47" s="1168"/>
      <c r="KCS47" s="1168"/>
      <c r="KCT47" s="1168"/>
      <c r="KCU47" s="1168"/>
      <c r="KCV47" s="1168"/>
      <c r="KCW47" s="1168"/>
      <c r="KCX47" s="1168"/>
      <c r="KCY47" s="1168"/>
      <c r="KCZ47" s="1168"/>
      <c r="KDA47" s="1168"/>
      <c r="KDB47" s="1168"/>
      <c r="KDC47" s="1168"/>
      <c r="KDD47" s="1168"/>
      <c r="KDE47" s="1168"/>
      <c r="KDF47" s="1168"/>
      <c r="KDG47" s="1168"/>
      <c r="KDH47" s="1168"/>
      <c r="KDI47" s="1168"/>
      <c r="KDJ47" s="1168"/>
      <c r="KDK47" s="1168"/>
      <c r="KDL47" s="1168"/>
      <c r="KDM47" s="1168"/>
      <c r="KDN47" s="1168"/>
      <c r="KDO47" s="1168"/>
      <c r="KDP47" s="1168"/>
      <c r="KDQ47" s="1168"/>
      <c r="KDR47" s="1168"/>
      <c r="KDS47" s="1168"/>
      <c r="KDT47" s="1168"/>
      <c r="KDU47" s="1168"/>
      <c r="KDV47" s="1168"/>
      <c r="KDW47" s="1168"/>
      <c r="KDX47" s="1168"/>
      <c r="KDY47" s="1168"/>
      <c r="KDZ47" s="1168"/>
      <c r="KEA47" s="1168"/>
      <c r="KEB47" s="1168"/>
      <c r="KEC47" s="1168"/>
      <c r="KED47" s="1168"/>
      <c r="KEE47" s="1168"/>
      <c r="KEF47" s="1168"/>
      <c r="KEG47" s="1168"/>
      <c r="KEH47" s="1168"/>
      <c r="KEI47" s="1168"/>
      <c r="KEJ47" s="1168"/>
      <c r="KEK47" s="1168"/>
      <c r="KEL47" s="1168"/>
      <c r="KEM47" s="1168"/>
      <c r="KEN47" s="1168"/>
      <c r="KEO47" s="1168"/>
      <c r="KEP47" s="1168"/>
      <c r="KEQ47" s="1168"/>
      <c r="KER47" s="1168"/>
      <c r="KES47" s="1168"/>
      <c r="KET47" s="1168"/>
      <c r="KEU47" s="1168"/>
      <c r="KEV47" s="1168"/>
      <c r="KEW47" s="1168"/>
      <c r="KEX47" s="1168"/>
      <c r="KEY47" s="1168"/>
      <c r="KEZ47" s="1168"/>
      <c r="KFA47" s="1168"/>
      <c r="KFB47" s="1168"/>
      <c r="KFC47" s="1168"/>
      <c r="KFD47" s="1168"/>
      <c r="KFE47" s="1168"/>
      <c r="KFF47" s="1168"/>
      <c r="KFG47" s="1168"/>
      <c r="KFH47" s="1168"/>
      <c r="KFI47" s="1168"/>
      <c r="KFJ47" s="1168"/>
      <c r="KFK47" s="1168"/>
      <c r="KFL47" s="1168"/>
      <c r="KFM47" s="1168"/>
      <c r="KFN47" s="1168"/>
      <c r="KFO47" s="1168"/>
      <c r="KFP47" s="1168"/>
      <c r="KFQ47" s="1168"/>
      <c r="KFR47" s="1168"/>
      <c r="KFS47" s="1168"/>
      <c r="KFT47" s="1168"/>
      <c r="KFU47" s="1168"/>
      <c r="KFV47" s="1168"/>
      <c r="KFW47" s="1168"/>
      <c r="KFX47" s="1168"/>
      <c r="KFY47" s="1168"/>
      <c r="KFZ47" s="1168"/>
      <c r="KGA47" s="1168"/>
      <c r="KGB47" s="1168"/>
      <c r="KGC47" s="1168"/>
      <c r="KGD47" s="1168"/>
      <c r="KGE47" s="1168"/>
      <c r="KGF47" s="1168"/>
      <c r="KGG47" s="1168"/>
      <c r="KGH47" s="1168"/>
      <c r="KGI47" s="1168"/>
      <c r="KGJ47" s="1168"/>
      <c r="KGK47" s="1168"/>
      <c r="KGL47" s="1168"/>
      <c r="KGM47" s="1168"/>
      <c r="KGN47" s="1168"/>
      <c r="KGO47" s="1168"/>
      <c r="KGP47" s="1168"/>
      <c r="KGQ47" s="1168"/>
      <c r="KGR47" s="1168"/>
      <c r="KGS47" s="1168"/>
      <c r="KGT47" s="1168"/>
      <c r="KGU47" s="1168"/>
      <c r="KGV47" s="1168"/>
      <c r="KGW47" s="1168"/>
      <c r="KGX47" s="1168"/>
      <c r="KGY47" s="1168"/>
      <c r="KGZ47" s="1168"/>
      <c r="KHA47" s="1168"/>
      <c r="KHB47" s="1168"/>
      <c r="KHC47" s="1168"/>
      <c r="KHD47" s="1168"/>
      <c r="KHE47" s="1168"/>
      <c r="KHF47" s="1168"/>
      <c r="KHG47" s="1168"/>
      <c r="KHH47" s="1168"/>
      <c r="KHI47" s="1168"/>
      <c r="KHJ47" s="1168"/>
      <c r="KHK47" s="1168"/>
      <c r="KHL47" s="1168"/>
      <c r="KHM47" s="1168"/>
      <c r="KHN47" s="1168"/>
      <c r="KHO47" s="1168"/>
      <c r="KHP47" s="1168"/>
      <c r="KHQ47" s="1168"/>
      <c r="KHR47" s="1168"/>
      <c r="KHS47" s="1168"/>
      <c r="KHT47" s="1168"/>
      <c r="KHU47" s="1168"/>
      <c r="KHV47" s="1168"/>
      <c r="KHW47" s="1168"/>
      <c r="KHX47" s="1168"/>
      <c r="KHY47" s="1168"/>
      <c r="KHZ47" s="1168"/>
      <c r="KIA47" s="1168"/>
      <c r="KIB47" s="1168"/>
      <c r="KIC47" s="1168"/>
      <c r="KID47" s="1168"/>
      <c r="KIE47" s="1168"/>
      <c r="KIF47" s="1168"/>
      <c r="KIG47" s="1168"/>
      <c r="KIH47" s="1168"/>
      <c r="KII47" s="1168"/>
      <c r="KIJ47" s="1168"/>
      <c r="KIK47" s="1168"/>
      <c r="KIL47" s="1168"/>
      <c r="KIM47" s="1168"/>
      <c r="KIN47" s="1168"/>
      <c r="KIO47" s="1168"/>
      <c r="KIP47" s="1168"/>
      <c r="KIQ47" s="1168"/>
      <c r="KIR47" s="1168"/>
      <c r="KIS47" s="1168"/>
      <c r="KIT47" s="1168"/>
      <c r="KIU47" s="1168"/>
      <c r="KIV47" s="1168"/>
      <c r="KIW47" s="1168"/>
      <c r="KIX47" s="1168"/>
      <c r="KIY47" s="1168"/>
      <c r="KIZ47" s="1168"/>
      <c r="KJA47" s="1168"/>
      <c r="KJB47" s="1168"/>
      <c r="KJC47" s="1168"/>
      <c r="KJD47" s="1168"/>
      <c r="KJE47" s="1168"/>
      <c r="KJF47" s="1168"/>
      <c r="KJG47" s="1168"/>
      <c r="KJH47" s="1168"/>
      <c r="KJI47" s="1168"/>
      <c r="KJJ47" s="1168"/>
      <c r="KJK47" s="1168"/>
      <c r="KJL47" s="1168"/>
      <c r="KJM47" s="1168"/>
      <c r="KJN47" s="1168"/>
      <c r="KJO47" s="1168"/>
      <c r="KJP47" s="1168"/>
      <c r="KJQ47" s="1168"/>
      <c r="KJR47" s="1168"/>
      <c r="KJS47" s="1168"/>
      <c r="KJT47" s="1168"/>
      <c r="KJU47" s="1168"/>
      <c r="KJV47" s="1168"/>
      <c r="KJW47" s="1168"/>
      <c r="KJX47" s="1168"/>
      <c r="KJY47" s="1168"/>
      <c r="KJZ47" s="1168"/>
      <c r="KKA47" s="1168"/>
      <c r="KKB47" s="1168"/>
      <c r="KKC47" s="1168"/>
      <c r="KKD47" s="1168"/>
      <c r="KKE47" s="1168"/>
      <c r="KKF47" s="1168"/>
      <c r="KKG47" s="1168"/>
      <c r="KKH47" s="1168"/>
      <c r="KKI47" s="1168"/>
      <c r="KKJ47" s="1168"/>
      <c r="KKK47" s="1168"/>
      <c r="KKL47" s="1168"/>
      <c r="KKM47" s="1168"/>
      <c r="KKN47" s="1168"/>
      <c r="KKO47" s="1168"/>
      <c r="KKP47" s="1168"/>
      <c r="KKQ47" s="1168"/>
      <c r="KKR47" s="1168"/>
      <c r="KKS47" s="1168"/>
      <c r="KKT47" s="1168"/>
      <c r="KKU47" s="1168"/>
      <c r="KKV47" s="1168"/>
      <c r="KKW47" s="1168"/>
      <c r="KKX47" s="1168"/>
      <c r="KKY47" s="1168"/>
      <c r="KKZ47" s="1168"/>
      <c r="KLA47" s="1168"/>
      <c r="KLB47" s="1168"/>
      <c r="KLC47" s="1168"/>
      <c r="KLD47" s="1168"/>
      <c r="KLE47" s="1168"/>
      <c r="KLF47" s="1168"/>
      <c r="KLG47" s="1168"/>
      <c r="KLH47" s="1168"/>
      <c r="KLI47" s="1168"/>
      <c r="KLJ47" s="1168"/>
      <c r="KLK47" s="1168"/>
      <c r="KLL47" s="1168"/>
      <c r="KLM47" s="1168"/>
      <c r="KLN47" s="1168"/>
      <c r="KLO47" s="1168"/>
      <c r="KLP47" s="1168"/>
      <c r="KLQ47" s="1168"/>
      <c r="KLR47" s="1168"/>
      <c r="KLS47" s="1168"/>
      <c r="KLT47" s="1168"/>
      <c r="KLU47" s="1168"/>
      <c r="KLV47" s="1168"/>
      <c r="KLW47" s="1168"/>
      <c r="KLX47" s="1168"/>
      <c r="KLY47" s="1168"/>
      <c r="KLZ47" s="1168"/>
      <c r="KMA47" s="1168"/>
      <c r="KMB47" s="1168"/>
      <c r="KMC47" s="1168"/>
      <c r="KMD47" s="1168"/>
      <c r="KME47" s="1168"/>
      <c r="KMF47" s="1168"/>
      <c r="KMG47" s="1168"/>
      <c r="KMH47" s="1168"/>
      <c r="KMI47" s="1168"/>
      <c r="KMJ47" s="1168"/>
      <c r="KMK47" s="1168"/>
      <c r="KML47" s="1168"/>
      <c r="KMM47" s="1168"/>
      <c r="KMN47" s="1168"/>
      <c r="KMO47" s="1168"/>
      <c r="KMP47" s="1168"/>
      <c r="KMQ47" s="1168"/>
      <c r="KMR47" s="1168"/>
      <c r="KMS47" s="1168"/>
      <c r="KMT47" s="1168"/>
      <c r="KMU47" s="1168"/>
      <c r="KMV47" s="1168"/>
      <c r="KMW47" s="1168"/>
      <c r="KMX47" s="1168"/>
      <c r="KMY47" s="1168"/>
      <c r="KMZ47" s="1168"/>
      <c r="KNA47" s="1168"/>
      <c r="KNB47" s="1168"/>
      <c r="KNC47" s="1168"/>
      <c r="KND47" s="1168"/>
      <c r="KNE47" s="1168"/>
      <c r="KNF47" s="1168"/>
      <c r="KNG47" s="1168"/>
      <c r="KNH47" s="1168"/>
      <c r="KNI47" s="1168"/>
      <c r="KNJ47" s="1168"/>
      <c r="KNK47" s="1168"/>
      <c r="KNL47" s="1168"/>
      <c r="KNM47" s="1168"/>
      <c r="KNN47" s="1168"/>
      <c r="KNO47" s="1168"/>
      <c r="KNP47" s="1168"/>
      <c r="KNQ47" s="1168"/>
      <c r="KNR47" s="1168"/>
      <c r="KNS47" s="1168"/>
      <c r="KNT47" s="1168"/>
      <c r="KNU47" s="1168"/>
      <c r="KNV47" s="1168"/>
      <c r="KNW47" s="1168"/>
      <c r="KNX47" s="1168"/>
      <c r="KNY47" s="1168"/>
      <c r="KNZ47" s="1168"/>
      <c r="KOA47" s="1168"/>
      <c r="KOB47" s="1168"/>
      <c r="KOC47" s="1168"/>
      <c r="KOD47" s="1168"/>
      <c r="KOE47" s="1168"/>
      <c r="KOF47" s="1168"/>
      <c r="KOG47" s="1168"/>
      <c r="KOH47" s="1168"/>
      <c r="KOI47" s="1168"/>
      <c r="KOJ47" s="1168"/>
      <c r="KOK47" s="1168"/>
      <c r="KOL47" s="1168"/>
      <c r="KOM47" s="1168"/>
      <c r="KON47" s="1168"/>
      <c r="KOO47" s="1168"/>
      <c r="KOP47" s="1168"/>
      <c r="KOQ47" s="1168"/>
      <c r="KOR47" s="1168"/>
      <c r="KOS47" s="1168"/>
      <c r="KOT47" s="1168"/>
      <c r="KOU47" s="1168"/>
      <c r="KOV47" s="1168"/>
      <c r="KOW47" s="1168"/>
      <c r="KOX47" s="1168"/>
      <c r="KOY47" s="1168"/>
      <c r="KOZ47" s="1168"/>
      <c r="KPA47" s="1168"/>
      <c r="KPB47" s="1168"/>
      <c r="KPC47" s="1168"/>
      <c r="KPD47" s="1168"/>
      <c r="KPE47" s="1168"/>
      <c r="KPF47" s="1168"/>
      <c r="KPG47" s="1168"/>
      <c r="KPH47" s="1168"/>
      <c r="KPI47" s="1168"/>
      <c r="KPJ47" s="1168"/>
      <c r="KPK47" s="1168"/>
      <c r="KPL47" s="1168"/>
      <c r="KPM47" s="1168"/>
      <c r="KPN47" s="1168"/>
      <c r="KPO47" s="1168"/>
      <c r="KPP47" s="1168"/>
      <c r="KPQ47" s="1168"/>
      <c r="KPR47" s="1168"/>
      <c r="KPS47" s="1168"/>
      <c r="KPT47" s="1168"/>
      <c r="KPU47" s="1168"/>
      <c r="KPV47" s="1168"/>
      <c r="KPW47" s="1168"/>
      <c r="KPX47" s="1168"/>
      <c r="KPY47" s="1168"/>
      <c r="KPZ47" s="1168"/>
      <c r="KQA47" s="1168"/>
      <c r="KQB47" s="1168"/>
      <c r="KQC47" s="1168"/>
      <c r="KQD47" s="1168"/>
      <c r="KQE47" s="1168"/>
      <c r="KQF47" s="1168"/>
      <c r="KQG47" s="1168"/>
      <c r="KQH47" s="1168"/>
      <c r="KQI47" s="1168"/>
      <c r="KQJ47" s="1168"/>
      <c r="KQK47" s="1168"/>
      <c r="KQL47" s="1168"/>
      <c r="KQM47" s="1168"/>
      <c r="KQN47" s="1168"/>
      <c r="KQO47" s="1168"/>
      <c r="KQP47" s="1168"/>
      <c r="KQQ47" s="1168"/>
      <c r="KQR47" s="1168"/>
      <c r="KQS47" s="1168"/>
      <c r="KQT47" s="1168"/>
      <c r="KQU47" s="1168"/>
      <c r="KQV47" s="1168"/>
      <c r="KQW47" s="1168"/>
      <c r="KQX47" s="1168"/>
      <c r="KQY47" s="1168"/>
      <c r="KQZ47" s="1168"/>
      <c r="KRA47" s="1168"/>
      <c r="KRB47" s="1168"/>
      <c r="KRC47" s="1168"/>
      <c r="KRD47" s="1168"/>
      <c r="KRE47" s="1168"/>
      <c r="KRF47" s="1168"/>
      <c r="KRG47" s="1168"/>
      <c r="KRH47" s="1168"/>
      <c r="KRI47" s="1168"/>
      <c r="KRJ47" s="1168"/>
      <c r="KRK47" s="1168"/>
      <c r="KRL47" s="1168"/>
      <c r="KRM47" s="1168"/>
      <c r="KRN47" s="1168"/>
      <c r="KRO47" s="1168"/>
      <c r="KRP47" s="1168"/>
      <c r="KRQ47" s="1168"/>
      <c r="KRR47" s="1168"/>
      <c r="KRS47" s="1168"/>
      <c r="KRT47" s="1168"/>
      <c r="KRU47" s="1168"/>
      <c r="KRV47" s="1168"/>
      <c r="KRW47" s="1168"/>
      <c r="KRX47" s="1168"/>
      <c r="KRY47" s="1168"/>
      <c r="KRZ47" s="1168"/>
      <c r="KSA47" s="1168"/>
      <c r="KSB47" s="1168"/>
      <c r="KSC47" s="1168"/>
      <c r="KSD47" s="1168"/>
      <c r="KSE47" s="1168"/>
      <c r="KSF47" s="1168"/>
      <c r="KSG47" s="1168"/>
      <c r="KSH47" s="1168"/>
      <c r="KSI47" s="1168"/>
      <c r="KSJ47" s="1168"/>
      <c r="KSK47" s="1168"/>
      <c r="KSL47" s="1168"/>
      <c r="KSM47" s="1168"/>
      <c r="KSN47" s="1168"/>
      <c r="KSO47" s="1168"/>
      <c r="KSP47" s="1168"/>
      <c r="KSQ47" s="1168"/>
      <c r="KSR47" s="1168"/>
      <c r="KSS47" s="1168"/>
      <c r="KST47" s="1168"/>
      <c r="KSU47" s="1168"/>
      <c r="KSV47" s="1168"/>
      <c r="KSW47" s="1168"/>
      <c r="KSX47" s="1168"/>
      <c r="KSY47" s="1168"/>
      <c r="KSZ47" s="1168"/>
      <c r="KTA47" s="1168"/>
      <c r="KTB47" s="1168"/>
      <c r="KTC47" s="1168"/>
      <c r="KTD47" s="1168"/>
      <c r="KTE47" s="1168"/>
      <c r="KTF47" s="1168"/>
      <c r="KTG47" s="1168"/>
      <c r="KTH47" s="1168"/>
      <c r="KTI47" s="1168"/>
      <c r="KTJ47" s="1168"/>
      <c r="KTK47" s="1168"/>
      <c r="KTL47" s="1168"/>
      <c r="KTM47" s="1168"/>
      <c r="KTN47" s="1168"/>
      <c r="KTO47" s="1168"/>
      <c r="KTP47" s="1168"/>
      <c r="KTQ47" s="1168"/>
      <c r="KTR47" s="1168"/>
      <c r="KTS47" s="1168"/>
      <c r="KTT47" s="1168"/>
      <c r="KTU47" s="1168"/>
      <c r="KTV47" s="1168"/>
      <c r="KTW47" s="1168"/>
      <c r="KTX47" s="1168"/>
      <c r="KTY47" s="1168"/>
      <c r="KTZ47" s="1168"/>
      <c r="KUA47" s="1168"/>
      <c r="KUB47" s="1168"/>
      <c r="KUC47" s="1168"/>
      <c r="KUD47" s="1168"/>
      <c r="KUE47" s="1168"/>
      <c r="KUF47" s="1168"/>
      <c r="KUG47" s="1168"/>
      <c r="KUH47" s="1168"/>
      <c r="KUI47" s="1168"/>
      <c r="KUJ47" s="1168"/>
      <c r="KUK47" s="1168"/>
      <c r="KUL47" s="1168"/>
      <c r="KUM47" s="1168"/>
      <c r="KUN47" s="1168"/>
      <c r="KUO47" s="1168"/>
      <c r="KUP47" s="1168"/>
      <c r="KUQ47" s="1168"/>
      <c r="KUR47" s="1168"/>
      <c r="KUS47" s="1168"/>
      <c r="KUT47" s="1168"/>
      <c r="KUU47" s="1168"/>
      <c r="KUV47" s="1168"/>
      <c r="KUW47" s="1168"/>
      <c r="KUX47" s="1168"/>
      <c r="KUY47" s="1168"/>
      <c r="KUZ47" s="1168"/>
      <c r="KVA47" s="1168"/>
      <c r="KVB47" s="1168"/>
      <c r="KVC47" s="1168"/>
      <c r="KVD47" s="1168"/>
      <c r="KVE47" s="1168"/>
      <c r="KVF47" s="1168"/>
      <c r="KVG47" s="1168"/>
      <c r="KVH47" s="1168"/>
      <c r="KVI47" s="1168"/>
      <c r="KVJ47" s="1168"/>
      <c r="KVK47" s="1168"/>
      <c r="KVL47" s="1168"/>
      <c r="KVM47" s="1168"/>
      <c r="KVN47" s="1168"/>
      <c r="KVO47" s="1168"/>
      <c r="KVP47" s="1168"/>
      <c r="KVQ47" s="1168"/>
      <c r="KVR47" s="1168"/>
      <c r="KVS47" s="1168"/>
      <c r="KVT47" s="1168"/>
      <c r="KVU47" s="1168"/>
      <c r="KVV47" s="1168"/>
      <c r="KVW47" s="1168"/>
      <c r="KVX47" s="1168"/>
      <c r="KVY47" s="1168"/>
      <c r="KVZ47" s="1168"/>
      <c r="KWA47" s="1168"/>
      <c r="KWB47" s="1168"/>
      <c r="KWC47" s="1168"/>
      <c r="KWD47" s="1168"/>
      <c r="KWE47" s="1168"/>
      <c r="KWF47" s="1168"/>
      <c r="KWG47" s="1168"/>
      <c r="KWH47" s="1168"/>
      <c r="KWI47" s="1168"/>
      <c r="KWJ47" s="1168"/>
      <c r="KWK47" s="1168"/>
      <c r="KWL47" s="1168"/>
      <c r="KWM47" s="1168"/>
      <c r="KWN47" s="1168"/>
      <c r="KWO47" s="1168"/>
      <c r="KWP47" s="1168"/>
      <c r="KWQ47" s="1168"/>
      <c r="KWR47" s="1168"/>
      <c r="KWS47" s="1168"/>
      <c r="KWT47" s="1168"/>
      <c r="KWU47" s="1168"/>
      <c r="KWV47" s="1168"/>
      <c r="KWW47" s="1168"/>
      <c r="KWX47" s="1168"/>
      <c r="KWY47" s="1168"/>
      <c r="KWZ47" s="1168"/>
      <c r="KXA47" s="1168"/>
      <c r="KXB47" s="1168"/>
      <c r="KXC47" s="1168"/>
      <c r="KXD47" s="1168"/>
      <c r="KXE47" s="1168"/>
      <c r="KXF47" s="1168"/>
      <c r="KXG47" s="1168"/>
      <c r="KXH47" s="1168"/>
      <c r="KXI47" s="1168"/>
      <c r="KXJ47" s="1168"/>
      <c r="KXK47" s="1168"/>
      <c r="KXL47" s="1168"/>
      <c r="KXM47" s="1168"/>
      <c r="KXN47" s="1168"/>
      <c r="KXO47" s="1168"/>
      <c r="KXP47" s="1168"/>
      <c r="KXQ47" s="1168"/>
      <c r="KXR47" s="1168"/>
      <c r="KXS47" s="1168"/>
      <c r="KXT47" s="1168"/>
      <c r="KXU47" s="1168"/>
      <c r="KXV47" s="1168"/>
      <c r="KXW47" s="1168"/>
      <c r="KXX47" s="1168"/>
      <c r="KXY47" s="1168"/>
      <c r="KXZ47" s="1168"/>
      <c r="KYA47" s="1168"/>
      <c r="KYB47" s="1168"/>
      <c r="KYC47" s="1168"/>
      <c r="KYD47" s="1168"/>
      <c r="KYE47" s="1168"/>
      <c r="KYF47" s="1168"/>
      <c r="KYG47" s="1168"/>
      <c r="KYH47" s="1168"/>
      <c r="KYI47" s="1168"/>
      <c r="KYJ47" s="1168"/>
      <c r="KYK47" s="1168"/>
      <c r="KYL47" s="1168"/>
      <c r="KYM47" s="1168"/>
      <c r="KYN47" s="1168"/>
      <c r="KYO47" s="1168"/>
      <c r="KYP47" s="1168"/>
      <c r="KYQ47" s="1168"/>
      <c r="KYR47" s="1168"/>
      <c r="KYS47" s="1168"/>
      <c r="KYT47" s="1168"/>
      <c r="KYU47" s="1168"/>
      <c r="KYV47" s="1168"/>
      <c r="KYW47" s="1168"/>
      <c r="KYX47" s="1168"/>
      <c r="KYY47" s="1168"/>
      <c r="KYZ47" s="1168"/>
      <c r="KZA47" s="1168"/>
      <c r="KZB47" s="1168"/>
      <c r="KZC47" s="1168"/>
      <c r="KZD47" s="1168"/>
      <c r="KZE47" s="1168"/>
      <c r="KZF47" s="1168"/>
      <c r="KZG47" s="1168"/>
      <c r="KZH47" s="1168"/>
      <c r="KZI47" s="1168"/>
      <c r="KZJ47" s="1168"/>
      <c r="KZK47" s="1168"/>
      <c r="KZL47" s="1168"/>
      <c r="KZM47" s="1168"/>
      <c r="KZN47" s="1168"/>
      <c r="KZO47" s="1168"/>
      <c r="KZP47" s="1168"/>
      <c r="KZQ47" s="1168"/>
      <c r="KZR47" s="1168"/>
      <c r="KZS47" s="1168"/>
      <c r="KZT47" s="1168"/>
      <c r="KZU47" s="1168"/>
      <c r="KZV47" s="1168"/>
      <c r="KZW47" s="1168"/>
      <c r="KZX47" s="1168"/>
      <c r="KZY47" s="1168"/>
      <c r="KZZ47" s="1168"/>
      <c r="LAA47" s="1168"/>
      <c r="LAB47" s="1168"/>
      <c r="LAC47" s="1168"/>
      <c r="LAD47" s="1168"/>
      <c r="LAE47" s="1168"/>
      <c r="LAF47" s="1168"/>
      <c r="LAG47" s="1168"/>
      <c r="LAH47" s="1168"/>
      <c r="LAI47" s="1168"/>
      <c r="LAJ47" s="1168"/>
      <c r="LAK47" s="1168"/>
      <c r="LAL47" s="1168"/>
      <c r="LAM47" s="1168"/>
      <c r="LAN47" s="1168"/>
      <c r="LAO47" s="1168"/>
      <c r="LAP47" s="1168"/>
      <c r="LAQ47" s="1168"/>
      <c r="LAR47" s="1168"/>
      <c r="LAS47" s="1168"/>
      <c r="LAT47" s="1168"/>
      <c r="LAU47" s="1168"/>
      <c r="LAV47" s="1168"/>
      <c r="LAW47" s="1168"/>
      <c r="LAX47" s="1168"/>
      <c r="LAY47" s="1168"/>
      <c r="LAZ47" s="1168"/>
      <c r="LBA47" s="1168"/>
      <c r="LBB47" s="1168"/>
      <c r="LBC47" s="1168"/>
      <c r="LBD47" s="1168"/>
      <c r="LBE47" s="1168"/>
      <c r="LBF47" s="1168"/>
      <c r="LBG47" s="1168"/>
      <c r="LBH47" s="1168"/>
      <c r="LBI47" s="1168"/>
      <c r="LBJ47" s="1168"/>
      <c r="LBK47" s="1168"/>
      <c r="LBL47" s="1168"/>
      <c r="LBM47" s="1168"/>
      <c r="LBN47" s="1168"/>
      <c r="LBO47" s="1168"/>
      <c r="LBP47" s="1168"/>
      <c r="LBQ47" s="1168"/>
      <c r="LBR47" s="1168"/>
      <c r="LBS47" s="1168"/>
      <c r="LBT47" s="1168"/>
      <c r="LBU47" s="1168"/>
      <c r="LBV47" s="1168"/>
      <c r="LBW47" s="1168"/>
      <c r="LBX47" s="1168"/>
      <c r="LBY47" s="1168"/>
      <c r="LBZ47" s="1168"/>
      <c r="LCA47" s="1168"/>
      <c r="LCB47" s="1168"/>
      <c r="LCC47" s="1168"/>
      <c r="LCD47" s="1168"/>
      <c r="LCE47" s="1168"/>
      <c r="LCF47" s="1168"/>
      <c r="LCG47" s="1168"/>
      <c r="LCH47" s="1168"/>
      <c r="LCI47" s="1168"/>
      <c r="LCJ47" s="1168"/>
      <c r="LCK47" s="1168"/>
      <c r="LCL47" s="1168"/>
      <c r="LCM47" s="1168"/>
      <c r="LCN47" s="1168"/>
      <c r="LCO47" s="1168"/>
      <c r="LCP47" s="1168"/>
      <c r="LCQ47" s="1168"/>
      <c r="LCR47" s="1168"/>
      <c r="LCS47" s="1168"/>
      <c r="LCT47" s="1168"/>
      <c r="LCU47" s="1168"/>
      <c r="LCV47" s="1168"/>
      <c r="LCW47" s="1168"/>
      <c r="LCX47" s="1168"/>
      <c r="LCY47" s="1168"/>
      <c r="LCZ47" s="1168"/>
      <c r="LDA47" s="1168"/>
      <c r="LDB47" s="1168"/>
      <c r="LDC47" s="1168"/>
      <c r="LDD47" s="1168"/>
      <c r="LDE47" s="1168"/>
      <c r="LDF47" s="1168"/>
      <c r="LDG47" s="1168"/>
      <c r="LDH47" s="1168"/>
      <c r="LDI47" s="1168"/>
      <c r="LDJ47" s="1168"/>
      <c r="LDK47" s="1168"/>
      <c r="LDL47" s="1168"/>
      <c r="LDM47" s="1168"/>
      <c r="LDN47" s="1168"/>
      <c r="LDO47" s="1168"/>
      <c r="LDP47" s="1168"/>
      <c r="LDQ47" s="1168"/>
      <c r="LDR47" s="1168"/>
      <c r="LDS47" s="1168"/>
      <c r="LDT47" s="1168"/>
      <c r="LDU47" s="1168"/>
      <c r="LDV47" s="1168"/>
      <c r="LDW47" s="1168"/>
      <c r="LDX47" s="1168"/>
      <c r="LDY47" s="1168"/>
      <c r="LDZ47" s="1168"/>
      <c r="LEA47" s="1168"/>
      <c r="LEB47" s="1168"/>
      <c r="LEC47" s="1168"/>
      <c r="LED47" s="1168"/>
      <c r="LEE47" s="1168"/>
      <c r="LEF47" s="1168"/>
      <c r="LEG47" s="1168"/>
      <c r="LEH47" s="1168"/>
      <c r="LEI47" s="1168"/>
      <c r="LEJ47" s="1168"/>
      <c r="LEK47" s="1168"/>
      <c r="LEL47" s="1168"/>
      <c r="LEM47" s="1168"/>
      <c r="LEN47" s="1168"/>
      <c r="LEO47" s="1168"/>
      <c r="LEP47" s="1168"/>
      <c r="LEQ47" s="1168"/>
      <c r="LER47" s="1168"/>
      <c r="LES47" s="1168"/>
      <c r="LET47" s="1168"/>
      <c r="LEU47" s="1168"/>
      <c r="LEV47" s="1168"/>
      <c r="LEW47" s="1168"/>
      <c r="LEX47" s="1168"/>
      <c r="LEY47" s="1168"/>
      <c r="LEZ47" s="1168"/>
      <c r="LFA47" s="1168"/>
      <c r="LFB47" s="1168"/>
      <c r="LFC47" s="1168"/>
      <c r="LFD47" s="1168"/>
      <c r="LFE47" s="1168"/>
      <c r="LFF47" s="1168"/>
      <c r="LFG47" s="1168"/>
      <c r="LFH47" s="1168"/>
      <c r="LFI47" s="1168"/>
      <c r="LFJ47" s="1168"/>
      <c r="LFK47" s="1168"/>
      <c r="LFL47" s="1168"/>
      <c r="LFM47" s="1168"/>
      <c r="LFN47" s="1168"/>
      <c r="LFO47" s="1168"/>
      <c r="LFP47" s="1168"/>
      <c r="LFQ47" s="1168"/>
      <c r="LFR47" s="1168"/>
      <c r="LFS47" s="1168"/>
      <c r="LFT47" s="1168"/>
      <c r="LFU47" s="1168"/>
      <c r="LFV47" s="1168"/>
      <c r="LFW47" s="1168"/>
      <c r="LFX47" s="1168"/>
      <c r="LFY47" s="1168"/>
      <c r="LFZ47" s="1168"/>
      <c r="LGA47" s="1168"/>
      <c r="LGB47" s="1168"/>
      <c r="LGC47" s="1168"/>
      <c r="LGD47" s="1168"/>
      <c r="LGE47" s="1168"/>
      <c r="LGF47" s="1168"/>
      <c r="LGG47" s="1168"/>
      <c r="LGH47" s="1168"/>
      <c r="LGI47" s="1168"/>
      <c r="LGJ47" s="1168"/>
      <c r="LGK47" s="1168"/>
      <c r="LGL47" s="1168"/>
      <c r="LGM47" s="1168"/>
      <c r="LGN47" s="1168"/>
      <c r="LGO47" s="1168"/>
      <c r="LGP47" s="1168"/>
      <c r="LGQ47" s="1168"/>
      <c r="LGR47" s="1168"/>
      <c r="LGS47" s="1168"/>
      <c r="LGT47" s="1168"/>
      <c r="LGU47" s="1168"/>
      <c r="LGV47" s="1168"/>
      <c r="LGW47" s="1168"/>
      <c r="LGX47" s="1168"/>
      <c r="LGY47" s="1168"/>
      <c r="LGZ47" s="1168"/>
      <c r="LHA47" s="1168"/>
      <c r="LHB47" s="1168"/>
      <c r="LHC47" s="1168"/>
      <c r="LHD47" s="1168"/>
      <c r="LHE47" s="1168"/>
      <c r="LHF47" s="1168"/>
      <c r="LHG47" s="1168"/>
      <c r="LHH47" s="1168"/>
      <c r="LHI47" s="1168"/>
      <c r="LHJ47" s="1168"/>
      <c r="LHK47" s="1168"/>
      <c r="LHL47" s="1168"/>
      <c r="LHM47" s="1168"/>
      <c r="LHN47" s="1168"/>
      <c r="LHO47" s="1168"/>
      <c r="LHP47" s="1168"/>
      <c r="LHQ47" s="1168"/>
      <c r="LHR47" s="1168"/>
      <c r="LHS47" s="1168"/>
      <c r="LHT47" s="1168"/>
      <c r="LHU47" s="1168"/>
      <c r="LHV47" s="1168"/>
      <c r="LHW47" s="1168"/>
      <c r="LHX47" s="1168"/>
      <c r="LHY47" s="1168"/>
      <c r="LHZ47" s="1168"/>
      <c r="LIA47" s="1168"/>
      <c r="LIB47" s="1168"/>
      <c r="LIC47" s="1168"/>
      <c r="LID47" s="1168"/>
      <c r="LIE47" s="1168"/>
      <c r="LIF47" s="1168"/>
      <c r="LIG47" s="1168"/>
      <c r="LIH47" s="1168"/>
      <c r="LII47" s="1168"/>
      <c r="LIJ47" s="1168"/>
      <c r="LIK47" s="1168"/>
      <c r="LIL47" s="1168"/>
      <c r="LIM47" s="1168"/>
      <c r="LIN47" s="1168"/>
      <c r="LIO47" s="1168"/>
      <c r="LIP47" s="1168"/>
      <c r="LIQ47" s="1168"/>
      <c r="LIR47" s="1168"/>
      <c r="LIS47" s="1168"/>
      <c r="LIT47" s="1168"/>
      <c r="LIU47" s="1168"/>
      <c r="LIV47" s="1168"/>
      <c r="LIW47" s="1168"/>
      <c r="LIX47" s="1168"/>
      <c r="LIY47" s="1168"/>
      <c r="LIZ47" s="1168"/>
      <c r="LJA47" s="1168"/>
      <c r="LJB47" s="1168"/>
      <c r="LJC47" s="1168"/>
      <c r="LJD47" s="1168"/>
      <c r="LJE47" s="1168"/>
      <c r="LJF47" s="1168"/>
      <c r="LJG47" s="1168"/>
      <c r="LJH47" s="1168"/>
      <c r="LJI47" s="1168"/>
      <c r="LJJ47" s="1168"/>
      <c r="LJK47" s="1168"/>
      <c r="LJL47" s="1168"/>
      <c r="LJM47" s="1168"/>
      <c r="LJN47" s="1168"/>
      <c r="LJO47" s="1168"/>
      <c r="LJP47" s="1168"/>
      <c r="LJQ47" s="1168"/>
      <c r="LJR47" s="1168"/>
      <c r="LJS47" s="1168"/>
      <c r="LJT47" s="1168"/>
      <c r="LJU47" s="1168"/>
      <c r="LJV47" s="1168"/>
      <c r="LJW47" s="1168"/>
      <c r="LJX47" s="1168"/>
      <c r="LJY47" s="1168"/>
      <c r="LJZ47" s="1168"/>
      <c r="LKA47" s="1168"/>
      <c r="LKB47" s="1168"/>
      <c r="LKC47" s="1168"/>
      <c r="LKD47" s="1168"/>
      <c r="LKE47" s="1168"/>
      <c r="LKF47" s="1168"/>
      <c r="LKG47" s="1168"/>
      <c r="LKH47" s="1168"/>
      <c r="LKI47" s="1168"/>
      <c r="LKJ47" s="1168"/>
      <c r="LKK47" s="1168"/>
      <c r="LKL47" s="1168"/>
      <c r="LKM47" s="1168"/>
      <c r="LKN47" s="1168"/>
      <c r="LKO47" s="1168"/>
      <c r="LKP47" s="1168"/>
      <c r="LKQ47" s="1168"/>
      <c r="LKR47" s="1168"/>
      <c r="LKS47" s="1168"/>
      <c r="LKT47" s="1168"/>
      <c r="LKU47" s="1168"/>
      <c r="LKV47" s="1168"/>
      <c r="LKW47" s="1168"/>
      <c r="LKX47" s="1168"/>
      <c r="LKY47" s="1168"/>
      <c r="LKZ47" s="1168"/>
      <c r="LLA47" s="1168"/>
      <c r="LLB47" s="1168"/>
      <c r="LLC47" s="1168"/>
      <c r="LLD47" s="1168"/>
      <c r="LLE47" s="1168"/>
      <c r="LLF47" s="1168"/>
      <c r="LLG47" s="1168"/>
      <c r="LLH47" s="1168"/>
      <c r="LLI47" s="1168"/>
      <c r="LLJ47" s="1168"/>
      <c r="LLK47" s="1168"/>
      <c r="LLL47" s="1168"/>
      <c r="LLM47" s="1168"/>
      <c r="LLN47" s="1168"/>
      <c r="LLO47" s="1168"/>
      <c r="LLP47" s="1168"/>
      <c r="LLQ47" s="1168"/>
      <c r="LLR47" s="1168"/>
      <c r="LLS47" s="1168"/>
      <c r="LLT47" s="1168"/>
      <c r="LLU47" s="1168"/>
      <c r="LLV47" s="1168"/>
      <c r="LLW47" s="1168"/>
      <c r="LLX47" s="1168"/>
      <c r="LLY47" s="1168"/>
      <c r="LLZ47" s="1168"/>
      <c r="LMA47" s="1168"/>
      <c r="LMB47" s="1168"/>
      <c r="LMC47" s="1168"/>
      <c r="LMD47" s="1168"/>
      <c r="LME47" s="1168"/>
      <c r="LMF47" s="1168"/>
      <c r="LMG47" s="1168"/>
      <c r="LMH47" s="1168"/>
      <c r="LMI47" s="1168"/>
      <c r="LMJ47" s="1168"/>
      <c r="LMK47" s="1168"/>
      <c r="LML47" s="1168"/>
      <c r="LMM47" s="1168"/>
      <c r="LMN47" s="1168"/>
      <c r="LMO47" s="1168"/>
      <c r="LMP47" s="1168"/>
      <c r="LMQ47" s="1168"/>
      <c r="LMR47" s="1168"/>
      <c r="LMS47" s="1168"/>
      <c r="LMT47" s="1168"/>
      <c r="LMU47" s="1168"/>
      <c r="LMV47" s="1168"/>
      <c r="LMW47" s="1168"/>
      <c r="LMX47" s="1168"/>
      <c r="LMY47" s="1168"/>
      <c r="LMZ47" s="1168"/>
      <c r="LNA47" s="1168"/>
      <c r="LNB47" s="1168"/>
      <c r="LNC47" s="1168"/>
      <c r="LND47" s="1168"/>
      <c r="LNE47" s="1168"/>
      <c r="LNF47" s="1168"/>
      <c r="LNG47" s="1168"/>
      <c r="LNH47" s="1168"/>
      <c r="LNI47" s="1168"/>
      <c r="LNJ47" s="1168"/>
      <c r="LNK47" s="1168"/>
      <c r="LNL47" s="1168"/>
      <c r="LNM47" s="1168"/>
      <c r="LNN47" s="1168"/>
      <c r="LNO47" s="1168"/>
      <c r="LNP47" s="1168"/>
      <c r="LNQ47" s="1168"/>
      <c r="LNR47" s="1168"/>
      <c r="LNS47" s="1168"/>
      <c r="LNT47" s="1168"/>
      <c r="LNU47" s="1168"/>
      <c r="LNV47" s="1168"/>
      <c r="LNW47" s="1168"/>
      <c r="LNX47" s="1168"/>
      <c r="LNY47" s="1168"/>
      <c r="LNZ47" s="1168"/>
      <c r="LOA47" s="1168"/>
      <c r="LOB47" s="1168"/>
      <c r="LOC47" s="1168"/>
      <c r="LOD47" s="1168"/>
      <c r="LOE47" s="1168"/>
      <c r="LOF47" s="1168"/>
      <c r="LOG47" s="1168"/>
      <c r="LOH47" s="1168"/>
      <c r="LOI47" s="1168"/>
      <c r="LOJ47" s="1168"/>
      <c r="LOK47" s="1168"/>
      <c r="LOL47" s="1168"/>
      <c r="LOM47" s="1168"/>
      <c r="LON47" s="1168"/>
      <c r="LOO47" s="1168"/>
      <c r="LOP47" s="1168"/>
      <c r="LOQ47" s="1168"/>
      <c r="LOR47" s="1168"/>
      <c r="LOS47" s="1168"/>
      <c r="LOT47" s="1168"/>
      <c r="LOU47" s="1168"/>
      <c r="LOV47" s="1168"/>
      <c r="LOW47" s="1168"/>
      <c r="LOX47" s="1168"/>
      <c r="LOY47" s="1168"/>
      <c r="LOZ47" s="1168"/>
      <c r="LPA47" s="1168"/>
      <c r="LPB47" s="1168"/>
      <c r="LPC47" s="1168"/>
      <c r="LPD47" s="1168"/>
      <c r="LPE47" s="1168"/>
      <c r="LPF47" s="1168"/>
      <c r="LPG47" s="1168"/>
      <c r="LPH47" s="1168"/>
      <c r="LPI47" s="1168"/>
      <c r="LPJ47" s="1168"/>
      <c r="LPK47" s="1168"/>
      <c r="LPL47" s="1168"/>
      <c r="LPM47" s="1168"/>
      <c r="LPN47" s="1168"/>
      <c r="LPO47" s="1168"/>
      <c r="LPP47" s="1168"/>
      <c r="LPQ47" s="1168"/>
      <c r="LPR47" s="1168"/>
      <c r="LPS47" s="1168"/>
      <c r="LPT47" s="1168"/>
      <c r="LPU47" s="1168"/>
      <c r="LPV47" s="1168"/>
      <c r="LPW47" s="1168"/>
      <c r="LPX47" s="1168"/>
      <c r="LPY47" s="1168"/>
      <c r="LPZ47" s="1168"/>
      <c r="LQA47" s="1168"/>
      <c r="LQB47" s="1168"/>
      <c r="LQC47" s="1168"/>
      <c r="LQD47" s="1168"/>
      <c r="LQE47" s="1168"/>
      <c r="LQF47" s="1168"/>
      <c r="LQG47" s="1168"/>
      <c r="LQH47" s="1168"/>
      <c r="LQI47" s="1168"/>
      <c r="LQJ47" s="1168"/>
      <c r="LQK47" s="1168"/>
      <c r="LQL47" s="1168"/>
      <c r="LQM47" s="1168"/>
      <c r="LQN47" s="1168"/>
      <c r="LQO47" s="1168"/>
      <c r="LQP47" s="1168"/>
      <c r="LQQ47" s="1168"/>
      <c r="LQR47" s="1168"/>
      <c r="LQS47" s="1168"/>
      <c r="LQT47" s="1168"/>
      <c r="LQU47" s="1168"/>
      <c r="LQV47" s="1168"/>
      <c r="LQW47" s="1168"/>
      <c r="LQX47" s="1168"/>
      <c r="LQY47" s="1168"/>
      <c r="LQZ47" s="1168"/>
      <c r="LRA47" s="1168"/>
      <c r="LRB47" s="1168"/>
      <c r="LRC47" s="1168"/>
      <c r="LRD47" s="1168"/>
      <c r="LRE47" s="1168"/>
      <c r="LRF47" s="1168"/>
      <c r="LRG47" s="1168"/>
      <c r="LRH47" s="1168"/>
      <c r="LRI47" s="1168"/>
      <c r="LRJ47" s="1168"/>
      <c r="LRK47" s="1168"/>
      <c r="LRL47" s="1168"/>
      <c r="LRM47" s="1168"/>
      <c r="LRN47" s="1168"/>
      <c r="LRO47" s="1168"/>
      <c r="LRP47" s="1168"/>
      <c r="LRQ47" s="1168"/>
      <c r="LRR47" s="1168"/>
      <c r="LRS47" s="1168"/>
      <c r="LRT47" s="1168"/>
      <c r="LRU47" s="1168"/>
      <c r="LRV47" s="1168"/>
      <c r="LRW47" s="1168"/>
      <c r="LRX47" s="1168"/>
      <c r="LRY47" s="1168"/>
      <c r="LRZ47" s="1168"/>
      <c r="LSA47" s="1168"/>
      <c r="LSB47" s="1168"/>
      <c r="LSC47" s="1168"/>
      <c r="LSD47" s="1168"/>
      <c r="LSE47" s="1168"/>
      <c r="LSF47" s="1168"/>
      <c r="LSG47" s="1168"/>
      <c r="LSH47" s="1168"/>
      <c r="LSI47" s="1168"/>
      <c r="LSJ47" s="1168"/>
      <c r="LSK47" s="1168"/>
      <c r="LSL47" s="1168"/>
      <c r="LSM47" s="1168"/>
      <c r="LSN47" s="1168"/>
      <c r="LSO47" s="1168"/>
      <c r="LSP47" s="1168"/>
      <c r="LSQ47" s="1168"/>
      <c r="LSR47" s="1168"/>
      <c r="LSS47" s="1168"/>
      <c r="LST47" s="1168"/>
      <c r="LSU47" s="1168"/>
      <c r="LSV47" s="1168"/>
      <c r="LSW47" s="1168"/>
      <c r="LSX47" s="1168"/>
      <c r="LSY47" s="1168"/>
      <c r="LSZ47" s="1168"/>
      <c r="LTA47" s="1168"/>
      <c r="LTB47" s="1168"/>
      <c r="LTC47" s="1168"/>
      <c r="LTD47" s="1168"/>
      <c r="LTE47" s="1168"/>
      <c r="LTF47" s="1168"/>
      <c r="LTG47" s="1168"/>
      <c r="LTH47" s="1168"/>
      <c r="LTI47" s="1168"/>
      <c r="LTJ47" s="1168"/>
      <c r="LTK47" s="1168"/>
      <c r="LTL47" s="1168"/>
      <c r="LTM47" s="1168"/>
      <c r="LTN47" s="1168"/>
      <c r="LTO47" s="1168"/>
      <c r="LTP47" s="1168"/>
      <c r="LTQ47" s="1168"/>
      <c r="LTR47" s="1168"/>
      <c r="LTS47" s="1168"/>
      <c r="LTT47" s="1168"/>
      <c r="LTU47" s="1168"/>
      <c r="LTV47" s="1168"/>
      <c r="LTW47" s="1168"/>
      <c r="LTX47" s="1168"/>
      <c r="LTY47" s="1168"/>
      <c r="LTZ47" s="1168"/>
      <c r="LUA47" s="1168"/>
      <c r="LUB47" s="1168"/>
      <c r="LUC47" s="1168"/>
      <c r="LUD47" s="1168"/>
      <c r="LUE47" s="1168"/>
      <c r="LUF47" s="1168"/>
      <c r="LUG47" s="1168"/>
      <c r="LUH47" s="1168"/>
      <c r="LUI47" s="1168"/>
      <c r="LUJ47" s="1168"/>
      <c r="LUK47" s="1168"/>
      <c r="LUL47" s="1168"/>
      <c r="LUM47" s="1168"/>
      <c r="LUN47" s="1168"/>
      <c r="LUO47" s="1168"/>
      <c r="LUP47" s="1168"/>
      <c r="LUQ47" s="1168"/>
      <c r="LUR47" s="1168"/>
      <c r="LUS47" s="1168"/>
      <c r="LUT47" s="1168"/>
      <c r="LUU47" s="1168"/>
      <c r="LUV47" s="1168"/>
      <c r="LUW47" s="1168"/>
      <c r="LUX47" s="1168"/>
      <c r="LUY47" s="1168"/>
      <c r="LUZ47" s="1168"/>
      <c r="LVA47" s="1168"/>
      <c r="LVB47" s="1168"/>
      <c r="LVC47" s="1168"/>
      <c r="LVD47" s="1168"/>
      <c r="LVE47" s="1168"/>
      <c r="LVF47" s="1168"/>
      <c r="LVG47" s="1168"/>
      <c r="LVH47" s="1168"/>
      <c r="LVI47" s="1168"/>
      <c r="LVJ47" s="1168"/>
      <c r="LVK47" s="1168"/>
      <c r="LVL47" s="1168"/>
      <c r="LVM47" s="1168"/>
      <c r="LVN47" s="1168"/>
      <c r="LVO47" s="1168"/>
      <c r="LVP47" s="1168"/>
      <c r="LVQ47" s="1168"/>
      <c r="LVR47" s="1168"/>
      <c r="LVS47" s="1168"/>
      <c r="LVT47" s="1168"/>
      <c r="LVU47" s="1168"/>
      <c r="LVV47" s="1168"/>
      <c r="LVW47" s="1168"/>
      <c r="LVX47" s="1168"/>
      <c r="LVY47" s="1168"/>
      <c r="LVZ47" s="1168"/>
      <c r="LWA47" s="1168"/>
      <c r="LWB47" s="1168"/>
      <c r="LWC47" s="1168"/>
      <c r="LWD47" s="1168"/>
      <c r="LWE47" s="1168"/>
      <c r="LWF47" s="1168"/>
      <c r="LWG47" s="1168"/>
      <c r="LWH47" s="1168"/>
      <c r="LWI47" s="1168"/>
      <c r="LWJ47" s="1168"/>
      <c r="LWK47" s="1168"/>
      <c r="LWL47" s="1168"/>
      <c r="LWM47" s="1168"/>
      <c r="LWN47" s="1168"/>
      <c r="LWO47" s="1168"/>
      <c r="LWP47" s="1168"/>
      <c r="LWQ47" s="1168"/>
      <c r="LWR47" s="1168"/>
      <c r="LWS47" s="1168"/>
      <c r="LWT47" s="1168"/>
      <c r="LWU47" s="1168"/>
      <c r="LWV47" s="1168"/>
      <c r="LWW47" s="1168"/>
      <c r="LWX47" s="1168"/>
      <c r="LWY47" s="1168"/>
      <c r="LWZ47" s="1168"/>
      <c r="LXA47" s="1168"/>
      <c r="LXB47" s="1168"/>
      <c r="LXC47" s="1168"/>
      <c r="LXD47" s="1168"/>
      <c r="LXE47" s="1168"/>
      <c r="LXF47" s="1168"/>
      <c r="LXG47" s="1168"/>
      <c r="LXH47" s="1168"/>
      <c r="LXI47" s="1168"/>
      <c r="LXJ47" s="1168"/>
      <c r="LXK47" s="1168"/>
      <c r="LXL47" s="1168"/>
      <c r="LXM47" s="1168"/>
      <c r="LXN47" s="1168"/>
      <c r="LXO47" s="1168"/>
      <c r="LXP47" s="1168"/>
      <c r="LXQ47" s="1168"/>
      <c r="LXR47" s="1168"/>
      <c r="LXS47" s="1168"/>
      <c r="LXT47" s="1168"/>
      <c r="LXU47" s="1168"/>
      <c r="LXV47" s="1168"/>
      <c r="LXW47" s="1168"/>
      <c r="LXX47" s="1168"/>
      <c r="LXY47" s="1168"/>
      <c r="LXZ47" s="1168"/>
      <c r="LYA47" s="1168"/>
      <c r="LYB47" s="1168"/>
      <c r="LYC47" s="1168"/>
      <c r="LYD47" s="1168"/>
      <c r="LYE47" s="1168"/>
      <c r="LYF47" s="1168"/>
      <c r="LYG47" s="1168"/>
      <c r="LYH47" s="1168"/>
      <c r="LYI47" s="1168"/>
      <c r="LYJ47" s="1168"/>
      <c r="LYK47" s="1168"/>
      <c r="LYL47" s="1168"/>
      <c r="LYM47" s="1168"/>
      <c r="LYN47" s="1168"/>
      <c r="LYO47" s="1168"/>
      <c r="LYP47" s="1168"/>
      <c r="LYQ47" s="1168"/>
      <c r="LYR47" s="1168"/>
      <c r="LYS47" s="1168"/>
      <c r="LYT47" s="1168"/>
      <c r="LYU47" s="1168"/>
      <c r="LYV47" s="1168"/>
      <c r="LYW47" s="1168"/>
      <c r="LYX47" s="1168"/>
      <c r="LYY47" s="1168"/>
      <c r="LYZ47" s="1168"/>
      <c r="LZA47" s="1168"/>
      <c r="LZB47" s="1168"/>
      <c r="LZC47" s="1168"/>
      <c r="LZD47" s="1168"/>
      <c r="LZE47" s="1168"/>
      <c r="LZF47" s="1168"/>
      <c r="LZG47" s="1168"/>
      <c r="LZH47" s="1168"/>
      <c r="LZI47" s="1168"/>
      <c r="LZJ47" s="1168"/>
      <c r="LZK47" s="1168"/>
      <c r="LZL47" s="1168"/>
      <c r="LZM47" s="1168"/>
      <c r="LZN47" s="1168"/>
      <c r="LZO47" s="1168"/>
      <c r="LZP47" s="1168"/>
      <c r="LZQ47" s="1168"/>
      <c r="LZR47" s="1168"/>
      <c r="LZS47" s="1168"/>
      <c r="LZT47" s="1168"/>
      <c r="LZU47" s="1168"/>
      <c r="LZV47" s="1168"/>
      <c r="LZW47" s="1168"/>
      <c r="LZX47" s="1168"/>
      <c r="LZY47" s="1168"/>
      <c r="LZZ47" s="1168"/>
      <c r="MAA47" s="1168"/>
      <c r="MAB47" s="1168"/>
      <c r="MAC47" s="1168"/>
      <c r="MAD47" s="1168"/>
      <c r="MAE47" s="1168"/>
      <c r="MAF47" s="1168"/>
      <c r="MAG47" s="1168"/>
      <c r="MAH47" s="1168"/>
      <c r="MAI47" s="1168"/>
      <c r="MAJ47" s="1168"/>
      <c r="MAK47" s="1168"/>
      <c r="MAL47" s="1168"/>
      <c r="MAM47" s="1168"/>
      <c r="MAN47" s="1168"/>
      <c r="MAO47" s="1168"/>
      <c r="MAP47" s="1168"/>
      <c r="MAQ47" s="1168"/>
      <c r="MAR47" s="1168"/>
      <c r="MAS47" s="1168"/>
      <c r="MAT47" s="1168"/>
      <c r="MAU47" s="1168"/>
      <c r="MAV47" s="1168"/>
      <c r="MAW47" s="1168"/>
      <c r="MAX47" s="1168"/>
      <c r="MAY47" s="1168"/>
      <c r="MAZ47" s="1168"/>
      <c r="MBA47" s="1168"/>
      <c r="MBB47" s="1168"/>
      <c r="MBC47" s="1168"/>
      <c r="MBD47" s="1168"/>
      <c r="MBE47" s="1168"/>
      <c r="MBF47" s="1168"/>
      <c r="MBG47" s="1168"/>
      <c r="MBH47" s="1168"/>
      <c r="MBI47" s="1168"/>
      <c r="MBJ47" s="1168"/>
      <c r="MBK47" s="1168"/>
      <c r="MBL47" s="1168"/>
      <c r="MBM47" s="1168"/>
      <c r="MBN47" s="1168"/>
      <c r="MBO47" s="1168"/>
      <c r="MBP47" s="1168"/>
      <c r="MBQ47" s="1168"/>
      <c r="MBR47" s="1168"/>
      <c r="MBS47" s="1168"/>
      <c r="MBT47" s="1168"/>
      <c r="MBU47" s="1168"/>
      <c r="MBV47" s="1168"/>
      <c r="MBW47" s="1168"/>
      <c r="MBX47" s="1168"/>
      <c r="MBY47" s="1168"/>
      <c r="MBZ47" s="1168"/>
      <c r="MCA47" s="1168"/>
      <c r="MCB47" s="1168"/>
      <c r="MCC47" s="1168"/>
      <c r="MCD47" s="1168"/>
      <c r="MCE47" s="1168"/>
      <c r="MCF47" s="1168"/>
      <c r="MCG47" s="1168"/>
      <c r="MCH47" s="1168"/>
      <c r="MCI47" s="1168"/>
      <c r="MCJ47" s="1168"/>
      <c r="MCK47" s="1168"/>
      <c r="MCL47" s="1168"/>
      <c r="MCM47" s="1168"/>
      <c r="MCN47" s="1168"/>
      <c r="MCO47" s="1168"/>
      <c r="MCP47" s="1168"/>
      <c r="MCQ47" s="1168"/>
      <c r="MCR47" s="1168"/>
      <c r="MCS47" s="1168"/>
      <c r="MCT47" s="1168"/>
      <c r="MCU47" s="1168"/>
      <c r="MCV47" s="1168"/>
      <c r="MCW47" s="1168"/>
      <c r="MCX47" s="1168"/>
      <c r="MCY47" s="1168"/>
      <c r="MCZ47" s="1168"/>
      <c r="MDA47" s="1168"/>
      <c r="MDB47" s="1168"/>
      <c r="MDC47" s="1168"/>
      <c r="MDD47" s="1168"/>
      <c r="MDE47" s="1168"/>
      <c r="MDF47" s="1168"/>
      <c r="MDG47" s="1168"/>
      <c r="MDH47" s="1168"/>
      <c r="MDI47" s="1168"/>
      <c r="MDJ47" s="1168"/>
      <c r="MDK47" s="1168"/>
      <c r="MDL47" s="1168"/>
      <c r="MDM47" s="1168"/>
      <c r="MDN47" s="1168"/>
      <c r="MDO47" s="1168"/>
      <c r="MDP47" s="1168"/>
      <c r="MDQ47" s="1168"/>
      <c r="MDR47" s="1168"/>
      <c r="MDS47" s="1168"/>
      <c r="MDT47" s="1168"/>
      <c r="MDU47" s="1168"/>
      <c r="MDV47" s="1168"/>
      <c r="MDW47" s="1168"/>
      <c r="MDX47" s="1168"/>
      <c r="MDY47" s="1168"/>
      <c r="MDZ47" s="1168"/>
      <c r="MEA47" s="1168"/>
      <c r="MEB47" s="1168"/>
      <c r="MEC47" s="1168"/>
      <c r="MED47" s="1168"/>
      <c r="MEE47" s="1168"/>
      <c r="MEF47" s="1168"/>
      <c r="MEG47" s="1168"/>
      <c r="MEH47" s="1168"/>
      <c r="MEI47" s="1168"/>
      <c r="MEJ47" s="1168"/>
      <c r="MEK47" s="1168"/>
      <c r="MEL47" s="1168"/>
      <c r="MEM47" s="1168"/>
      <c r="MEN47" s="1168"/>
      <c r="MEO47" s="1168"/>
      <c r="MEP47" s="1168"/>
      <c r="MEQ47" s="1168"/>
      <c r="MER47" s="1168"/>
      <c r="MES47" s="1168"/>
      <c r="MET47" s="1168"/>
      <c r="MEU47" s="1168"/>
      <c r="MEV47" s="1168"/>
      <c r="MEW47" s="1168"/>
      <c r="MEX47" s="1168"/>
      <c r="MEY47" s="1168"/>
      <c r="MEZ47" s="1168"/>
      <c r="MFA47" s="1168"/>
      <c r="MFB47" s="1168"/>
      <c r="MFC47" s="1168"/>
      <c r="MFD47" s="1168"/>
      <c r="MFE47" s="1168"/>
      <c r="MFF47" s="1168"/>
      <c r="MFG47" s="1168"/>
      <c r="MFH47" s="1168"/>
      <c r="MFI47" s="1168"/>
      <c r="MFJ47" s="1168"/>
      <c r="MFK47" s="1168"/>
      <c r="MFL47" s="1168"/>
      <c r="MFM47" s="1168"/>
      <c r="MFN47" s="1168"/>
      <c r="MFO47" s="1168"/>
      <c r="MFP47" s="1168"/>
      <c r="MFQ47" s="1168"/>
      <c r="MFR47" s="1168"/>
      <c r="MFS47" s="1168"/>
      <c r="MFT47" s="1168"/>
      <c r="MFU47" s="1168"/>
      <c r="MFV47" s="1168"/>
      <c r="MFW47" s="1168"/>
      <c r="MFX47" s="1168"/>
      <c r="MFY47" s="1168"/>
      <c r="MFZ47" s="1168"/>
      <c r="MGA47" s="1168"/>
      <c r="MGB47" s="1168"/>
      <c r="MGC47" s="1168"/>
      <c r="MGD47" s="1168"/>
      <c r="MGE47" s="1168"/>
      <c r="MGF47" s="1168"/>
      <c r="MGG47" s="1168"/>
      <c r="MGH47" s="1168"/>
      <c r="MGI47" s="1168"/>
      <c r="MGJ47" s="1168"/>
      <c r="MGK47" s="1168"/>
      <c r="MGL47" s="1168"/>
      <c r="MGM47" s="1168"/>
      <c r="MGN47" s="1168"/>
      <c r="MGO47" s="1168"/>
      <c r="MGP47" s="1168"/>
      <c r="MGQ47" s="1168"/>
      <c r="MGR47" s="1168"/>
      <c r="MGS47" s="1168"/>
      <c r="MGT47" s="1168"/>
      <c r="MGU47" s="1168"/>
      <c r="MGV47" s="1168"/>
      <c r="MGW47" s="1168"/>
      <c r="MGX47" s="1168"/>
      <c r="MGY47" s="1168"/>
      <c r="MGZ47" s="1168"/>
      <c r="MHA47" s="1168"/>
      <c r="MHB47" s="1168"/>
      <c r="MHC47" s="1168"/>
      <c r="MHD47" s="1168"/>
      <c r="MHE47" s="1168"/>
      <c r="MHF47" s="1168"/>
      <c r="MHG47" s="1168"/>
      <c r="MHH47" s="1168"/>
      <c r="MHI47" s="1168"/>
      <c r="MHJ47" s="1168"/>
      <c r="MHK47" s="1168"/>
      <c r="MHL47" s="1168"/>
      <c r="MHM47" s="1168"/>
      <c r="MHN47" s="1168"/>
      <c r="MHO47" s="1168"/>
      <c r="MHP47" s="1168"/>
      <c r="MHQ47" s="1168"/>
      <c r="MHR47" s="1168"/>
      <c r="MHS47" s="1168"/>
      <c r="MHT47" s="1168"/>
      <c r="MHU47" s="1168"/>
      <c r="MHV47" s="1168"/>
      <c r="MHW47" s="1168"/>
      <c r="MHX47" s="1168"/>
      <c r="MHY47" s="1168"/>
      <c r="MHZ47" s="1168"/>
      <c r="MIA47" s="1168"/>
      <c r="MIB47" s="1168"/>
      <c r="MIC47" s="1168"/>
      <c r="MID47" s="1168"/>
      <c r="MIE47" s="1168"/>
      <c r="MIF47" s="1168"/>
      <c r="MIG47" s="1168"/>
      <c r="MIH47" s="1168"/>
      <c r="MII47" s="1168"/>
      <c r="MIJ47" s="1168"/>
      <c r="MIK47" s="1168"/>
      <c r="MIL47" s="1168"/>
      <c r="MIM47" s="1168"/>
      <c r="MIN47" s="1168"/>
      <c r="MIO47" s="1168"/>
      <c r="MIP47" s="1168"/>
      <c r="MIQ47" s="1168"/>
      <c r="MIR47" s="1168"/>
      <c r="MIS47" s="1168"/>
      <c r="MIT47" s="1168"/>
      <c r="MIU47" s="1168"/>
      <c r="MIV47" s="1168"/>
      <c r="MIW47" s="1168"/>
      <c r="MIX47" s="1168"/>
      <c r="MIY47" s="1168"/>
      <c r="MIZ47" s="1168"/>
      <c r="MJA47" s="1168"/>
      <c r="MJB47" s="1168"/>
      <c r="MJC47" s="1168"/>
      <c r="MJD47" s="1168"/>
      <c r="MJE47" s="1168"/>
      <c r="MJF47" s="1168"/>
      <c r="MJG47" s="1168"/>
      <c r="MJH47" s="1168"/>
      <c r="MJI47" s="1168"/>
      <c r="MJJ47" s="1168"/>
      <c r="MJK47" s="1168"/>
      <c r="MJL47" s="1168"/>
      <c r="MJM47" s="1168"/>
      <c r="MJN47" s="1168"/>
      <c r="MJO47" s="1168"/>
      <c r="MJP47" s="1168"/>
      <c r="MJQ47" s="1168"/>
      <c r="MJR47" s="1168"/>
      <c r="MJS47" s="1168"/>
      <c r="MJT47" s="1168"/>
      <c r="MJU47" s="1168"/>
      <c r="MJV47" s="1168"/>
      <c r="MJW47" s="1168"/>
      <c r="MJX47" s="1168"/>
      <c r="MJY47" s="1168"/>
      <c r="MJZ47" s="1168"/>
      <c r="MKA47" s="1168"/>
      <c r="MKB47" s="1168"/>
      <c r="MKC47" s="1168"/>
      <c r="MKD47" s="1168"/>
      <c r="MKE47" s="1168"/>
      <c r="MKF47" s="1168"/>
      <c r="MKG47" s="1168"/>
      <c r="MKH47" s="1168"/>
      <c r="MKI47" s="1168"/>
      <c r="MKJ47" s="1168"/>
      <c r="MKK47" s="1168"/>
      <c r="MKL47" s="1168"/>
      <c r="MKM47" s="1168"/>
      <c r="MKN47" s="1168"/>
      <c r="MKO47" s="1168"/>
      <c r="MKP47" s="1168"/>
      <c r="MKQ47" s="1168"/>
      <c r="MKR47" s="1168"/>
      <c r="MKS47" s="1168"/>
      <c r="MKT47" s="1168"/>
      <c r="MKU47" s="1168"/>
      <c r="MKV47" s="1168"/>
      <c r="MKW47" s="1168"/>
      <c r="MKX47" s="1168"/>
      <c r="MKY47" s="1168"/>
      <c r="MKZ47" s="1168"/>
      <c r="MLA47" s="1168"/>
      <c r="MLB47" s="1168"/>
      <c r="MLC47" s="1168"/>
      <c r="MLD47" s="1168"/>
      <c r="MLE47" s="1168"/>
      <c r="MLF47" s="1168"/>
      <c r="MLG47" s="1168"/>
      <c r="MLH47" s="1168"/>
      <c r="MLI47" s="1168"/>
      <c r="MLJ47" s="1168"/>
      <c r="MLK47" s="1168"/>
      <c r="MLL47" s="1168"/>
      <c r="MLM47" s="1168"/>
      <c r="MLN47" s="1168"/>
      <c r="MLO47" s="1168"/>
      <c r="MLP47" s="1168"/>
      <c r="MLQ47" s="1168"/>
      <c r="MLR47" s="1168"/>
      <c r="MLS47" s="1168"/>
      <c r="MLT47" s="1168"/>
      <c r="MLU47" s="1168"/>
      <c r="MLV47" s="1168"/>
      <c r="MLW47" s="1168"/>
      <c r="MLX47" s="1168"/>
      <c r="MLY47" s="1168"/>
      <c r="MLZ47" s="1168"/>
      <c r="MMA47" s="1168"/>
      <c r="MMB47" s="1168"/>
      <c r="MMC47" s="1168"/>
      <c r="MMD47" s="1168"/>
      <c r="MME47" s="1168"/>
      <c r="MMF47" s="1168"/>
      <c r="MMG47" s="1168"/>
      <c r="MMH47" s="1168"/>
      <c r="MMI47" s="1168"/>
      <c r="MMJ47" s="1168"/>
      <c r="MMK47" s="1168"/>
      <c r="MML47" s="1168"/>
      <c r="MMM47" s="1168"/>
      <c r="MMN47" s="1168"/>
      <c r="MMO47" s="1168"/>
      <c r="MMP47" s="1168"/>
      <c r="MMQ47" s="1168"/>
      <c r="MMR47" s="1168"/>
      <c r="MMS47" s="1168"/>
      <c r="MMT47" s="1168"/>
      <c r="MMU47" s="1168"/>
      <c r="MMV47" s="1168"/>
      <c r="MMW47" s="1168"/>
      <c r="MMX47" s="1168"/>
      <c r="MMY47" s="1168"/>
      <c r="MMZ47" s="1168"/>
      <c r="MNA47" s="1168"/>
      <c r="MNB47" s="1168"/>
      <c r="MNC47" s="1168"/>
      <c r="MND47" s="1168"/>
      <c r="MNE47" s="1168"/>
      <c r="MNF47" s="1168"/>
      <c r="MNG47" s="1168"/>
      <c r="MNH47" s="1168"/>
      <c r="MNI47" s="1168"/>
      <c r="MNJ47" s="1168"/>
      <c r="MNK47" s="1168"/>
      <c r="MNL47" s="1168"/>
      <c r="MNM47" s="1168"/>
      <c r="MNN47" s="1168"/>
      <c r="MNO47" s="1168"/>
      <c r="MNP47" s="1168"/>
      <c r="MNQ47" s="1168"/>
      <c r="MNR47" s="1168"/>
      <c r="MNS47" s="1168"/>
      <c r="MNT47" s="1168"/>
      <c r="MNU47" s="1168"/>
      <c r="MNV47" s="1168"/>
      <c r="MNW47" s="1168"/>
      <c r="MNX47" s="1168"/>
      <c r="MNY47" s="1168"/>
      <c r="MNZ47" s="1168"/>
      <c r="MOA47" s="1168"/>
      <c r="MOB47" s="1168"/>
      <c r="MOC47" s="1168"/>
      <c r="MOD47" s="1168"/>
      <c r="MOE47" s="1168"/>
      <c r="MOF47" s="1168"/>
      <c r="MOG47" s="1168"/>
      <c r="MOH47" s="1168"/>
      <c r="MOI47" s="1168"/>
      <c r="MOJ47" s="1168"/>
      <c r="MOK47" s="1168"/>
      <c r="MOL47" s="1168"/>
      <c r="MOM47" s="1168"/>
      <c r="MON47" s="1168"/>
      <c r="MOO47" s="1168"/>
      <c r="MOP47" s="1168"/>
      <c r="MOQ47" s="1168"/>
      <c r="MOR47" s="1168"/>
      <c r="MOS47" s="1168"/>
      <c r="MOT47" s="1168"/>
      <c r="MOU47" s="1168"/>
      <c r="MOV47" s="1168"/>
      <c r="MOW47" s="1168"/>
      <c r="MOX47" s="1168"/>
      <c r="MOY47" s="1168"/>
      <c r="MOZ47" s="1168"/>
      <c r="MPA47" s="1168"/>
      <c r="MPB47" s="1168"/>
      <c r="MPC47" s="1168"/>
      <c r="MPD47" s="1168"/>
      <c r="MPE47" s="1168"/>
      <c r="MPF47" s="1168"/>
      <c r="MPG47" s="1168"/>
      <c r="MPH47" s="1168"/>
      <c r="MPI47" s="1168"/>
      <c r="MPJ47" s="1168"/>
      <c r="MPK47" s="1168"/>
      <c r="MPL47" s="1168"/>
      <c r="MPM47" s="1168"/>
      <c r="MPN47" s="1168"/>
      <c r="MPO47" s="1168"/>
      <c r="MPP47" s="1168"/>
      <c r="MPQ47" s="1168"/>
      <c r="MPR47" s="1168"/>
      <c r="MPS47" s="1168"/>
      <c r="MPT47" s="1168"/>
      <c r="MPU47" s="1168"/>
      <c r="MPV47" s="1168"/>
      <c r="MPW47" s="1168"/>
      <c r="MPX47" s="1168"/>
      <c r="MPY47" s="1168"/>
      <c r="MPZ47" s="1168"/>
      <c r="MQA47" s="1168"/>
      <c r="MQB47" s="1168"/>
      <c r="MQC47" s="1168"/>
      <c r="MQD47" s="1168"/>
      <c r="MQE47" s="1168"/>
      <c r="MQF47" s="1168"/>
      <c r="MQG47" s="1168"/>
      <c r="MQH47" s="1168"/>
      <c r="MQI47" s="1168"/>
      <c r="MQJ47" s="1168"/>
      <c r="MQK47" s="1168"/>
      <c r="MQL47" s="1168"/>
      <c r="MQM47" s="1168"/>
      <c r="MQN47" s="1168"/>
      <c r="MQO47" s="1168"/>
      <c r="MQP47" s="1168"/>
      <c r="MQQ47" s="1168"/>
      <c r="MQR47" s="1168"/>
      <c r="MQS47" s="1168"/>
      <c r="MQT47" s="1168"/>
      <c r="MQU47" s="1168"/>
      <c r="MQV47" s="1168"/>
      <c r="MQW47" s="1168"/>
      <c r="MQX47" s="1168"/>
      <c r="MQY47" s="1168"/>
      <c r="MQZ47" s="1168"/>
      <c r="MRA47" s="1168"/>
      <c r="MRB47" s="1168"/>
      <c r="MRC47" s="1168"/>
      <c r="MRD47" s="1168"/>
      <c r="MRE47" s="1168"/>
      <c r="MRF47" s="1168"/>
      <c r="MRG47" s="1168"/>
      <c r="MRH47" s="1168"/>
      <c r="MRI47" s="1168"/>
      <c r="MRJ47" s="1168"/>
      <c r="MRK47" s="1168"/>
      <c r="MRL47" s="1168"/>
      <c r="MRM47" s="1168"/>
      <c r="MRN47" s="1168"/>
      <c r="MRO47" s="1168"/>
      <c r="MRP47" s="1168"/>
      <c r="MRQ47" s="1168"/>
      <c r="MRR47" s="1168"/>
      <c r="MRS47" s="1168"/>
      <c r="MRT47" s="1168"/>
      <c r="MRU47" s="1168"/>
      <c r="MRV47" s="1168"/>
      <c r="MRW47" s="1168"/>
      <c r="MRX47" s="1168"/>
      <c r="MRY47" s="1168"/>
      <c r="MRZ47" s="1168"/>
      <c r="MSA47" s="1168"/>
      <c r="MSB47" s="1168"/>
      <c r="MSC47" s="1168"/>
      <c r="MSD47" s="1168"/>
      <c r="MSE47" s="1168"/>
      <c r="MSF47" s="1168"/>
      <c r="MSG47" s="1168"/>
      <c r="MSH47" s="1168"/>
      <c r="MSI47" s="1168"/>
      <c r="MSJ47" s="1168"/>
      <c r="MSK47" s="1168"/>
      <c r="MSL47" s="1168"/>
      <c r="MSM47" s="1168"/>
      <c r="MSN47" s="1168"/>
      <c r="MSO47" s="1168"/>
      <c r="MSP47" s="1168"/>
      <c r="MSQ47" s="1168"/>
      <c r="MSR47" s="1168"/>
      <c r="MSS47" s="1168"/>
      <c r="MST47" s="1168"/>
      <c r="MSU47" s="1168"/>
      <c r="MSV47" s="1168"/>
      <c r="MSW47" s="1168"/>
      <c r="MSX47" s="1168"/>
      <c r="MSY47" s="1168"/>
      <c r="MSZ47" s="1168"/>
      <c r="MTA47" s="1168"/>
      <c r="MTB47" s="1168"/>
      <c r="MTC47" s="1168"/>
      <c r="MTD47" s="1168"/>
      <c r="MTE47" s="1168"/>
      <c r="MTF47" s="1168"/>
      <c r="MTG47" s="1168"/>
      <c r="MTH47" s="1168"/>
      <c r="MTI47" s="1168"/>
      <c r="MTJ47" s="1168"/>
      <c r="MTK47" s="1168"/>
      <c r="MTL47" s="1168"/>
      <c r="MTM47" s="1168"/>
      <c r="MTN47" s="1168"/>
      <c r="MTO47" s="1168"/>
      <c r="MTP47" s="1168"/>
      <c r="MTQ47" s="1168"/>
      <c r="MTR47" s="1168"/>
      <c r="MTS47" s="1168"/>
      <c r="MTT47" s="1168"/>
      <c r="MTU47" s="1168"/>
      <c r="MTV47" s="1168"/>
      <c r="MTW47" s="1168"/>
      <c r="MTX47" s="1168"/>
      <c r="MTY47" s="1168"/>
      <c r="MTZ47" s="1168"/>
      <c r="MUA47" s="1168"/>
      <c r="MUB47" s="1168"/>
      <c r="MUC47" s="1168"/>
      <c r="MUD47" s="1168"/>
      <c r="MUE47" s="1168"/>
      <c r="MUF47" s="1168"/>
      <c r="MUG47" s="1168"/>
      <c r="MUH47" s="1168"/>
      <c r="MUI47" s="1168"/>
      <c r="MUJ47" s="1168"/>
      <c r="MUK47" s="1168"/>
      <c r="MUL47" s="1168"/>
      <c r="MUM47" s="1168"/>
      <c r="MUN47" s="1168"/>
      <c r="MUO47" s="1168"/>
      <c r="MUP47" s="1168"/>
      <c r="MUQ47" s="1168"/>
      <c r="MUR47" s="1168"/>
      <c r="MUS47" s="1168"/>
      <c r="MUT47" s="1168"/>
      <c r="MUU47" s="1168"/>
      <c r="MUV47" s="1168"/>
      <c r="MUW47" s="1168"/>
      <c r="MUX47" s="1168"/>
      <c r="MUY47" s="1168"/>
      <c r="MUZ47" s="1168"/>
      <c r="MVA47" s="1168"/>
      <c r="MVB47" s="1168"/>
      <c r="MVC47" s="1168"/>
      <c r="MVD47" s="1168"/>
      <c r="MVE47" s="1168"/>
      <c r="MVF47" s="1168"/>
      <c r="MVG47" s="1168"/>
      <c r="MVH47" s="1168"/>
      <c r="MVI47" s="1168"/>
      <c r="MVJ47" s="1168"/>
      <c r="MVK47" s="1168"/>
      <c r="MVL47" s="1168"/>
      <c r="MVM47" s="1168"/>
      <c r="MVN47" s="1168"/>
      <c r="MVO47" s="1168"/>
      <c r="MVP47" s="1168"/>
      <c r="MVQ47" s="1168"/>
      <c r="MVR47" s="1168"/>
      <c r="MVS47" s="1168"/>
      <c r="MVT47" s="1168"/>
      <c r="MVU47" s="1168"/>
      <c r="MVV47" s="1168"/>
      <c r="MVW47" s="1168"/>
      <c r="MVX47" s="1168"/>
      <c r="MVY47" s="1168"/>
      <c r="MVZ47" s="1168"/>
      <c r="MWA47" s="1168"/>
      <c r="MWB47" s="1168"/>
      <c r="MWC47" s="1168"/>
      <c r="MWD47" s="1168"/>
      <c r="MWE47" s="1168"/>
      <c r="MWF47" s="1168"/>
      <c r="MWG47" s="1168"/>
      <c r="MWH47" s="1168"/>
      <c r="MWI47" s="1168"/>
      <c r="MWJ47" s="1168"/>
      <c r="MWK47" s="1168"/>
      <c r="MWL47" s="1168"/>
      <c r="MWM47" s="1168"/>
      <c r="MWN47" s="1168"/>
      <c r="MWO47" s="1168"/>
      <c r="MWP47" s="1168"/>
      <c r="MWQ47" s="1168"/>
      <c r="MWR47" s="1168"/>
      <c r="MWS47" s="1168"/>
      <c r="MWT47" s="1168"/>
      <c r="MWU47" s="1168"/>
      <c r="MWV47" s="1168"/>
      <c r="MWW47" s="1168"/>
      <c r="MWX47" s="1168"/>
      <c r="MWY47" s="1168"/>
      <c r="MWZ47" s="1168"/>
      <c r="MXA47" s="1168"/>
      <c r="MXB47" s="1168"/>
      <c r="MXC47" s="1168"/>
      <c r="MXD47" s="1168"/>
      <c r="MXE47" s="1168"/>
      <c r="MXF47" s="1168"/>
      <c r="MXG47" s="1168"/>
      <c r="MXH47" s="1168"/>
      <c r="MXI47" s="1168"/>
      <c r="MXJ47" s="1168"/>
      <c r="MXK47" s="1168"/>
      <c r="MXL47" s="1168"/>
      <c r="MXM47" s="1168"/>
      <c r="MXN47" s="1168"/>
      <c r="MXO47" s="1168"/>
      <c r="MXP47" s="1168"/>
      <c r="MXQ47" s="1168"/>
      <c r="MXR47" s="1168"/>
      <c r="MXS47" s="1168"/>
      <c r="MXT47" s="1168"/>
      <c r="MXU47" s="1168"/>
      <c r="MXV47" s="1168"/>
      <c r="MXW47" s="1168"/>
      <c r="MXX47" s="1168"/>
      <c r="MXY47" s="1168"/>
      <c r="MXZ47" s="1168"/>
      <c r="MYA47" s="1168"/>
      <c r="MYB47" s="1168"/>
      <c r="MYC47" s="1168"/>
      <c r="MYD47" s="1168"/>
      <c r="MYE47" s="1168"/>
      <c r="MYF47" s="1168"/>
      <c r="MYG47" s="1168"/>
      <c r="MYH47" s="1168"/>
      <c r="MYI47" s="1168"/>
      <c r="MYJ47" s="1168"/>
      <c r="MYK47" s="1168"/>
      <c r="MYL47" s="1168"/>
      <c r="MYM47" s="1168"/>
      <c r="MYN47" s="1168"/>
      <c r="MYO47" s="1168"/>
      <c r="MYP47" s="1168"/>
      <c r="MYQ47" s="1168"/>
      <c r="MYR47" s="1168"/>
      <c r="MYS47" s="1168"/>
      <c r="MYT47" s="1168"/>
      <c r="MYU47" s="1168"/>
      <c r="MYV47" s="1168"/>
      <c r="MYW47" s="1168"/>
      <c r="MYX47" s="1168"/>
      <c r="MYY47" s="1168"/>
      <c r="MYZ47" s="1168"/>
      <c r="MZA47" s="1168"/>
      <c r="MZB47" s="1168"/>
      <c r="MZC47" s="1168"/>
      <c r="MZD47" s="1168"/>
      <c r="MZE47" s="1168"/>
      <c r="MZF47" s="1168"/>
      <c r="MZG47" s="1168"/>
      <c r="MZH47" s="1168"/>
      <c r="MZI47" s="1168"/>
      <c r="MZJ47" s="1168"/>
      <c r="MZK47" s="1168"/>
      <c r="MZL47" s="1168"/>
      <c r="MZM47" s="1168"/>
      <c r="MZN47" s="1168"/>
      <c r="MZO47" s="1168"/>
      <c r="MZP47" s="1168"/>
      <c r="MZQ47" s="1168"/>
      <c r="MZR47" s="1168"/>
      <c r="MZS47" s="1168"/>
      <c r="MZT47" s="1168"/>
      <c r="MZU47" s="1168"/>
      <c r="MZV47" s="1168"/>
      <c r="MZW47" s="1168"/>
      <c r="MZX47" s="1168"/>
      <c r="MZY47" s="1168"/>
      <c r="MZZ47" s="1168"/>
      <c r="NAA47" s="1168"/>
      <c r="NAB47" s="1168"/>
      <c r="NAC47" s="1168"/>
      <c r="NAD47" s="1168"/>
      <c r="NAE47" s="1168"/>
      <c r="NAF47" s="1168"/>
      <c r="NAG47" s="1168"/>
      <c r="NAH47" s="1168"/>
      <c r="NAI47" s="1168"/>
      <c r="NAJ47" s="1168"/>
      <c r="NAK47" s="1168"/>
      <c r="NAL47" s="1168"/>
      <c r="NAM47" s="1168"/>
      <c r="NAN47" s="1168"/>
      <c r="NAO47" s="1168"/>
      <c r="NAP47" s="1168"/>
      <c r="NAQ47" s="1168"/>
      <c r="NAR47" s="1168"/>
      <c r="NAS47" s="1168"/>
      <c r="NAT47" s="1168"/>
      <c r="NAU47" s="1168"/>
      <c r="NAV47" s="1168"/>
      <c r="NAW47" s="1168"/>
      <c r="NAX47" s="1168"/>
      <c r="NAY47" s="1168"/>
      <c r="NAZ47" s="1168"/>
      <c r="NBA47" s="1168"/>
      <c r="NBB47" s="1168"/>
      <c r="NBC47" s="1168"/>
      <c r="NBD47" s="1168"/>
      <c r="NBE47" s="1168"/>
      <c r="NBF47" s="1168"/>
      <c r="NBG47" s="1168"/>
      <c r="NBH47" s="1168"/>
      <c r="NBI47" s="1168"/>
      <c r="NBJ47" s="1168"/>
      <c r="NBK47" s="1168"/>
      <c r="NBL47" s="1168"/>
      <c r="NBM47" s="1168"/>
      <c r="NBN47" s="1168"/>
      <c r="NBO47" s="1168"/>
      <c r="NBP47" s="1168"/>
      <c r="NBQ47" s="1168"/>
      <c r="NBR47" s="1168"/>
      <c r="NBS47" s="1168"/>
      <c r="NBT47" s="1168"/>
      <c r="NBU47" s="1168"/>
      <c r="NBV47" s="1168"/>
      <c r="NBW47" s="1168"/>
      <c r="NBX47" s="1168"/>
      <c r="NBY47" s="1168"/>
      <c r="NBZ47" s="1168"/>
      <c r="NCA47" s="1168"/>
      <c r="NCB47" s="1168"/>
      <c r="NCC47" s="1168"/>
      <c r="NCD47" s="1168"/>
      <c r="NCE47" s="1168"/>
      <c r="NCF47" s="1168"/>
      <c r="NCG47" s="1168"/>
      <c r="NCH47" s="1168"/>
      <c r="NCI47" s="1168"/>
      <c r="NCJ47" s="1168"/>
      <c r="NCK47" s="1168"/>
      <c r="NCL47" s="1168"/>
      <c r="NCM47" s="1168"/>
      <c r="NCN47" s="1168"/>
      <c r="NCO47" s="1168"/>
      <c r="NCP47" s="1168"/>
      <c r="NCQ47" s="1168"/>
      <c r="NCR47" s="1168"/>
      <c r="NCS47" s="1168"/>
      <c r="NCT47" s="1168"/>
      <c r="NCU47" s="1168"/>
      <c r="NCV47" s="1168"/>
      <c r="NCW47" s="1168"/>
      <c r="NCX47" s="1168"/>
      <c r="NCY47" s="1168"/>
      <c r="NCZ47" s="1168"/>
      <c r="NDA47" s="1168"/>
      <c r="NDB47" s="1168"/>
      <c r="NDC47" s="1168"/>
      <c r="NDD47" s="1168"/>
      <c r="NDE47" s="1168"/>
      <c r="NDF47" s="1168"/>
      <c r="NDG47" s="1168"/>
      <c r="NDH47" s="1168"/>
      <c r="NDI47" s="1168"/>
      <c r="NDJ47" s="1168"/>
      <c r="NDK47" s="1168"/>
      <c r="NDL47" s="1168"/>
      <c r="NDM47" s="1168"/>
      <c r="NDN47" s="1168"/>
      <c r="NDO47" s="1168"/>
      <c r="NDP47" s="1168"/>
      <c r="NDQ47" s="1168"/>
      <c r="NDR47" s="1168"/>
      <c r="NDS47" s="1168"/>
      <c r="NDT47" s="1168"/>
      <c r="NDU47" s="1168"/>
      <c r="NDV47" s="1168"/>
      <c r="NDW47" s="1168"/>
      <c r="NDX47" s="1168"/>
      <c r="NDY47" s="1168"/>
      <c r="NDZ47" s="1168"/>
      <c r="NEA47" s="1168"/>
      <c r="NEB47" s="1168"/>
      <c r="NEC47" s="1168"/>
      <c r="NED47" s="1168"/>
      <c r="NEE47" s="1168"/>
      <c r="NEF47" s="1168"/>
      <c r="NEG47" s="1168"/>
      <c r="NEH47" s="1168"/>
      <c r="NEI47" s="1168"/>
      <c r="NEJ47" s="1168"/>
      <c r="NEK47" s="1168"/>
      <c r="NEL47" s="1168"/>
      <c r="NEM47" s="1168"/>
      <c r="NEN47" s="1168"/>
      <c r="NEO47" s="1168"/>
      <c r="NEP47" s="1168"/>
      <c r="NEQ47" s="1168"/>
      <c r="NER47" s="1168"/>
      <c r="NES47" s="1168"/>
      <c r="NET47" s="1168"/>
      <c r="NEU47" s="1168"/>
      <c r="NEV47" s="1168"/>
      <c r="NEW47" s="1168"/>
      <c r="NEX47" s="1168"/>
      <c r="NEY47" s="1168"/>
      <c r="NEZ47" s="1168"/>
      <c r="NFA47" s="1168"/>
      <c r="NFB47" s="1168"/>
      <c r="NFC47" s="1168"/>
      <c r="NFD47" s="1168"/>
      <c r="NFE47" s="1168"/>
      <c r="NFF47" s="1168"/>
      <c r="NFG47" s="1168"/>
      <c r="NFH47" s="1168"/>
      <c r="NFI47" s="1168"/>
      <c r="NFJ47" s="1168"/>
      <c r="NFK47" s="1168"/>
      <c r="NFL47" s="1168"/>
      <c r="NFM47" s="1168"/>
      <c r="NFN47" s="1168"/>
      <c r="NFO47" s="1168"/>
      <c r="NFP47" s="1168"/>
      <c r="NFQ47" s="1168"/>
      <c r="NFR47" s="1168"/>
      <c r="NFS47" s="1168"/>
      <c r="NFT47" s="1168"/>
      <c r="NFU47" s="1168"/>
      <c r="NFV47" s="1168"/>
      <c r="NFW47" s="1168"/>
      <c r="NFX47" s="1168"/>
      <c r="NFY47" s="1168"/>
      <c r="NFZ47" s="1168"/>
      <c r="NGA47" s="1168"/>
      <c r="NGB47" s="1168"/>
      <c r="NGC47" s="1168"/>
      <c r="NGD47" s="1168"/>
      <c r="NGE47" s="1168"/>
      <c r="NGF47" s="1168"/>
      <c r="NGG47" s="1168"/>
      <c r="NGH47" s="1168"/>
      <c r="NGI47" s="1168"/>
      <c r="NGJ47" s="1168"/>
      <c r="NGK47" s="1168"/>
      <c r="NGL47" s="1168"/>
      <c r="NGM47" s="1168"/>
      <c r="NGN47" s="1168"/>
      <c r="NGO47" s="1168"/>
      <c r="NGP47" s="1168"/>
      <c r="NGQ47" s="1168"/>
      <c r="NGR47" s="1168"/>
      <c r="NGS47" s="1168"/>
      <c r="NGT47" s="1168"/>
      <c r="NGU47" s="1168"/>
      <c r="NGV47" s="1168"/>
      <c r="NGW47" s="1168"/>
      <c r="NGX47" s="1168"/>
      <c r="NGY47" s="1168"/>
      <c r="NGZ47" s="1168"/>
      <c r="NHA47" s="1168"/>
      <c r="NHB47" s="1168"/>
      <c r="NHC47" s="1168"/>
      <c r="NHD47" s="1168"/>
      <c r="NHE47" s="1168"/>
      <c r="NHF47" s="1168"/>
      <c r="NHG47" s="1168"/>
      <c r="NHH47" s="1168"/>
      <c r="NHI47" s="1168"/>
      <c r="NHJ47" s="1168"/>
      <c r="NHK47" s="1168"/>
      <c r="NHL47" s="1168"/>
      <c r="NHM47" s="1168"/>
      <c r="NHN47" s="1168"/>
      <c r="NHO47" s="1168"/>
      <c r="NHP47" s="1168"/>
      <c r="NHQ47" s="1168"/>
      <c r="NHR47" s="1168"/>
      <c r="NHS47" s="1168"/>
      <c r="NHT47" s="1168"/>
      <c r="NHU47" s="1168"/>
      <c r="NHV47" s="1168"/>
      <c r="NHW47" s="1168"/>
      <c r="NHX47" s="1168"/>
      <c r="NHY47" s="1168"/>
      <c r="NHZ47" s="1168"/>
      <c r="NIA47" s="1168"/>
      <c r="NIB47" s="1168"/>
      <c r="NIC47" s="1168"/>
      <c r="NID47" s="1168"/>
      <c r="NIE47" s="1168"/>
      <c r="NIF47" s="1168"/>
      <c r="NIG47" s="1168"/>
      <c r="NIH47" s="1168"/>
      <c r="NII47" s="1168"/>
      <c r="NIJ47" s="1168"/>
      <c r="NIK47" s="1168"/>
      <c r="NIL47" s="1168"/>
      <c r="NIM47" s="1168"/>
      <c r="NIN47" s="1168"/>
      <c r="NIO47" s="1168"/>
      <c r="NIP47" s="1168"/>
      <c r="NIQ47" s="1168"/>
      <c r="NIR47" s="1168"/>
      <c r="NIS47" s="1168"/>
      <c r="NIT47" s="1168"/>
      <c r="NIU47" s="1168"/>
      <c r="NIV47" s="1168"/>
      <c r="NIW47" s="1168"/>
      <c r="NIX47" s="1168"/>
      <c r="NIY47" s="1168"/>
      <c r="NIZ47" s="1168"/>
      <c r="NJA47" s="1168"/>
      <c r="NJB47" s="1168"/>
      <c r="NJC47" s="1168"/>
      <c r="NJD47" s="1168"/>
      <c r="NJE47" s="1168"/>
      <c r="NJF47" s="1168"/>
      <c r="NJG47" s="1168"/>
      <c r="NJH47" s="1168"/>
      <c r="NJI47" s="1168"/>
      <c r="NJJ47" s="1168"/>
      <c r="NJK47" s="1168"/>
      <c r="NJL47" s="1168"/>
      <c r="NJM47" s="1168"/>
      <c r="NJN47" s="1168"/>
      <c r="NJO47" s="1168"/>
      <c r="NJP47" s="1168"/>
      <c r="NJQ47" s="1168"/>
      <c r="NJR47" s="1168"/>
      <c r="NJS47" s="1168"/>
      <c r="NJT47" s="1168"/>
      <c r="NJU47" s="1168"/>
      <c r="NJV47" s="1168"/>
      <c r="NJW47" s="1168"/>
      <c r="NJX47" s="1168"/>
      <c r="NJY47" s="1168"/>
      <c r="NJZ47" s="1168"/>
      <c r="NKA47" s="1168"/>
      <c r="NKB47" s="1168"/>
      <c r="NKC47" s="1168"/>
      <c r="NKD47" s="1168"/>
      <c r="NKE47" s="1168"/>
      <c r="NKF47" s="1168"/>
      <c r="NKG47" s="1168"/>
      <c r="NKH47" s="1168"/>
      <c r="NKI47" s="1168"/>
      <c r="NKJ47" s="1168"/>
      <c r="NKK47" s="1168"/>
      <c r="NKL47" s="1168"/>
      <c r="NKM47" s="1168"/>
      <c r="NKN47" s="1168"/>
      <c r="NKO47" s="1168"/>
      <c r="NKP47" s="1168"/>
      <c r="NKQ47" s="1168"/>
      <c r="NKR47" s="1168"/>
      <c r="NKS47" s="1168"/>
      <c r="NKT47" s="1168"/>
      <c r="NKU47" s="1168"/>
      <c r="NKV47" s="1168"/>
      <c r="NKW47" s="1168"/>
      <c r="NKX47" s="1168"/>
      <c r="NKY47" s="1168"/>
      <c r="NKZ47" s="1168"/>
      <c r="NLA47" s="1168"/>
      <c r="NLB47" s="1168"/>
      <c r="NLC47" s="1168"/>
      <c r="NLD47" s="1168"/>
      <c r="NLE47" s="1168"/>
      <c r="NLF47" s="1168"/>
      <c r="NLG47" s="1168"/>
      <c r="NLH47" s="1168"/>
      <c r="NLI47" s="1168"/>
      <c r="NLJ47" s="1168"/>
      <c r="NLK47" s="1168"/>
      <c r="NLL47" s="1168"/>
      <c r="NLM47" s="1168"/>
      <c r="NLN47" s="1168"/>
      <c r="NLO47" s="1168"/>
      <c r="NLP47" s="1168"/>
      <c r="NLQ47" s="1168"/>
      <c r="NLR47" s="1168"/>
      <c r="NLS47" s="1168"/>
      <c r="NLT47" s="1168"/>
      <c r="NLU47" s="1168"/>
      <c r="NLV47" s="1168"/>
      <c r="NLW47" s="1168"/>
      <c r="NLX47" s="1168"/>
      <c r="NLY47" s="1168"/>
      <c r="NLZ47" s="1168"/>
      <c r="NMA47" s="1168"/>
      <c r="NMB47" s="1168"/>
      <c r="NMC47" s="1168"/>
      <c r="NMD47" s="1168"/>
      <c r="NME47" s="1168"/>
      <c r="NMF47" s="1168"/>
      <c r="NMG47" s="1168"/>
      <c r="NMH47" s="1168"/>
      <c r="NMI47" s="1168"/>
      <c r="NMJ47" s="1168"/>
      <c r="NMK47" s="1168"/>
      <c r="NML47" s="1168"/>
      <c r="NMM47" s="1168"/>
      <c r="NMN47" s="1168"/>
      <c r="NMO47" s="1168"/>
      <c r="NMP47" s="1168"/>
      <c r="NMQ47" s="1168"/>
      <c r="NMR47" s="1168"/>
      <c r="NMS47" s="1168"/>
      <c r="NMT47" s="1168"/>
      <c r="NMU47" s="1168"/>
      <c r="NMV47" s="1168"/>
      <c r="NMW47" s="1168"/>
      <c r="NMX47" s="1168"/>
      <c r="NMY47" s="1168"/>
      <c r="NMZ47" s="1168"/>
      <c r="NNA47" s="1168"/>
      <c r="NNB47" s="1168"/>
      <c r="NNC47" s="1168"/>
      <c r="NND47" s="1168"/>
      <c r="NNE47" s="1168"/>
      <c r="NNF47" s="1168"/>
      <c r="NNG47" s="1168"/>
      <c r="NNH47" s="1168"/>
      <c r="NNI47" s="1168"/>
      <c r="NNJ47" s="1168"/>
      <c r="NNK47" s="1168"/>
      <c r="NNL47" s="1168"/>
      <c r="NNM47" s="1168"/>
      <c r="NNN47" s="1168"/>
      <c r="NNO47" s="1168"/>
      <c r="NNP47" s="1168"/>
      <c r="NNQ47" s="1168"/>
      <c r="NNR47" s="1168"/>
      <c r="NNS47" s="1168"/>
      <c r="NNT47" s="1168"/>
      <c r="NNU47" s="1168"/>
      <c r="NNV47" s="1168"/>
      <c r="NNW47" s="1168"/>
      <c r="NNX47" s="1168"/>
      <c r="NNY47" s="1168"/>
      <c r="NNZ47" s="1168"/>
      <c r="NOA47" s="1168"/>
      <c r="NOB47" s="1168"/>
      <c r="NOC47" s="1168"/>
      <c r="NOD47" s="1168"/>
      <c r="NOE47" s="1168"/>
      <c r="NOF47" s="1168"/>
      <c r="NOG47" s="1168"/>
      <c r="NOH47" s="1168"/>
      <c r="NOI47" s="1168"/>
      <c r="NOJ47" s="1168"/>
      <c r="NOK47" s="1168"/>
      <c r="NOL47" s="1168"/>
      <c r="NOM47" s="1168"/>
      <c r="NON47" s="1168"/>
      <c r="NOO47" s="1168"/>
      <c r="NOP47" s="1168"/>
      <c r="NOQ47" s="1168"/>
      <c r="NOR47" s="1168"/>
      <c r="NOS47" s="1168"/>
      <c r="NOT47" s="1168"/>
      <c r="NOU47" s="1168"/>
      <c r="NOV47" s="1168"/>
      <c r="NOW47" s="1168"/>
      <c r="NOX47" s="1168"/>
      <c r="NOY47" s="1168"/>
      <c r="NOZ47" s="1168"/>
      <c r="NPA47" s="1168"/>
      <c r="NPB47" s="1168"/>
      <c r="NPC47" s="1168"/>
      <c r="NPD47" s="1168"/>
      <c r="NPE47" s="1168"/>
      <c r="NPF47" s="1168"/>
      <c r="NPG47" s="1168"/>
      <c r="NPH47" s="1168"/>
      <c r="NPI47" s="1168"/>
      <c r="NPJ47" s="1168"/>
      <c r="NPK47" s="1168"/>
      <c r="NPL47" s="1168"/>
      <c r="NPM47" s="1168"/>
      <c r="NPN47" s="1168"/>
      <c r="NPO47" s="1168"/>
      <c r="NPP47" s="1168"/>
      <c r="NPQ47" s="1168"/>
      <c r="NPR47" s="1168"/>
      <c r="NPS47" s="1168"/>
      <c r="NPT47" s="1168"/>
      <c r="NPU47" s="1168"/>
      <c r="NPV47" s="1168"/>
      <c r="NPW47" s="1168"/>
      <c r="NPX47" s="1168"/>
      <c r="NPY47" s="1168"/>
      <c r="NPZ47" s="1168"/>
      <c r="NQA47" s="1168"/>
      <c r="NQB47" s="1168"/>
      <c r="NQC47" s="1168"/>
      <c r="NQD47" s="1168"/>
      <c r="NQE47" s="1168"/>
      <c r="NQF47" s="1168"/>
      <c r="NQG47" s="1168"/>
      <c r="NQH47" s="1168"/>
      <c r="NQI47" s="1168"/>
      <c r="NQJ47" s="1168"/>
      <c r="NQK47" s="1168"/>
      <c r="NQL47" s="1168"/>
      <c r="NQM47" s="1168"/>
      <c r="NQN47" s="1168"/>
      <c r="NQO47" s="1168"/>
      <c r="NQP47" s="1168"/>
      <c r="NQQ47" s="1168"/>
      <c r="NQR47" s="1168"/>
      <c r="NQS47" s="1168"/>
      <c r="NQT47" s="1168"/>
      <c r="NQU47" s="1168"/>
      <c r="NQV47" s="1168"/>
      <c r="NQW47" s="1168"/>
      <c r="NQX47" s="1168"/>
      <c r="NQY47" s="1168"/>
      <c r="NQZ47" s="1168"/>
      <c r="NRA47" s="1168"/>
      <c r="NRB47" s="1168"/>
      <c r="NRC47" s="1168"/>
      <c r="NRD47" s="1168"/>
      <c r="NRE47" s="1168"/>
      <c r="NRF47" s="1168"/>
      <c r="NRG47" s="1168"/>
      <c r="NRH47" s="1168"/>
      <c r="NRI47" s="1168"/>
      <c r="NRJ47" s="1168"/>
      <c r="NRK47" s="1168"/>
      <c r="NRL47" s="1168"/>
      <c r="NRM47" s="1168"/>
      <c r="NRN47" s="1168"/>
      <c r="NRO47" s="1168"/>
      <c r="NRP47" s="1168"/>
      <c r="NRQ47" s="1168"/>
      <c r="NRR47" s="1168"/>
      <c r="NRS47" s="1168"/>
      <c r="NRT47" s="1168"/>
      <c r="NRU47" s="1168"/>
      <c r="NRV47" s="1168"/>
      <c r="NRW47" s="1168"/>
      <c r="NRX47" s="1168"/>
      <c r="NRY47" s="1168"/>
      <c r="NRZ47" s="1168"/>
      <c r="NSA47" s="1168"/>
      <c r="NSB47" s="1168"/>
      <c r="NSC47" s="1168"/>
      <c r="NSD47" s="1168"/>
      <c r="NSE47" s="1168"/>
      <c r="NSF47" s="1168"/>
      <c r="NSG47" s="1168"/>
      <c r="NSH47" s="1168"/>
      <c r="NSI47" s="1168"/>
      <c r="NSJ47" s="1168"/>
      <c r="NSK47" s="1168"/>
      <c r="NSL47" s="1168"/>
      <c r="NSM47" s="1168"/>
      <c r="NSN47" s="1168"/>
      <c r="NSO47" s="1168"/>
      <c r="NSP47" s="1168"/>
      <c r="NSQ47" s="1168"/>
      <c r="NSR47" s="1168"/>
      <c r="NSS47" s="1168"/>
      <c r="NST47" s="1168"/>
      <c r="NSU47" s="1168"/>
      <c r="NSV47" s="1168"/>
      <c r="NSW47" s="1168"/>
      <c r="NSX47" s="1168"/>
      <c r="NSY47" s="1168"/>
      <c r="NSZ47" s="1168"/>
      <c r="NTA47" s="1168"/>
      <c r="NTB47" s="1168"/>
      <c r="NTC47" s="1168"/>
      <c r="NTD47" s="1168"/>
      <c r="NTE47" s="1168"/>
      <c r="NTF47" s="1168"/>
      <c r="NTG47" s="1168"/>
      <c r="NTH47" s="1168"/>
      <c r="NTI47" s="1168"/>
      <c r="NTJ47" s="1168"/>
      <c r="NTK47" s="1168"/>
      <c r="NTL47" s="1168"/>
      <c r="NTM47" s="1168"/>
      <c r="NTN47" s="1168"/>
      <c r="NTO47" s="1168"/>
      <c r="NTP47" s="1168"/>
      <c r="NTQ47" s="1168"/>
      <c r="NTR47" s="1168"/>
      <c r="NTS47" s="1168"/>
      <c r="NTT47" s="1168"/>
      <c r="NTU47" s="1168"/>
      <c r="NTV47" s="1168"/>
      <c r="NTW47" s="1168"/>
      <c r="NTX47" s="1168"/>
      <c r="NTY47" s="1168"/>
      <c r="NTZ47" s="1168"/>
      <c r="NUA47" s="1168"/>
      <c r="NUB47" s="1168"/>
      <c r="NUC47" s="1168"/>
      <c r="NUD47" s="1168"/>
      <c r="NUE47" s="1168"/>
      <c r="NUF47" s="1168"/>
      <c r="NUG47" s="1168"/>
      <c r="NUH47" s="1168"/>
      <c r="NUI47" s="1168"/>
      <c r="NUJ47" s="1168"/>
      <c r="NUK47" s="1168"/>
      <c r="NUL47" s="1168"/>
      <c r="NUM47" s="1168"/>
      <c r="NUN47" s="1168"/>
      <c r="NUO47" s="1168"/>
      <c r="NUP47" s="1168"/>
      <c r="NUQ47" s="1168"/>
      <c r="NUR47" s="1168"/>
      <c r="NUS47" s="1168"/>
      <c r="NUT47" s="1168"/>
      <c r="NUU47" s="1168"/>
      <c r="NUV47" s="1168"/>
      <c r="NUW47" s="1168"/>
      <c r="NUX47" s="1168"/>
      <c r="NUY47" s="1168"/>
      <c r="NUZ47" s="1168"/>
      <c r="NVA47" s="1168"/>
      <c r="NVB47" s="1168"/>
      <c r="NVC47" s="1168"/>
      <c r="NVD47" s="1168"/>
      <c r="NVE47" s="1168"/>
      <c r="NVF47" s="1168"/>
      <c r="NVG47" s="1168"/>
      <c r="NVH47" s="1168"/>
      <c r="NVI47" s="1168"/>
      <c r="NVJ47" s="1168"/>
      <c r="NVK47" s="1168"/>
      <c r="NVL47" s="1168"/>
      <c r="NVM47" s="1168"/>
      <c r="NVN47" s="1168"/>
      <c r="NVO47" s="1168"/>
      <c r="NVP47" s="1168"/>
      <c r="NVQ47" s="1168"/>
      <c r="NVR47" s="1168"/>
      <c r="NVS47" s="1168"/>
      <c r="NVT47" s="1168"/>
      <c r="NVU47" s="1168"/>
      <c r="NVV47" s="1168"/>
      <c r="NVW47" s="1168"/>
      <c r="NVX47" s="1168"/>
      <c r="NVY47" s="1168"/>
      <c r="NVZ47" s="1168"/>
      <c r="NWA47" s="1168"/>
      <c r="NWB47" s="1168"/>
      <c r="NWC47" s="1168"/>
      <c r="NWD47" s="1168"/>
      <c r="NWE47" s="1168"/>
      <c r="NWF47" s="1168"/>
      <c r="NWG47" s="1168"/>
      <c r="NWH47" s="1168"/>
      <c r="NWI47" s="1168"/>
      <c r="NWJ47" s="1168"/>
      <c r="NWK47" s="1168"/>
      <c r="NWL47" s="1168"/>
      <c r="NWM47" s="1168"/>
      <c r="NWN47" s="1168"/>
      <c r="NWO47" s="1168"/>
      <c r="NWP47" s="1168"/>
      <c r="NWQ47" s="1168"/>
      <c r="NWR47" s="1168"/>
      <c r="NWS47" s="1168"/>
      <c r="NWT47" s="1168"/>
      <c r="NWU47" s="1168"/>
      <c r="NWV47" s="1168"/>
      <c r="NWW47" s="1168"/>
      <c r="NWX47" s="1168"/>
      <c r="NWY47" s="1168"/>
      <c r="NWZ47" s="1168"/>
      <c r="NXA47" s="1168"/>
      <c r="NXB47" s="1168"/>
      <c r="NXC47" s="1168"/>
      <c r="NXD47" s="1168"/>
      <c r="NXE47" s="1168"/>
      <c r="NXF47" s="1168"/>
      <c r="NXG47" s="1168"/>
      <c r="NXH47" s="1168"/>
      <c r="NXI47" s="1168"/>
      <c r="NXJ47" s="1168"/>
      <c r="NXK47" s="1168"/>
      <c r="NXL47" s="1168"/>
      <c r="NXM47" s="1168"/>
      <c r="NXN47" s="1168"/>
      <c r="NXO47" s="1168"/>
      <c r="NXP47" s="1168"/>
      <c r="NXQ47" s="1168"/>
      <c r="NXR47" s="1168"/>
      <c r="NXS47" s="1168"/>
      <c r="NXT47" s="1168"/>
      <c r="NXU47" s="1168"/>
      <c r="NXV47" s="1168"/>
      <c r="NXW47" s="1168"/>
      <c r="NXX47" s="1168"/>
      <c r="NXY47" s="1168"/>
      <c r="NXZ47" s="1168"/>
      <c r="NYA47" s="1168"/>
      <c r="NYB47" s="1168"/>
      <c r="NYC47" s="1168"/>
      <c r="NYD47" s="1168"/>
      <c r="NYE47" s="1168"/>
      <c r="NYF47" s="1168"/>
      <c r="NYG47" s="1168"/>
      <c r="NYH47" s="1168"/>
      <c r="NYI47" s="1168"/>
      <c r="NYJ47" s="1168"/>
      <c r="NYK47" s="1168"/>
      <c r="NYL47" s="1168"/>
      <c r="NYM47" s="1168"/>
      <c r="NYN47" s="1168"/>
      <c r="NYO47" s="1168"/>
      <c r="NYP47" s="1168"/>
      <c r="NYQ47" s="1168"/>
      <c r="NYR47" s="1168"/>
      <c r="NYS47" s="1168"/>
      <c r="NYT47" s="1168"/>
      <c r="NYU47" s="1168"/>
      <c r="NYV47" s="1168"/>
      <c r="NYW47" s="1168"/>
      <c r="NYX47" s="1168"/>
      <c r="NYY47" s="1168"/>
      <c r="NYZ47" s="1168"/>
      <c r="NZA47" s="1168"/>
      <c r="NZB47" s="1168"/>
      <c r="NZC47" s="1168"/>
      <c r="NZD47" s="1168"/>
      <c r="NZE47" s="1168"/>
      <c r="NZF47" s="1168"/>
      <c r="NZG47" s="1168"/>
      <c r="NZH47" s="1168"/>
      <c r="NZI47" s="1168"/>
      <c r="NZJ47" s="1168"/>
      <c r="NZK47" s="1168"/>
      <c r="NZL47" s="1168"/>
      <c r="NZM47" s="1168"/>
      <c r="NZN47" s="1168"/>
      <c r="NZO47" s="1168"/>
      <c r="NZP47" s="1168"/>
      <c r="NZQ47" s="1168"/>
      <c r="NZR47" s="1168"/>
      <c r="NZS47" s="1168"/>
      <c r="NZT47" s="1168"/>
      <c r="NZU47" s="1168"/>
      <c r="NZV47" s="1168"/>
      <c r="NZW47" s="1168"/>
      <c r="NZX47" s="1168"/>
      <c r="NZY47" s="1168"/>
      <c r="NZZ47" s="1168"/>
      <c r="OAA47" s="1168"/>
      <c r="OAB47" s="1168"/>
      <c r="OAC47" s="1168"/>
      <c r="OAD47" s="1168"/>
      <c r="OAE47" s="1168"/>
      <c r="OAF47" s="1168"/>
      <c r="OAG47" s="1168"/>
      <c r="OAH47" s="1168"/>
      <c r="OAI47" s="1168"/>
      <c r="OAJ47" s="1168"/>
      <c r="OAK47" s="1168"/>
      <c r="OAL47" s="1168"/>
      <c r="OAM47" s="1168"/>
      <c r="OAN47" s="1168"/>
      <c r="OAO47" s="1168"/>
      <c r="OAP47" s="1168"/>
      <c r="OAQ47" s="1168"/>
      <c r="OAR47" s="1168"/>
      <c r="OAS47" s="1168"/>
      <c r="OAT47" s="1168"/>
      <c r="OAU47" s="1168"/>
      <c r="OAV47" s="1168"/>
      <c r="OAW47" s="1168"/>
      <c r="OAX47" s="1168"/>
      <c r="OAY47" s="1168"/>
      <c r="OAZ47" s="1168"/>
      <c r="OBA47" s="1168"/>
      <c r="OBB47" s="1168"/>
      <c r="OBC47" s="1168"/>
      <c r="OBD47" s="1168"/>
      <c r="OBE47" s="1168"/>
      <c r="OBF47" s="1168"/>
      <c r="OBG47" s="1168"/>
      <c r="OBH47" s="1168"/>
      <c r="OBI47" s="1168"/>
      <c r="OBJ47" s="1168"/>
      <c r="OBK47" s="1168"/>
      <c r="OBL47" s="1168"/>
      <c r="OBM47" s="1168"/>
      <c r="OBN47" s="1168"/>
      <c r="OBO47" s="1168"/>
      <c r="OBP47" s="1168"/>
      <c r="OBQ47" s="1168"/>
      <c r="OBR47" s="1168"/>
      <c r="OBS47" s="1168"/>
      <c r="OBT47" s="1168"/>
      <c r="OBU47" s="1168"/>
      <c r="OBV47" s="1168"/>
      <c r="OBW47" s="1168"/>
      <c r="OBX47" s="1168"/>
      <c r="OBY47" s="1168"/>
      <c r="OBZ47" s="1168"/>
      <c r="OCA47" s="1168"/>
      <c r="OCB47" s="1168"/>
      <c r="OCC47" s="1168"/>
      <c r="OCD47" s="1168"/>
      <c r="OCE47" s="1168"/>
      <c r="OCF47" s="1168"/>
      <c r="OCG47" s="1168"/>
      <c r="OCH47" s="1168"/>
      <c r="OCI47" s="1168"/>
      <c r="OCJ47" s="1168"/>
      <c r="OCK47" s="1168"/>
      <c r="OCL47" s="1168"/>
      <c r="OCM47" s="1168"/>
      <c r="OCN47" s="1168"/>
      <c r="OCO47" s="1168"/>
      <c r="OCP47" s="1168"/>
      <c r="OCQ47" s="1168"/>
      <c r="OCR47" s="1168"/>
      <c r="OCS47" s="1168"/>
      <c r="OCT47" s="1168"/>
      <c r="OCU47" s="1168"/>
      <c r="OCV47" s="1168"/>
      <c r="OCW47" s="1168"/>
      <c r="OCX47" s="1168"/>
      <c r="OCY47" s="1168"/>
      <c r="OCZ47" s="1168"/>
      <c r="ODA47" s="1168"/>
      <c r="ODB47" s="1168"/>
      <c r="ODC47" s="1168"/>
      <c r="ODD47" s="1168"/>
      <c r="ODE47" s="1168"/>
      <c r="ODF47" s="1168"/>
      <c r="ODG47" s="1168"/>
      <c r="ODH47" s="1168"/>
      <c r="ODI47" s="1168"/>
      <c r="ODJ47" s="1168"/>
      <c r="ODK47" s="1168"/>
      <c r="ODL47" s="1168"/>
      <c r="ODM47" s="1168"/>
      <c r="ODN47" s="1168"/>
      <c r="ODO47" s="1168"/>
      <c r="ODP47" s="1168"/>
      <c r="ODQ47" s="1168"/>
      <c r="ODR47" s="1168"/>
      <c r="ODS47" s="1168"/>
      <c r="ODT47" s="1168"/>
      <c r="ODU47" s="1168"/>
      <c r="ODV47" s="1168"/>
      <c r="ODW47" s="1168"/>
      <c r="ODX47" s="1168"/>
      <c r="ODY47" s="1168"/>
      <c r="ODZ47" s="1168"/>
      <c r="OEA47" s="1168"/>
      <c r="OEB47" s="1168"/>
      <c r="OEC47" s="1168"/>
      <c r="OED47" s="1168"/>
      <c r="OEE47" s="1168"/>
      <c r="OEF47" s="1168"/>
      <c r="OEG47" s="1168"/>
      <c r="OEH47" s="1168"/>
      <c r="OEI47" s="1168"/>
      <c r="OEJ47" s="1168"/>
      <c r="OEK47" s="1168"/>
      <c r="OEL47" s="1168"/>
      <c r="OEM47" s="1168"/>
      <c r="OEN47" s="1168"/>
      <c r="OEO47" s="1168"/>
      <c r="OEP47" s="1168"/>
      <c r="OEQ47" s="1168"/>
      <c r="OER47" s="1168"/>
      <c r="OES47" s="1168"/>
      <c r="OET47" s="1168"/>
      <c r="OEU47" s="1168"/>
      <c r="OEV47" s="1168"/>
      <c r="OEW47" s="1168"/>
      <c r="OEX47" s="1168"/>
      <c r="OEY47" s="1168"/>
      <c r="OEZ47" s="1168"/>
      <c r="OFA47" s="1168"/>
      <c r="OFB47" s="1168"/>
      <c r="OFC47" s="1168"/>
      <c r="OFD47" s="1168"/>
      <c r="OFE47" s="1168"/>
      <c r="OFF47" s="1168"/>
      <c r="OFG47" s="1168"/>
      <c r="OFH47" s="1168"/>
      <c r="OFI47" s="1168"/>
      <c r="OFJ47" s="1168"/>
      <c r="OFK47" s="1168"/>
      <c r="OFL47" s="1168"/>
      <c r="OFM47" s="1168"/>
      <c r="OFN47" s="1168"/>
      <c r="OFO47" s="1168"/>
      <c r="OFP47" s="1168"/>
      <c r="OFQ47" s="1168"/>
      <c r="OFR47" s="1168"/>
      <c r="OFS47" s="1168"/>
      <c r="OFT47" s="1168"/>
      <c r="OFU47" s="1168"/>
      <c r="OFV47" s="1168"/>
      <c r="OFW47" s="1168"/>
      <c r="OFX47" s="1168"/>
      <c r="OFY47" s="1168"/>
      <c r="OFZ47" s="1168"/>
      <c r="OGA47" s="1168"/>
      <c r="OGB47" s="1168"/>
      <c r="OGC47" s="1168"/>
      <c r="OGD47" s="1168"/>
      <c r="OGE47" s="1168"/>
      <c r="OGF47" s="1168"/>
      <c r="OGG47" s="1168"/>
      <c r="OGH47" s="1168"/>
      <c r="OGI47" s="1168"/>
      <c r="OGJ47" s="1168"/>
      <c r="OGK47" s="1168"/>
      <c r="OGL47" s="1168"/>
      <c r="OGM47" s="1168"/>
      <c r="OGN47" s="1168"/>
      <c r="OGO47" s="1168"/>
      <c r="OGP47" s="1168"/>
      <c r="OGQ47" s="1168"/>
      <c r="OGR47" s="1168"/>
      <c r="OGS47" s="1168"/>
      <c r="OGT47" s="1168"/>
      <c r="OGU47" s="1168"/>
      <c r="OGV47" s="1168"/>
      <c r="OGW47" s="1168"/>
      <c r="OGX47" s="1168"/>
      <c r="OGY47" s="1168"/>
      <c r="OGZ47" s="1168"/>
      <c r="OHA47" s="1168"/>
      <c r="OHB47" s="1168"/>
      <c r="OHC47" s="1168"/>
      <c r="OHD47" s="1168"/>
      <c r="OHE47" s="1168"/>
      <c r="OHF47" s="1168"/>
      <c r="OHG47" s="1168"/>
      <c r="OHH47" s="1168"/>
      <c r="OHI47" s="1168"/>
      <c r="OHJ47" s="1168"/>
      <c r="OHK47" s="1168"/>
      <c r="OHL47" s="1168"/>
      <c r="OHM47" s="1168"/>
      <c r="OHN47" s="1168"/>
      <c r="OHO47" s="1168"/>
      <c r="OHP47" s="1168"/>
      <c r="OHQ47" s="1168"/>
      <c r="OHR47" s="1168"/>
      <c r="OHS47" s="1168"/>
      <c r="OHT47" s="1168"/>
      <c r="OHU47" s="1168"/>
      <c r="OHV47" s="1168"/>
      <c r="OHW47" s="1168"/>
      <c r="OHX47" s="1168"/>
      <c r="OHY47" s="1168"/>
      <c r="OHZ47" s="1168"/>
      <c r="OIA47" s="1168"/>
      <c r="OIB47" s="1168"/>
      <c r="OIC47" s="1168"/>
      <c r="OID47" s="1168"/>
      <c r="OIE47" s="1168"/>
      <c r="OIF47" s="1168"/>
      <c r="OIG47" s="1168"/>
      <c r="OIH47" s="1168"/>
      <c r="OII47" s="1168"/>
      <c r="OIJ47" s="1168"/>
      <c r="OIK47" s="1168"/>
      <c r="OIL47" s="1168"/>
      <c r="OIM47" s="1168"/>
      <c r="OIN47" s="1168"/>
      <c r="OIO47" s="1168"/>
      <c r="OIP47" s="1168"/>
      <c r="OIQ47" s="1168"/>
      <c r="OIR47" s="1168"/>
      <c r="OIS47" s="1168"/>
      <c r="OIT47" s="1168"/>
      <c r="OIU47" s="1168"/>
      <c r="OIV47" s="1168"/>
      <c r="OIW47" s="1168"/>
      <c r="OIX47" s="1168"/>
      <c r="OIY47" s="1168"/>
      <c r="OIZ47" s="1168"/>
      <c r="OJA47" s="1168"/>
      <c r="OJB47" s="1168"/>
      <c r="OJC47" s="1168"/>
      <c r="OJD47" s="1168"/>
      <c r="OJE47" s="1168"/>
      <c r="OJF47" s="1168"/>
      <c r="OJG47" s="1168"/>
      <c r="OJH47" s="1168"/>
      <c r="OJI47" s="1168"/>
      <c r="OJJ47" s="1168"/>
      <c r="OJK47" s="1168"/>
      <c r="OJL47" s="1168"/>
      <c r="OJM47" s="1168"/>
      <c r="OJN47" s="1168"/>
      <c r="OJO47" s="1168"/>
      <c r="OJP47" s="1168"/>
      <c r="OJQ47" s="1168"/>
      <c r="OJR47" s="1168"/>
      <c r="OJS47" s="1168"/>
      <c r="OJT47" s="1168"/>
      <c r="OJU47" s="1168"/>
      <c r="OJV47" s="1168"/>
      <c r="OJW47" s="1168"/>
      <c r="OJX47" s="1168"/>
      <c r="OJY47" s="1168"/>
      <c r="OJZ47" s="1168"/>
      <c r="OKA47" s="1168"/>
      <c r="OKB47" s="1168"/>
      <c r="OKC47" s="1168"/>
      <c r="OKD47" s="1168"/>
      <c r="OKE47" s="1168"/>
      <c r="OKF47" s="1168"/>
      <c r="OKG47" s="1168"/>
      <c r="OKH47" s="1168"/>
      <c r="OKI47" s="1168"/>
      <c r="OKJ47" s="1168"/>
      <c r="OKK47" s="1168"/>
      <c r="OKL47" s="1168"/>
      <c r="OKM47" s="1168"/>
      <c r="OKN47" s="1168"/>
      <c r="OKO47" s="1168"/>
      <c r="OKP47" s="1168"/>
      <c r="OKQ47" s="1168"/>
      <c r="OKR47" s="1168"/>
      <c r="OKS47" s="1168"/>
      <c r="OKT47" s="1168"/>
      <c r="OKU47" s="1168"/>
      <c r="OKV47" s="1168"/>
      <c r="OKW47" s="1168"/>
      <c r="OKX47" s="1168"/>
      <c r="OKY47" s="1168"/>
      <c r="OKZ47" s="1168"/>
      <c r="OLA47" s="1168"/>
      <c r="OLB47" s="1168"/>
      <c r="OLC47" s="1168"/>
      <c r="OLD47" s="1168"/>
      <c r="OLE47" s="1168"/>
      <c r="OLF47" s="1168"/>
      <c r="OLG47" s="1168"/>
      <c r="OLH47" s="1168"/>
      <c r="OLI47" s="1168"/>
      <c r="OLJ47" s="1168"/>
      <c r="OLK47" s="1168"/>
      <c r="OLL47" s="1168"/>
      <c r="OLM47" s="1168"/>
      <c r="OLN47" s="1168"/>
      <c r="OLO47" s="1168"/>
      <c r="OLP47" s="1168"/>
      <c r="OLQ47" s="1168"/>
      <c r="OLR47" s="1168"/>
      <c r="OLS47" s="1168"/>
      <c r="OLT47" s="1168"/>
      <c r="OLU47" s="1168"/>
      <c r="OLV47" s="1168"/>
      <c r="OLW47" s="1168"/>
      <c r="OLX47" s="1168"/>
      <c r="OLY47" s="1168"/>
      <c r="OLZ47" s="1168"/>
      <c r="OMA47" s="1168"/>
      <c r="OMB47" s="1168"/>
      <c r="OMC47" s="1168"/>
      <c r="OMD47" s="1168"/>
      <c r="OME47" s="1168"/>
      <c r="OMF47" s="1168"/>
      <c r="OMG47" s="1168"/>
      <c r="OMH47" s="1168"/>
      <c r="OMI47" s="1168"/>
      <c r="OMJ47" s="1168"/>
      <c r="OMK47" s="1168"/>
      <c r="OML47" s="1168"/>
      <c r="OMM47" s="1168"/>
      <c r="OMN47" s="1168"/>
      <c r="OMO47" s="1168"/>
      <c r="OMP47" s="1168"/>
      <c r="OMQ47" s="1168"/>
      <c r="OMR47" s="1168"/>
      <c r="OMS47" s="1168"/>
      <c r="OMT47" s="1168"/>
      <c r="OMU47" s="1168"/>
      <c r="OMV47" s="1168"/>
      <c r="OMW47" s="1168"/>
      <c r="OMX47" s="1168"/>
      <c r="OMY47" s="1168"/>
      <c r="OMZ47" s="1168"/>
      <c r="ONA47" s="1168"/>
      <c r="ONB47" s="1168"/>
      <c r="ONC47" s="1168"/>
      <c r="OND47" s="1168"/>
      <c r="ONE47" s="1168"/>
      <c r="ONF47" s="1168"/>
      <c r="ONG47" s="1168"/>
      <c r="ONH47" s="1168"/>
      <c r="ONI47" s="1168"/>
      <c r="ONJ47" s="1168"/>
      <c r="ONK47" s="1168"/>
      <c r="ONL47" s="1168"/>
      <c r="ONM47" s="1168"/>
      <c r="ONN47" s="1168"/>
      <c r="ONO47" s="1168"/>
      <c r="ONP47" s="1168"/>
      <c r="ONQ47" s="1168"/>
      <c r="ONR47" s="1168"/>
      <c r="ONS47" s="1168"/>
      <c r="ONT47" s="1168"/>
      <c r="ONU47" s="1168"/>
      <c r="ONV47" s="1168"/>
      <c r="ONW47" s="1168"/>
      <c r="ONX47" s="1168"/>
      <c r="ONY47" s="1168"/>
      <c r="ONZ47" s="1168"/>
      <c r="OOA47" s="1168"/>
      <c r="OOB47" s="1168"/>
      <c r="OOC47" s="1168"/>
      <c r="OOD47" s="1168"/>
      <c r="OOE47" s="1168"/>
      <c r="OOF47" s="1168"/>
      <c r="OOG47" s="1168"/>
      <c r="OOH47" s="1168"/>
      <c r="OOI47" s="1168"/>
      <c r="OOJ47" s="1168"/>
      <c r="OOK47" s="1168"/>
      <c r="OOL47" s="1168"/>
      <c r="OOM47" s="1168"/>
      <c r="OON47" s="1168"/>
      <c r="OOO47" s="1168"/>
      <c r="OOP47" s="1168"/>
      <c r="OOQ47" s="1168"/>
      <c r="OOR47" s="1168"/>
      <c r="OOS47" s="1168"/>
      <c r="OOT47" s="1168"/>
      <c r="OOU47" s="1168"/>
      <c r="OOV47" s="1168"/>
      <c r="OOW47" s="1168"/>
      <c r="OOX47" s="1168"/>
      <c r="OOY47" s="1168"/>
      <c r="OOZ47" s="1168"/>
      <c r="OPA47" s="1168"/>
      <c r="OPB47" s="1168"/>
      <c r="OPC47" s="1168"/>
      <c r="OPD47" s="1168"/>
      <c r="OPE47" s="1168"/>
      <c r="OPF47" s="1168"/>
      <c r="OPG47" s="1168"/>
      <c r="OPH47" s="1168"/>
      <c r="OPI47" s="1168"/>
      <c r="OPJ47" s="1168"/>
      <c r="OPK47" s="1168"/>
      <c r="OPL47" s="1168"/>
      <c r="OPM47" s="1168"/>
      <c r="OPN47" s="1168"/>
      <c r="OPO47" s="1168"/>
      <c r="OPP47" s="1168"/>
      <c r="OPQ47" s="1168"/>
      <c r="OPR47" s="1168"/>
      <c r="OPS47" s="1168"/>
      <c r="OPT47" s="1168"/>
      <c r="OPU47" s="1168"/>
      <c r="OPV47" s="1168"/>
      <c r="OPW47" s="1168"/>
      <c r="OPX47" s="1168"/>
      <c r="OPY47" s="1168"/>
      <c r="OPZ47" s="1168"/>
      <c r="OQA47" s="1168"/>
      <c r="OQB47" s="1168"/>
      <c r="OQC47" s="1168"/>
      <c r="OQD47" s="1168"/>
      <c r="OQE47" s="1168"/>
      <c r="OQF47" s="1168"/>
      <c r="OQG47" s="1168"/>
      <c r="OQH47" s="1168"/>
      <c r="OQI47" s="1168"/>
      <c r="OQJ47" s="1168"/>
      <c r="OQK47" s="1168"/>
      <c r="OQL47" s="1168"/>
      <c r="OQM47" s="1168"/>
      <c r="OQN47" s="1168"/>
      <c r="OQO47" s="1168"/>
      <c r="OQP47" s="1168"/>
      <c r="OQQ47" s="1168"/>
      <c r="OQR47" s="1168"/>
      <c r="OQS47" s="1168"/>
      <c r="OQT47" s="1168"/>
      <c r="OQU47" s="1168"/>
      <c r="OQV47" s="1168"/>
      <c r="OQW47" s="1168"/>
      <c r="OQX47" s="1168"/>
      <c r="OQY47" s="1168"/>
      <c r="OQZ47" s="1168"/>
      <c r="ORA47" s="1168"/>
      <c r="ORB47" s="1168"/>
      <c r="ORC47" s="1168"/>
      <c r="ORD47" s="1168"/>
      <c r="ORE47" s="1168"/>
      <c r="ORF47" s="1168"/>
      <c r="ORG47" s="1168"/>
      <c r="ORH47" s="1168"/>
      <c r="ORI47" s="1168"/>
      <c r="ORJ47" s="1168"/>
      <c r="ORK47" s="1168"/>
      <c r="ORL47" s="1168"/>
      <c r="ORM47" s="1168"/>
      <c r="ORN47" s="1168"/>
      <c r="ORO47" s="1168"/>
      <c r="ORP47" s="1168"/>
      <c r="ORQ47" s="1168"/>
      <c r="ORR47" s="1168"/>
      <c r="ORS47" s="1168"/>
      <c r="ORT47" s="1168"/>
      <c r="ORU47" s="1168"/>
      <c r="ORV47" s="1168"/>
      <c r="ORW47" s="1168"/>
      <c r="ORX47" s="1168"/>
      <c r="ORY47" s="1168"/>
      <c r="ORZ47" s="1168"/>
      <c r="OSA47" s="1168"/>
      <c r="OSB47" s="1168"/>
      <c r="OSC47" s="1168"/>
      <c r="OSD47" s="1168"/>
      <c r="OSE47" s="1168"/>
      <c r="OSF47" s="1168"/>
      <c r="OSG47" s="1168"/>
      <c r="OSH47" s="1168"/>
      <c r="OSI47" s="1168"/>
      <c r="OSJ47" s="1168"/>
      <c r="OSK47" s="1168"/>
      <c r="OSL47" s="1168"/>
      <c r="OSM47" s="1168"/>
      <c r="OSN47" s="1168"/>
      <c r="OSO47" s="1168"/>
      <c r="OSP47" s="1168"/>
      <c r="OSQ47" s="1168"/>
      <c r="OSR47" s="1168"/>
      <c r="OSS47" s="1168"/>
      <c r="OST47" s="1168"/>
      <c r="OSU47" s="1168"/>
      <c r="OSV47" s="1168"/>
      <c r="OSW47" s="1168"/>
      <c r="OSX47" s="1168"/>
      <c r="OSY47" s="1168"/>
      <c r="OSZ47" s="1168"/>
      <c r="OTA47" s="1168"/>
      <c r="OTB47" s="1168"/>
      <c r="OTC47" s="1168"/>
      <c r="OTD47" s="1168"/>
      <c r="OTE47" s="1168"/>
      <c r="OTF47" s="1168"/>
      <c r="OTG47" s="1168"/>
      <c r="OTH47" s="1168"/>
      <c r="OTI47" s="1168"/>
      <c r="OTJ47" s="1168"/>
      <c r="OTK47" s="1168"/>
      <c r="OTL47" s="1168"/>
      <c r="OTM47" s="1168"/>
      <c r="OTN47" s="1168"/>
      <c r="OTO47" s="1168"/>
      <c r="OTP47" s="1168"/>
      <c r="OTQ47" s="1168"/>
      <c r="OTR47" s="1168"/>
      <c r="OTS47" s="1168"/>
      <c r="OTT47" s="1168"/>
      <c r="OTU47" s="1168"/>
      <c r="OTV47" s="1168"/>
      <c r="OTW47" s="1168"/>
      <c r="OTX47" s="1168"/>
      <c r="OTY47" s="1168"/>
      <c r="OTZ47" s="1168"/>
      <c r="OUA47" s="1168"/>
      <c r="OUB47" s="1168"/>
      <c r="OUC47" s="1168"/>
      <c r="OUD47" s="1168"/>
      <c r="OUE47" s="1168"/>
      <c r="OUF47" s="1168"/>
      <c r="OUG47" s="1168"/>
      <c r="OUH47" s="1168"/>
      <c r="OUI47" s="1168"/>
      <c r="OUJ47" s="1168"/>
      <c r="OUK47" s="1168"/>
      <c r="OUL47" s="1168"/>
      <c r="OUM47" s="1168"/>
      <c r="OUN47" s="1168"/>
      <c r="OUO47" s="1168"/>
      <c r="OUP47" s="1168"/>
      <c r="OUQ47" s="1168"/>
      <c r="OUR47" s="1168"/>
      <c r="OUS47" s="1168"/>
      <c r="OUT47" s="1168"/>
      <c r="OUU47" s="1168"/>
      <c r="OUV47" s="1168"/>
      <c r="OUW47" s="1168"/>
      <c r="OUX47" s="1168"/>
      <c r="OUY47" s="1168"/>
      <c r="OUZ47" s="1168"/>
      <c r="OVA47" s="1168"/>
      <c r="OVB47" s="1168"/>
      <c r="OVC47" s="1168"/>
      <c r="OVD47" s="1168"/>
      <c r="OVE47" s="1168"/>
      <c r="OVF47" s="1168"/>
      <c r="OVG47" s="1168"/>
      <c r="OVH47" s="1168"/>
      <c r="OVI47" s="1168"/>
      <c r="OVJ47" s="1168"/>
      <c r="OVK47" s="1168"/>
      <c r="OVL47" s="1168"/>
      <c r="OVM47" s="1168"/>
      <c r="OVN47" s="1168"/>
      <c r="OVO47" s="1168"/>
      <c r="OVP47" s="1168"/>
      <c r="OVQ47" s="1168"/>
      <c r="OVR47" s="1168"/>
      <c r="OVS47" s="1168"/>
      <c r="OVT47" s="1168"/>
      <c r="OVU47" s="1168"/>
      <c r="OVV47" s="1168"/>
      <c r="OVW47" s="1168"/>
      <c r="OVX47" s="1168"/>
      <c r="OVY47" s="1168"/>
      <c r="OVZ47" s="1168"/>
      <c r="OWA47" s="1168"/>
      <c r="OWB47" s="1168"/>
      <c r="OWC47" s="1168"/>
      <c r="OWD47" s="1168"/>
      <c r="OWE47" s="1168"/>
      <c r="OWF47" s="1168"/>
      <c r="OWG47" s="1168"/>
      <c r="OWH47" s="1168"/>
      <c r="OWI47" s="1168"/>
      <c r="OWJ47" s="1168"/>
      <c r="OWK47" s="1168"/>
      <c r="OWL47" s="1168"/>
      <c r="OWM47" s="1168"/>
      <c r="OWN47" s="1168"/>
      <c r="OWO47" s="1168"/>
      <c r="OWP47" s="1168"/>
      <c r="OWQ47" s="1168"/>
      <c r="OWR47" s="1168"/>
      <c r="OWS47" s="1168"/>
      <c r="OWT47" s="1168"/>
      <c r="OWU47" s="1168"/>
      <c r="OWV47" s="1168"/>
      <c r="OWW47" s="1168"/>
      <c r="OWX47" s="1168"/>
      <c r="OWY47" s="1168"/>
      <c r="OWZ47" s="1168"/>
      <c r="OXA47" s="1168"/>
      <c r="OXB47" s="1168"/>
      <c r="OXC47" s="1168"/>
      <c r="OXD47" s="1168"/>
      <c r="OXE47" s="1168"/>
      <c r="OXF47" s="1168"/>
      <c r="OXG47" s="1168"/>
      <c r="OXH47" s="1168"/>
      <c r="OXI47" s="1168"/>
      <c r="OXJ47" s="1168"/>
      <c r="OXK47" s="1168"/>
      <c r="OXL47" s="1168"/>
      <c r="OXM47" s="1168"/>
      <c r="OXN47" s="1168"/>
      <c r="OXO47" s="1168"/>
      <c r="OXP47" s="1168"/>
      <c r="OXQ47" s="1168"/>
      <c r="OXR47" s="1168"/>
      <c r="OXS47" s="1168"/>
      <c r="OXT47" s="1168"/>
      <c r="OXU47" s="1168"/>
      <c r="OXV47" s="1168"/>
      <c r="OXW47" s="1168"/>
      <c r="OXX47" s="1168"/>
      <c r="OXY47" s="1168"/>
      <c r="OXZ47" s="1168"/>
      <c r="OYA47" s="1168"/>
      <c r="OYB47" s="1168"/>
      <c r="OYC47" s="1168"/>
      <c r="OYD47" s="1168"/>
      <c r="OYE47" s="1168"/>
      <c r="OYF47" s="1168"/>
      <c r="OYG47" s="1168"/>
      <c r="OYH47" s="1168"/>
      <c r="OYI47" s="1168"/>
      <c r="OYJ47" s="1168"/>
      <c r="OYK47" s="1168"/>
      <c r="OYL47" s="1168"/>
      <c r="OYM47" s="1168"/>
      <c r="OYN47" s="1168"/>
      <c r="OYO47" s="1168"/>
      <c r="OYP47" s="1168"/>
      <c r="OYQ47" s="1168"/>
      <c r="OYR47" s="1168"/>
      <c r="OYS47" s="1168"/>
      <c r="OYT47" s="1168"/>
      <c r="OYU47" s="1168"/>
      <c r="OYV47" s="1168"/>
      <c r="OYW47" s="1168"/>
      <c r="OYX47" s="1168"/>
      <c r="OYY47" s="1168"/>
      <c r="OYZ47" s="1168"/>
      <c r="OZA47" s="1168"/>
      <c r="OZB47" s="1168"/>
      <c r="OZC47" s="1168"/>
      <c r="OZD47" s="1168"/>
      <c r="OZE47" s="1168"/>
      <c r="OZF47" s="1168"/>
      <c r="OZG47" s="1168"/>
      <c r="OZH47" s="1168"/>
      <c r="OZI47" s="1168"/>
      <c r="OZJ47" s="1168"/>
      <c r="OZK47" s="1168"/>
      <c r="OZL47" s="1168"/>
      <c r="OZM47" s="1168"/>
      <c r="OZN47" s="1168"/>
      <c r="OZO47" s="1168"/>
      <c r="OZP47" s="1168"/>
      <c r="OZQ47" s="1168"/>
      <c r="OZR47" s="1168"/>
      <c r="OZS47" s="1168"/>
      <c r="OZT47" s="1168"/>
      <c r="OZU47" s="1168"/>
      <c r="OZV47" s="1168"/>
      <c r="OZW47" s="1168"/>
      <c r="OZX47" s="1168"/>
      <c r="OZY47" s="1168"/>
      <c r="OZZ47" s="1168"/>
      <c r="PAA47" s="1168"/>
      <c r="PAB47" s="1168"/>
      <c r="PAC47" s="1168"/>
      <c r="PAD47" s="1168"/>
      <c r="PAE47" s="1168"/>
      <c r="PAF47" s="1168"/>
      <c r="PAG47" s="1168"/>
      <c r="PAH47" s="1168"/>
      <c r="PAI47" s="1168"/>
      <c r="PAJ47" s="1168"/>
      <c r="PAK47" s="1168"/>
      <c r="PAL47" s="1168"/>
      <c r="PAM47" s="1168"/>
      <c r="PAN47" s="1168"/>
      <c r="PAO47" s="1168"/>
      <c r="PAP47" s="1168"/>
      <c r="PAQ47" s="1168"/>
      <c r="PAR47" s="1168"/>
      <c r="PAS47" s="1168"/>
      <c r="PAT47" s="1168"/>
      <c r="PAU47" s="1168"/>
      <c r="PAV47" s="1168"/>
      <c r="PAW47" s="1168"/>
      <c r="PAX47" s="1168"/>
      <c r="PAY47" s="1168"/>
      <c r="PAZ47" s="1168"/>
      <c r="PBA47" s="1168"/>
      <c r="PBB47" s="1168"/>
      <c r="PBC47" s="1168"/>
      <c r="PBD47" s="1168"/>
      <c r="PBE47" s="1168"/>
      <c r="PBF47" s="1168"/>
      <c r="PBG47" s="1168"/>
      <c r="PBH47" s="1168"/>
      <c r="PBI47" s="1168"/>
      <c r="PBJ47" s="1168"/>
      <c r="PBK47" s="1168"/>
      <c r="PBL47" s="1168"/>
      <c r="PBM47" s="1168"/>
      <c r="PBN47" s="1168"/>
      <c r="PBO47" s="1168"/>
      <c r="PBP47" s="1168"/>
      <c r="PBQ47" s="1168"/>
      <c r="PBR47" s="1168"/>
      <c r="PBS47" s="1168"/>
      <c r="PBT47" s="1168"/>
      <c r="PBU47" s="1168"/>
      <c r="PBV47" s="1168"/>
      <c r="PBW47" s="1168"/>
      <c r="PBX47" s="1168"/>
      <c r="PBY47" s="1168"/>
      <c r="PBZ47" s="1168"/>
      <c r="PCA47" s="1168"/>
      <c r="PCB47" s="1168"/>
      <c r="PCC47" s="1168"/>
      <c r="PCD47" s="1168"/>
      <c r="PCE47" s="1168"/>
      <c r="PCF47" s="1168"/>
      <c r="PCG47" s="1168"/>
      <c r="PCH47" s="1168"/>
      <c r="PCI47" s="1168"/>
      <c r="PCJ47" s="1168"/>
      <c r="PCK47" s="1168"/>
      <c r="PCL47" s="1168"/>
      <c r="PCM47" s="1168"/>
      <c r="PCN47" s="1168"/>
      <c r="PCO47" s="1168"/>
      <c r="PCP47" s="1168"/>
      <c r="PCQ47" s="1168"/>
      <c r="PCR47" s="1168"/>
      <c r="PCS47" s="1168"/>
      <c r="PCT47" s="1168"/>
      <c r="PCU47" s="1168"/>
      <c r="PCV47" s="1168"/>
      <c r="PCW47" s="1168"/>
      <c r="PCX47" s="1168"/>
      <c r="PCY47" s="1168"/>
      <c r="PCZ47" s="1168"/>
      <c r="PDA47" s="1168"/>
      <c r="PDB47" s="1168"/>
      <c r="PDC47" s="1168"/>
      <c r="PDD47" s="1168"/>
      <c r="PDE47" s="1168"/>
      <c r="PDF47" s="1168"/>
      <c r="PDG47" s="1168"/>
      <c r="PDH47" s="1168"/>
      <c r="PDI47" s="1168"/>
      <c r="PDJ47" s="1168"/>
      <c r="PDK47" s="1168"/>
      <c r="PDL47" s="1168"/>
      <c r="PDM47" s="1168"/>
      <c r="PDN47" s="1168"/>
      <c r="PDO47" s="1168"/>
      <c r="PDP47" s="1168"/>
      <c r="PDQ47" s="1168"/>
      <c r="PDR47" s="1168"/>
      <c r="PDS47" s="1168"/>
      <c r="PDT47" s="1168"/>
      <c r="PDU47" s="1168"/>
      <c r="PDV47" s="1168"/>
      <c r="PDW47" s="1168"/>
      <c r="PDX47" s="1168"/>
      <c r="PDY47" s="1168"/>
      <c r="PDZ47" s="1168"/>
      <c r="PEA47" s="1168"/>
      <c r="PEB47" s="1168"/>
      <c r="PEC47" s="1168"/>
      <c r="PED47" s="1168"/>
      <c r="PEE47" s="1168"/>
      <c r="PEF47" s="1168"/>
      <c r="PEG47" s="1168"/>
      <c r="PEH47" s="1168"/>
      <c r="PEI47" s="1168"/>
      <c r="PEJ47" s="1168"/>
      <c r="PEK47" s="1168"/>
      <c r="PEL47" s="1168"/>
      <c r="PEM47" s="1168"/>
      <c r="PEN47" s="1168"/>
      <c r="PEO47" s="1168"/>
      <c r="PEP47" s="1168"/>
      <c r="PEQ47" s="1168"/>
      <c r="PER47" s="1168"/>
      <c r="PES47" s="1168"/>
      <c r="PET47" s="1168"/>
      <c r="PEU47" s="1168"/>
      <c r="PEV47" s="1168"/>
      <c r="PEW47" s="1168"/>
      <c r="PEX47" s="1168"/>
      <c r="PEY47" s="1168"/>
      <c r="PEZ47" s="1168"/>
      <c r="PFA47" s="1168"/>
      <c r="PFB47" s="1168"/>
      <c r="PFC47" s="1168"/>
      <c r="PFD47" s="1168"/>
      <c r="PFE47" s="1168"/>
      <c r="PFF47" s="1168"/>
      <c r="PFG47" s="1168"/>
      <c r="PFH47" s="1168"/>
      <c r="PFI47" s="1168"/>
      <c r="PFJ47" s="1168"/>
      <c r="PFK47" s="1168"/>
      <c r="PFL47" s="1168"/>
      <c r="PFM47" s="1168"/>
      <c r="PFN47" s="1168"/>
      <c r="PFO47" s="1168"/>
      <c r="PFP47" s="1168"/>
      <c r="PFQ47" s="1168"/>
      <c r="PFR47" s="1168"/>
      <c r="PFS47" s="1168"/>
      <c r="PFT47" s="1168"/>
      <c r="PFU47" s="1168"/>
      <c r="PFV47" s="1168"/>
      <c r="PFW47" s="1168"/>
      <c r="PFX47" s="1168"/>
      <c r="PFY47" s="1168"/>
      <c r="PFZ47" s="1168"/>
      <c r="PGA47" s="1168"/>
      <c r="PGB47" s="1168"/>
      <c r="PGC47" s="1168"/>
      <c r="PGD47" s="1168"/>
      <c r="PGE47" s="1168"/>
      <c r="PGF47" s="1168"/>
      <c r="PGG47" s="1168"/>
      <c r="PGH47" s="1168"/>
      <c r="PGI47" s="1168"/>
      <c r="PGJ47" s="1168"/>
      <c r="PGK47" s="1168"/>
      <c r="PGL47" s="1168"/>
      <c r="PGM47" s="1168"/>
      <c r="PGN47" s="1168"/>
      <c r="PGO47" s="1168"/>
      <c r="PGP47" s="1168"/>
      <c r="PGQ47" s="1168"/>
      <c r="PGR47" s="1168"/>
      <c r="PGS47" s="1168"/>
      <c r="PGT47" s="1168"/>
      <c r="PGU47" s="1168"/>
      <c r="PGV47" s="1168"/>
      <c r="PGW47" s="1168"/>
      <c r="PGX47" s="1168"/>
      <c r="PGY47" s="1168"/>
      <c r="PGZ47" s="1168"/>
      <c r="PHA47" s="1168"/>
      <c r="PHB47" s="1168"/>
      <c r="PHC47" s="1168"/>
      <c r="PHD47" s="1168"/>
      <c r="PHE47" s="1168"/>
      <c r="PHF47" s="1168"/>
      <c r="PHG47" s="1168"/>
      <c r="PHH47" s="1168"/>
      <c r="PHI47" s="1168"/>
      <c r="PHJ47" s="1168"/>
      <c r="PHK47" s="1168"/>
      <c r="PHL47" s="1168"/>
      <c r="PHM47" s="1168"/>
      <c r="PHN47" s="1168"/>
      <c r="PHO47" s="1168"/>
      <c r="PHP47" s="1168"/>
      <c r="PHQ47" s="1168"/>
      <c r="PHR47" s="1168"/>
      <c r="PHS47" s="1168"/>
      <c r="PHT47" s="1168"/>
      <c r="PHU47" s="1168"/>
      <c r="PHV47" s="1168"/>
      <c r="PHW47" s="1168"/>
      <c r="PHX47" s="1168"/>
      <c r="PHY47" s="1168"/>
      <c r="PHZ47" s="1168"/>
      <c r="PIA47" s="1168"/>
      <c r="PIB47" s="1168"/>
      <c r="PIC47" s="1168"/>
      <c r="PID47" s="1168"/>
      <c r="PIE47" s="1168"/>
      <c r="PIF47" s="1168"/>
      <c r="PIG47" s="1168"/>
      <c r="PIH47" s="1168"/>
      <c r="PII47" s="1168"/>
      <c r="PIJ47" s="1168"/>
      <c r="PIK47" s="1168"/>
      <c r="PIL47" s="1168"/>
      <c r="PIM47" s="1168"/>
      <c r="PIN47" s="1168"/>
      <c r="PIO47" s="1168"/>
      <c r="PIP47" s="1168"/>
      <c r="PIQ47" s="1168"/>
      <c r="PIR47" s="1168"/>
      <c r="PIS47" s="1168"/>
      <c r="PIT47" s="1168"/>
      <c r="PIU47" s="1168"/>
      <c r="PIV47" s="1168"/>
      <c r="PIW47" s="1168"/>
      <c r="PIX47" s="1168"/>
      <c r="PIY47" s="1168"/>
      <c r="PIZ47" s="1168"/>
      <c r="PJA47" s="1168"/>
      <c r="PJB47" s="1168"/>
      <c r="PJC47" s="1168"/>
      <c r="PJD47" s="1168"/>
      <c r="PJE47" s="1168"/>
      <c r="PJF47" s="1168"/>
      <c r="PJG47" s="1168"/>
      <c r="PJH47" s="1168"/>
      <c r="PJI47" s="1168"/>
      <c r="PJJ47" s="1168"/>
      <c r="PJK47" s="1168"/>
      <c r="PJL47" s="1168"/>
      <c r="PJM47" s="1168"/>
      <c r="PJN47" s="1168"/>
      <c r="PJO47" s="1168"/>
      <c r="PJP47" s="1168"/>
      <c r="PJQ47" s="1168"/>
      <c r="PJR47" s="1168"/>
      <c r="PJS47" s="1168"/>
      <c r="PJT47" s="1168"/>
      <c r="PJU47" s="1168"/>
      <c r="PJV47" s="1168"/>
      <c r="PJW47" s="1168"/>
      <c r="PJX47" s="1168"/>
      <c r="PJY47" s="1168"/>
      <c r="PJZ47" s="1168"/>
      <c r="PKA47" s="1168"/>
      <c r="PKB47" s="1168"/>
      <c r="PKC47" s="1168"/>
      <c r="PKD47" s="1168"/>
      <c r="PKE47" s="1168"/>
      <c r="PKF47" s="1168"/>
      <c r="PKG47" s="1168"/>
      <c r="PKH47" s="1168"/>
      <c r="PKI47" s="1168"/>
      <c r="PKJ47" s="1168"/>
      <c r="PKK47" s="1168"/>
      <c r="PKL47" s="1168"/>
      <c r="PKM47" s="1168"/>
      <c r="PKN47" s="1168"/>
      <c r="PKO47" s="1168"/>
      <c r="PKP47" s="1168"/>
      <c r="PKQ47" s="1168"/>
      <c r="PKR47" s="1168"/>
      <c r="PKS47" s="1168"/>
      <c r="PKT47" s="1168"/>
      <c r="PKU47" s="1168"/>
      <c r="PKV47" s="1168"/>
      <c r="PKW47" s="1168"/>
      <c r="PKX47" s="1168"/>
      <c r="PKY47" s="1168"/>
      <c r="PKZ47" s="1168"/>
      <c r="PLA47" s="1168"/>
      <c r="PLB47" s="1168"/>
      <c r="PLC47" s="1168"/>
      <c r="PLD47" s="1168"/>
      <c r="PLE47" s="1168"/>
      <c r="PLF47" s="1168"/>
      <c r="PLG47" s="1168"/>
      <c r="PLH47" s="1168"/>
      <c r="PLI47" s="1168"/>
      <c r="PLJ47" s="1168"/>
      <c r="PLK47" s="1168"/>
      <c r="PLL47" s="1168"/>
      <c r="PLM47" s="1168"/>
      <c r="PLN47" s="1168"/>
      <c r="PLO47" s="1168"/>
      <c r="PLP47" s="1168"/>
      <c r="PLQ47" s="1168"/>
      <c r="PLR47" s="1168"/>
      <c r="PLS47" s="1168"/>
      <c r="PLT47" s="1168"/>
      <c r="PLU47" s="1168"/>
      <c r="PLV47" s="1168"/>
      <c r="PLW47" s="1168"/>
      <c r="PLX47" s="1168"/>
      <c r="PLY47" s="1168"/>
      <c r="PLZ47" s="1168"/>
      <c r="PMA47" s="1168"/>
      <c r="PMB47" s="1168"/>
      <c r="PMC47" s="1168"/>
      <c r="PMD47" s="1168"/>
      <c r="PME47" s="1168"/>
      <c r="PMF47" s="1168"/>
      <c r="PMG47" s="1168"/>
      <c r="PMH47" s="1168"/>
      <c r="PMI47" s="1168"/>
      <c r="PMJ47" s="1168"/>
      <c r="PMK47" s="1168"/>
      <c r="PML47" s="1168"/>
      <c r="PMM47" s="1168"/>
      <c r="PMN47" s="1168"/>
      <c r="PMO47" s="1168"/>
      <c r="PMP47" s="1168"/>
      <c r="PMQ47" s="1168"/>
      <c r="PMR47" s="1168"/>
      <c r="PMS47" s="1168"/>
      <c r="PMT47" s="1168"/>
      <c r="PMU47" s="1168"/>
      <c r="PMV47" s="1168"/>
      <c r="PMW47" s="1168"/>
      <c r="PMX47" s="1168"/>
      <c r="PMY47" s="1168"/>
      <c r="PMZ47" s="1168"/>
      <c r="PNA47" s="1168"/>
      <c r="PNB47" s="1168"/>
      <c r="PNC47" s="1168"/>
      <c r="PND47" s="1168"/>
      <c r="PNE47" s="1168"/>
      <c r="PNF47" s="1168"/>
      <c r="PNG47" s="1168"/>
      <c r="PNH47" s="1168"/>
      <c r="PNI47" s="1168"/>
      <c r="PNJ47" s="1168"/>
      <c r="PNK47" s="1168"/>
      <c r="PNL47" s="1168"/>
      <c r="PNM47" s="1168"/>
      <c r="PNN47" s="1168"/>
      <c r="PNO47" s="1168"/>
      <c r="PNP47" s="1168"/>
      <c r="PNQ47" s="1168"/>
      <c r="PNR47" s="1168"/>
      <c r="PNS47" s="1168"/>
      <c r="PNT47" s="1168"/>
      <c r="PNU47" s="1168"/>
      <c r="PNV47" s="1168"/>
      <c r="PNW47" s="1168"/>
      <c r="PNX47" s="1168"/>
      <c r="PNY47" s="1168"/>
      <c r="PNZ47" s="1168"/>
      <c r="POA47" s="1168"/>
      <c r="POB47" s="1168"/>
      <c r="POC47" s="1168"/>
      <c r="POD47" s="1168"/>
      <c r="POE47" s="1168"/>
      <c r="POF47" s="1168"/>
      <c r="POG47" s="1168"/>
      <c r="POH47" s="1168"/>
      <c r="POI47" s="1168"/>
      <c r="POJ47" s="1168"/>
      <c r="POK47" s="1168"/>
      <c r="POL47" s="1168"/>
      <c r="POM47" s="1168"/>
      <c r="PON47" s="1168"/>
      <c r="POO47" s="1168"/>
      <c r="POP47" s="1168"/>
      <c r="POQ47" s="1168"/>
      <c r="POR47" s="1168"/>
      <c r="POS47" s="1168"/>
      <c r="POT47" s="1168"/>
      <c r="POU47" s="1168"/>
      <c r="POV47" s="1168"/>
      <c r="POW47" s="1168"/>
      <c r="POX47" s="1168"/>
      <c r="POY47" s="1168"/>
      <c r="POZ47" s="1168"/>
      <c r="PPA47" s="1168"/>
      <c r="PPB47" s="1168"/>
      <c r="PPC47" s="1168"/>
      <c r="PPD47" s="1168"/>
      <c r="PPE47" s="1168"/>
      <c r="PPF47" s="1168"/>
      <c r="PPG47" s="1168"/>
      <c r="PPH47" s="1168"/>
      <c r="PPI47" s="1168"/>
      <c r="PPJ47" s="1168"/>
      <c r="PPK47" s="1168"/>
      <c r="PPL47" s="1168"/>
      <c r="PPM47" s="1168"/>
      <c r="PPN47" s="1168"/>
      <c r="PPO47" s="1168"/>
      <c r="PPP47" s="1168"/>
      <c r="PPQ47" s="1168"/>
      <c r="PPR47" s="1168"/>
      <c r="PPS47" s="1168"/>
      <c r="PPT47" s="1168"/>
      <c r="PPU47" s="1168"/>
      <c r="PPV47" s="1168"/>
      <c r="PPW47" s="1168"/>
      <c r="PPX47" s="1168"/>
      <c r="PPY47" s="1168"/>
      <c r="PPZ47" s="1168"/>
      <c r="PQA47" s="1168"/>
      <c r="PQB47" s="1168"/>
      <c r="PQC47" s="1168"/>
      <c r="PQD47" s="1168"/>
      <c r="PQE47" s="1168"/>
      <c r="PQF47" s="1168"/>
      <c r="PQG47" s="1168"/>
      <c r="PQH47" s="1168"/>
      <c r="PQI47" s="1168"/>
      <c r="PQJ47" s="1168"/>
      <c r="PQK47" s="1168"/>
      <c r="PQL47" s="1168"/>
      <c r="PQM47" s="1168"/>
      <c r="PQN47" s="1168"/>
      <c r="PQO47" s="1168"/>
      <c r="PQP47" s="1168"/>
      <c r="PQQ47" s="1168"/>
      <c r="PQR47" s="1168"/>
      <c r="PQS47" s="1168"/>
      <c r="PQT47" s="1168"/>
      <c r="PQU47" s="1168"/>
      <c r="PQV47" s="1168"/>
      <c r="PQW47" s="1168"/>
      <c r="PQX47" s="1168"/>
      <c r="PQY47" s="1168"/>
      <c r="PQZ47" s="1168"/>
      <c r="PRA47" s="1168"/>
      <c r="PRB47" s="1168"/>
      <c r="PRC47" s="1168"/>
      <c r="PRD47" s="1168"/>
      <c r="PRE47" s="1168"/>
      <c r="PRF47" s="1168"/>
      <c r="PRG47" s="1168"/>
      <c r="PRH47" s="1168"/>
      <c r="PRI47" s="1168"/>
      <c r="PRJ47" s="1168"/>
      <c r="PRK47" s="1168"/>
      <c r="PRL47" s="1168"/>
      <c r="PRM47" s="1168"/>
      <c r="PRN47" s="1168"/>
      <c r="PRO47" s="1168"/>
      <c r="PRP47" s="1168"/>
      <c r="PRQ47" s="1168"/>
      <c r="PRR47" s="1168"/>
      <c r="PRS47" s="1168"/>
      <c r="PRT47" s="1168"/>
      <c r="PRU47" s="1168"/>
      <c r="PRV47" s="1168"/>
      <c r="PRW47" s="1168"/>
      <c r="PRX47" s="1168"/>
      <c r="PRY47" s="1168"/>
      <c r="PRZ47" s="1168"/>
      <c r="PSA47" s="1168"/>
      <c r="PSB47" s="1168"/>
      <c r="PSC47" s="1168"/>
      <c r="PSD47" s="1168"/>
      <c r="PSE47" s="1168"/>
      <c r="PSF47" s="1168"/>
      <c r="PSG47" s="1168"/>
      <c r="PSH47" s="1168"/>
      <c r="PSI47" s="1168"/>
      <c r="PSJ47" s="1168"/>
      <c r="PSK47" s="1168"/>
      <c r="PSL47" s="1168"/>
      <c r="PSM47" s="1168"/>
      <c r="PSN47" s="1168"/>
      <c r="PSO47" s="1168"/>
      <c r="PSP47" s="1168"/>
      <c r="PSQ47" s="1168"/>
      <c r="PSR47" s="1168"/>
      <c r="PSS47" s="1168"/>
      <c r="PST47" s="1168"/>
      <c r="PSU47" s="1168"/>
      <c r="PSV47" s="1168"/>
      <c r="PSW47" s="1168"/>
      <c r="PSX47" s="1168"/>
      <c r="PSY47" s="1168"/>
      <c r="PSZ47" s="1168"/>
      <c r="PTA47" s="1168"/>
      <c r="PTB47" s="1168"/>
      <c r="PTC47" s="1168"/>
      <c r="PTD47" s="1168"/>
      <c r="PTE47" s="1168"/>
      <c r="PTF47" s="1168"/>
      <c r="PTG47" s="1168"/>
      <c r="PTH47" s="1168"/>
      <c r="PTI47" s="1168"/>
      <c r="PTJ47" s="1168"/>
      <c r="PTK47" s="1168"/>
      <c r="PTL47" s="1168"/>
      <c r="PTM47" s="1168"/>
      <c r="PTN47" s="1168"/>
      <c r="PTO47" s="1168"/>
      <c r="PTP47" s="1168"/>
      <c r="PTQ47" s="1168"/>
      <c r="PTR47" s="1168"/>
      <c r="PTS47" s="1168"/>
      <c r="PTT47" s="1168"/>
      <c r="PTU47" s="1168"/>
      <c r="PTV47" s="1168"/>
      <c r="PTW47" s="1168"/>
      <c r="PTX47" s="1168"/>
      <c r="PTY47" s="1168"/>
      <c r="PTZ47" s="1168"/>
      <c r="PUA47" s="1168"/>
      <c r="PUB47" s="1168"/>
      <c r="PUC47" s="1168"/>
      <c r="PUD47" s="1168"/>
      <c r="PUE47" s="1168"/>
      <c r="PUF47" s="1168"/>
      <c r="PUG47" s="1168"/>
      <c r="PUH47" s="1168"/>
      <c r="PUI47" s="1168"/>
      <c r="PUJ47" s="1168"/>
      <c r="PUK47" s="1168"/>
      <c r="PUL47" s="1168"/>
      <c r="PUM47" s="1168"/>
      <c r="PUN47" s="1168"/>
      <c r="PUO47" s="1168"/>
      <c r="PUP47" s="1168"/>
      <c r="PUQ47" s="1168"/>
      <c r="PUR47" s="1168"/>
      <c r="PUS47" s="1168"/>
      <c r="PUT47" s="1168"/>
      <c r="PUU47" s="1168"/>
      <c r="PUV47" s="1168"/>
      <c r="PUW47" s="1168"/>
      <c r="PUX47" s="1168"/>
      <c r="PUY47" s="1168"/>
      <c r="PUZ47" s="1168"/>
      <c r="PVA47" s="1168"/>
      <c r="PVB47" s="1168"/>
      <c r="PVC47" s="1168"/>
      <c r="PVD47" s="1168"/>
      <c r="PVE47" s="1168"/>
      <c r="PVF47" s="1168"/>
      <c r="PVG47" s="1168"/>
      <c r="PVH47" s="1168"/>
      <c r="PVI47" s="1168"/>
      <c r="PVJ47" s="1168"/>
      <c r="PVK47" s="1168"/>
      <c r="PVL47" s="1168"/>
      <c r="PVM47" s="1168"/>
      <c r="PVN47" s="1168"/>
      <c r="PVO47" s="1168"/>
      <c r="PVP47" s="1168"/>
      <c r="PVQ47" s="1168"/>
      <c r="PVR47" s="1168"/>
      <c r="PVS47" s="1168"/>
      <c r="PVT47" s="1168"/>
      <c r="PVU47" s="1168"/>
      <c r="PVV47" s="1168"/>
      <c r="PVW47" s="1168"/>
      <c r="PVX47" s="1168"/>
      <c r="PVY47" s="1168"/>
      <c r="PVZ47" s="1168"/>
      <c r="PWA47" s="1168"/>
      <c r="PWB47" s="1168"/>
      <c r="PWC47" s="1168"/>
      <c r="PWD47" s="1168"/>
      <c r="PWE47" s="1168"/>
      <c r="PWF47" s="1168"/>
      <c r="PWG47" s="1168"/>
      <c r="PWH47" s="1168"/>
      <c r="PWI47" s="1168"/>
      <c r="PWJ47" s="1168"/>
      <c r="PWK47" s="1168"/>
      <c r="PWL47" s="1168"/>
      <c r="PWM47" s="1168"/>
      <c r="PWN47" s="1168"/>
      <c r="PWO47" s="1168"/>
      <c r="PWP47" s="1168"/>
      <c r="PWQ47" s="1168"/>
      <c r="PWR47" s="1168"/>
      <c r="PWS47" s="1168"/>
      <c r="PWT47" s="1168"/>
      <c r="PWU47" s="1168"/>
      <c r="PWV47" s="1168"/>
      <c r="PWW47" s="1168"/>
      <c r="PWX47" s="1168"/>
      <c r="PWY47" s="1168"/>
      <c r="PWZ47" s="1168"/>
      <c r="PXA47" s="1168"/>
      <c r="PXB47" s="1168"/>
      <c r="PXC47" s="1168"/>
      <c r="PXD47" s="1168"/>
      <c r="PXE47" s="1168"/>
      <c r="PXF47" s="1168"/>
      <c r="PXG47" s="1168"/>
      <c r="PXH47" s="1168"/>
      <c r="PXI47" s="1168"/>
      <c r="PXJ47" s="1168"/>
      <c r="PXK47" s="1168"/>
      <c r="PXL47" s="1168"/>
      <c r="PXM47" s="1168"/>
      <c r="PXN47" s="1168"/>
      <c r="PXO47" s="1168"/>
      <c r="PXP47" s="1168"/>
      <c r="PXQ47" s="1168"/>
      <c r="PXR47" s="1168"/>
      <c r="PXS47" s="1168"/>
      <c r="PXT47" s="1168"/>
      <c r="PXU47" s="1168"/>
      <c r="PXV47" s="1168"/>
      <c r="PXW47" s="1168"/>
      <c r="PXX47" s="1168"/>
      <c r="PXY47" s="1168"/>
      <c r="PXZ47" s="1168"/>
      <c r="PYA47" s="1168"/>
      <c r="PYB47" s="1168"/>
      <c r="PYC47" s="1168"/>
      <c r="PYD47" s="1168"/>
      <c r="PYE47" s="1168"/>
      <c r="PYF47" s="1168"/>
      <c r="PYG47" s="1168"/>
      <c r="PYH47" s="1168"/>
      <c r="PYI47" s="1168"/>
      <c r="PYJ47" s="1168"/>
      <c r="PYK47" s="1168"/>
      <c r="PYL47" s="1168"/>
      <c r="PYM47" s="1168"/>
      <c r="PYN47" s="1168"/>
      <c r="PYO47" s="1168"/>
      <c r="PYP47" s="1168"/>
      <c r="PYQ47" s="1168"/>
      <c r="PYR47" s="1168"/>
      <c r="PYS47" s="1168"/>
      <c r="PYT47" s="1168"/>
      <c r="PYU47" s="1168"/>
      <c r="PYV47" s="1168"/>
      <c r="PYW47" s="1168"/>
      <c r="PYX47" s="1168"/>
      <c r="PYY47" s="1168"/>
      <c r="PYZ47" s="1168"/>
      <c r="PZA47" s="1168"/>
      <c r="PZB47" s="1168"/>
      <c r="PZC47" s="1168"/>
      <c r="PZD47" s="1168"/>
      <c r="PZE47" s="1168"/>
      <c r="PZF47" s="1168"/>
      <c r="PZG47" s="1168"/>
      <c r="PZH47" s="1168"/>
      <c r="PZI47" s="1168"/>
      <c r="PZJ47" s="1168"/>
      <c r="PZK47" s="1168"/>
      <c r="PZL47" s="1168"/>
      <c r="PZM47" s="1168"/>
      <c r="PZN47" s="1168"/>
      <c r="PZO47" s="1168"/>
      <c r="PZP47" s="1168"/>
      <c r="PZQ47" s="1168"/>
      <c r="PZR47" s="1168"/>
      <c r="PZS47" s="1168"/>
      <c r="PZT47" s="1168"/>
      <c r="PZU47" s="1168"/>
      <c r="PZV47" s="1168"/>
      <c r="PZW47" s="1168"/>
      <c r="PZX47" s="1168"/>
      <c r="PZY47" s="1168"/>
      <c r="PZZ47" s="1168"/>
      <c r="QAA47" s="1168"/>
      <c r="QAB47" s="1168"/>
      <c r="QAC47" s="1168"/>
      <c r="QAD47" s="1168"/>
      <c r="QAE47" s="1168"/>
      <c r="QAF47" s="1168"/>
      <c r="QAG47" s="1168"/>
      <c r="QAH47" s="1168"/>
      <c r="QAI47" s="1168"/>
      <c r="QAJ47" s="1168"/>
      <c r="QAK47" s="1168"/>
      <c r="QAL47" s="1168"/>
      <c r="QAM47" s="1168"/>
      <c r="QAN47" s="1168"/>
      <c r="QAO47" s="1168"/>
      <c r="QAP47" s="1168"/>
      <c r="QAQ47" s="1168"/>
      <c r="QAR47" s="1168"/>
      <c r="QAS47" s="1168"/>
      <c r="QAT47" s="1168"/>
      <c r="QAU47" s="1168"/>
      <c r="QAV47" s="1168"/>
      <c r="QAW47" s="1168"/>
      <c r="QAX47" s="1168"/>
      <c r="QAY47" s="1168"/>
      <c r="QAZ47" s="1168"/>
      <c r="QBA47" s="1168"/>
      <c r="QBB47" s="1168"/>
      <c r="QBC47" s="1168"/>
      <c r="QBD47" s="1168"/>
      <c r="QBE47" s="1168"/>
      <c r="QBF47" s="1168"/>
      <c r="QBG47" s="1168"/>
      <c r="QBH47" s="1168"/>
      <c r="QBI47" s="1168"/>
      <c r="QBJ47" s="1168"/>
      <c r="QBK47" s="1168"/>
      <c r="QBL47" s="1168"/>
      <c r="QBM47" s="1168"/>
      <c r="QBN47" s="1168"/>
      <c r="QBO47" s="1168"/>
      <c r="QBP47" s="1168"/>
      <c r="QBQ47" s="1168"/>
      <c r="QBR47" s="1168"/>
      <c r="QBS47" s="1168"/>
      <c r="QBT47" s="1168"/>
      <c r="QBU47" s="1168"/>
      <c r="QBV47" s="1168"/>
      <c r="QBW47" s="1168"/>
      <c r="QBX47" s="1168"/>
      <c r="QBY47" s="1168"/>
      <c r="QBZ47" s="1168"/>
      <c r="QCA47" s="1168"/>
      <c r="QCB47" s="1168"/>
      <c r="QCC47" s="1168"/>
      <c r="QCD47" s="1168"/>
      <c r="QCE47" s="1168"/>
      <c r="QCF47" s="1168"/>
      <c r="QCG47" s="1168"/>
      <c r="QCH47" s="1168"/>
      <c r="QCI47" s="1168"/>
      <c r="QCJ47" s="1168"/>
      <c r="QCK47" s="1168"/>
      <c r="QCL47" s="1168"/>
      <c r="QCM47" s="1168"/>
      <c r="QCN47" s="1168"/>
      <c r="QCO47" s="1168"/>
      <c r="QCP47" s="1168"/>
      <c r="QCQ47" s="1168"/>
      <c r="QCR47" s="1168"/>
      <c r="QCS47" s="1168"/>
      <c r="QCT47" s="1168"/>
      <c r="QCU47" s="1168"/>
      <c r="QCV47" s="1168"/>
      <c r="QCW47" s="1168"/>
      <c r="QCX47" s="1168"/>
      <c r="QCY47" s="1168"/>
      <c r="QCZ47" s="1168"/>
      <c r="QDA47" s="1168"/>
      <c r="QDB47" s="1168"/>
      <c r="QDC47" s="1168"/>
      <c r="QDD47" s="1168"/>
      <c r="QDE47" s="1168"/>
      <c r="QDF47" s="1168"/>
      <c r="QDG47" s="1168"/>
      <c r="QDH47" s="1168"/>
      <c r="QDI47" s="1168"/>
      <c r="QDJ47" s="1168"/>
      <c r="QDK47" s="1168"/>
      <c r="QDL47" s="1168"/>
      <c r="QDM47" s="1168"/>
      <c r="QDN47" s="1168"/>
      <c r="QDO47" s="1168"/>
      <c r="QDP47" s="1168"/>
      <c r="QDQ47" s="1168"/>
      <c r="QDR47" s="1168"/>
      <c r="QDS47" s="1168"/>
      <c r="QDT47" s="1168"/>
      <c r="QDU47" s="1168"/>
      <c r="QDV47" s="1168"/>
      <c r="QDW47" s="1168"/>
      <c r="QDX47" s="1168"/>
      <c r="QDY47" s="1168"/>
      <c r="QDZ47" s="1168"/>
      <c r="QEA47" s="1168"/>
      <c r="QEB47" s="1168"/>
      <c r="QEC47" s="1168"/>
      <c r="QED47" s="1168"/>
      <c r="QEE47" s="1168"/>
      <c r="QEF47" s="1168"/>
      <c r="QEG47" s="1168"/>
      <c r="QEH47" s="1168"/>
      <c r="QEI47" s="1168"/>
      <c r="QEJ47" s="1168"/>
      <c r="QEK47" s="1168"/>
      <c r="QEL47" s="1168"/>
      <c r="QEM47" s="1168"/>
      <c r="QEN47" s="1168"/>
      <c r="QEO47" s="1168"/>
      <c r="QEP47" s="1168"/>
      <c r="QEQ47" s="1168"/>
      <c r="QER47" s="1168"/>
      <c r="QES47" s="1168"/>
      <c r="QET47" s="1168"/>
      <c r="QEU47" s="1168"/>
      <c r="QEV47" s="1168"/>
      <c r="QEW47" s="1168"/>
      <c r="QEX47" s="1168"/>
      <c r="QEY47" s="1168"/>
      <c r="QEZ47" s="1168"/>
      <c r="QFA47" s="1168"/>
      <c r="QFB47" s="1168"/>
      <c r="QFC47" s="1168"/>
      <c r="QFD47" s="1168"/>
      <c r="QFE47" s="1168"/>
      <c r="QFF47" s="1168"/>
      <c r="QFG47" s="1168"/>
      <c r="QFH47" s="1168"/>
      <c r="QFI47" s="1168"/>
      <c r="QFJ47" s="1168"/>
      <c r="QFK47" s="1168"/>
      <c r="QFL47" s="1168"/>
      <c r="QFM47" s="1168"/>
      <c r="QFN47" s="1168"/>
      <c r="QFO47" s="1168"/>
      <c r="QFP47" s="1168"/>
      <c r="QFQ47" s="1168"/>
      <c r="QFR47" s="1168"/>
      <c r="QFS47" s="1168"/>
      <c r="QFT47" s="1168"/>
      <c r="QFU47" s="1168"/>
      <c r="QFV47" s="1168"/>
      <c r="QFW47" s="1168"/>
      <c r="QFX47" s="1168"/>
      <c r="QFY47" s="1168"/>
      <c r="QFZ47" s="1168"/>
      <c r="QGA47" s="1168"/>
      <c r="QGB47" s="1168"/>
      <c r="QGC47" s="1168"/>
      <c r="QGD47" s="1168"/>
      <c r="QGE47" s="1168"/>
      <c r="QGF47" s="1168"/>
      <c r="QGG47" s="1168"/>
      <c r="QGH47" s="1168"/>
      <c r="QGI47" s="1168"/>
      <c r="QGJ47" s="1168"/>
      <c r="QGK47" s="1168"/>
      <c r="QGL47" s="1168"/>
      <c r="QGM47" s="1168"/>
      <c r="QGN47" s="1168"/>
      <c r="QGO47" s="1168"/>
      <c r="QGP47" s="1168"/>
      <c r="QGQ47" s="1168"/>
      <c r="QGR47" s="1168"/>
      <c r="QGS47" s="1168"/>
      <c r="QGT47" s="1168"/>
      <c r="QGU47" s="1168"/>
      <c r="QGV47" s="1168"/>
      <c r="QGW47" s="1168"/>
      <c r="QGX47" s="1168"/>
      <c r="QGY47" s="1168"/>
      <c r="QGZ47" s="1168"/>
      <c r="QHA47" s="1168"/>
      <c r="QHB47" s="1168"/>
      <c r="QHC47" s="1168"/>
      <c r="QHD47" s="1168"/>
      <c r="QHE47" s="1168"/>
      <c r="QHF47" s="1168"/>
      <c r="QHG47" s="1168"/>
      <c r="QHH47" s="1168"/>
      <c r="QHI47" s="1168"/>
      <c r="QHJ47" s="1168"/>
      <c r="QHK47" s="1168"/>
      <c r="QHL47" s="1168"/>
      <c r="QHM47" s="1168"/>
      <c r="QHN47" s="1168"/>
      <c r="QHO47" s="1168"/>
      <c r="QHP47" s="1168"/>
      <c r="QHQ47" s="1168"/>
      <c r="QHR47" s="1168"/>
      <c r="QHS47" s="1168"/>
      <c r="QHT47" s="1168"/>
      <c r="QHU47" s="1168"/>
      <c r="QHV47" s="1168"/>
      <c r="QHW47" s="1168"/>
      <c r="QHX47" s="1168"/>
      <c r="QHY47" s="1168"/>
      <c r="QHZ47" s="1168"/>
      <c r="QIA47" s="1168"/>
      <c r="QIB47" s="1168"/>
      <c r="QIC47" s="1168"/>
      <c r="QID47" s="1168"/>
      <c r="QIE47" s="1168"/>
      <c r="QIF47" s="1168"/>
      <c r="QIG47" s="1168"/>
      <c r="QIH47" s="1168"/>
      <c r="QII47" s="1168"/>
      <c r="QIJ47" s="1168"/>
      <c r="QIK47" s="1168"/>
      <c r="QIL47" s="1168"/>
      <c r="QIM47" s="1168"/>
      <c r="QIN47" s="1168"/>
      <c r="QIO47" s="1168"/>
      <c r="QIP47" s="1168"/>
      <c r="QIQ47" s="1168"/>
      <c r="QIR47" s="1168"/>
      <c r="QIS47" s="1168"/>
      <c r="QIT47" s="1168"/>
      <c r="QIU47" s="1168"/>
      <c r="QIV47" s="1168"/>
      <c r="QIW47" s="1168"/>
      <c r="QIX47" s="1168"/>
      <c r="QIY47" s="1168"/>
      <c r="QIZ47" s="1168"/>
      <c r="QJA47" s="1168"/>
      <c r="QJB47" s="1168"/>
      <c r="QJC47" s="1168"/>
      <c r="QJD47" s="1168"/>
      <c r="QJE47" s="1168"/>
      <c r="QJF47" s="1168"/>
      <c r="QJG47" s="1168"/>
      <c r="QJH47" s="1168"/>
      <c r="QJI47" s="1168"/>
      <c r="QJJ47" s="1168"/>
      <c r="QJK47" s="1168"/>
      <c r="QJL47" s="1168"/>
      <c r="QJM47" s="1168"/>
      <c r="QJN47" s="1168"/>
      <c r="QJO47" s="1168"/>
      <c r="QJP47" s="1168"/>
      <c r="QJQ47" s="1168"/>
      <c r="QJR47" s="1168"/>
      <c r="QJS47" s="1168"/>
      <c r="QJT47" s="1168"/>
      <c r="QJU47" s="1168"/>
      <c r="QJV47" s="1168"/>
      <c r="QJW47" s="1168"/>
      <c r="QJX47" s="1168"/>
      <c r="QJY47" s="1168"/>
      <c r="QJZ47" s="1168"/>
      <c r="QKA47" s="1168"/>
      <c r="QKB47" s="1168"/>
      <c r="QKC47" s="1168"/>
      <c r="QKD47" s="1168"/>
      <c r="QKE47" s="1168"/>
      <c r="QKF47" s="1168"/>
      <c r="QKG47" s="1168"/>
      <c r="QKH47" s="1168"/>
      <c r="QKI47" s="1168"/>
      <c r="QKJ47" s="1168"/>
      <c r="QKK47" s="1168"/>
      <c r="QKL47" s="1168"/>
      <c r="QKM47" s="1168"/>
      <c r="QKN47" s="1168"/>
      <c r="QKO47" s="1168"/>
      <c r="QKP47" s="1168"/>
      <c r="QKQ47" s="1168"/>
      <c r="QKR47" s="1168"/>
      <c r="QKS47" s="1168"/>
      <c r="QKT47" s="1168"/>
      <c r="QKU47" s="1168"/>
      <c r="QKV47" s="1168"/>
      <c r="QKW47" s="1168"/>
      <c r="QKX47" s="1168"/>
      <c r="QKY47" s="1168"/>
      <c r="QKZ47" s="1168"/>
      <c r="QLA47" s="1168"/>
      <c r="QLB47" s="1168"/>
      <c r="QLC47" s="1168"/>
      <c r="QLD47" s="1168"/>
      <c r="QLE47" s="1168"/>
      <c r="QLF47" s="1168"/>
      <c r="QLG47" s="1168"/>
      <c r="QLH47" s="1168"/>
      <c r="QLI47" s="1168"/>
      <c r="QLJ47" s="1168"/>
      <c r="QLK47" s="1168"/>
      <c r="QLL47" s="1168"/>
      <c r="QLM47" s="1168"/>
      <c r="QLN47" s="1168"/>
      <c r="QLO47" s="1168"/>
      <c r="QLP47" s="1168"/>
      <c r="QLQ47" s="1168"/>
      <c r="QLR47" s="1168"/>
      <c r="QLS47" s="1168"/>
      <c r="QLT47" s="1168"/>
      <c r="QLU47" s="1168"/>
      <c r="QLV47" s="1168"/>
      <c r="QLW47" s="1168"/>
      <c r="QLX47" s="1168"/>
      <c r="QLY47" s="1168"/>
      <c r="QLZ47" s="1168"/>
      <c r="QMA47" s="1168"/>
      <c r="QMB47" s="1168"/>
      <c r="QMC47" s="1168"/>
      <c r="QMD47" s="1168"/>
      <c r="QME47" s="1168"/>
      <c r="QMF47" s="1168"/>
      <c r="QMG47" s="1168"/>
      <c r="QMH47" s="1168"/>
      <c r="QMI47" s="1168"/>
      <c r="QMJ47" s="1168"/>
      <c r="QMK47" s="1168"/>
      <c r="QML47" s="1168"/>
      <c r="QMM47" s="1168"/>
      <c r="QMN47" s="1168"/>
      <c r="QMO47" s="1168"/>
      <c r="QMP47" s="1168"/>
      <c r="QMQ47" s="1168"/>
      <c r="QMR47" s="1168"/>
      <c r="QMS47" s="1168"/>
      <c r="QMT47" s="1168"/>
      <c r="QMU47" s="1168"/>
      <c r="QMV47" s="1168"/>
      <c r="QMW47" s="1168"/>
      <c r="QMX47" s="1168"/>
      <c r="QMY47" s="1168"/>
      <c r="QMZ47" s="1168"/>
      <c r="QNA47" s="1168"/>
      <c r="QNB47" s="1168"/>
      <c r="QNC47" s="1168"/>
      <c r="QND47" s="1168"/>
      <c r="QNE47" s="1168"/>
      <c r="QNF47" s="1168"/>
      <c r="QNG47" s="1168"/>
      <c r="QNH47" s="1168"/>
      <c r="QNI47" s="1168"/>
      <c r="QNJ47" s="1168"/>
      <c r="QNK47" s="1168"/>
      <c r="QNL47" s="1168"/>
      <c r="QNM47" s="1168"/>
      <c r="QNN47" s="1168"/>
      <c r="QNO47" s="1168"/>
      <c r="QNP47" s="1168"/>
      <c r="QNQ47" s="1168"/>
      <c r="QNR47" s="1168"/>
      <c r="QNS47" s="1168"/>
      <c r="QNT47" s="1168"/>
      <c r="QNU47" s="1168"/>
      <c r="QNV47" s="1168"/>
      <c r="QNW47" s="1168"/>
      <c r="QNX47" s="1168"/>
      <c r="QNY47" s="1168"/>
      <c r="QNZ47" s="1168"/>
      <c r="QOA47" s="1168"/>
      <c r="QOB47" s="1168"/>
      <c r="QOC47" s="1168"/>
      <c r="QOD47" s="1168"/>
      <c r="QOE47" s="1168"/>
      <c r="QOF47" s="1168"/>
      <c r="QOG47" s="1168"/>
      <c r="QOH47" s="1168"/>
      <c r="QOI47" s="1168"/>
      <c r="QOJ47" s="1168"/>
      <c r="QOK47" s="1168"/>
      <c r="QOL47" s="1168"/>
      <c r="QOM47" s="1168"/>
      <c r="QON47" s="1168"/>
      <c r="QOO47" s="1168"/>
      <c r="QOP47" s="1168"/>
      <c r="QOQ47" s="1168"/>
      <c r="QOR47" s="1168"/>
      <c r="QOS47" s="1168"/>
      <c r="QOT47" s="1168"/>
      <c r="QOU47" s="1168"/>
      <c r="QOV47" s="1168"/>
      <c r="QOW47" s="1168"/>
      <c r="QOX47" s="1168"/>
      <c r="QOY47" s="1168"/>
      <c r="QOZ47" s="1168"/>
      <c r="QPA47" s="1168"/>
      <c r="QPB47" s="1168"/>
      <c r="QPC47" s="1168"/>
      <c r="QPD47" s="1168"/>
      <c r="QPE47" s="1168"/>
      <c r="QPF47" s="1168"/>
      <c r="QPG47" s="1168"/>
      <c r="QPH47" s="1168"/>
      <c r="QPI47" s="1168"/>
      <c r="QPJ47" s="1168"/>
      <c r="QPK47" s="1168"/>
      <c r="QPL47" s="1168"/>
      <c r="QPM47" s="1168"/>
      <c r="QPN47" s="1168"/>
      <c r="QPO47" s="1168"/>
      <c r="QPP47" s="1168"/>
      <c r="QPQ47" s="1168"/>
      <c r="QPR47" s="1168"/>
      <c r="QPS47" s="1168"/>
      <c r="QPT47" s="1168"/>
      <c r="QPU47" s="1168"/>
      <c r="QPV47" s="1168"/>
      <c r="QPW47" s="1168"/>
      <c r="QPX47" s="1168"/>
      <c r="QPY47" s="1168"/>
      <c r="QPZ47" s="1168"/>
      <c r="QQA47" s="1168"/>
      <c r="QQB47" s="1168"/>
      <c r="QQC47" s="1168"/>
      <c r="QQD47" s="1168"/>
      <c r="QQE47" s="1168"/>
      <c r="QQF47" s="1168"/>
      <c r="QQG47" s="1168"/>
      <c r="QQH47" s="1168"/>
      <c r="QQI47" s="1168"/>
      <c r="QQJ47" s="1168"/>
      <c r="QQK47" s="1168"/>
      <c r="QQL47" s="1168"/>
      <c r="QQM47" s="1168"/>
      <c r="QQN47" s="1168"/>
      <c r="QQO47" s="1168"/>
      <c r="QQP47" s="1168"/>
      <c r="QQQ47" s="1168"/>
      <c r="QQR47" s="1168"/>
      <c r="QQS47" s="1168"/>
      <c r="QQT47" s="1168"/>
      <c r="QQU47" s="1168"/>
      <c r="QQV47" s="1168"/>
      <c r="QQW47" s="1168"/>
      <c r="QQX47" s="1168"/>
      <c r="QQY47" s="1168"/>
      <c r="QQZ47" s="1168"/>
      <c r="QRA47" s="1168"/>
      <c r="QRB47" s="1168"/>
      <c r="QRC47" s="1168"/>
      <c r="QRD47" s="1168"/>
      <c r="QRE47" s="1168"/>
      <c r="QRF47" s="1168"/>
      <c r="QRG47" s="1168"/>
      <c r="QRH47" s="1168"/>
      <c r="QRI47" s="1168"/>
      <c r="QRJ47" s="1168"/>
      <c r="QRK47" s="1168"/>
      <c r="QRL47" s="1168"/>
      <c r="QRM47" s="1168"/>
      <c r="QRN47" s="1168"/>
      <c r="QRO47" s="1168"/>
      <c r="QRP47" s="1168"/>
      <c r="QRQ47" s="1168"/>
      <c r="QRR47" s="1168"/>
      <c r="QRS47" s="1168"/>
      <c r="QRT47" s="1168"/>
      <c r="QRU47" s="1168"/>
      <c r="QRV47" s="1168"/>
      <c r="QRW47" s="1168"/>
      <c r="QRX47" s="1168"/>
      <c r="QRY47" s="1168"/>
      <c r="QRZ47" s="1168"/>
      <c r="QSA47" s="1168"/>
      <c r="QSB47" s="1168"/>
      <c r="QSC47" s="1168"/>
      <c r="QSD47" s="1168"/>
      <c r="QSE47" s="1168"/>
      <c r="QSF47" s="1168"/>
      <c r="QSG47" s="1168"/>
      <c r="QSH47" s="1168"/>
      <c r="QSI47" s="1168"/>
      <c r="QSJ47" s="1168"/>
      <c r="QSK47" s="1168"/>
      <c r="QSL47" s="1168"/>
      <c r="QSM47" s="1168"/>
      <c r="QSN47" s="1168"/>
      <c r="QSO47" s="1168"/>
      <c r="QSP47" s="1168"/>
      <c r="QSQ47" s="1168"/>
      <c r="QSR47" s="1168"/>
      <c r="QSS47" s="1168"/>
      <c r="QST47" s="1168"/>
      <c r="QSU47" s="1168"/>
      <c r="QSV47" s="1168"/>
      <c r="QSW47" s="1168"/>
      <c r="QSX47" s="1168"/>
      <c r="QSY47" s="1168"/>
      <c r="QSZ47" s="1168"/>
      <c r="QTA47" s="1168"/>
      <c r="QTB47" s="1168"/>
      <c r="QTC47" s="1168"/>
      <c r="QTD47" s="1168"/>
      <c r="QTE47" s="1168"/>
      <c r="QTF47" s="1168"/>
      <c r="QTG47" s="1168"/>
      <c r="QTH47" s="1168"/>
      <c r="QTI47" s="1168"/>
      <c r="QTJ47" s="1168"/>
      <c r="QTK47" s="1168"/>
      <c r="QTL47" s="1168"/>
      <c r="QTM47" s="1168"/>
      <c r="QTN47" s="1168"/>
      <c r="QTO47" s="1168"/>
      <c r="QTP47" s="1168"/>
      <c r="QTQ47" s="1168"/>
      <c r="QTR47" s="1168"/>
      <c r="QTS47" s="1168"/>
      <c r="QTT47" s="1168"/>
      <c r="QTU47" s="1168"/>
      <c r="QTV47" s="1168"/>
      <c r="QTW47" s="1168"/>
      <c r="QTX47" s="1168"/>
      <c r="QTY47" s="1168"/>
      <c r="QTZ47" s="1168"/>
      <c r="QUA47" s="1168"/>
      <c r="QUB47" s="1168"/>
      <c r="QUC47" s="1168"/>
      <c r="QUD47" s="1168"/>
      <c r="QUE47" s="1168"/>
      <c r="QUF47" s="1168"/>
      <c r="QUG47" s="1168"/>
      <c r="QUH47" s="1168"/>
      <c r="QUI47" s="1168"/>
      <c r="QUJ47" s="1168"/>
      <c r="QUK47" s="1168"/>
      <c r="QUL47" s="1168"/>
      <c r="QUM47" s="1168"/>
      <c r="QUN47" s="1168"/>
      <c r="QUO47" s="1168"/>
      <c r="QUP47" s="1168"/>
      <c r="QUQ47" s="1168"/>
      <c r="QUR47" s="1168"/>
      <c r="QUS47" s="1168"/>
      <c r="QUT47" s="1168"/>
      <c r="QUU47" s="1168"/>
      <c r="QUV47" s="1168"/>
      <c r="QUW47" s="1168"/>
      <c r="QUX47" s="1168"/>
      <c r="QUY47" s="1168"/>
      <c r="QUZ47" s="1168"/>
      <c r="QVA47" s="1168"/>
      <c r="QVB47" s="1168"/>
      <c r="QVC47" s="1168"/>
      <c r="QVD47" s="1168"/>
      <c r="QVE47" s="1168"/>
      <c r="QVF47" s="1168"/>
      <c r="QVG47" s="1168"/>
      <c r="QVH47" s="1168"/>
      <c r="QVI47" s="1168"/>
      <c r="QVJ47" s="1168"/>
      <c r="QVK47" s="1168"/>
      <c r="QVL47" s="1168"/>
      <c r="QVM47" s="1168"/>
      <c r="QVN47" s="1168"/>
      <c r="QVO47" s="1168"/>
      <c r="QVP47" s="1168"/>
      <c r="QVQ47" s="1168"/>
      <c r="QVR47" s="1168"/>
      <c r="QVS47" s="1168"/>
      <c r="QVT47" s="1168"/>
      <c r="QVU47" s="1168"/>
      <c r="QVV47" s="1168"/>
      <c r="QVW47" s="1168"/>
      <c r="QVX47" s="1168"/>
      <c r="QVY47" s="1168"/>
      <c r="QVZ47" s="1168"/>
      <c r="QWA47" s="1168"/>
      <c r="QWB47" s="1168"/>
      <c r="QWC47" s="1168"/>
      <c r="QWD47" s="1168"/>
      <c r="QWE47" s="1168"/>
      <c r="QWF47" s="1168"/>
      <c r="QWG47" s="1168"/>
      <c r="QWH47" s="1168"/>
      <c r="QWI47" s="1168"/>
      <c r="QWJ47" s="1168"/>
      <c r="QWK47" s="1168"/>
      <c r="QWL47" s="1168"/>
      <c r="QWM47" s="1168"/>
      <c r="QWN47" s="1168"/>
      <c r="QWO47" s="1168"/>
      <c r="QWP47" s="1168"/>
      <c r="QWQ47" s="1168"/>
      <c r="QWR47" s="1168"/>
      <c r="QWS47" s="1168"/>
      <c r="QWT47" s="1168"/>
      <c r="QWU47" s="1168"/>
      <c r="QWV47" s="1168"/>
      <c r="QWW47" s="1168"/>
      <c r="QWX47" s="1168"/>
      <c r="QWY47" s="1168"/>
      <c r="QWZ47" s="1168"/>
      <c r="QXA47" s="1168"/>
      <c r="QXB47" s="1168"/>
      <c r="QXC47" s="1168"/>
      <c r="QXD47" s="1168"/>
      <c r="QXE47" s="1168"/>
      <c r="QXF47" s="1168"/>
      <c r="QXG47" s="1168"/>
      <c r="QXH47" s="1168"/>
      <c r="QXI47" s="1168"/>
      <c r="QXJ47" s="1168"/>
      <c r="QXK47" s="1168"/>
      <c r="QXL47" s="1168"/>
      <c r="QXM47" s="1168"/>
      <c r="QXN47" s="1168"/>
      <c r="QXO47" s="1168"/>
      <c r="QXP47" s="1168"/>
      <c r="QXQ47" s="1168"/>
      <c r="QXR47" s="1168"/>
      <c r="QXS47" s="1168"/>
      <c r="QXT47" s="1168"/>
      <c r="QXU47" s="1168"/>
      <c r="QXV47" s="1168"/>
      <c r="QXW47" s="1168"/>
      <c r="QXX47" s="1168"/>
      <c r="QXY47" s="1168"/>
      <c r="QXZ47" s="1168"/>
      <c r="QYA47" s="1168"/>
      <c r="QYB47" s="1168"/>
      <c r="QYC47" s="1168"/>
      <c r="QYD47" s="1168"/>
      <c r="QYE47" s="1168"/>
      <c r="QYF47" s="1168"/>
      <c r="QYG47" s="1168"/>
      <c r="QYH47" s="1168"/>
      <c r="QYI47" s="1168"/>
      <c r="QYJ47" s="1168"/>
      <c r="QYK47" s="1168"/>
      <c r="QYL47" s="1168"/>
      <c r="QYM47" s="1168"/>
      <c r="QYN47" s="1168"/>
      <c r="QYO47" s="1168"/>
      <c r="QYP47" s="1168"/>
      <c r="QYQ47" s="1168"/>
      <c r="QYR47" s="1168"/>
      <c r="QYS47" s="1168"/>
      <c r="QYT47" s="1168"/>
      <c r="QYU47" s="1168"/>
      <c r="QYV47" s="1168"/>
      <c r="QYW47" s="1168"/>
      <c r="QYX47" s="1168"/>
      <c r="QYY47" s="1168"/>
      <c r="QYZ47" s="1168"/>
      <c r="QZA47" s="1168"/>
      <c r="QZB47" s="1168"/>
      <c r="QZC47" s="1168"/>
      <c r="QZD47" s="1168"/>
      <c r="QZE47" s="1168"/>
      <c r="QZF47" s="1168"/>
      <c r="QZG47" s="1168"/>
      <c r="QZH47" s="1168"/>
      <c r="QZI47" s="1168"/>
      <c r="QZJ47" s="1168"/>
      <c r="QZK47" s="1168"/>
      <c r="QZL47" s="1168"/>
      <c r="QZM47" s="1168"/>
      <c r="QZN47" s="1168"/>
      <c r="QZO47" s="1168"/>
      <c r="QZP47" s="1168"/>
      <c r="QZQ47" s="1168"/>
      <c r="QZR47" s="1168"/>
      <c r="QZS47" s="1168"/>
      <c r="QZT47" s="1168"/>
      <c r="QZU47" s="1168"/>
      <c r="QZV47" s="1168"/>
      <c r="QZW47" s="1168"/>
      <c r="QZX47" s="1168"/>
      <c r="QZY47" s="1168"/>
      <c r="QZZ47" s="1168"/>
      <c r="RAA47" s="1168"/>
      <c r="RAB47" s="1168"/>
      <c r="RAC47" s="1168"/>
      <c r="RAD47" s="1168"/>
      <c r="RAE47" s="1168"/>
      <c r="RAF47" s="1168"/>
      <c r="RAG47" s="1168"/>
      <c r="RAH47" s="1168"/>
      <c r="RAI47" s="1168"/>
      <c r="RAJ47" s="1168"/>
      <c r="RAK47" s="1168"/>
      <c r="RAL47" s="1168"/>
      <c r="RAM47" s="1168"/>
      <c r="RAN47" s="1168"/>
      <c r="RAO47" s="1168"/>
      <c r="RAP47" s="1168"/>
      <c r="RAQ47" s="1168"/>
      <c r="RAR47" s="1168"/>
      <c r="RAS47" s="1168"/>
      <c r="RAT47" s="1168"/>
      <c r="RAU47" s="1168"/>
      <c r="RAV47" s="1168"/>
      <c r="RAW47" s="1168"/>
      <c r="RAX47" s="1168"/>
      <c r="RAY47" s="1168"/>
      <c r="RAZ47" s="1168"/>
      <c r="RBA47" s="1168"/>
      <c r="RBB47" s="1168"/>
      <c r="RBC47" s="1168"/>
      <c r="RBD47" s="1168"/>
      <c r="RBE47" s="1168"/>
      <c r="RBF47" s="1168"/>
      <c r="RBG47" s="1168"/>
      <c r="RBH47" s="1168"/>
      <c r="RBI47" s="1168"/>
      <c r="RBJ47" s="1168"/>
      <c r="RBK47" s="1168"/>
      <c r="RBL47" s="1168"/>
      <c r="RBM47" s="1168"/>
      <c r="RBN47" s="1168"/>
      <c r="RBO47" s="1168"/>
      <c r="RBP47" s="1168"/>
      <c r="RBQ47" s="1168"/>
      <c r="RBR47" s="1168"/>
      <c r="RBS47" s="1168"/>
      <c r="RBT47" s="1168"/>
      <c r="RBU47" s="1168"/>
      <c r="RBV47" s="1168"/>
      <c r="RBW47" s="1168"/>
      <c r="RBX47" s="1168"/>
      <c r="RBY47" s="1168"/>
      <c r="RBZ47" s="1168"/>
      <c r="RCA47" s="1168"/>
      <c r="RCB47" s="1168"/>
      <c r="RCC47" s="1168"/>
      <c r="RCD47" s="1168"/>
      <c r="RCE47" s="1168"/>
      <c r="RCF47" s="1168"/>
      <c r="RCG47" s="1168"/>
      <c r="RCH47" s="1168"/>
      <c r="RCI47" s="1168"/>
      <c r="RCJ47" s="1168"/>
      <c r="RCK47" s="1168"/>
      <c r="RCL47" s="1168"/>
      <c r="RCM47" s="1168"/>
      <c r="RCN47" s="1168"/>
      <c r="RCO47" s="1168"/>
      <c r="RCP47" s="1168"/>
      <c r="RCQ47" s="1168"/>
      <c r="RCR47" s="1168"/>
      <c r="RCS47" s="1168"/>
      <c r="RCT47" s="1168"/>
      <c r="RCU47" s="1168"/>
      <c r="RCV47" s="1168"/>
      <c r="RCW47" s="1168"/>
      <c r="RCX47" s="1168"/>
      <c r="RCY47" s="1168"/>
      <c r="RCZ47" s="1168"/>
      <c r="RDA47" s="1168"/>
      <c r="RDB47" s="1168"/>
      <c r="RDC47" s="1168"/>
      <c r="RDD47" s="1168"/>
      <c r="RDE47" s="1168"/>
      <c r="RDF47" s="1168"/>
      <c r="RDG47" s="1168"/>
      <c r="RDH47" s="1168"/>
      <c r="RDI47" s="1168"/>
      <c r="RDJ47" s="1168"/>
      <c r="RDK47" s="1168"/>
      <c r="RDL47" s="1168"/>
      <c r="RDM47" s="1168"/>
      <c r="RDN47" s="1168"/>
      <c r="RDO47" s="1168"/>
      <c r="RDP47" s="1168"/>
      <c r="RDQ47" s="1168"/>
      <c r="RDR47" s="1168"/>
      <c r="RDS47" s="1168"/>
      <c r="RDT47" s="1168"/>
      <c r="RDU47" s="1168"/>
      <c r="RDV47" s="1168"/>
      <c r="RDW47" s="1168"/>
      <c r="RDX47" s="1168"/>
      <c r="RDY47" s="1168"/>
      <c r="RDZ47" s="1168"/>
      <c r="REA47" s="1168"/>
      <c r="REB47" s="1168"/>
      <c r="REC47" s="1168"/>
      <c r="RED47" s="1168"/>
      <c r="REE47" s="1168"/>
      <c r="REF47" s="1168"/>
      <c r="REG47" s="1168"/>
      <c r="REH47" s="1168"/>
      <c r="REI47" s="1168"/>
      <c r="REJ47" s="1168"/>
      <c r="REK47" s="1168"/>
      <c r="REL47" s="1168"/>
      <c r="REM47" s="1168"/>
      <c r="REN47" s="1168"/>
      <c r="REO47" s="1168"/>
      <c r="REP47" s="1168"/>
      <c r="REQ47" s="1168"/>
      <c r="RER47" s="1168"/>
      <c r="RES47" s="1168"/>
      <c r="RET47" s="1168"/>
      <c r="REU47" s="1168"/>
      <c r="REV47" s="1168"/>
      <c r="REW47" s="1168"/>
      <c r="REX47" s="1168"/>
      <c r="REY47" s="1168"/>
      <c r="REZ47" s="1168"/>
      <c r="RFA47" s="1168"/>
      <c r="RFB47" s="1168"/>
      <c r="RFC47" s="1168"/>
      <c r="RFD47" s="1168"/>
      <c r="RFE47" s="1168"/>
      <c r="RFF47" s="1168"/>
      <c r="RFG47" s="1168"/>
      <c r="RFH47" s="1168"/>
      <c r="RFI47" s="1168"/>
      <c r="RFJ47" s="1168"/>
      <c r="RFK47" s="1168"/>
      <c r="RFL47" s="1168"/>
      <c r="RFM47" s="1168"/>
      <c r="RFN47" s="1168"/>
      <c r="RFO47" s="1168"/>
      <c r="RFP47" s="1168"/>
      <c r="RFQ47" s="1168"/>
      <c r="RFR47" s="1168"/>
      <c r="RFS47" s="1168"/>
      <c r="RFT47" s="1168"/>
      <c r="RFU47" s="1168"/>
      <c r="RFV47" s="1168"/>
      <c r="RFW47" s="1168"/>
      <c r="RFX47" s="1168"/>
      <c r="RFY47" s="1168"/>
      <c r="RFZ47" s="1168"/>
      <c r="RGA47" s="1168"/>
      <c r="RGB47" s="1168"/>
      <c r="RGC47" s="1168"/>
      <c r="RGD47" s="1168"/>
      <c r="RGE47" s="1168"/>
      <c r="RGF47" s="1168"/>
      <c r="RGG47" s="1168"/>
      <c r="RGH47" s="1168"/>
      <c r="RGI47" s="1168"/>
      <c r="RGJ47" s="1168"/>
      <c r="RGK47" s="1168"/>
      <c r="RGL47" s="1168"/>
      <c r="RGM47" s="1168"/>
      <c r="RGN47" s="1168"/>
      <c r="RGO47" s="1168"/>
      <c r="RGP47" s="1168"/>
      <c r="RGQ47" s="1168"/>
      <c r="RGR47" s="1168"/>
      <c r="RGS47" s="1168"/>
      <c r="RGT47" s="1168"/>
      <c r="RGU47" s="1168"/>
      <c r="RGV47" s="1168"/>
      <c r="RGW47" s="1168"/>
      <c r="RGX47" s="1168"/>
      <c r="RGY47" s="1168"/>
      <c r="RGZ47" s="1168"/>
      <c r="RHA47" s="1168"/>
      <c r="RHB47" s="1168"/>
      <c r="RHC47" s="1168"/>
      <c r="RHD47" s="1168"/>
      <c r="RHE47" s="1168"/>
      <c r="RHF47" s="1168"/>
      <c r="RHG47" s="1168"/>
      <c r="RHH47" s="1168"/>
      <c r="RHI47" s="1168"/>
      <c r="RHJ47" s="1168"/>
      <c r="RHK47" s="1168"/>
      <c r="RHL47" s="1168"/>
      <c r="RHM47" s="1168"/>
      <c r="RHN47" s="1168"/>
      <c r="RHO47" s="1168"/>
      <c r="RHP47" s="1168"/>
      <c r="RHQ47" s="1168"/>
      <c r="RHR47" s="1168"/>
      <c r="RHS47" s="1168"/>
      <c r="RHT47" s="1168"/>
      <c r="RHU47" s="1168"/>
      <c r="RHV47" s="1168"/>
      <c r="RHW47" s="1168"/>
      <c r="RHX47" s="1168"/>
      <c r="RHY47" s="1168"/>
      <c r="RHZ47" s="1168"/>
      <c r="RIA47" s="1168"/>
      <c r="RIB47" s="1168"/>
      <c r="RIC47" s="1168"/>
      <c r="RID47" s="1168"/>
      <c r="RIE47" s="1168"/>
      <c r="RIF47" s="1168"/>
      <c r="RIG47" s="1168"/>
      <c r="RIH47" s="1168"/>
      <c r="RII47" s="1168"/>
      <c r="RIJ47" s="1168"/>
      <c r="RIK47" s="1168"/>
      <c r="RIL47" s="1168"/>
      <c r="RIM47" s="1168"/>
      <c r="RIN47" s="1168"/>
      <c r="RIO47" s="1168"/>
      <c r="RIP47" s="1168"/>
      <c r="RIQ47" s="1168"/>
      <c r="RIR47" s="1168"/>
      <c r="RIS47" s="1168"/>
      <c r="RIT47" s="1168"/>
      <c r="RIU47" s="1168"/>
      <c r="RIV47" s="1168"/>
      <c r="RIW47" s="1168"/>
      <c r="RIX47" s="1168"/>
      <c r="RIY47" s="1168"/>
      <c r="RIZ47" s="1168"/>
      <c r="RJA47" s="1168"/>
      <c r="RJB47" s="1168"/>
      <c r="RJC47" s="1168"/>
      <c r="RJD47" s="1168"/>
      <c r="RJE47" s="1168"/>
      <c r="RJF47" s="1168"/>
      <c r="RJG47" s="1168"/>
      <c r="RJH47" s="1168"/>
      <c r="RJI47" s="1168"/>
      <c r="RJJ47" s="1168"/>
      <c r="RJK47" s="1168"/>
      <c r="RJL47" s="1168"/>
      <c r="RJM47" s="1168"/>
      <c r="RJN47" s="1168"/>
      <c r="RJO47" s="1168"/>
      <c r="RJP47" s="1168"/>
      <c r="RJQ47" s="1168"/>
      <c r="RJR47" s="1168"/>
      <c r="RJS47" s="1168"/>
      <c r="RJT47" s="1168"/>
      <c r="RJU47" s="1168"/>
      <c r="RJV47" s="1168"/>
      <c r="RJW47" s="1168"/>
      <c r="RJX47" s="1168"/>
      <c r="RJY47" s="1168"/>
      <c r="RJZ47" s="1168"/>
      <c r="RKA47" s="1168"/>
      <c r="RKB47" s="1168"/>
      <c r="RKC47" s="1168"/>
      <c r="RKD47" s="1168"/>
      <c r="RKE47" s="1168"/>
      <c r="RKF47" s="1168"/>
      <c r="RKG47" s="1168"/>
      <c r="RKH47" s="1168"/>
      <c r="RKI47" s="1168"/>
      <c r="RKJ47" s="1168"/>
      <c r="RKK47" s="1168"/>
      <c r="RKL47" s="1168"/>
      <c r="RKM47" s="1168"/>
      <c r="RKN47" s="1168"/>
      <c r="RKO47" s="1168"/>
      <c r="RKP47" s="1168"/>
      <c r="RKQ47" s="1168"/>
      <c r="RKR47" s="1168"/>
      <c r="RKS47" s="1168"/>
      <c r="RKT47" s="1168"/>
      <c r="RKU47" s="1168"/>
      <c r="RKV47" s="1168"/>
      <c r="RKW47" s="1168"/>
      <c r="RKX47" s="1168"/>
      <c r="RKY47" s="1168"/>
      <c r="RKZ47" s="1168"/>
      <c r="RLA47" s="1168"/>
      <c r="RLB47" s="1168"/>
      <c r="RLC47" s="1168"/>
      <c r="RLD47" s="1168"/>
      <c r="RLE47" s="1168"/>
      <c r="RLF47" s="1168"/>
      <c r="RLG47" s="1168"/>
      <c r="RLH47" s="1168"/>
      <c r="RLI47" s="1168"/>
      <c r="RLJ47" s="1168"/>
      <c r="RLK47" s="1168"/>
      <c r="RLL47" s="1168"/>
      <c r="RLM47" s="1168"/>
      <c r="RLN47" s="1168"/>
      <c r="RLO47" s="1168"/>
      <c r="RLP47" s="1168"/>
      <c r="RLQ47" s="1168"/>
      <c r="RLR47" s="1168"/>
      <c r="RLS47" s="1168"/>
      <c r="RLT47" s="1168"/>
      <c r="RLU47" s="1168"/>
      <c r="RLV47" s="1168"/>
      <c r="RLW47" s="1168"/>
      <c r="RLX47" s="1168"/>
      <c r="RLY47" s="1168"/>
      <c r="RLZ47" s="1168"/>
      <c r="RMA47" s="1168"/>
      <c r="RMB47" s="1168"/>
      <c r="RMC47" s="1168"/>
      <c r="RMD47" s="1168"/>
      <c r="RME47" s="1168"/>
      <c r="RMF47" s="1168"/>
      <c r="RMG47" s="1168"/>
      <c r="RMH47" s="1168"/>
      <c r="RMI47" s="1168"/>
      <c r="RMJ47" s="1168"/>
      <c r="RMK47" s="1168"/>
      <c r="RML47" s="1168"/>
      <c r="RMM47" s="1168"/>
      <c r="RMN47" s="1168"/>
      <c r="RMO47" s="1168"/>
      <c r="RMP47" s="1168"/>
      <c r="RMQ47" s="1168"/>
      <c r="RMR47" s="1168"/>
      <c r="RMS47" s="1168"/>
      <c r="RMT47" s="1168"/>
      <c r="RMU47" s="1168"/>
      <c r="RMV47" s="1168"/>
      <c r="RMW47" s="1168"/>
      <c r="RMX47" s="1168"/>
      <c r="RMY47" s="1168"/>
      <c r="RMZ47" s="1168"/>
      <c r="RNA47" s="1168"/>
      <c r="RNB47" s="1168"/>
      <c r="RNC47" s="1168"/>
      <c r="RND47" s="1168"/>
      <c r="RNE47" s="1168"/>
      <c r="RNF47" s="1168"/>
      <c r="RNG47" s="1168"/>
      <c r="RNH47" s="1168"/>
      <c r="RNI47" s="1168"/>
      <c r="RNJ47" s="1168"/>
      <c r="RNK47" s="1168"/>
      <c r="RNL47" s="1168"/>
      <c r="RNM47" s="1168"/>
      <c r="RNN47" s="1168"/>
      <c r="RNO47" s="1168"/>
      <c r="RNP47" s="1168"/>
      <c r="RNQ47" s="1168"/>
      <c r="RNR47" s="1168"/>
      <c r="RNS47" s="1168"/>
      <c r="RNT47" s="1168"/>
      <c r="RNU47" s="1168"/>
      <c r="RNV47" s="1168"/>
      <c r="RNW47" s="1168"/>
      <c r="RNX47" s="1168"/>
      <c r="RNY47" s="1168"/>
      <c r="RNZ47" s="1168"/>
      <c r="ROA47" s="1168"/>
      <c r="ROB47" s="1168"/>
      <c r="ROC47" s="1168"/>
      <c r="ROD47" s="1168"/>
      <c r="ROE47" s="1168"/>
      <c r="ROF47" s="1168"/>
      <c r="ROG47" s="1168"/>
      <c r="ROH47" s="1168"/>
      <c r="ROI47" s="1168"/>
      <c r="ROJ47" s="1168"/>
      <c r="ROK47" s="1168"/>
      <c r="ROL47" s="1168"/>
      <c r="ROM47" s="1168"/>
      <c r="RON47" s="1168"/>
      <c r="ROO47" s="1168"/>
      <c r="ROP47" s="1168"/>
      <c r="ROQ47" s="1168"/>
      <c r="ROR47" s="1168"/>
      <c r="ROS47" s="1168"/>
      <c r="ROT47" s="1168"/>
      <c r="ROU47" s="1168"/>
      <c r="ROV47" s="1168"/>
      <c r="ROW47" s="1168"/>
      <c r="ROX47" s="1168"/>
      <c r="ROY47" s="1168"/>
      <c r="ROZ47" s="1168"/>
      <c r="RPA47" s="1168"/>
      <c r="RPB47" s="1168"/>
      <c r="RPC47" s="1168"/>
      <c r="RPD47" s="1168"/>
      <c r="RPE47" s="1168"/>
      <c r="RPF47" s="1168"/>
      <c r="RPG47" s="1168"/>
      <c r="RPH47" s="1168"/>
      <c r="RPI47" s="1168"/>
      <c r="RPJ47" s="1168"/>
      <c r="RPK47" s="1168"/>
      <c r="RPL47" s="1168"/>
      <c r="RPM47" s="1168"/>
      <c r="RPN47" s="1168"/>
      <c r="RPO47" s="1168"/>
      <c r="RPP47" s="1168"/>
      <c r="RPQ47" s="1168"/>
      <c r="RPR47" s="1168"/>
      <c r="RPS47" s="1168"/>
      <c r="RPT47" s="1168"/>
      <c r="RPU47" s="1168"/>
      <c r="RPV47" s="1168"/>
      <c r="RPW47" s="1168"/>
      <c r="RPX47" s="1168"/>
      <c r="RPY47" s="1168"/>
      <c r="RPZ47" s="1168"/>
      <c r="RQA47" s="1168"/>
      <c r="RQB47" s="1168"/>
      <c r="RQC47" s="1168"/>
      <c r="RQD47" s="1168"/>
      <c r="RQE47" s="1168"/>
      <c r="RQF47" s="1168"/>
      <c r="RQG47" s="1168"/>
      <c r="RQH47" s="1168"/>
      <c r="RQI47" s="1168"/>
      <c r="RQJ47" s="1168"/>
      <c r="RQK47" s="1168"/>
      <c r="RQL47" s="1168"/>
      <c r="RQM47" s="1168"/>
      <c r="RQN47" s="1168"/>
      <c r="RQO47" s="1168"/>
      <c r="RQP47" s="1168"/>
      <c r="RQQ47" s="1168"/>
      <c r="RQR47" s="1168"/>
      <c r="RQS47" s="1168"/>
      <c r="RQT47" s="1168"/>
      <c r="RQU47" s="1168"/>
      <c r="RQV47" s="1168"/>
      <c r="RQW47" s="1168"/>
      <c r="RQX47" s="1168"/>
      <c r="RQY47" s="1168"/>
      <c r="RQZ47" s="1168"/>
      <c r="RRA47" s="1168"/>
      <c r="RRB47" s="1168"/>
      <c r="RRC47" s="1168"/>
      <c r="RRD47" s="1168"/>
      <c r="RRE47" s="1168"/>
      <c r="RRF47" s="1168"/>
      <c r="RRG47" s="1168"/>
      <c r="RRH47" s="1168"/>
      <c r="RRI47" s="1168"/>
      <c r="RRJ47" s="1168"/>
      <c r="RRK47" s="1168"/>
      <c r="RRL47" s="1168"/>
      <c r="RRM47" s="1168"/>
      <c r="RRN47" s="1168"/>
      <c r="RRO47" s="1168"/>
      <c r="RRP47" s="1168"/>
      <c r="RRQ47" s="1168"/>
      <c r="RRR47" s="1168"/>
      <c r="RRS47" s="1168"/>
      <c r="RRT47" s="1168"/>
      <c r="RRU47" s="1168"/>
      <c r="RRV47" s="1168"/>
      <c r="RRW47" s="1168"/>
      <c r="RRX47" s="1168"/>
      <c r="RRY47" s="1168"/>
      <c r="RRZ47" s="1168"/>
      <c r="RSA47" s="1168"/>
      <c r="RSB47" s="1168"/>
      <c r="RSC47" s="1168"/>
      <c r="RSD47" s="1168"/>
      <c r="RSE47" s="1168"/>
      <c r="RSF47" s="1168"/>
      <c r="RSG47" s="1168"/>
      <c r="RSH47" s="1168"/>
      <c r="RSI47" s="1168"/>
      <c r="RSJ47" s="1168"/>
      <c r="RSK47" s="1168"/>
      <c r="RSL47" s="1168"/>
      <c r="RSM47" s="1168"/>
      <c r="RSN47" s="1168"/>
      <c r="RSO47" s="1168"/>
      <c r="RSP47" s="1168"/>
      <c r="RSQ47" s="1168"/>
      <c r="RSR47" s="1168"/>
      <c r="RSS47" s="1168"/>
      <c r="RST47" s="1168"/>
      <c r="RSU47" s="1168"/>
      <c r="RSV47" s="1168"/>
      <c r="RSW47" s="1168"/>
      <c r="RSX47" s="1168"/>
      <c r="RSY47" s="1168"/>
      <c r="RSZ47" s="1168"/>
      <c r="RTA47" s="1168"/>
      <c r="RTB47" s="1168"/>
      <c r="RTC47" s="1168"/>
      <c r="RTD47" s="1168"/>
      <c r="RTE47" s="1168"/>
      <c r="RTF47" s="1168"/>
      <c r="RTG47" s="1168"/>
      <c r="RTH47" s="1168"/>
      <c r="RTI47" s="1168"/>
      <c r="RTJ47" s="1168"/>
      <c r="RTK47" s="1168"/>
      <c r="RTL47" s="1168"/>
      <c r="RTM47" s="1168"/>
      <c r="RTN47" s="1168"/>
      <c r="RTO47" s="1168"/>
      <c r="RTP47" s="1168"/>
      <c r="RTQ47" s="1168"/>
      <c r="RTR47" s="1168"/>
      <c r="RTS47" s="1168"/>
      <c r="RTT47" s="1168"/>
      <c r="RTU47" s="1168"/>
      <c r="RTV47" s="1168"/>
      <c r="RTW47" s="1168"/>
      <c r="RTX47" s="1168"/>
      <c r="RTY47" s="1168"/>
      <c r="RTZ47" s="1168"/>
      <c r="RUA47" s="1168"/>
      <c r="RUB47" s="1168"/>
      <c r="RUC47" s="1168"/>
      <c r="RUD47" s="1168"/>
      <c r="RUE47" s="1168"/>
      <c r="RUF47" s="1168"/>
      <c r="RUG47" s="1168"/>
      <c r="RUH47" s="1168"/>
      <c r="RUI47" s="1168"/>
      <c r="RUJ47" s="1168"/>
      <c r="RUK47" s="1168"/>
      <c r="RUL47" s="1168"/>
      <c r="RUM47" s="1168"/>
      <c r="RUN47" s="1168"/>
      <c r="RUO47" s="1168"/>
      <c r="RUP47" s="1168"/>
      <c r="RUQ47" s="1168"/>
      <c r="RUR47" s="1168"/>
      <c r="RUS47" s="1168"/>
      <c r="RUT47" s="1168"/>
      <c r="RUU47" s="1168"/>
      <c r="RUV47" s="1168"/>
      <c r="RUW47" s="1168"/>
      <c r="RUX47" s="1168"/>
      <c r="RUY47" s="1168"/>
      <c r="RUZ47" s="1168"/>
      <c r="RVA47" s="1168"/>
      <c r="RVB47" s="1168"/>
      <c r="RVC47" s="1168"/>
      <c r="RVD47" s="1168"/>
      <c r="RVE47" s="1168"/>
      <c r="RVF47" s="1168"/>
      <c r="RVG47" s="1168"/>
      <c r="RVH47" s="1168"/>
      <c r="RVI47" s="1168"/>
      <c r="RVJ47" s="1168"/>
      <c r="RVK47" s="1168"/>
      <c r="RVL47" s="1168"/>
      <c r="RVM47" s="1168"/>
      <c r="RVN47" s="1168"/>
      <c r="RVO47" s="1168"/>
      <c r="RVP47" s="1168"/>
      <c r="RVQ47" s="1168"/>
      <c r="RVR47" s="1168"/>
      <c r="RVS47" s="1168"/>
      <c r="RVT47" s="1168"/>
      <c r="RVU47" s="1168"/>
      <c r="RVV47" s="1168"/>
      <c r="RVW47" s="1168"/>
      <c r="RVX47" s="1168"/>
      <c r="RVY47" s="1168"/>
      <c r="RVZ47" s="1168"/>
      <c r="RWA47" s="1168"/>
      <c r="RWB47" s="1168"/>
      <c r="RWC47" s="1168"/>
      <c r="RWD47" s="1168"/>
      <c r="RWE47" s="1168"/>
      <c r="RWF47" s="1168"/>
      <c r="RWG47" s="1168"/>
      <c r="RWH47" s="1168"/>
      <c r="RWI47" s="1168"/>
      <c r="RWJ47" s="1168"/>
      <c r="RWK47" s="1168"/>
      <c r="RWL47" s="1168"/>
      <c r="RWM47" s="1168"/>
      <c r="RWN47" s="1168"/>
      <c r="RWO47" s="1168"/>
      <c r="RWP47" s="1168"/>
      <c r="RWQ47" s="1168"/>
      <c r="RWR47" s="1168"/>
      <c r="RWS47" s="1168"/>
      <c r="RWT47" s="1168"/>
      <c r="RWU47" s="1168"/>
      <c r="RWV47" s="1168"/>
      <c r="RWW47" s="1168"/>
      <c r="RWX47" s="1168"/>
      <c r="RWY47" s="1168"/>
      <c r="RWZ47" s="1168"/>
      <c r="RXA47" s="1168"/>
      <c r="RXB47" s="1168"/>
      <c r="RXC47" s="1168"/>
      <c r="RXD47" s="1168"/>
      <c r="RXE47" s="1168"/>
      <c r="RXF47" s="1168"/>
      <c r="RXG47" s="1168"/>
      <c r="RXH47" s="1168"/>
      <c r="RXI47" s="1168"/>
      <c r="RXJ47" s="1168"/>
      <c r="RXK47" s="1168"/>
      <c r="RXL47" s="1168"/>
      <c r="RXM47" s="1168"/>
      <c r="RXN47" s="1168"/>
      <c r="RXO47" s="1168"/>
      <c r="RXP47" s="1168"/>
      <c r="RXQ47" s="1168"/>
      <c r="RXR47" s="1168"/>
      <c r="RXS47" s="1168"/>
      <c r="RXT47" s="1168"/>
      <c r="RXU47" s="1168"/>
      <c r="RXV47" s="1168"/>
      <c r="RXW47" s="1168"/>
      <c r="RXX47" s="1168"/>
      <c r="RXY47" s="1168"/>
      <c r="RXZ47" s="1168"/>
      <c r="RYA47" s="1168"/>
      <c r="RYB47" s="1168"/>
      <c r="RYC47" s="1168"/>
      <c r="RYD47" s="1168"/>
      <c r="RYE47" s="1168"/>
      <c r="RYF47" s="1168"/>
      <c r="RYG47" s="1168"/>
      <c r="RYH47" s="1168"/>
      <c r="RYI47" s="1168"/>
      <c r="RYJ47" s="1168"/>
      <c r="RYK47" s="1168"/>
      <c r="RYL47" s="1168"/>
      <c r="RYM47" s="1168"/>
      <c r="RYN47" s="1168"/>
      <c r="RYO47" s="1168"/>
      <c r="RYP47" s="1168"/>
      <c r="RYQ47" s="1168"/>
      <c r="RYR47" s="1168"/>
      <c r="RYS47" s="1168"/>
      <c r="RYT47" s="1168"/>
      <c r="RYU47" s="1168"/>
      <c r="RYV47" s="1168"/>
      <c r="RYW47" s="1168"/>
      <c r="RYX47" s="1168"/>
      <c r="RYY47" s="1168"/>
      <c r="RYZ47" s="1168"/>
      <c r="RZA47" s="1168"/>
      <c r="RZB47" s="1168"/>
      <c r="RZC47" s="1168"/>
      <c r="RZD47" s="1168"/>
      <c r="RZE47" s="1168"/>
      <c r="RZF47" s="1168"/>
      <c r="RZG47" s="1168"/>
      <c r="RZH47" s="1168"/>
      <c r="RZI47" s="1168"/>
      <c r="RZJ47" s="1168"/>
      <c r="RZK47" s="1168"/>
      <c r="RZL47" s="1168"/>
      <c r="RZM47" s="1168"/>
      <c r="RZN47" s="1168"/>
      <c r="RZO47" s="1168"/>
      <c r="RZP47" s="1168"/>
      <c r="RZQ47" s="1168"/>
      <c r="RZR47" s="1168"/>
      <c r="RZS47" s="1168"/>
      <c r="RZT47" s="1168"/>
      <c r="RZU47" s="1168"/>
      <c r="RZV47" s="1168"/>
      <c r="RZW47" s="1168"/>
      <c r="RZX47" s="1168"/>
      <c r="RZY47" s="1168"/>
      <c r="RZZ47" s="1168"/>
      <c r="SAA47" s="1168"/>
      <c r="SAB47" s="1168"/>
      <c r="SAC47" s="1168"/>
      <c r="SAD47" s="1168"/>
      <c r="SAE47" s="1168"/>
      <c r="SAF47" s="1168"/>
      <c r="SAG47" s="1168"/>
      <c r="SAH47" s="1168"/>
      <c r="SAI47" s="1168"/>
      <c r="SAJ47" s="1168"/>
      <c r="SAK47" s="1168"/>
      <c r="SAL47" s="1168"/>
      <c r="SAM47" s="1168"/>
      <c r="SAN47" s="1168"/>
      <c r="SAO47" s="1168"/>
      <c r="SAP47" s="1168"/>
      <c r="SAQ47" s="1168"/>
      <c r="SAR47" s="1168"/>
      <c r="SAS47" s="1168"/>
      <c r="SAT47" s="1168"/>
      <c r="SAU47" s="1168"/>
      <c r="SAV47" s="1168"/>
      <c r="SAW47" s="1168"/>
      <c r="SAX47" s="1168"/>
      <c r="SAY47" s="1168"/>
      <c r="SAZ47" s="1168"/>
      <c r="SBA47" s="1168"/>
      <c r="SBB47" s="1168"/>
      <c r="SBC47" s="1168"/>
      <c r="SBD47" s="1168"/>
      <c r="SBE47" s="1168"/>
      <c r="SBF47" s="1168"/>
      <c r="SBG47" s="1168"/>
      <c r="SBH47" s="1168"/>
      <c r="SBI47" s="1168"/>
      <c r="SBJ47" s="1168"/>
      <c r="SBK47" s="1168"/>
      <c r="SBL47" s="1168"/>
      <c r="SBM47" s="1168"/>
      <c r="SBN47" s="1168"/>
      <c r="SBO47" s="1168"/>
      <c r="SBP47" s="1168"/>
      <c r="SBQ47" s="1168"/>
      <c r="SBR47" s="1168"/>
      <c r="SBS47" s="1168"/>
      <c r="SBT47" s="1168"/>
      <c r="SBU47" s="1168"/>
      <c r="SBV47" s="1168"/>
      <c r="SBW47" s="1168"/>
      <c r="SBX47" s="1168"/>
      <c r="SBY47" s="1168"/>
      <c r="SBZ47" s="1168"/>
      <c r="SCA47" s="1168"/>
      <c r="SCB47" s="1168"/>
      <c r="SCC47" s="1168"/>
      <c r="SCD47" s="1168"/>
      <c r="SCE47" s="1168"/>
      <c r="SCF47" s="1168"/>
      <c r="SCG47" s="1168"/>
      <c r="SCH47" s="1168"/>
      <c r="SCI47" s="1168"/>
      <c r="SCJ47" s="1168"/>
      <c r="SCK47" s="1168"/>
      <c r="SCL47" s="1168"/>
      <c r="SCM47" s="1168"/>
      <c r="SCN47" s="1168"/>
      <c r="SCO47" s="1168"/>
      <c r="SCP47" s="1168"/>
      <c r="SCQ47" s="1168"/>
      <c r="SCR47" s="1168"/>
      <c r="SCS47" s="1168"/>
      <c r="SCT47" s="1168"/>
      <c r="SCU47" s="1168"/>
      <c r="SCV47" s="1168"/>
      <c r="SCW47" s="1168"/>
      <c r="SCX47" s="1168"/>
      <c r="SCY47" s="1168"/>
      <c r="SCZ47" s="1168"/>
      <c r="SDA47" s="1168"/>
      <c r="SDB47" s="1168"/>
      <c r="SDC47" s="1168"/>
      <c r="SDD47" s="1168"/>
      <c r="SDE47" s="1168"/>
      <c r="SDF47" s="1168"/>
      <c r="SDG47" s="1168"/>
      <c r="SDH47" s="1168"/>
      <c r="SDI47" s="1168"/>
      <c r="SDJ47" s="1168"/>
      <c r="SDK47" s="1168"/>
      <c r="SDL47" s="1168"/>
      <c r="SDM47" s="1168"/>
      <c r="SDN47" s="1168"/>
      <c r="SDO47" s="1168"/>
      <c r="SDP47" s="1168"/>
      <c r="SDQ47" s="1168"/>
      <c r="SDR47" s="1168"/>
      <c r="SDS47" s="1168"/>
      <c r="SDT47" s="1168"/>
      <c r="SDU47" s="1168"/>
      <c r="SDV47" s="1168"/>
      <c r="SDW47" s="1168"/>
      <c r="SDX47" s="1168"/>
      <c r="SDY47" s="1168"/>
      <c r="SDZ47" s="1168"/>
      <c r="SEA47" s="1168"/>
      <c r="SEB47" s="1168"/>
      <c r="SEC47" s="1168"/>
      <c r="SED47" s="1168"/>
      <c r="SEE47" s="1168"/>
      <c r="SEF47" s="1168"/>
      <c r="SEG47" s="1168"/>
      <c r="SEH47" s="1168"/>
      <c r="SEI47" s="1168"/>
      <c r="SEJ47" s="1168"/>
      <c r="SEK47" s="1168"/>
      <c r="SEL47" s="1168"/>
      <c r="SEM47" s="1168"/>
      <c r="SEN47" s="1168"/>
      <c r="SEO47" s="1168"/>
      <c r="SEP47" s="1168"/>
      <c r="SEQ47" s="1168"/>
      <c r="SER47" s="1168"/>
      <c r="SES47" s="1168"/>
      <c r="SET47" s="1168"/>
      <c r="SEU47" s="1168"/>
      <c r="SEV47" s="1168"/>
      <c r="SEW47" s="1168"/>
      <c r="SEX47" s="1168"/>
      <c r="SEY47" s="1168"/>
      <c r="SEZ47" s="1168"/>
      <c r="SFA47" s="1168"/>
      <c r="SFB47" s="1168"/>
      <c r="SFC47" s="1168"/>
      <c r="SFD47" s="1168"/>
      <c r="SFE47" s="1168"/>
      <c r="SFF47" s="1168"/>
      <c r="SFG47" s="1168"/>
      <c r="SFH47" s="1168"/>
      <c r="SFI47" s="1168"/>
      <c r="SFJ47" s="1168"/>
      <c r="SFK47" s="1168"/>
      <c r="SFL47" s="1168"/>
      <c r="SFM47" s="1168"/>
      <c r="SFN47" s="1168"/>
      <c r="SFO47" s="1168"/>
      <c r="SFP47" s="1168"/>
      <c r="SFQ47" s="1168"/>
      <c r="SFR47" s="1168"/>
      <c r="SFS47" s="1168"/>
      <c r="SFT47" s="1168"/>
      <c r="SFU47" s="1168"/>
      <c r="SFV47" s="1168"/>
      <c r="SFW47" s="1168"/>
      <c r="SFX47" s="1168"/>
      <c r="SFY47" s="1168"/>
      <c r="SFZ47" s="1168"/>
      <c r="SGA47" s="1168"/>
      <c r="SGB47" s="1168"/>
      <c r="SGC47" s="1168"/>
      <c r="SGD47" s="1168"/>
      <c r="SGE47" s="1168"/>
      <c r="SGF47" s="1168"/>
      <c r="SGG47" s="1168"/>
      <c r="SGH47" s="1168"/>
      <c r="SGI47" s="1168"/>
      <c r="SGJ47" s="1168"/>
      <c r="SGK47" s="1168"/>
      <c r="SGL47" s="1168"/>
      <c r="SGM47" s="1168"/>
      <c r="SGN47" s="1168"/>
      <c r="SGO47" s="1168"/>
      <c r="SGP47" s="1168"/>
      <c r="SGQ47" s="1168"/>
      <c r="SGR47" s="1168"/>
      <c r="SGS47" s="1168"/>
      <c r="SGT47" s="1168"/>
      <c r="SGU47" s="1168"/>
      <c r="SGV47" s="1168"/>
      <c r="SGW47" s="1168"/>
      <c r="SGX47" s="1168"/>
      <c r="SGY47" s="1168"/>
      <c r="SGZ47" s="1168"/>
      <c r="SHA47" s="1168"/>
      <c r="SHB47" s="1168"/>
      <c r="SHC47" s="1168"/>
      <c r="SHD47" s="1168"/>
      <c r="SHE47" s="1168"/>
      <c r="SHF47" s="1168"/>
      <c r="SHG47" s="1168"/>
      <c r="SHH47" s="1168"/>
      <c r="SHI47" s="1168"/>
      <c r="SHJ47" s="1168"/>
      <c r="SHK47" s="1168"/>
      <c r="SHL47" s="1168"/>
      <c r="SHM47" s="1168"/>
      <c r="SHN47" s="1168"/>
      <c r="SHO47" s="1168"/>
      <c r="SHP47" s="1168"/>
      <c r="SHQ47" s="1168"/>
      <c r="SHR47" s="1168"/>
      <c r="SHS47" s="1168"/>
      <c r="SHT47" s="1168"/>
      <c r="SHU47" s="1168"/>
      <c r="SHV47" s="1168"/>
      <c r="SHW47" s="1168"/>
      <c r="SHX47" s="1168"/>
      <c r="SHY47" s="1168"/>
      <c r="SHZ47" s="1168"/>
      <c r="SIA47" s="1168"/>
      <c r="SIB47" s="1168"/>
      <c r="SIC47" s="1168"/>
      <c r="SID47" s="1168"/>
      <c r="SIE47" s="1168"/>
      <c r="SIF47" s="1168"/>
      <c r="SIG47" s="1168"/>
      <c r="SIH47" s="1168"/>
      <c r="SII47" s="1168"/>
      <c r="SIJ47" s="1168"/>
      <c r="SIK47" s="1168"/>
      <c r="SIL47" s="1168"/>
      <c r="SIM47" s="1168"/>
      <c r="SIN47" s="1168"/>
      <c r="SIO47" s="1168"/>
      <c r="SIP47" s="1168"/>
      <c r="SIQ47" s="1168"/>
      <c r="SIR47" s="1168"/>
      <c r="SIS47" s="1168"/>
      <c r="SIT47" s="1168"/>
      <c r="SIU47" s="1168"/>
      <c r="SIV47" s="1168"/>
      <c r="SIW47" s="1168"/>
      <c r="SIX47" s="1168"/>
      <c r="SIY47" s="1168"/>
      <c r="SIZ47" s="1168"/>
      <c r="SJA47" s="1168"/>
      <c r="SJB47" s="1168"/>
      <c r="SJC47" s="1168"/>
      <c r="SJD47" s="1168"/>
      <c r="SJE47" s="1168"/>
      <c r="SJF47" s="1168"/>
      <c r="SJG47" s="1168"/>
      <c r="SJH47" s="1168"/>
      <c r="SJI47" s="1168"/>
      <c r="SJJ47" s="1168"/>
      <c r="SJK47" s="1168"/>
      <c r="SJL47" s="1168"/>
      <c r="SJM47" s="1168"/>
      <c r="SJN47" s="1168"/>
      <c r="SJO47" s="1168"/>
      <c r="SJP47" s="1168"/>
      <c r="SJQ47" s="1168"/>
      <c r="SJR47" s="1168"/>
      <c r="SJS47" s="1168"/>
      <c r="SJT47" s="1168"/>
      <c r="SJU47" s="1168"/>
      <c r="SJV47" s="1168"/>
      <c r="SJW47" s="1168"/>
      <c r="SJX47" s="1168"/>
      <c r="SJY47" s="1168"/>
      <c r="SJZ47" s="1168"/>
      <c r="SKA47" s="1168"/>
      <c r="SKB47" s="1168"/>
      <c r="SKC47" s="1168"/>
      <c r="SKD47" s="1168"/>
      <c r="SKE47" s="1168"/>
      <c r="SKF47" s="1168"/>
      <c r="SKG47" s="1168"/>
      <c r="SKH47" s="1168"/>
      <c r="SKI47" s="1168"/>
      <c r="SKJ47" s="1168"/>
      <c r="SKK47" s="1168"/>
      <c r="SKL47" s="1168"/>
      <c r="SKM47" s="1168"/>
      <c r="SKN47" s="1168"/>
      <c r="SKO47" s="1168"/>
      <c r="SKP47" s="1168"/>
      <c r="SKQ47" s="1168"/>
      <c r="SKR47" s="1168"/>
      <c r="SKS47" s="1168"/>
      <c r="SKT47" s="1168"/>
      <c r="SKU47" s="1168"/>
      <c r="SKV47" s="1168"/>
      <c r="SKW47" s="1168"/>
      <c r="SKX47" s="1168"/>
      <c r="SKY47" s="1168"/>
      <c r="SKZ47" s="1168"/>
      <c r="SLA47" s="1168"/>
      <c r="SLB47" s="1168"/>
      <c r="SLC47" s="1168"/>
      <c r="SLD47" s="1168"/>
      <c r="SLE47" s="1168"/>
      <c r="SLF47" s="1168"/>
      <c r="SLG47" s="1168"/>
      <c r="SLH47" s="1168"/>
      <c r="SLI47" s="1168"/>
      <c r="SLJ47" s="1168"/>
      <c r="SLK47" s="1168"/>
      <c r="SLL47" s="1168"/>
      <c r="SLM47" s="1168"/>
      <c r="SLN47" s="1168"/>
      <c r="SLO47" s="1168"/>
      <c r="SLP47" s="1168"/>
      <c r="SLQ47" s="1168"/>
      <c r="SLR47" s="1168"/>
      <c r="SLS47" s="1168"/>
      <c r="SLT47" s="1168"/>
      <c r="SLU47" s="1168"/>
      <c r="SLV47" s="1168"/>
      <c r="SLW47" s="1168"/>
      <c r="SLX47" s="1168"/>
      <c r="SLY47" s="1168"/>
      <c r="SLZ47" s="1168"/>
      <c r="SMA47" s="1168"/>
      <c r="SMB47" s="1168"/>
      <c r="SMC47" s="1168"/>
      <c r="SMD47" s="1168"/>
      <c r="SME47" s="1168"/>
      <c r="SMF47" s="1168"/>
      <c r="SMG47" s="1168"/>
      <c r="SMH47" s="1168"/>
      <c r="SMI47" s="1168"/>
      <c r="SMJ47" s="1168"/>
      <c r="SMK47" s="1168"/>
      <c r="SML47" s="1168"/>
      <c r="SMM47" s="1168"/>
      <c r="SMN47" s="1168"/>
      <c r="SMO47" s="1168"/>
      <c r="SMP47" s="1168"/>
      <c r="SMQ47" s="1168"/>
      <c r="SMR47" s="1168"/>
      <c r="SMS47" s="1168"/>
      <c r="SMT47" s="1168"/>
      <c r="SMU47" s="1168"/>
      <c r="SMV47" s="1168"/>
      <c r="SMW47" s="1168"/>
      <c r="SMX47" s="1168"/>
      <c r="SMY47" s="1168"/>
      <c r="SMZ47" s="1168"/>
      <c r="SNA47" s="1168"/>
      <c r="SNB47" s="1168"/>
      <c r="SNC47" s="1168"/>
      <c r="SND47" s="1168"/>
      <c r="SNE47" s="1168"/>
      <c r="SNF47" s="1168"/>
      <c r="SNG47" s="1168"/>
      <c r="SNH47" s="1168"/>
      <c r="SNI47" s="1168"/>
      <c r="SNJ47" s="1168"/>
      <c r="SNK47" s="1168"/>
      <c r="SNL47" s="1168"/>
      <c r="SNM47" s="1168"/>
      <c r="SNN47" s="1168"/>
      <c r="SNO47" s="1168"/>
      <c r="SNP47" s="1168"/>
      <c r="SNQ47" s="1168"/>
      <c r="SNR47" s="1168"/>
      <c r="SNS47" s="1168"/>
      <c r="SNT47" s="1168"/>
      <c r="SNU47" s="1168"/>
      <c r="SNV47" s="1168"/>
      <c r="SNW47" s="1168"/>
      <c r="SNX47" s="1168"/>
      <c r="SNY47" s="1168"/>
      <c r="SNZ47" s="1168"/>
      <c r="SOA47" s="1168"/>
      <c r="SOB47" s="1168"/>
      <c r="SOC47" s="1168"/>
      <c r="SOD47" s="1168"/>
      <c r="SOE47" s="1168"/>
      <c r="SOF47" s="1168"/>
      <c r="SOG47" s="1168"/>
      <c r="SOH47" s="1168"/>
      <c r="SOI47" s="1168"/>
      <c r="SOJ47" s="1168"/>
      <c r="SOK47" s="1168"/>
      <c r="SOL47" s="1168"/>
      <c r="SOM47" s="1168"/>
      <c r="SON47" s="1168"/>
      <c r="SOO47" s="1168"/>
      <c r="SOP47" s="1168"/>
      <c r="SOQ47" s="1168"/>
      <c r="SOR47" s="1168"/>
      <c r="SOS47" s="1168"/>
      <c r="SOT47" s="1168"/>
      <c r="SOU47" s="1168"/>
      <c r="SOV47" s="1168"/>
      <c r="SOW47" s="1168"/>
      <c r="SOX47" s="1168"/>
      <c r="SOY47" s="1168"/>
      <c r="SOZ47" s="1168"/>
      <c r="SPA47" s="1168"/>
      <c r="SPB47" s="1168"/>
      <c r="SPC47" s="1168"/>
      <c r="SPD47" s="1168"/>
      <c r="SPE47" s="1168"/>
      <c r="SPF47" s="1168"/>
      <c r="SPG47" s="1168"/>
      <c r="SPH47" s="1168"/>
      <c r="SPI47" s="1168"/>
      <c r="SPJ47" s="1168"/>
      <c r="SPK47" s="1168"/>
      <c r="SPL47" s="1168"/>
      <c r="SPM47" s="1168"/>
      <c r="SPN47" s="1168"/>
      <c r="SPO47" s="1168"/>
      <c r="SPP47" s="1168"/>
      <c r="SPQ47" s="1168"/>
      <c r="SPR47" s="1168"/>
      <c r="SPS47" s="1168"/>
      <c r="SPT47" s="1168"/>
      <c r="SPU47" s="1168"/>
      <c r="SPV47" s="1168"/>
      <c r="SPW47" s="1168"/>
      <c r="SPX47" s="1168"/>
      <c r="SPY47" s="1168"/>
      <c r="SPZ47" s="1168"/>
      <c r="SQA47" s="1168"/>
      <c r="SQB47" s="1168"/>
      <c r="SQC47" s="1168"/>
      <c r="SQD47" s="1168"/>
      <c r="SQE47" s="1168"/>
      <c r="SQF47" s="1168"/>
      <c r="SQG47" s="1168"/>
      <c r="SQH47" s="1168"/>
      <c r="SQI47" s="1168"/>
      <c r="SQJ47" s="1168"/>
      <c r="SQK47" s="1168"/>
      <c r="SQL47" s="1168"/>
      <c r="SQM47" s="1168"/>
      <c r="SQN47" s="1168"/>
      <c r="SQO47" s="1168"/>
      <c r="SQP47" s="1168"/>
      <c r="SQQ47" s="1168"/>
      <c r="SQR47" s="1168"/>
      <c r="SQS47" s="1168"/>
      <c r="SQT47" s="1168"/>
      <c r="SQU47" s="1168"/>
      <c r="SQV47" s="1168"/>
      <c r="SQW47" s="1168"/>
      <c r="SQX47" s="1168"/>
      <c r="SQY47" s="1168"/>
      <c r="SQZ47" s="1168"/>
      <c r="SRA47" s="1168"/>
      <c r="SRB47" s="1168"/>
      <c r="SRC47" s="1168"/>
      <c r="SRD47" s="1168"/>
      <c r="SRE47" s="1168"/>
      <c r="SRF47" s="1168"/>
      <c r="SRG47" s="1168"/>
      <c r="SRH47" s="1168"/>
      <c r="SRI47" s="1168"/>
      <c r="SRJ47" s="1168"/>
      <c r="SRK47" s="1168"/>
      <c r="SRL47" s="1168"/>
      <c r="SRM47" s="1168"/>
      <c r="SRN47" s="1168"/>
      <c r="SRO47" s="1168"/>
      <c r="SRP47" s="1168"/>
      <c r="SRQ47" s="1168"/>
      <c r="SRR47" s="1168"/>
      <c r="SRS47" s="1168"/>
      <c r="SRT47" s="1168"/>
      <c r="SRU47" s="1168"/>
      <c r="SRV47" s="1168"/>
      <c r="SRW47" s="1168"/>
      <c r="SRX47" s="1168"/>
      <c r="SRY47" s="1168"/>
      <c r="SRZ47" s="1168"/>
      <c r="SSA47" s="1168"/>
      <c r="SSB47" s="1168"/>
      <c r="SSC47" s="1168"/>
      <c r="SSD47" s="1168"/>
      <c r="SSE47" s="1168"/>
      <c r="SSF47" s="1168"/>
      <c r="SSG47" s="1168"/>
      <c r="SSH47" s="1168"/>
      <c r="SSI47" s="1168"/>
      <c r="SSJ47" s="1168"/>
      <c r="SSK47" s="1168"/>
      <c r="SSL47" s="1168"/>
      <c r="SSM47" s="1168"/>
      <c r="SSN47" s="1168"/>
      <c r="SSO47" s="1168"/>
      <c r="SSP47" s="1168"/>
      <c r="SSQ47" s="1168"/>
      <c r="SSR47" s="1168"/>
      <c r="SSS47" s="1168"/>
      <c r="SST47" s="1168"/>
      <c r="SSU47" s="1168"/>
      <c r="SSV47" s="1168"/>
      <c r="SSW47" s="1168"/>
      <c r="SSX47" s="1168"/>
      <c r="SSY47" s="1168"/>
      <c r="SSZ47" s="1168"/>
      <c r="STA47" s="1168"/>
      <c r="STB47" s="1168"/>
      <c r="STC47" s="1168"/>
      <c r="STD47" s="1168"/>
      <c r="STE47" s="1168"/>
      <c r="STF47" s="1168"/>
      <c r="STG47" s="1168"/>
      <c r="STH47" s="1168"/>
      <c r="STI47" s="1168"/>
      <c r="STJ47" s="1168"/>
      <c r="STK47" s="1168"/>
      <c r="STL47" s="1168"/>
      <c r="STM47" s="1168"/>
      <c r="STN47" s="1168"/>
      <c r="STO47" s="1168"/>
      <c r="STP47" s="1168"/>
      <c r="STQ47" s="1168"/>
      <c r="STR47" s="1168"/>
      <c r="STS47" s="1168"/>
      <c r="STT47" s="1168"/>
      <c r="STU47" s="1168"/>
      <c r="STV47" s="1168"/>
      <c r="STW47" s="1168"/>
      <c r="STX47" s="1168"/>
      <c r="STY47" s="1168"/>
      <c r="STZ47" s="1168"/>
      <c r="SUA47" s="1168"/>
      <c r="SUB47" s="1168"/>
      <c r="SUC47" s="1168"/>
      <c r="SUD47" s="1168"/>
      <c r="SUE47" s="1168"/>
      <c r="SUF47" s="1168"/>
      <c r="SUG47" s="1168"/>
      <c r="SUH47" s="1168"/>
      <c r="SUI47" s="1168"/>
      <c r="SUJ47" s="1168"/>
      <c r="SUK47" s="1168"/>
      <c r="SUL47" s="1168"/>
      <c r="SUM47" s="1168"/>
      <c r="SUN47" s="1168"/>
      <c r="SUO47" s="1168"/>
      <c r="SUP47" s="1168"/>
      <c r="SUQ47" s="1168"/>
      <c r="SUR47" s="1168"/>
      <c r="SUS47" s="1168"/>
      <c r="SUT47" s="1168"/>
      <c r="SUU47" s="1168"/>
      <c r="SUV47" s="1168"/>
      <c r="SUW47" s="1168"/>
      <c r="SUX47" s="1168"/>
      <c r="SUY47" s="1168"/>
      <c r="SUZ47" s="1168"/>
      <c r="SVA47" s="1168"/>
      <c r="SVB47" s="1168"/>
      <c r="SVC47" s="1168"/>
      <c r="SVD47" s="1168"/>
      <c r="SVE47" s="1168"/>
      <c r="SVF47" s="1168"/>
      <c r="SVG47" s="1168"/>
      <c r="SVH47" s="1168"/>
      <c r="SVI47" s="1168"/>
      <c r="SVJ47" s="1168"/>
      <c r="SVK47" s="1168"/>
      <c r="SVL47" s="1168"/>
      <c r="SVM47" s="1168"/>
      <c r="SVN47" s="1168"/>
      <c r="SVO47" s="1168"/>
      <c r="SVP47" s="1168"/>
      <c r="SVQ47" s="1168"/>
      <c r="SVR47" s="1168"/>
      <c r="SVS47" s="1168"/>
      <c r="SVT47" s="1168"/>
      <c r="SVU47" s="1168"/>
      <c r="SVV47" s="1168"/>
      <c r="SVW47" s="1168"/>
      <c r="SVX47" s="1168"/>
      <c r="SVY47" s="1168"/>
      <c r="SVZ47" s="1168"/>
      <c r="SWA47" s="1168"/>
      <c r="SWB47" s="1168"/>
      <c r="SWC47" s="1168"/>
      <c r="SWD47" s="1168"/>
      <c r="SWE47" s="1168"/>
      <c r="SWF47" s="1168"/>
      <c r="SWG47" s="1168"/>
      <c r="SWH47" s="1168"/>
      <c r="SWI47" s="1168"/>
      <c r="SWJ47" s="1168"/>
      <c r="SWK47" s="1168"/>
      <c r="SWL47" s="1168"/>
      <c r="SWM47" s="1168"/>
      <c r="SWN47" s="1168"/>
      <c r="SWO47" s="1168"/>
      <c r="SWP47" s="1168"/>
      <c r="SWQ47" s="1168"/>
      <c r="SWR47" s="1168"/>
      <c r="SWS47" s="1168"/>
      <c r="SWT47" s="1168"/>
      <c r="SWU47" s="1168"/>
      <c r="SWV47" s="1168"/>
      <c r="SWW47" s="1168"/>
      <c r="SWX47" s="1168"/>
      <c r="SWY47" s="1168"/>
      <c r="SWZ47" s="1168"/>
      <c r="SXA47" s="1168"/>
      <c r="SXB47" s="1168"/>
      <c r="SXC47" s="1168"/>
      <c r="SXD47" s="1168"/>
      <c r="SXE47" s="1168"/>
      <c r="SXF47" s="1168"/>
      <c r="SXG47" s="1168"/>
      <c r="SXH47" s="1168"/>
      <c r="SXI47" s="1168"/>
      <c r="SXJ47" s="1168"/>
      <c r="SXK47" s="1168"/>
      <c r="SXL47" s="1168"/>
      <c r="SXM47" s="1168"/>
      <c r="SXN47" s="1168"/>
      <c r="SXO47" s="1168"/>
      <c r="SXP47" s="1168"/>
      <c r="SXQ47" s="1168"/>
      <c r="SXR47" s="1168"/>
      <c r="SXS47" s="1168"/>
      <c r="SXT47" s="1168"/>
      <c r="SXU47" s="1168"/>
      <c r="SXV47" s="1168"/>
      <c r="SXW47" s="1168"/>
      <c r="SXX47" s="1168"/>
      <c r="SXY47" s="1168"/>
      <c r="SXZ47" s="1168"/>
      <c r="SYA47" s="1168"/>
      <c r="SYB47" s="1168"/>
      <c r="SYC47" s="1168"/>
      <c r="SYD47" s="1168"/>
      <c r="SYE47" s="1168"/>
      <c r="SYF47" s="1168"/>
      <c r="SYG47" s="1168"/>
      <c r="SYH47" s="1168"/>
      <c r="SYI47" s="1168"/>
      <c r="SYJ47" s="1168"/>
      <c r="SYK47" s="1168"/>
      <c r="SYL47" s="1168"/>
      <c r="SYM47" s="1168"/>
      <c r="SYN47" s="1168"/>
      <c r="SYO47" s="1168"/>
      <c r="SYP47" s="1168"/>
      <c r="SYQ47" s="1168"/>
      <c r="SYR47" s="1168"/>
      <c r="SYS47" s="1168"/>
      <c r="SYT47" s="1168"/>
      <c r="SYU47" s="1168"/>
      <c r="SYV47" s="1168"/>
      <c r="SYW47" s="1168"/>
      <c r="SYX47" s="1168"/>
      <c r="SYY47" s="1168"/>
      <c r="SYZ47" s="1168"/>
      <c r="SZA47" s="1168"/>
      <c r="SZB47" s="1168"/>
      <c r="SZC47" s="1168"/>
      <c r="SZD47" s="1168"/>
      <c r="SZE47" s="1168"/>
      <c r="SZF47" s="1168"/>
      <c r="SZG47" s="1168"/>
      <c r="SZH47" s="1168"/>
      <c r="SZI47" s="1168"/>
      <c r="SZJ47" s="1168"/>
      <c r="SZK47" s="1168"/>
      <c r="SZL47" s="1168"/>
      <c r="SZM47" s="1168"/>
      <c r="SZN47" s="1168"/>
      <c r="SZO47" s="1168"/>
      <c r="SZP47" s="1168"/>
      <c r="SZQ47" s="1168"/>
      <c r="SZR47" s="1168"/>
      <c r="SZS47" s="1168"/>
      <c r="SZT47" s="1168"/>
      <c r="SZU47" s="1168"/>
      <c r="SZV47" s="1168"/>
      <c r="SZW47" s="1168"/>
      <c r="SZX47" s="1168"/>
      <c r="SZY47" s="1168"/>
      <c r="SZZ47" s="1168"/>
      <c r="TAA47" s="1168"/>
      <c r="TAB47" s="1168"/>
      <c r="TAC47" s="1168"/>
      <c r="TAD47" s="1168"/>
      <c r="TAE47" s="1168"/>
      <c r="TAF47" s="1168"/>
      <c r="TAG47" s="1168"/>
      <c r="TAH47" s="1168"/>
      <c r="TAI47" s="1168"/>
      <c r="TAJ47" s="1168"/>
      <c r="TAK47" s="1168"/>
      <c r="TAL47" s="1168"/>
      <c r="TAM47" s="1168"/>
      <c r="TAN47" s="1168"/>
      <c r="TAO47" s="1168"/>
      <c r="TAP47" s="1168"/>
      <c r="TAQ47" s="1168"/>
      <c r="TAR47" s="1168"/>
      <c r="TAS47" s="1168"/>
      <c r="TAT47" s="1168"/>
      <c r="TAU47" s="1168"/>
      <c r="TAV47" s="1168"/>
      <c r="TAW47" s="1168"/>
      <c r="TAX47" s="1168"/>
      <c r="TAY47" s="1168"/>
      <c r="TAZ47" s="1168"/>
      <c r="TBA47" s="1168"/>
      <c r="TBB47" s="1168"/>
      <c r="TBC47" s="1168"/>
      <c r="TBD47" s="1168"/>
      <c r="TBE47" s="1168"/>
      <c r="TBF47" s="1168"/>
      <c r="TBG47" s="1168"/>
      <c r="TBH47" s="1168"/>
      <c r="TBI47" s="1168"/>
      <c r="TBJ47" s="1168"/>
      <c r="TBK47" s="1168"/>
      <c r="TBL47" s="1168"/>
      <c r="TBM47" s="1168"/>
      <c r="TBN47" s="1168"/>
      <c r="TBO47" s="1168"/>
      <c r="TBP47" s="1168"/>
      <c r="TBQ47" s="1168"/>
      <c r="TBR47" s="1168"/>
      <c r="TBS47" s="1168"/>
      <c r="TBT47" s="1168"/>
      <c r="TBU47" s="1168"/>
      <c r="TBV47" s="1168"/>
      <c r="TBW47" s="1168"/>
      <c r="TBX47" s="1168"/>
      <c r="TBY47" s="1168"/>
      <c r="TBZ47" s="1168"/>
      <c r="TCA47" s="1168"/>
      <c r="TCB47" s="1168"/>
      <c r="TCC47" s="1168"/>
      <c r="TCD47" s="1168"/>
      <c r="TCE47" s="1168"/>
      <c r="TCF47" s="1168"/>
      <c r="TCG47" s="1168"/>
      <c r="TCH47" s="1168"/>
      <c r="TCI47" s="1168"/>
      <c r="TCJ47" s="1168"/>
      <c r="TCK47" s="1168"/>
      <c r="TCL47" s="1168"/>
      <c r="TCM47" s="1168"/>
      <c r="TCN47" s="1168"/>
      <c r="TCO47" s="1168"/>
      <c r="TCP47" s="1168"/>
      <c r="TCQ47" s="1168"/>
      <c r="TCR47" s="1168"/>
      <c r="TCS47" s="1168"/>
      <c r="TCT47" s="1168"/>
      <c r="TCU47" s="1168"/>
      <c r="TCV47" s="1168"/>
      <c r="TCW47" s="1168"/>
      <c r="TCX47" s="1168"/>
      <c r="TCY47" s="1168"/>
      <c r="TCZ47" s="1168"/>
      <c r="TDA47" s="1168"/>
      <c r="TDB47" s="1168"/>
      <c r="TDC47" s="1168"/>
      <c r="TDD47" s="1168"/>
      <c r="TDE47" s="1168"/>
      <c r="TDF47" s="1168"/>
      <c r="TDG47" s="1168"/>
      <c r="TDH47" s="1168"/>
      <c r="TDI47" s="1168"/>
      <c r="TDJ47" s="1168"/>
      <c r="TDK47" s="1168"/>
      <c r="TDL47" s="1168"/>
      <c r="TDM47" s="1168"/>
      <c r="TDN47" s="1168"/>
      <c r="TDO47" s="1168"/>
      <c r="TDP47" s="1168"/>
      <c r="TDQ47" s="1168"/>
      <c r="TDR47" s="1168"/>
      <c r="TDS47" s="1168"/>
      <c r="TDT47" s="1168"/>
      <c r="TDU47" s="1168"/>
      <c r="TDV47" s="1168"/>
      <c r="TDW47" s="1168"/>
      <c r="TDX47" s="1168"/>
      <c r="TDY47" s="1168"/>
      <c r="TDZ47" s="1168"/>
      <c r="TEA47" s="1168"/>
      <c r="TEB47" s="1168"/>
      <c r="TEC47" s="1168"/>
      <c r="TED47" s="1168"/>
      <c r="TEE47" s="1168"/>
      <c r="TEF47" s="1168"/>
      <c r="TEG47" s="1168"/>
      <c r="TEH47" s="1168"/>
      <c r="TEI47" s="1168"/>
      <c r="TEJ47" s="1168"/>
      <c r="TEK47" s="1168"/>
      <c r="TEL47" s="1168"/>
      <c r="TEM47" s="1168"/>
      <c r="TEN47" s="1168"/>
      <c r="TEO47" s="1168"/>
      <c r="TEP47" s="1168"/>
      <c r="TEQ47" s="1168"/>
      <c r="TER47" s="1168"/>
      <c r="TES47" s="1168"/>
      <c r="TET47" s="1168"/>
      <c r="TEU47" s="1168"/>
      <c r="TEV47" s="1168"/>
      <c r="TEW47" s="1168"/>
      <c r="TEX47" s="1168"/>
      <c r="TEY47" s="1168"/>
      <c r="TEZ47" s="1168"/>
      <c r="TFA47" s="1168"/>
      <c r="TFB47" s="1168"/>
      <c r="TFC47" s="1168"/>
      <c r="TFD47" s="1168"/>
      <c r="TFE47" s="1168"/>
      <c r="TFF47" s="1168"/>
      <c r="TFG47" s="1168"/>
      <c r="TFH47" s="1168"/>
      <c r="TFI47" s="1168"/>
      <c r="TFJ47" s="1168"/>
      <c r="TFK47" s="1168"/>
      <c r="TFL47" s="1168"/>
      <c r="TFM47" s="1168"/>
      <c r="TFN47" s="1168"/>
      <c r="TFO47" s="1168"/>
      <c r="TFP47" s="1168"/>
      <c r="TFQ47" s="1168"/>
      <c r="TFR47" s="1168"/>
      <c r="TFS47" s="1168"/>
      <c r="TFT47" s="1168"/>
      <c r="TFU47" s="1168"/>
      <c r="TFV47" s="1168"/>
      <c r="TFW47" s="1168"/>
      <c r="TFX47" s="1168"/>
      <c r="TFY47" s="1168"/>
      <c r="TFZ47" s="1168"/>
      <c r="TGA47" s="1168"/>
      <c r="TGB47" s="1168"/>
      <c r="TGC47" s="1168"/>
      <c r="TGD47" s="1168"/>
      <c r="TGE47" s="1168"/>
      <c r="TGF47" s="1168"/>
      <c r="TGG47" s="1168"/>
      <c r="TGH47" s="1168"/>
      <c r="TGI47" s="1168"/>
      <c r="TGJ47" s="1168"/>
      <c r="TGK47" s="1168"/>
      <c r="TGL47" s="1168"/>
      <c r="TGM47" s="1168"/>
      <c r="TGN47" s="1168"/>
      <c r="TGO47" s="1168"/>
      <c r="TGP47" s="1168"/>
      <c r="TGQ47" s="1168"/>
      <c r="TGR47" s="1168"/>
      <c r="TGS47" s="1168"/>
      <c r="TGT47" s="1168"/>
      <c r="TGU47" s="1168"/>
      <c r="TGV47" s="1168"/>
      <c r="TGW47" s="1168"/>
      <c r="TGX47" s="1168"/>
      <c r="TGY47" s="1168"/>
      <c r="TGZ47" s="1168"/>
      <c r="THA47" s="1168"/>
      <c r="THB47" s="1168"/>
      <c r="THC47" s="1168"/>
      <c r="THD47" s="1168"/>
      <c r="THE47" s="1168"/>
      <c r="THF47" s="1168"/>
      <c r="THG47" s="1168"/>
      <c r="THH47" s="1168"/>
      <c r="THI47" s="1168"/>
      <c r="THJ47" s="1168"/>
      <c r="THK47" s="1168"/>
      <c r="THL47" s="1168"/>
      <c r="THM47" s="1168"/>
      <c r="THN47" s="1168"/>
      <c r="THO47" s="1168"/>
      <c r="THP47" s="1168"/>
      <c r="THQ47" s="1168"/>
      <c r="THR47" s="1168"/>
      <c r="THS47" s="1168"/>
      <c r="THT47" s="1168"/>
      <c r="THU47" s="1168"/>
      <c r="THV47" s="1168"/>
      <c r="THW47" s="1168"/>
      <c r="THX47" s="1168"/>
      <c r="THY47" s="1168"/>
      <c r="THZ47" s="1168"/>
      <c r="TIA47" s="1168"/>
      <c r="TIB47" s="1168"/>
      <c r="TIC47" s="1168"/>
      <c r="TID47" s="1168"/>
      <c r="TIE47" s="1168"/>
      <c r="TIF47" s="1168"/>
      <c r="TIG47" s="1168"/>
      <c r="TIH47" s="1168"/>
      <c r="TII47" s="1168"/>
      <c r="TIJ47" s="1168"/>
      <c r="TIK47" s="1168"/>
      <c r="TIL47" s="1168"/>
      <c r="TIM47" s="1168"/>
      <c r="TIN47" s="1168"/>
      <c r="TIO47" s="1168"/>
      <c r="TIP47" s="1168"/>
      <c r="TIQ47" s="1168"/>
      <c r="TIR47" s="1168"/>
      <c r="TIS47" s="1168"/>
      <c r="TIT47" s="1168"/>
      <c r="TIU47" s="1168"/>
      <c r="TIV47" s="1168"/>
      <c r="TIW47" s="1168"/>
      <c r="TIX47" s="1168"/>
      <c r="TIY47" s="1168"/>
      <c r="TIZ47" s="1168"/>
      <c r="TJA47" s="1168"/>
      <c r="TJB47" s="1168"/>
      <c r="TJC47" s="1168"/>
      <c r="TJD47" s="1168"/>
      <c r="TJE47" s="1168"/>
      <c r="TJF47" s="1168"/>
      <c r="TJG47" s="1168"/>
      <c r="TJH47" s="1168"/>
      <c r="TJI47" s="1168"/>
      <c r="TJJ47" s="1168"/>
      <c r="TJK47" s="1168"/>
      <c r="TJL47" s="1168"/>
      <c r="TJM47" s="1168"/>
      <c r="TJN47" s="1168"/>
      <c r="TJO47" s="1168"/>
      <c r="TJP47" s="1168"/>
      <c r="TJQ47" s="1168"/>
      <c r="TJR47" s="1168"/>
      <c r="TJS47" s="1168"/>
      <c r="TJT47" s="1168"/>
      <c r="TJU47" s="1168"/>
      <c r="TJV47" s="1168"/>
      <c r="TJW47" s="1168"/>
      <c r="TJX47" s="1168"/>
      <c r="TJY47" s="1168"/>
      <c r="TJZ47" s="1168"/>
      <c r="TKA47" s="1168"/>
      <c r="TKB47" s="1168"/>
      <c r="TKC47" s="1168"/>
      <c r="TKD47" s="1168"/>
      <c r="TKE47" s="1168"/>
      <c r="TKF47" s="1168"/>
      <c r="TKG47" s="1168"/>
      <c r="TKH47" s="1168"/>
      <c r="TKI47" s="1168"/>
      <c r="TKJ47" s="1168"/>
      <c r="TKK47" s="1168"/>
      <c r="TKL47" s="1168"/>
      <c r="TKM47" s="1168"/>
      <c r="TKN47" s="1168"/>
      <c r="TKO47" s="1168"/>
      <c r="TKP47" s="1168"/>
      <c r="TKQ47" s="1168"/>
      <c r="TKR47" s="1168"/>
      <c r="TKS47" s="1168"/>
      <c r="TKT47" s="1168"/>
      <c r="TKU47" s="1168"/>
      <c r="TKV47" s="1168"/>
      <c r="TKW47" s="1168"/>
      <c r="TKX47" s="1168"/>
      <c r="TKY47" s="1168"/>
      <c r="TKZ47" s="1168"/>
      <c r="TLA47" s="1168"/>
      <c r="TLB47" s="1168"/>
      <c r="TLC47" s="1168"/>
      <c r="TLD47" s="1168"/>
      <c r="TLE47" s="1168"/>
      <c r="TLF47" s="1168"/>
      <c r="TLG47" s="1168"/>
      <c r="TLH47" s="1168"/>
      <c r="TLI47" s="1168"/>
      <c r="TLJ47" s="1168"/>
      <c r="TLK47" s="1168"/>
      <c r="TLL47" s="1168"/>
      <c r="TLM47" s="1168"/>
      <c r="TLN47" s="1168"/>
      <c r="TLO47" s="1168"/>
      <c r="TLP47" s="1168"/>
      <c r="TLQ47" s="1168"/>
      <c r="TLR47" s="1168"/>
      <c r="TLS47" s="1168"/>
      <c r="TLT47" s="1168"/>
      <c r="TLU47" s="1168"/>
      <c r="TLV47" s="1168"/>
      <c r="TLW47" s="1168"/>
      <c r="TLX47" s="1168"/>
      <c r="TLY47" s="1168"/>
      <c r="TLZ47" s="1168"/>
      <c r="TMA47" s="1168"/>
      <c r="TMB47" s="1168"/>
      <c r="TMC47" s="1168"/>
      <c r="TMD47" s="1168"/>
      <c r="TME47" s="1168"/>
      <c r="TMF47" s="1168"/>
      <c r="TMG47" s="1168"/>
      <c r="TMH47" s="1168"/>
      <c r="TMI47" s="1168"/>
      <c r="TMJ47" s="1168"/>
      <c r="TMK47" s="1168"/>
      <c r="TML47" s="1168"/>
      <c r="TMM47" s="1168"/>
      <c r="TMN47" s="1168"/>
      <c r="TMO47" s="1168"/>
      <c r="TMP47" s="1168"/>
      <c r="TMQ47" s="1168"/>
      <c r="TMR47" s="1168"/>
      <c r="TMS47" s="1168"/>
      <c r="TMT47" s="1168"/>
      <c r="TMU47" s="1168"/>
      <c r="TMV47" s="1168"/>
      <c r="TMW47" s="1168"/>
      <c r="TMX47" s="1168"/>
      <c r="TMY47" s="1168"/>
      <c r="TMZ47" s="1168"/>
      <c r="TNA47" s="1168"/>
      <c r="TNB47" s="1168"/>
      <c r="TNC47" s="1168"/>
      <c r="TND47" s="1168"/>
      <c r="TNE47" s="1168"/>
      <c r="TNF47" s="1168"/>
      <c r="TNG47" s="1168"/>
      <c r="TNH47" s="1168"/>
      <c r="TNI47" s="1168"/>
      <c r="TNJ47" s="1168"/>
      <c r="TNK47" s="1168"/>
      <c r="TNL47" s="1168"/>
      <c r="TNM47" s="1168"/>
      <c r="TNN47" s="1168"/>
      <c r="TNO47" s="1168"/>
      <c r="TNP47" s="1168"/>
      <c r="TNQ47" s="1168"/>
      <c r="TNR47" s="1168"/>
      <c r="TNS47" s="1168"/>
      <c r="TNT47" s="1168"/>
      <c r="TNU47" s="1168"/>
      <c r="TNV47" s="1168"/>
      <c r="TNW47" s="1168"/>
      <c r="TNX47" s="1168"/>
      <c r="TNY47" s="1168"/>
      <c r="TNZ47" s="1168"/>
      <c r="TOA47" s="1168"/>
      <c r="TOB47" s="1168"/>
      <c r="TOC47" s="1168"/>
      <c r="TOD47" s="1168"/>
      <c r="TOE47" s="1168"/>
      <c r="TOF47" s="1168"/>
      <c r="TOG47" s="1168"/>
      <c r="TOH47" s="1168"/>
      <c r="TOI47" s="1168"/>
      <c r="TOJ47" s="1168"/>
      <c r="TOK47" s="1168"/>
      <c r="TOL47" s="1168"/>
      <c r="TOM47" s="1168"/>
      <c r="TON47" s="1168"/>
      <c r="TOO47" s="1168"/>
      <c r="TOP47" s="1168"/>
      <c r="TOQ47" s="1168"/>
      <c r="TOR47" s="1168"/>
      <c r="TOS47" s="1168"/>
      <c r="TOT47" s="1168"/>
      <c r="TOU47" s="1168"/>
      <c r="TOV47" s="1168"/>
      <c r="TOW47" s="1168"/>
      <c r="TOX47" s="1168"/>
      <c r="TOY47" s="1168"/>
      <c r="TOZ47" s="1168"/>
      <c r="TPA47" s="1168"/>
      <c r="TPB47" s="1168"/>
      <c r="TPC47" s="1168"/>
      <c r="TPD47" s="1168"/>
      <c r="TPE47" s="1168"/>
      <c r="TPF47" s="1168"/>
      <c r="TPG47" s="1168"/>
      <c r="TPH47" s="1168"/>
      <c r="TPI47" s="1168"/>
      <c r="TPJ47" s="1168"/>
      <c r="TPK47" s="1168"/>
      <c r="TPL47" s="1168"/>
      <c r="TPM47" s="1168"/>
      <c r="TPN47" s="1168"/>
      <c r="TPO47" s="1168"/>
      <c r="TPP47" s="1168"/>
      <c r="TPQ47" s="1168"/>
      <c r="TPR47" s="1168"/>
      <c r="TPS47" s="1168"/>
      <c r="TPT47" s="1168"/>
      <c r="TPU47" s="1168"/>
      <c r="TPV47" s="1168"/>
      <c r="TPW47" s="1168"/>
      <c r="TPX47" s="1168"/>
      <c r="TPY47" s="1168"/>
      <c r="TPZ47" s="1168"/>
      <c r="TQA47" s="1168"/>
      <c r="TQB47" s="1168"/>
      <c r="TQC47" s="1168"/>
      <c r="TQD47" s="1168"/>
      <c r="TQE47" s="1168"/>
      <c r="TQF47" s="1168"/>
      <c r="TQG47" s="1168"/>
      <c r="TQH47" s="1168"/>
      <c r="TQI47" s="1168"/>
      <c r="TQJ47" s="1168"/>
      <c r="TQK47" s="1168"/>
      <c r="TQL47" s="1168"/>
      <c r="TQM47" s="1168"/>
      <c r="TQN47" s="1168"/>
      <c r="TQO47" s="1168"/>
      <c r="TQP47" s="1168"/>
      <c r="TQQ47" s="1168"/>
      <c r="TQR47" s="1168"/>
      <c r="TQS47" s="1168"/>
      <c r="TQT47" s="1168"/>
      <c r="TQU47" s="1168"/>
      <c r="TQV47" s="1168"/>
      <c r="TQW47" s="1168"/>
      <c r="TQX47" s="1168"/>
      <c r="TQY47" s="1168"/>
      <c r="TQZ47" s="1168"/>
      <c r="TRA47" s="1168"/>
      <c r="TRB47" s="1168"/>
      <c r="TRC47" s="1168"/>
      <c r="TRD47" s="1168"/>
      <c r="TRE47" s="1168"/>
      <c r="TRF47" s="1168"/>
      <c r="TRG47" s="1168"/>
      <c r="TRH47" s="1168"/>
      <c r="TRI47" s="1168"/>
      <c r="TRJ47" s="1168"/>
      <c r="TRK47" s="1168"/>
      <c r="TRL47" s="1168"/>
      <c r="TRM47" s="1168"/>
      <c r="TRN47" s="1168"/>
      <c r="TRO47" s="1168"/>
      <c r="TRP47" s="1168"/>
      <c r="TRQ47" s="1168"/>
      <c r="TRR47" s="1168"/>
      <c r="TRS47" s="1168"/>
      <c r="TRT47" s="1168"/>
      <c r="TRU47" s="1168"/>
      <c r="TRV47" s="1168"/>
      <c r="TRW47" s="1168"/>
      <c r="TRX47" s="1168"/>
      <c r="TRY47" s="1168"/>
      <c r="TRZ47" s="1168"/>
      <c r="TSA47" s="1168"/>
      <c r="TSB47" s="1168"/>
      <c r="TSC47" s="1168"/>
      <c r="TSD47" s="1168"/>
      <c r="TSE47" s="1168"/>
      <c r="TSF47" s="1168"/>
      <c r="TSG47" s="1168"/>
      <c r="TSH47" s="1168"/>
      <c r="TSI47" s="1168"/>
      <c r="TSJ47" s="1168"/>
      <c r="TSK47" s="1168"/>
      <c r="TSL47" s="1168"/>
      <c r="TSM47" s="1168"/>
      <c r="TSN47" s="1168"/>
      <c r="TSO47" s="1168"/>
      <c r="TSP47" s="1168"/>
      <c r="TSQ47" s="1168"/>
      <c r="TSR47" s="1168"/>
      <c r="TSS47" s="1168"/>
      <c r="TST47" s="1168"/>
      <c r="TSU47" s="1168"/>
      <c r="TSV47" s="1168"/>
      <c r="TSW47" s="1168"/>
      <c r="TSX47" s="1168"/>
      <c r="TSY47" s="1168"/>
      <c r="TSZ47" s="1168"/>
      <c r="TTA47" s="1168"/>
      <c r="TTB47" s="1168"/>
      <c r="TTC47" s="1168"/>
      <c r="TTD47" s="1168"/>
      <c r="TTE47" s="1168"/>
      <c r="TTF47" s="1168"/>
      <c r="TTG47" s="1168"/>
      <c r="TTH47" s="1168"/>
      <c r="TTI47" s="1168"/>
      <c r="TTJ47" s="1168"/>
      <c r="TTK47" s="1168"/>
      <c r="TTL47" s="1168"/>
      <c r="TTM47" s="1168"/>
      <c r="TTN47" s="1168"/>
      <c r="TTO47" s="1168"/>
      <c r="TTP47" s="1168"/>
      <c r="TTQ47" s="1168"/>
      <c r="TTR47" s="1168"/>
      <c r="TTS47" s="1168"/>
      <c r="TTT47" s="1168"/>
      <c r="TTU47" s="1168"/>
      <c r="TTV47" s="1168"/>
      <c r="TTW47" s="1168"/>
      <c r="TTX47" s="1168"/>
      <c r="TTY47" s="1168"/>
      <c r="TTZ47" s="1168"/>
      <c r="TUA47" s="1168"/>
      <c r="TUB47" s="1168"/>
      <c r="TUC47" s="1168"/>
      <c r="TUD47" s="1168"/>
      <c r="TUE47" s="1168"/>
      <c r="TUF47" s="1168"/>
      <c r="TUG47" s="1168"/>
      <c r="TUH47" s="1168"/>
      <c r="TUI47" s="1168"/>
      <c r="TUJ47" s="1168"/>
      <c r="TUK47" s="1168"/>
      <c r="TUL47" s="1168"/>
      <c r="TUM47" s="1168"/>
      <c r="TUN47" s="1168"/>
      <c r="TUO47" s="1168"/>
      <c r="TUP47" s="1168"/>
      <c r="TUQ47" s="1168"/>
      <c r="TUR47" s="1168"/>
      <c r="TUS47" s="1168"/>
      <c r="TUT47" s="1168"/>
      <c r="TUU47" s="1168"/>
      <c r="TUV47" s="1168"/>
      <c r="TUW47" s="1168"/>
      <c r="TUX47" s="1168"/>
      <c r="TUY47" s="1168"/>
      <c r="TUZ47" s="1168"/>
      <c r="TVA47" s="1168"/>
      <c r="TVB47" s="1168"/>
      <c r="TVC47" s="1168"/>
      <c r="TVD47" s="1168"/>
      <c r="TVE47" s="1168"/>
      <c r="TVF47" s="1168"/>
      <c r="TVG47" s="1168"/>
      <c r="TVH47" s="1168"/>
      <c r="TVI47" s="1168"/>
      <c r="TVJ47" s="1168"/>
      <c r="TVK47" s="1168"/>
      <c r="TVL47" s="1168"/>
      <c r="TVM47" s="1168"/>
      <c r="TVN47" s="1168"/>
      <c r="TVO47" s="1168"/>
      <c r="TVP47" s="1168"/>
      <c r="TVQ47" s="1168"/>
      <c r="TVR47" s="1168"/>
      <c r="TVS47" s="1168"/>
      <c r="TVT47" s="1168"/>
      <c r="TVU47" s="1168"/>
      <c r="TVV47" s="1168"/>
      <c r="TVW47" s="1168"/>
      <c r="TVX47" s="1168"/>
      <c r="TVY47" s="1168"/>
      <c r="TVZ47" s="1168"/>
      <c r="TWA47" s="1168"/>
      <c r="TWB47" s="1168"/>
      <c r="TWC47" s="1168"/>
      <c r="TWD47" s="1168"/>
      <c r="TWE47" s="1168"/>
      <c r="TWF47" s="1168"/>
      <c r="TWG47" s="1168"/>
      <c r="TWH47" s="1168"/>
      <c r="TWI47" s="1168"/>
      <c r="TWJ47" s="1168"/>
      <c r="TWK47" s="1168"/>
      <c r="TWL47" s="1168"/>
      <c r="TWM47" s="1168"/>
      <c r="TWN47" s="1168"/>
      <c r="TWO47" s="1168"/>
      <c r="TWP47" s="1168"/>
      <c r="TWQ47" s="1168"/>
      <c r="TWR47" s="1168"/>
      <c r="TWS47" s="1168"/>
      <c r="TWT47" s="1168"/>
      <c r="TWU47" s="1168"/>
      <c r="TWV47" s="1168"/>
      <c r="TWW47" s="1168"/>
      <c r="TWX47" s="1168"/>
      <c r="TWY47" s="1168"/>
      <c r="TWZ47" s="1168"/>
      <c r="TXA47" s="1168"/>
      <c r="TXB47" s="1168"/>
      <c r="TXC47" s="1168"/>
      <c r="TXD47" s="1168"/>
      <c r="TXE47" s="1168"/>
      <c r="TXF47" s="1168"/>
      <c r="TXG47" s="1168"/>
      <c r="TXH47" s="1168"/>
      <c r="TXI47" s="1168"/>
      <c r="TXJ47" s="1168"/>
      <c r="TXK47" s="1168"/>
      <c r="TXL47" s="1168"/>
      <c r="TXM47" s="1168"/>
      <c r="TXN47" s="1168"/>
      <c r="TXO47" s="1168"/>
      <c r="TXP47" s="1168"/>
      <c r="TXQ47" s="1168"/>
      <c r="TXR47" s="1168"/>
      <c r="TXS47" s="1168"/>
      <c r="TXT47" s="1168"/>
      <c r="TXU47" s="1168"/>
      <c r="TXV47" s="1168"/>
      <c r="TXW47" s="1168"/>
      <c r="TXX47" s="1168"/>
      <c r="TXY47" s="1168"/>
      <c r="TXZ47" s="1168"/>
      <c r="TYA47" s="1168"/>
      <c r="TYB47" s="1168"/>
      <c r="TYC47" s="1168"/>
      <c r="TYD47" s="1168"/>
      <c r="TYE47" s="1168"/>
      <c r="TYF47" s="1168"/>
      <c r="TYG47" s="1168"/>
      <c r="TYH47" s="1168"/>
      <c r="TYI47" s="1168"/>
      <c r="TYJ47" s="1168"/>
      <c r="TYK47" s="1168"/>
      <c r="TYL47" s="1168"/>
      <c r="TYM47" s="1168"/>
      <c r="TYN47" s="1168"/>
      <c r="TYO47" s="1168"/>
      <c r="TYP47" s="1168"/>
      <c r="TYQ47" s="1168"/>
      <c r="TYR47" s="1168"/>
      <c r="TYS47" s="1168"/>
      <c r="TYT47" s="1168"/>
      <c r="TYU47" s="1168"/>
      <c r="TYV47" s="1168"/>
      <c r="TYW47" s="1168"/>
      <c r="TYX47" s="1168"/>
      <c r="TYY47" s="1168"/>
      <c r="TYZ47" s="1168"/>
      <c r="TZA47" s="1168"/>
      <c r="TZB47" s="1168"/>
      <c r="TZC47" s="1168"/>
      <c r="TZD47" s="1168"/>
      <c r="TZE47" s="1168"/>
      <c r="TZF47" s="1168"/>
      <c r="TZG47" s="1168"/>
      <c r="TZH47" s="1168"/>
      <c r="TZI47" s="1168"/>
      <c r="TZJ47" s="1168"/>
      <c r="TZK47" s="1168"/>
      <c r="TZL47" s="1168"/>
      <c r="TZM47" s="1168"/>
      <c r="TZN47" s="1168"/>
      <c r="TZO47" s="1168"/>
      <c r="TZP47" s="1168"/>
      <c r="TZQ47" s="1168"/>
      <c r="TZR47" s="1168"/>
      <c r="TZS47" s="1168"/>
      <c r="TZT47" s="1168"/>
      <c r="TZU47" s="1168"/>
      <c r="TZV47" s="1168"/>
      <c r="TZW47" s="1168"/>
      <c r="TZX47" s="1168"/>
      <c r="TZY47" s="1168"/>
      <c r="TZZ47" s="1168"/>
      <c r="UAA47" s="1168"/>
      <c r="UAB47" s="1168"/>
      <c r="UAC47" s="1168"/>
      <c r="UAD47" s="1168"/>
      <c r="UAE47" s="1168"/>
      <c r="UAF47" s="1168"/>
      <c r="UAG47" s="1168"/>
      <c r="UAH47" s="1168"/>
      <c r="UAI47" s="1168"/>
      <c r="UAJ47" s="1168"/>
      <c r="UAK47" s="1168"/>
      <c r="UAL47" s="1168"/>
      <c r="UAM47" s="1168"/>
      <c r="UAN47" s="1168"/>
      <c r="UAO47" s="1168"/>
      <c r="UAP47" s="1168"/>
      <c r="UAQ47" s="1168"/>
      <c r="UAR47" s="1168"/>
      <c r="UAS47" s="1168"/>
      <c r="UAT47" s="1168"/>
      <c r="UAU47" s="1168"/>
      <c r="UAV47" s="1168"/>
      <c r="UAW47" s="1168"/>
      <c r="UAX47" s="1168"/>
      <c r="UAY47" s="1168"/>
      <c r="UAZ47" s="1168"/>
      <c r="UBA47" s="1168"/>
      <c r="UBB47" s="1168"/>
      <c r="UBC47" s="1168"/>
      <c r="UBD47" s="1168"/>
      <c r="UBE47" s="1168"/>
      <c r="UBF47" s="1168"/>
      <c r="UBG47" s="1168"/>
      <c r="UBH47" s="1168"/>
      <c r="UBI47" s="1168"/>
      <c r="UBJ47" s="1168"/>
      <c r="UBK47" s="1168"/>
      <c r="UBL47" s="1168"/>
      <c r="UBM47" s="1168"/>
      <c r="UBN47" s="1168"/>
      <c r="UBO47" s="1168"/>
      <c r="UBP47" s="1168"/>
      <c r="UBQ47" s="1168"/>
      <c r="UBR47" s="1168"/>
      <c r="UBS47" s="1168"/>
      <c r="UBT47" s="1168"/>
      <c r="UBU47" s="1168"/>
      <c r="UBV47" s="1168"/>
      <c r="UBW47" s="1168"/>
      <c r="UBX47" s="1168"/>
      <c r="UBY47" s="1168"/>
      <c r="UBZ47" s="1168"/>
      <c r="UCA47" s="1168"/>
      <c r="UCB47" s="1168"/>
      <c r="UCC47" s="1168"/>
      <c r="UCD47" s="1168"/>
      <c r="UCE47" s="1168"/>
      <c r="UCF47" s="1168"/>
      <c r="UCG47" s="1168"/>
      <c r="UCH47" s="1168"/>
      <c r="UCI47" s="1168"/>
      <c r="UCJ47" s="1168"/>
      <c r="UCK47" s="1168"/>
      <c r="UCL47" s="1168"/>
      <c r="UCM47" s="1168"/>
      <c r="UCN47" s="1168"/>
      <c r="UCO47" s="1168"/>
      <c r="UCP47" s="1168"/>
      <c r="UCQ47" s="1168"/>
      <c r="UCR47" s="1168"/>
      <c r="UCS47" s="1168"/>
      <c r="UCT47" s="1168"/>
      <c r="UCU47" s="1168"/>
      <c r="UCV47" s="1168"/>
      <c r="UCW47" s="1168"/>
      <c r="UCX47" s="1168"/>
      <c r="UCY47" s="1168"/>
      <c r="UCZ47" s="1168"/>
      <c r="UDA47" s="1168"/>
      <c r="UDB47" s="1168"/>
      <c r="UDC47" s="1168"/>
      <c r="UDD47" s="1168"/>
      <c r="UDE47" s="1168"/>
      <c r="UDF47" s="1168"/>
      <c r="UDG47" s="1168"/>
      <c r="UDH47" s="1168"/>
      <c r="UDI47" s="1168"/>
      <c r="UDJ47" s="1168"/>
      <c r="UDK47" s="1168"/>
      <c r="UDL47" s="1168"/>
      <c r="UDM47" s="1168"/>
      <c r="UDN47" s="1168"/>
      <c r="UDO47" s="1168"/>
      <c r="UDP47" s="1168"/>
      <c r="UDQ47" s="1168"/>
      <c r="UDR47" s="1168"/>
      <c r="UDS47" s="1168"/>
      <c r="UDT47" s="1168"/>
      <c r="UDU47" s="1168"/>
      <c r="UDV47" s="1168"/>
      <c r="UDW47" s="1168"/>
      <c r="UDX47" s="1168"/>
      <c r="UDY47" s="1168"/>
      <c r="UDZ47" s="1168"/>
      <c r="UEA47" s="1168"/>
      <c r="UEB47" s="1168"/>
      <c r="UEC47" s="1168"/>
      <c r="UED47" s="1168"/>
      <c r="UEE47" s="1168"/>
      <c r="UEF47" s="1168"/>
      <c r="UEG47" s="1168"/>
      <c r="UEH47" s="1168"/>
      <c r="UEI47" s="1168"/>
      <c r="UEJ47" s="1168"/>
      <c r="UEK47" s="1168"/>
      <c r="UEL47" s="1168"/>
      <c r="UEM47" s="1168"/>
      <c r="UEN47" s="1168"/>
      <c r="UEO47" s="1168"/>
      <c r="UEP47" s="1168"/>
      <c r="UEQ47" s="1168"/>
      <c r="UER47" s="1168"/>
      <c r="UES47" s="1168"/>
      <c r="UET47" s="1168"/>
      <c r="UEU47" s="1168"/>
      <c r="UEV47" s="1168"/>
      <c r="UEW47" s="1168"/>
      <c r="UEX47" s="1168"/>
      <c r="UEY47" s="1168"/>
      <c r="UEZ47" s="1168"/>
      <c r="UFA47" s="1168"/>
      <c r="UFB47" s="1168"/>
      <c r="UFC47" s="1168"/>
      <c r="UFD47" s="1168"/>
      <c r="UFE47" s="1168"/>
      <c r="UFF47" s="1168"/>
      <c r="UFG47" s="1168"/>
      <c r="UFH47" s="1168"/>
      <c r="UFI47" s="1168"/>
      <c r="UFJ47" s="1168"/>
      <c r="UFK47" s="1168"/>
      <c r="UFL47" s="1168"/>
      <c r="UFM47" s="1168"/>
      <c r="UFN47" s="1168"/>
      <c r="UFO47" s="1168"/>
      <c r="UFP47" s="1168"/>
      <c r="UFQ47" s="1168"/>
      <c r="UFR47" s="1168"/>
      <c r="UFS47" s="1168"/>
      <c r="UFT47" s="1168"/>
      <c r="UFU47" s="1168"/>
      <c r="UFV47" s="1168"/>
      <c r="UFW47" s="1168"/>
      <c r="UFX47" s="1168"/>
      <c r="UFY47" s="1168"/>
      <c r="UFZ47" s="1168"/>
      <c r="UGA47" s="1168"/>
      <c r="UGB47" s="1168"/>
      <c r="UGC47" s="1168"/>
      <c r="UGD47" s="1168"/>
      <c r="UGE47" s="1168"/>
      <c r="UGF47" s="1168"/>
      <c r="UGG47" s="1168"/>
      <c r="UGH47" s="1168"/>
      <c r="UGI47" s="1168"/>
      <c r="UGJ47" s="1168"/>
      <c r="UGK47" s="1168"/>
      <c r="UGL47" s="1168"/>
      <c r="UGM47" s="1168"/>
      <c r="UGN47" s="1168"/>
      <c r="UGO47" s="1168"/>
      <c r="UGP47" s="1168"/>
      <c r="UGQ47" s="1168"/>
      <c r="UGR47" s="1168"/>
      <c r="UGS47" s="1168"/>
      <c r="UGT47" s="1168"/>
      <c r="UGU47" s="1168"/>
      <c r="UGV47" s="1168"/>
      <c r="UGW47" s="1168"/>
      <c r="UGX47" s="1168"/>
      <c r="UGY47" s="1168"/>
      <c r="UGZ47" s="1168"/>
      <c r="UHA47" s="1168"/>
      <c r="UHB47" s="1168"/>
      <c r="UHC47" s="1168"/>
      <c r="UHD47" s="1168"/>
      <c r="UHE47" s="1168"/>
      <c r="UHF47" s="1168"/>
      <c r="UHG47" s="1168"/>
      <c r="UHH47" s="1168"/>
      <c r="UHI47" s="1168"/>
      <c r="UHJ47" s="1168"/>
      <c r="UHK47" s="1168"/>
      <c r="UHL47" s="1168"/>
      <c r="UHM47" s="1168"/>
      <c r="UHN47" s="1168"/>
      <c r="UHO47" s="1168"/>
      <c r="UHP47" s="1168"/>
      <c r="UHQ47" s="1168"/>
      <c r="UHR47" s="1168"/>
      <c r="UHS47" s="1168"/>
      <c r="UHT47" s="1168"/>
      <c r="UHU47" s="1168"/>
      <c r="UHV47" s="1168"/>
      <c r="UHW47" s="1168"/>
      <c r="UHX47" s="1168"/>
      <c r="UHY47" s="1168"/>
      <c r="UHZ47" s="1168"/>
      <c r="UIA47" s="1168"/>
      <c r="UIB47" s="1168"/>
      <c r="UIC47" s="1168"/>
      <c r="UID47" s="1168"/>
      <c r="UIE47" s="1168"/>
      <c r="UIF47" s="1168"/>
      <c r="UIG47" s="1168"/>
      <c r="UIH47" s="1168"/>
      <c r="UII47" s="1168"/>
      <c r="UIJ47" s="1168"/>
      <c r="UIK47" s="1168"/>
      <c r="UIL47" s="1168"/>
      <c r="UIM47" s="1168"/>
      <c r="UIN47" s="1168"/>
      <c r="UIO47" s="1168"/>
      <c r="UIP47" s="1168"/>
      <c r="UIQ47" s="1168"/>
      <c r="UIR47" s="1168"/>
      <c r="UIS47" s="1168"/>
      <c r="UIT47" s="1168"/>
      <c r="UIU47" s="1168"/>
      <c r="UIV47" s="1168"/>
      <c r="UIW47" s="1168"/>
      <c r="UIX47" s="1168"/>
      <c r="UIY47" s="1168"/>
      <c r="UIZ47" s="1168"/>
      <c r="UJA47" s="1168"/>
      <c r="UJB47" s="1168"/>
      <c r="UJC47" s="1168"/>
      <c r="UJD47" s="1168"/>
      <c r="UJE47" s="1168"/>
      <c r="UJF47" s="1168"/>
      <c r="UJG47" s="1168"/>
      <c r="UJH47" s="1168"/>
      <c r="UJI47" s="1168"/>
      <c r="UJJ47" s="1168"/>
      <c r="UJK47" s="1168"/>
      <c r="UJL47" s="1168"/>
      <c r="UJM47" s="1168"/>
      <c r="UJN47" s="1168"/>
      <c r="UJO47" s="1168"/>
      <c r="UJP47" s="1168"/>
      <c r="UJQ47" s="1168"/>
      <c r="UJR47" s="1168"/>
      <c r="UJS47" s="1168"/>
      <c r="UJT47" s="1168"/>
      <c r="UJU47" s="1168"/>
      <c r="UJV47" s="1168"/>
      <c r="UJW47" s="1168"/>
      <c r="UJX47" s="1168"/>
      <c r="UJY47" s="1168"/>
      <c r="UJZ47" s="1168"/>
      <c r="UKA47" s="1168"/>
      <c r="UKB47" s="1168"/>
      <c r="UKC47" s="1168"/>
      <c r="UKD47" s="1168"/>
      <c r="UKE47" s="1168"/>
      <c r="UKF47" s="1168"/>
      <c r="UKG47" s="1168"/>
      <c r="UKH47" s="1168"/>
      <c r="UKI47" s="1168"/>
      <c r="UKJ47" s="1168"/>
      <c r="UKK47" s="1168"/>
      <c r="UKL47" s="1168"/>
      <c r="UKM47" s="1168"/>
      <c r="UKN47" s="1168"/>
      <c r="UKO47" s="1168"/>
      <c r="UKP47" s="1168"/>
      <c r="UKQ47" s="1168"/>
      <c r="UKR47" s="1168"/>
      <c r="UKS47" s="1168"/>
      <c r="UKT47" s="1168"/>
      <c r="UKU47" s="1168"/>
      <c r="UKV47" s="1168"/>
      <c r="UKW47" s="1168"/>
      <c r="UKX47" s="1168"/>
      <c r="UKY47" s="1168"/>
      <c r="UKZ47" s="1168"/>
      <c r="ULA47" s="1168"/>
      <c r="ULB47" s="1168"/>
      <c r="ULC47" s="1168"/>
      <c r="ULD47" s="1168"/>
      <c r="ULE47" s="1168"/>
      <c r="ULF47" s="1168"/>
      <c r="ULG47" s="1168"/>
      <c r="ULH47" s="1168"/>
      <c r="ULI47" s="1168"/>
      <c r="ULJ47" s="1168"/>
      <c r="ULK47" s="1168"/>
      <c r="ULL47" s="1168"/>
      <c r="ULM47" s="1168"/>
      <c r="ULN47" s="1168"/>
      <c r="ULO47" s="1168"/>
      <c r="ULP47" s="1168"/>
      <c r="ULQ47" s="1168"/>
      <c r="ULR47" s="1168"/>
      <c r="ULS47" s="1168"/>
      <c r="ULT47" s="1168"/>
      <c r="ULU47" s="1168"/>
      <c r="ULV47" s="1168"/>
      <c r="ULW47" s="1168"/>
      <c r="ULX47" s="1168"/>
      <c r="ULY47" s="1168"/>
      <c r="ULZ47" s="1168"/>
      <c r="UMA47" s="1168"/>
      <c r="UMB47" s="1168"/>
      <c r="UMC47" s="1168"/>
      <c r="UMD47" s="1168"/>
      <c r="UME47" s="1168"/>
      <c r="UMF47" s="1168"/>
      <c r="UMG47" s="1168"/>
      <c r="UMH47" s="1168"/>
      <c r="UMI47" s="1168"/>
      <c r="UMJ47" s="1168"/>
      <c r="UMK47" s="1168"/>
      <c r="UML47" s="1168"/>
      <c r="UMM47" s="1168"/>
      <c r="UMN47" s="1168"/>
      <c r="UMO47" s="1168"/>
      <c r="UMP47" s="1168"/>
      <c r="UMQ47" s="1168"/>
      <c r="UMR47" s="1168"/>
      <c r="UMS47" s="1168"/>
      <c r="UMT47" s="1168"/>
      <c r="UMU47" s="1168"/>
      <c r="UMV47" s="1168"/>
      <c r="UMW47" s="1168"/>
      <c r="UMX47" s="1168"/>
      <c r="UMY47" s="1168"/>
      <c r="UMZ47" s="1168"/>
      <c r="UNA47" s="1168"/>
      <c r="UNB47" s="1168"/>
      <c r="UNC47" s="1168"/>
      <c r="UND47" s="1168"/>
      <c r="UNE47" s="1168"/>
      <c r="UNF47" s="1168"/>
      <c r="UNG47" s="1168"/>
      <c r="UNH47" s="1168"/>
      <c r="UNI47" s="1168"/>
      <c r="UNJ47" s="1168"/>
      <c r="UNK47" s="1168"/>
      <c r="UNL47" s="1168"/>
      <c r="UNM47" s="1168"/>
      <c r="UNN47" s="1168"/>
      <c r="UNO47" s="1168"/>
      <c r="UNP47" s="1168"/>
      <c r="UNQ47" s="1168"/>
      <c r="UNR47" s="1168"/>
      <c r="UNS47" s="1168"/>
      <c r="UNT47" s="1168"/>
      <c r="UNU47" s="1168"/>
      <c r="UNV47" s="1168"/>
      <c r="UNW47" s="1168"/>
      <c r="UNX47" s="1168"/>
      <c r="UNY47" s="1168"/>
      <c r="UNZ47" s="1168"/>
      <c r="UOA47" s="1168"/>
      <c r="UOB47" s="1168"/>
      <c r="UOC47" s="1168"/>
      <c r="UOD47" s="1168"/>
      <c r="UOE47" s="1168"/>
      <c r="UOF47" s="1168"/>
      <c r="UOG47" s="1168"/>
      <c r="UOH47" s="1168"/>
      <c r="UOI47" s="1168"/>
      <c r="UOJ47" s="1168"/>
      <c r="UOK47" s="1168"/>
      <c r="UOL47" s="1168"/>
      <c r="UOM47" s="1168"/>
      <c r="UON47" s="1168"/>
      <c r="UOO47" s="1168"/>
      <c r="UOP47" s="1168"/>
      <c r="UOQ47" s="1168"/>
      <c r="UOR47" s="1168"/>
      <c r="UOS47" s="1168"/>
      <c r="UOT47" s="1168"/>
      <c r="UOU47" s="1168"/>
      <c r="UOV47" s="1168"/>
      <c r="UOW47" s="1168"/>
      <c r="UOX47" s="1168"/>
      <c r="UOY47" s="1168"/>
      <c r="UOZ47" s="1168"/>
      <c r="UPA47" s="1168"/>
      <c r="UPB47" s="1168"/>
      <c r="UPC47" s="1168"/>
      <c r="UPD47" s="1168"/>
      <c r="UPE47" s="1168"/>
      <c r="UPF47" s="1168"/>
      <c r="UPG47" s="1168"/>
      <c r="UPH47" s="1168"/>
      <c r="UPI47" s="1168"/>
      <c r="UPJ47" s="1168"/>
      <c r="UPK47" s="1168"/>
      <c r="UPL47" s="1168"/>
      <c r="UPM47" s="1168"/>
      <c r="UPN47" s="1168"/>
      <c r="UPO47" s="1168"/>
      <c r="UPP47" s="1168"/>
      <c r="UPQ47" s="1168"/>
      <c r="UPR47" s="1168"/>
      <c r="UPS47" s="1168"/>
      <c r="UPT47" s="1168"/>
      <c r="UPU47" s="1168"/>
      <c r="UPV47" s="1168"/>
      <c r="UPW47" s="1168"/>
      <c r="UPX47" s="1168"/>
      <c r="UPY47" s="1168"/>
      <c r="UPZ47" s="1168"/>
      <c r="UQA47" s="1168"/>
      <c r="UQB47" s="1168"/>
      <c r="UQC47" s="1168"/>
      <c r="UQD47" s="1168"/>
      <c r="UQE47" s="1168"/>
      <c r="UQF47" s="1168"/>
      <c r="UQG47" s="1168"/>
      <c r="UQH47" s="1168"/>
      <c r="UQI47" s="1168"/>
      <c r="UQJ47" s="1168"/>
      <c r="UQK47" s="1168"/>
      <c r="UQL47" s="1168"/>
      <c r="UQM47" s="1168"/>
      <c r="UQN47" s="1168"/>
      <c r="UQO47" s="1168"/>
      <c r="UQP47" s="1168"/>
      <c r="UQQ47" s="1168"/>
      <c r="UQR47" s="1168"/>
      <c r="UQS47" s="1168"/>
      <c r="UQT47" s="1168"/>
      <c r="UQU47" s="1168"/>
      <c r="UQV47" s="1168"/>
      <c r="UQW47" s="1168"/>
      <c r="UQX47" s="1168"/>
      <c r="UQY47" s="1168"/>
      <c r="UQZ47" s="1168"/>
      <c r="URA47" s="1168"/>
      <c r="URB47" s="1168"/>
      <c r="URC47" s="1168"/>
      <c r="URD47" s="1168"/>
      <c r="URE47" s="1168"/>
      <c r="URF47" s="1168"/>
      <c r="URG47" s="1168"/>
      <c r="URH47" s="1168"/>
      <c r="URI47" s="1168"/>
      <c r="URJ47" s="1168"/>
      <c r="URK47" s="1168"/>
      <c r="URL47" s="1168"/>
      <c r="URM47" s="1168"/>
      <c r="URN47" s="1168"/>
      <c r="URO47" s="1168"/>
      <c r="URP47" s="1168"/>
      <c r="URQ47" s="1168"/>
      <c r="URR47" s="1168"/>
      <c r="URS47" s="1168"/>
      <c r="URT47" s="1168"/>
      <c r="URU47" s="1168"/>
      <c r="URV47" s="1168"/>
      <c r="URW47" s="1168"/>
      <c r="URX47" s="1168"/>
      <c r="URY47" s="1168"/>
      <c r="URZ47" s="1168"/>
      <c r="USA47" s="1168"/>
      <c r="USB47" s="1168"/>
      <c r="USC47" s="1168"/>
      <c r="USD47" s="1168"/>
      <c r="USE47" s="1168"/>
      <c r="USF47" s="1168"/>
      <c r="USG47" s="1168"/>
      <c r="USH47" s="1168"/>
      <c r="USI47" s="1168"/>
      <c r="USJ47" s="1168"/>
      <c r="USK47" s="1168"/>
      <c r="USL47" s="1168"/>
      <c r="USM47" s="1168"/>
      <c r="USN47" s="1168"/>
      <c r="USO47" s="1168"/>
      <c r="USP47" s="1168"/>
      <c r="USQ47" s="1168"/>
      <c r="USR47" s="1168"/>
      <c r="USS47" s="1168"/>
      <c r="UST47" s="1168"/>
      <c r="USU47" s="1168"/>
      <c r="USV47" s="1168"/>
      <c r="USW47" s="1168"/>
      <c r="USX47" s="1168"/>
      <c r="USY47" s="1168"/>
      <c r="USZ47" s="1168"/>
      <c r="UTA47" s="1168"/>
      <c r="UTB47" s="1168"/>
      <c r="UTC47" s="1168"/>
      <c r="UTD47" s="1168"/>
      <c r="UTE47" s="1168"/>
      <c r="UTF47" s="1168"/>
      <c r="UTG47" s="1168"/>
      <c r="UTH47" s="1168"/>
      <c r="UTI47" s="1168"/>
      <c r="UTJ47" s="1168"/>
      <c r="UTK47" s="1168"/>
      <c r="UTL47" s="1168"/>
      <c r="UTM47" s="1168"/>
      <c r="UTN47" s="1168"/>
      <c r="UTO47" s="1168"/>
      <c r="UTP47" s="1168"/>
      <c r="UTQ47" s="1168"/>
      <c r="UTR47" s="1168"/>
      <c r="UTS47" s="1168"/>
      <c r="UTT47" s="1168"/>
      <c r="UTU47" s="1168"/>
      <c r="UTV47" s="1168"/>
      <c r="UTW47" s="1168"/>
      <c r="UTX47" s="1168"/>
      <c r="UTY47" s="1168"/>
      <c r="UTZ47" s="1168"/>
      <c r="UUA47" s="1168"/>
      <c r="UUB47" s="1168"/>
      <c r="UUC47" s="1168"/>
      <c r="UUD47" s="1168"/>
      <c r="UUE47" s="1168"/>
      <c r="UUF47" s="1168"/>
      <c r="UUG47" s="1168"/>
      <c r="UUH47" s="1168"/>
      <c r="UUI47" s="1168"/>
      <c r="UUJ47" s="1168"/>
      <c r="UUK47" s="1168"/>
      <c r="UUL47" s="1168"/>
      <c r="UUM47" s="1168"/>
      <c r="UUN47" s="1168"/>
      <c r="UUO47" s="1168"/>
      <c r="UUP47" s="1168"/>
      <c r="UUQ47" s="1168"/>
      <c r="UUR47" s="1168"/>
      <c r="UUS47" s="1168"/>
      <c r="UUT47" s="1168"/>
      <c r="UUU47" s="1168"/>
      <c r="UUV47" s="1168"/>
      <c r="UUW47" s="1168"/>
      <c r="UUX47" s="1168"/>
      <c r="UUY47" s="1168"/>
      <c r="UUZ47" s="1168"/>
      <c r="UVA47" s="1168"/>
      <c r="UVB47" s="1168"/>
      <c r="UVC47" s="1168"/>
      <c r="UVD47" s="1168"/>
      <c r="UVE47" s="1168"/>
      <c r="UVF47" s="1168"/>
      <c r="UVG47" s="1168"/>
      <c r="UVH47" s="1168"/>
      <c r="UVI47" s="1168"/>
      <c r="UVJ47" s="1168"/>
      <c r="UVK47" s="1168"/>
      <c r="UVL47" s="1168"/>
      <c r="UVM47" s="1168"/>
      <c r="UVN47" s="1168"/>
      <c r="UVO47" s="1168"/>
      <c r="UVP47" s="1168"/>
      <c r="UVQ47" s="1168"/>
      <c r="UVR47" s="1168"/>
      <c r="UVS47" s="1168"/>
      <c r="UVT47" s="1168"/>
      <c r="UVU47" s="1168"/>
      <c r="UVV47" s="1168"/>
      <c r="UVW47" s="1168"/>
      <c r="UVX47" s="1168"/>
      <c r="UVY47" s="1168"/>
      <c r="UVZ47" s="1168"/>
      <c r="UWA47" s="1168"/>
      <c r="UWB47" s="1168"/>
      <c r="UWC47" s="1168"/>
      <c r="UWD47" s="1168"/>
      <c r="UWE47" s="1168"/>
      <c r="UWF47" s="1168"/>
      <c r="UWG47" s="1168"/>
      <c r="UWH47" s="1168"/>
      <c r="UWI47" s="1168"/>
      <c r="UWJ47" s="1168"/>
      <c r="UWK47" s="1168"/>
      <c r="UWL47" s="1168"/>
      <c r="UWM47" s="1168"/>
      <c r="UWN47" s="1168"/>
      <c r="UWO47" s="1168"/>
      <c r="UWP47" s="1168"/>
      <c r="UWQ47" s="1168"/>
      <c r="UWR47" s="1168"/>
      <c r="UWS47" s="1168"/>
      <c r="UWT47" s="1168"/>
      <c r="UWU47" s="1168"/>
      <c r="UWV47" s="1168"/>
      <c r="UWW47" s="1168"/>
      <c r="UWX47" s="1168"/>
      <c r="UWY47" s="1168"/>
      <c r="UWZ47" s="1168"/>
      <c r="UXA47" s="1168"/>
      <c r="UXB47" s="1168"/>
      <c r="UXC47" s="1168"/>
      <c r="UXD47" s="1168"/>
      <c r="UXE47" s="1168"/>
      <c r="UXF47" s="1168"/>
      <c r="UXG47" s="1168"/>
      <c r="UXH47" s="1168"/>
      <c r="UXI47" s="1168"/>
      <c r="UXJ47" s="1168"/>
      <c r="UXK47" s="1168"/>
      <c r="UXL47" s="1168"/>
      <c r="UXM47" s="1168"/>
      <c r="UXN47" s="1168"/>
      <c r="UXO47" s="1168"/>
      <c r="UXP47" s="1168"/>
      <c r="UXQ47" s="1168"/>
      <c r="UXR47" s="1168"/>
      <c r="UXS47" s="1168"/>
      <c r="UXT47" s="1168"/>
      <c r="UXU47" s="1168"/>
      <c r="UXV47" s="1168"/>
      <c r="UXW47" s="1168"/>
      <c r="UXX47" s="1168"/>
      <c r="UXY47" s="1168"/>
      <c r="UXZ47" s="1168"/>
      <c r="UYA47" s="1168"/>
      <c r="UYB47" s="1168"/>
      <c r="UYC47" s="1168"/>
      <c r="UYD47" s="1168"/>
      <c r="UYE47" s="1168"/>
      <c r="UYF47" s="1168"/>
      <c r="UYG47" s="1168"/>
      <c r="UYH47" s="1168"/>
      <c r="UYI47" s="1168"/>
      <c r="UYJ47" s="1168"/>
      <c r="UYK47" s="1168"/>
      <c r="UYL47" s="1168"/>
      <c r="UYM47" s="1168"/>
      <c r="UYN47" s="1168"/>
      <c r="UYO47" s="1168"/>
      <c r="UYP47" s="1168"/>
      <c r="UYQ47" s="1168"/>
      <c r="UYR47" s="1168"/>
      <c r="UYS47" s="1168"/>
      <c r="UYT47" s="1168"/>
      <c r="UYU47" s="1168"/>
      <c r="UYV47" s="1168"/>
      <c r="UYW47" s="1168"/>
      <c r="UYX47" s="1168"/>
      <c r="UYY47" s="1168"/>
      <c r="UYZ47" s="1168"/>
      <c r="UZA47" s="1168"/>
      <c r="UZB47" s="1168"/>
      <c r="UZC47" s="1168"/>
      <c r="UZD47" s="1168"/>
      <c r="UZE47" s="1168"/>
      <c r="UZF47" s="1168"/>
      <c r="UZG47" s="1168"/>
      <c r="UZH47" s="1168"/>
      <c r="UZI47" s="1168"/>
      <c r="UZJ47" s="1168"/>
      <c r="UZK47" s="1168"/>
      <c r="UZL47" s="1168"/>
      <c r="UZM47" s="1168"/>
      <c r="UZN47" s="1168"/>
      <c r="UZO47" s="1168"/>
      <c r="UZP47" s="1168"/>
      <c r="UZQ47" s="1168"/>
      <c r="UZR47" s="1168"/>
      <c r="UZS47" s="1168"/>
      <c r="UZT47" s="1168"/>
      <c r="UZU47" s="1168"/>
      <c r="UZV47" s="1168"/>
      <c r="UZW47" s="1168"/>
      <c r="UZX47" s="1168"/>
      <c r="UZY47" s="1168"/>
      <c r="UZZ47" s="1168"/>
      <c r="VAA47" s="1168"/>
      <c r="VAB47" s="1168"/>
      <c r="VAC47" s="1168"/>
      <c r="VAD47" s="1168"/>
      <c r="VAE47" s="1168"/>
      <c r="VAF47" s="1168"/>
      <c r="VAG47" s="1168"/>
      <c r="VAH47" s="1168"/>
      <c r="VAI47" s="1168"/>
      <c r="VAJ47" s="1168"/>
      <c r="VAK47" s="1168"/>
      <c r="VAL47" s="1168"/>
      <c r="VAM47" s="1168"/>
      <c r="VAN47" s="1168"/>
      <c r="VAO47" s="1168"/>
      <c r="VAP47" s="1168"/>
      <c r="VAQ47" s="1168"/>
      <c r="VAR47" s="1168"/>
      <c r="VAS47" s="1168"/>
      <c r="VAT47" s="1168"/>
      <c r="VAU47" s="1168"/>
      <c r="VAV47" s="1168"/>
      <c r="VAW47" s="1168"/>
      <c r="VAX47" s="1168"/>
      <c r="VAY47" s="1168"/>
      <c r="VAZ47" s="1168"/>
      <c r="VBA47" s="1168"/>
      <c r="VBB47" s="1168"/>
      <c r="VBC47" s="1168"/>
      <c r="VBD47" s="1168"/>
      <c r="VBE47" s="1168"/>
      <c r="VBF47" s="1168"/>
      <c r="VBG47" s="1168"/>
      <c r="VBH47" s="1168"/>
      <c r="VBI47" s="1168"/>
      <c r="VBJ47" s="1168"/>
      <c r="VBK47" s="1168"/>
      <c r="VBL47" s="1168"/>
      <c r="VBM47" s="1168"/>
      <c r="VBN47" s="1168"/>
      <c r="VBO47" s="1168"/>
      <c r="VBP47" s="1168"/>
      <c r="VBQ47" s="1168"/>
      <c r="VBR47" s="1168"/>
      <c r="VBS47" s="1168"/>
      <c r="VBT47" s="1168"/>
      <c r="VBU47" s="1168"/>
      <c r="VBV47" s="1168"/>
      <c r="VBW47" s="1168"/>
      <c r="VBX47" s="1168"/>
      <c r="VBY47" s="1168"/>
      <c r="VBZ47" s="1168"/>
      <c r="VCA47" s="1168"/>
      <c r="VCB47" s="1168"/>
      <c r="VCC47" s="1168"/>
      <c r="VCD47" s="1168"/>
      <c r="VCE47" s="1168"/>
      <c r="VCF47" s="1168"/>
      <c r="VCG47" s="1168"/>
      <c r="VCH47" s="1168"/>
      <c r="VCI47" s="1168"/>
      <c r="VCJ47" s="1168"/>
      <c r="VCK47" s="1168"/>
      <c r="VCL47" s="1168"/>
      <c r="VCM47" s="1168"/>
      <c r="VCN47" s="1168"/>
      <c r="VCO47" s="1168"/>
      <c r="VCP47" s="1168"/>
      <c r="VCQ47" s="1168"/>
      <c r="VCR47" s="1168"/>
      <c r="VCS47" s="1168"/>
      <c r="VCT47" s="1168"/>
      <c r="VCU47" s="1168"/>
      <c r="VCV47" s="1168"/>
      <c r="VCW47" s="1168"/>
      <c r="VCX47" s="1168"/>
      <c r="VCY47" s="1168"/>
      <c r="VCZ47" s="1168"/>
      <c r="VDA47" s="1168"/>
      <c r="VDB47" s="1168"/>
      <c r="VDC47" s="1168"/>
      <c r="VDD47" s="1168"/>
      <c r="VDE47" s="1168"/>
      <c r="VDF47" s="1168"/>
      <c r="VDG47" s="1168"/>
      <c r="VDH47" s="1168"/>
      <c r="VDI47" s="1168"/>
      <c r="VDJ47" s="1168"/>
      <c r="VDK47" s="1168"/>
      <c r="VDL47" s="1168"/>
      <c r="VDM47" s="1168"/>
      <c r="VDN47" s="1168"/>
      <c r="VDO47" s="1168"/>
      <c r="VDP47" s="1168"/>
      <c r="VDQ47" s="1168"/>
      <c r="VDR47" s="1168"/>
      <c r="VDS47" s="1168"/>
      <c r="VDT47" s="1168"/>
      <c r="VDU47" s="1168"/>
      <c r="VDV47" s="1168"/>
      <c r="VDW47" s="1168"/>
      <c r="VDX47" s="1168"/>
      <c r="VDY47" s="1168"/>
      <c r="VDZ47" s="1168"/>
      <c r="VEA47" s="1168"/>
      <c r="VEB47" s="1168"/>
      <c r="VEC47" s="1168"/>
      <c r="VED47" s="1168"/>
      <c r="VEE47" s="1168"/>
      <c r="VEF47" s="1168"/>
      <c r="VEG47" s="1168"/>
      <c r="VEH47" s="1168"/>
      <c r="VEI47" s="1168"/>
      <c r="VEJ47" s="1168"/>
      <c r="VEK47" s="1168"/>
      <c r="VEL47" s="1168"/>
      <c r="VEM47" s="1168"/>
      <c r="VEN47" s="1168"/>
      <c r="VEO47" s="1168"/>
      <c r="VEP47" s="1168"/>
      <c r="VEQ47" s="1168"/>
      <c r="VER47" s="1168"/>
      <c r="VES47" s="1168"/>
      <c r="VET47" s="1168"/>
      <c r="VEU47" s="1168"/>
      <c r="VEV47" s="1168"/>
      <c r="VEW47" s="1168"/>
      <c r="VEX47" s="1168"/>
      <c r="VEY47" s="1168"/>
      <c r="VEZ47" s="1168"/>
      <c r="VFA47" s="1168"/>
      <c r="VFB47" s="1168"/>
      <c r="VFC47" s="1168"/>
      <c r="VFD47" s="1168"/>
      <c r="VFE47" s="1168"/>
      <c r="VFF47" s="1168"/>
      <c r="VFG47" s="1168"/>
      <c r="VFH47" s="1168"/>
      <c r="VFI47" s="1168"/>
      <c r="VFJ47" s="1168"/>
      <c r="VFK47" s="1168"/>
      <c r="VFL47" s="1168"/>
      <c r="VFM47" s="1168"/>
      <c r="VFN47" s="1168"/>
      <c r="VFO47" s="1168"/>
      <c r="VFP47" s="1168"/>
      <c r="VFQ47" s="1168"/>
      <c r="VFR47" s="1168"/>
      <c r="VFS47" s="1168"/>
      <c r="VFT47" s="1168"/>
      <c r="VFU47" s="1168"/>
      <c r="VFV47" s="1168"/>
      <c r="VFW47" s="1168"/>
      <c r="VFX47" s="1168"/>
      <c r="VFY47" s="1168"/>
      <c r="VFZ47" s="1168"/>
      <c r="VGA47" s="1168"/>
      <c r="VGB47" s="1168"/>
      <c r="VGC47" s="1168"/>
      <c r="VGD47" s="1168"/>
      <c r="VGE47" s="1168"/>
      <c r="VGF47" s="1168"/>
      <c r="VGG47" s="1168"/>
      <c r="VGH47" s="1168"/>
      <c r="VGI47" s="1168"/>
      <c r="VGJ47" s="1168"/>
      <c r="VGK47" s="1168"/>
      <c r="VGL47" s="1168"/>
      <c r="VGM47" s="1168"/>
      <c r="VGN47" s="1168"/>
      <c r="VGO47" s="1168"/>
      <c r="VGP47" s="1168"/>
      <c r="VGQ47" s="1168"/>
      <c r="VGR47" s="1168"/>
      <c r="VGS47" s="1168"/>
      <c r="VGT47" s="1168"/>
      <c r="VGU47" s="1168"/>
      <c r="VGV47" s="1168"/>
      <c r="VGW47" s="1168"/>
      <c r="VGX47" s="1168"/>
      <c r="VGY47" s="1168"/>
      <c r="VGZ47" s="1168"/>
      <c r="VHA47" s="1168"/>
      <c r="VHB47" s="1168"/>
      <c r="VHC47" s="1168"/>
      <c r="VHD47" s="1168"/>
      <c r="VHE47" s="1168"/>
      <c r="VHF47" s="1168"/>
      <c r="VHG47" s="1168"/>
      <c r="VHH47" s="1168"/>
      <c r="VHI47" s="1168"/>
      <c r="VHJ47" s="1168"/>
      <c r="VHK47" s="1168"/>
      <c r="VHL47" s="1168"/>
      <c r="VHM47" s="1168"/>
      <c r="VHN47" s="1168"/>
      <c r="VHO47" s="1168"/>
      <c r="VHP47" s="1168"/>
      <c r="VHQ47" s="1168"/>
      <c r="VHR47" s="1168"/>
      <c r="VHS47" s="1168"/>
      <c r="VHT47" s="1168"/>
      <c r="VHU47" s="1168"/>
      <c r="VHV47" s="1168"/>
      <c r="VHW47" s="1168"/>
      <c r="VHX47" s="1168"/>
      <c r="VHY47" s="1168"/>
      <c r="VHZ47" s="1168"/>
      <c r="VIA47" s="1168"/>
      <c r="VIB47" s="1168"/>
      <c r="VIC47" s="1168"/>
      <c r="VID47" s="1168"/>
      <c r="VIE47" s="1168"/>
      <c r="VIF47" s="1168"/>
      <c r="VIG47" s="1168"/>
      <c r="VIH47" s="1168"/>
      <c r="VII47" s="1168"/>
      <c r="VIJ47" s="1168"/>
      <c r="VIK47" s="1168"/>
      <c r="VIL47" s="1168"/>
      <c r="VIM47" s="1168"/>
      <c r="VIN47" s="1168"/>
      <c r="VIO47" s="1168"/>
      <c r="VIP47" s="1168"/>
      <c r="VIQ47" s="1168"/>
      <c r="VIR47" s="1168"/>
      <c r="VIS47" s="1168"/>
      <c r="VIT47" s="1168"/>
      <c r="VIU47" s="1168"/>
      <c r="VIV47" s="1168"/>
      <c r="VIW47" s="1168"/>
      <c r="VIX47" s="1168"/>
      <c r="VIY47" s="1168"/>
      <c r="VIZ47" s="1168"/>
      <c r="VJA47" s="1168"/>
      <c r="VJB47" s="1168"/>
      <c r="VJC47" s="1168"/>
      <c r="VJD47" s="1168"/>
      <c r="VJE47" s="1168"/>
      <c r="VJF47" s="1168"/>
      <c r="VJG47" s="1168"/>
      <c r="VJH47" s="1168"/>
      <c r="VJI47" s="1168"/>
      <c r="VJJ47" s="1168"/>
      <c r="VJK47" s="1168"/>
      <c r="VJL47" s="1168"/>
      <c r="VJM47" s="1168"/>
      <c r="VJN47" s="1168"/>
      <c r="VJO47" s="1168"/>
      <c r="VJP47" s="1168"/>
      <c r="VJQ47" s="1168"/>
      <c r="VJR47" s="1168"/>
      <c r="VJS47" s="1168"/>
      <c r="VJT47" s="1168"/>
      <c r="VJU47" s="1168"/>
      <c r="VJV47" s="1168"/>
      <c r="VJW47" s="1168"/>
      <c r="VJX47" s="1168"/>
      <c r="VJY47" s="1168"/>
      <c r="VJZ47" s="1168"/>
      <c r="VKA47" s="1168"/>
      <c r="VKB47" s="1168"/>
      <c r="VKC47" s="1168"/>
      <c r="VKD47" s="1168"/>
      <c r="VKE47" s="1168"/>
      <c r="VKF47" s="1168"/>
      <c r="VKG47" s="1168"/>
      <c r="VKH47" s="1168"/>
      <c r="VKI47" s="1168"/>
      <c r="VKJ47" s="1168"/>
      <c r="VKK47" s="1168"/>
      <c r="VKL47" s="1168"/>
      <c r="VKM47" s="1168"/>
      <c r="VKN47" s="1168"/>
      <c r="VKO47" s="1168"/>
      <c r="VKP47" s="1168"/>
      <c r="VKQ47" s="1168"/>
      <c r="VKR47" s="1168"/>
      <c r="VKS47" s="1168"/>
      <c r="VKT47" s="1168"/>
      <c r="VKU47" s="1168"/>
      <c r="VKV47" s="1168"/>
      <c r="VKW47" s="1168"/>
      <c r="VKX47" s="1168"/>
      <c r="VKY47" s="1168"/>
      <c r="VKZ47" s="1168"/>
      <c r="VLA47" s="1168"/>
      <c r="VLB47" s="1168"/>
      <c r="VLC47" s="1168"/>
      <c r="VLD47" s="1168"/>
      <c r="VLE47" s="1168"/>
      <c r="VLF47" s="1168"/>
      <c r="VLG47" s="1168"/>
      <c r="VLH47" s="1168"/>
      <c r="VLI47" s="1168"/>
      <c r="VLJ47" s="1168"/>
      <c r="VLK47" s="1168"/>
      <c r="VLL47" s="1168"/>
      <c r="VLM47" s="1168"/>
      <c r="VLN47" s="1168"/>
      <c r="VLO47" s="1168"/>
      <c r="VLP47" s="1168"/>
      <c r="VLQ47" s="1168"/>
      <c r="VLR47" s="1168"/>
      <c r="VLS47" s="1168"/>
      <c r="VLT47" s="1168"/>
      <c r="VLU47" s="1168"/>
      <c r="VLV47" s="1168"/>
      <c r="VLW47" s="1168"/>
      <c r="VLX47" s="1168"/>
      <c r="VLY47" s="1168"/>
      <c r="VLZ47" s="1168"/>
      <c r="VMA47" s="1168"/>
      <c r="VMB47" s="1168"/>
      <c r="VMC47" s="1168"/>
      <c r="VMD47" s="1168"/>
      <c r="VME47" s="1168"/>
      <c r="VMF47" s="1168"/>
      <c r="VMG47" s="1168"/>
      <c r="VMH47" s="1168"/>
      <c r="VMI47" s="1168"/>
      <c r="VMJ47" s="1168"/>
      <c r="VMK47" s="1168"/>
      <c r="VML47" s="1168"/>
      <c r="VMM47" s="1168"/>
      <c r="VMN47" s="1168"/>
      <c r="VMO47" s="1168"/>
      <c r="VMP47" s="1168"/>
      <c r="VMQ47" s="1168"/>
      <c r="VMR47" s="1168"/>
      <c r="VMS47" s="1168"/>
      <c r="VMT47" s="1168"/>
      <c r="VMU47" s="1168"/>
      <c r="VMV47" s="1168"/>
      <c r="VMW47" s="1168"/>
      <c r="VMX47" s="1168"/>
      <c r="VMY47" s="1168"/>
      <c r="VMZ47" s="1168"/>
      <c r="VNA47" s="1168"/>
      <c r="VNB47" s="1168"/>
      <c r="VNC47" s="1168"/>
      <c r="VND47" s="1168"/>
      <c r="VNE47" s="1168"/>
      <c r="VNF47" s="1168"/>
      <c r="VNG47" s="1168"/>
      <c r="VNH47" s="1168"/>
      <c r="VNI47" s="1168"/>
      <c r="VNJ47" s="1168"/>
      <c r="VNK47" s="1168"/>
      <c r="VNL47" s="1168"/>
      <c r="VNM47" s="1168"/>
      <c r="VNN47" s="1168"/>
      <c r="VNO47" s="1168"/>
      <c r="VNP47" s="1168"/>
      <c r="VNQ47" s="1168"/>
      <c r="VNR47" s="1168"/>
      <c r="VNS47" s="1168"/>
      <c r="VNT47" s="1168"/>
      <c r="VNU47" s="1168"/>
      <c r="VNV47" s="1168"/>
      <c r="VNW47" s="1168"/>
      <c r="VNX47" s="1168"/>
      <c r="VNY47" s="1168"/>
      <c r="VNZ47" s="1168"/>
      <c r="VOA47" s="1168"/>
      <c r="VOB47" s="1168"/>
      <c r="VOC47" s="1168"/>
      <c r="VOD47" s="1168"/>
      <c r="VOE47" s="1168"/>
      <c r="VOF47" s="1168"/>
      <c r="VOG47" s="1168"/>
      <c r="VOH47" s="1168"/>
      <c r="VOI47" s="1168"/>
      <c r="VOJ47" s="1168"/>
      <c r="VOK47" s="1168"/>
      <c r="VOL47" s="1168"/>
      <c r="VOM47" s="1168"/>
      <c r="VON47" s="1168"/>
      <c r="VOO47" s="1168"/>
      <c r="VOP47" s="1168"/>
      <c r="VOQ47" s="1168"/>
      <c r="VOR47" s="1168"/>
      <c r="VOS47" s="1168"/>
      <c r="VOT47" s="1168"/>
      <c r="VOU47" s="1168"/>
      <c r="VOV47" s="1168"/>
      <c r="VOW47" s="1168"/>
      <c r="VOX47" s="1168"/>
      <c r="VOY47" s="1168"/>
      <c r="VOZ47" s="1168"/>
      <c r="VPA47" s="1168"/>
      <c r="VPB47" s="1168"/>
      <c r="VPC47" s="1168"/>
      <c r="VPD47" s="1168"/>
      <c r="VPE47" s="1168"/>
      <c r="VPF47" s="1168"/>
      <c r="VPG47" s="1168"/>
      <c r="VPH47" s="1168"/>
      <c r="VPI47" s="1168"/>
      <c r="VPJ47" s="1168"/>
      <c r="VPK47" s="1168"/>
      <c r="VPL47" s="1168"/>
      <c r="VPM47" s="1168"/>
      <c r="VPN47" s="1168"/>
      <c r="VPO47" s="1168"/>
      <c r="VPP47" s="1168"/>
      <c r="VPQ47" s="1168"/>
      <c r="VPR47" s="1168"/>
      <c r="VPS47" s="1168"/>
      <c r="VPT47" s="1168"/>
      <c r="VPU47" s="1168"/>
      <c r="VPV47" s="1168"/>
      <c r="VPW47" s="1168"/>
      <c r="VPX47" s="1168"/>
      <c r="VPY47" s="1168"/>
      <c r="VPZ47" s="1168"/>
      <c r="VQA47" s="1168"/>
      <c r="VQB47" s="1168"/>
      <c r="VQC47" s="1168"/>
      <c r="VQD47" s="1168"/>
      <c r="VQE47" s="1168"/>
      <c r="VQF47" s="1168"/>
      <c r="VQG47" s="1168"/>
      <c r="VQH47" s="1168"/>
      <c r="VQI47" s="1168"/>
      <c r="VQJ47" s="1168"/>
      <c r="VQK47" s="1168"/>
      <c r="VQL47" s="1168"/>
      <c r="VQM47" s="1168"/>
      <c r="VQN47" s="1168"/>
      <c r="VQO47" s="1168"/>
      <c r="VQP47" s="1168"/>
      <c r="VQQ47" s="1168"/>
      <c r="VQR47" s="1168"/>
      <c r="VQS47" s="1168"/>
      <c r="VQT47" s="1168"/>
      <c r="VQU47" s="1168"/>
      <c r="VQV47" s="1168"/>
      <c r="VQW47" s="1168"/>
      <c r="VQX47" s="1168"/>
      <c r="VQY47" s="1168"/>
      <c r="VQZ47" s="1168"/>
      <c r="VRA47" s="1168"/>
      <c r="VRB47" s="1168"/>
      <c r="VRC47" s="1168"/>
      <c r="VRD47" s="1168"/>
      <c r="VRE47" s="1168"/>
      <c r="VRF47" s="1168"/>
      <c r="VRG47" s="1168"/>
      <c r="VRH47" s="1168"/>
      <c r="VRI47" s="1168"/>
      <c r="VRJ47" s="1168"/>
      <c r="VRK47" s="1168"/>
      <c r="VRL47" s="1168"/>
      <c r="VRM47" s="1168"/>
      <c r="VRN47" s="1168"/>
      <c r="VRO47" s="1168"/>
      <c r="VRP47" s="1168"/>
      <c r="VRQ47" s="1168"/>
      <c r="VRR47" s="1168"/>
      <c r="VRS47" s="1168"/>
      <c r="VRT47" s="1168"/>
      <c r="VRU47" s="1168"/>
      <c r="VRV47" s="1168"/>
      <c r="VRW47" s="1168"/>
      <c r="VRX47" s="1168"/>
      <c r="VRY47" s="1168"/>
      <c r="VRZ47" s="1168"/>
      <c r="VSA47" s="1168"/>
      <c r="VSB47" s="1168"/>
      <c r="VSC47" s="1168"/>
      <c r="VSD47" s="1168"/>
      <c r="VSE47" s="1168"/>
      <c r="VSF47" s="1168"/>
      <c r="VSG47" s="1168"/>
      <c r="VSH47" s="1168"/>
      <c r="VSI47" s="1168"/>
      <c r="VSJ47" s="1168"/>
      <c r="VSK47" s="1168"/>
      <c r="VSL47" s="1168"/>
      <c r="VSM47" s="1168"/>
      <c r="VSN47" s="1168"/>
      <c r="VSO47" s="1168"/>
      <c r="VSP47" s="1168"/>
      <c r="VSQ47" s="1168"/>
      <c r="VSR47" s="1168"/>
      <c r="VSS47" s="1168"/>
      <c r="VST47" s="1168"/>
      <c r="VSU47" s="1168"/>
      <c r="VSV47" s="1168"/>
      <c r="VSW47" s="1168"/>
      <c r="VSX47" s="1168"/>
      <c r="VSY47" s="1168"/>
      <c r="VSZ47" s="1168"/>
      <c r="VTA47" s="1168"/>
      <c r="VTB47" s="1168"/>
      <c r="VTC47" s="1168"/>
      <c r="VTD47" s="1168"/>
      <c r="VTE47" s="1168"/>
      <c r="VTF47" s="1168"/>
      <c r="VTG47" s="1168"/>
      <c r="VTH47" s="1168"/>
      <c r="VTI47" s="1168"/>
      <c r="VTJ47" s="1168"/>
      <c r="VTK47" s="1168"/>
      <c r="VTL47" s="1168"/>
      <c r="VTM47" s="1168"/>
      <c r="VTN47" s="1168"/>
      <c r="VTO47" s="1168"/>
      <c r="VTP47" s="1168"/>
      <c r="VTQ47" s="1168"/>
      <c r="VTR47" s="1168"/>
      <c r="VTS47" s="1168"/>
      <c r="VTT47" s="1168"/>
      <c r="VTU47" s="1168"/>
      <c r="VTV47" s="1168"/>
      <c r="VTW47" s="1168"/>
      <c r="VTX47" s="1168"/>
      <c r="VTY47" s="1168"/>
      <c r="VTZ47" s="1168"/>
      <c r="VUA47" s="1168"/>
      <c r="VUB47" s="1168"/>
      <c r="VUC47" s="1168"/>
      <c r="VUD47" s="1168"/>
      <c r="VUE47" s="1168"/>
      <c r="VUF47" s="1168"/>
      <c r="VUG47" s="1168"/>
      <c r="VUH47" s="1168"/>
      <c r="VUI47" s="1168"/>
      <c r="VUJ47" s="1168"/>
      <c r="VUK47" s="1168"/>
      <c r="VUL47" s="1168"/>
      <c r="VUM47" s="1168"/>
      <c r="VUN47" s="1168"/>
      <c r="VUO47" s="1168"/>
      <c r="VUP47" s="1168"/>
      <c r="VUQ47" s="1168"/>
      <c r="VUR47" s="1168"/>
      <c r="VUS47" s="1168"/>
      <c r="VUT47" s="1168"/>
      <c r="VUU47" s="1168"/>
      <c r="VUV47" s="1168"/>
      <c r="VUW47" s="1168"/>
      <c r="VUX47" s="1168"/>
      <c r="VUY47" s="1168"/>
      <c r="VUZ47" s="1168"/>
      <c r="VVA47" s="1168"/>
      <c r="VVB47" s="1168"/>
      <c r="VVC47" s="1168"/>
      <c r="VVD47" s="1168"/>
      <c r="VVE47" s="1168"/>
      <c r="VVF47" s="1168"/>
      <c r="VVG47" s="1168"/>
      <c r="VVH47" s="1168"/>
      <c r="VVI47" s="1168"/>
      <c r="VVJ47" s="1168"/>
      <c r="VVK47" s="1168"/>
      <c r="VVL47" s="1168"/>
      <c r="VVM47" s="1168"/>
      <c r="VVN47" s="1168"/>
      <c r="VVO47" s="1168"/>
      <c r="VVP47" s="1168"/>
      <c r="VVQ47" s="1168"/>
      <c r="VVR47" s="1168"/>
      <c r="VVS47" s="1168"/>
      <c r="VVT47" s="1168"/>
      <c r="VVU47" s="1168"/>
      <c r="VVV47" s="1168"/>
      <c r="VVW47" s="1168"/>
      <c r="VVX47" s="1168"/>
      <c r="VVY47" s="1168"/>
      <c r="VVZ47" s="1168"/>
      <c r="VWA47" s="1168"/>
      <c r="VWB47" s="1168"/>
      <c r="VWC47" s="1168"/>
      <c r="VWD47" s="1168"/>
      <c r="VWE47" s="1168"/>
      <c r="VWF47" s="1168"/>
      <c r="VWG47" s="1168"/>
      <c r="VWH47" s="1168"/>
      <c r="VWI47" s="1168"/>
      <c r="VWJ47" s="1168"/>
      <c r="VWK47" s="1168"/>
      <c r="VWL47" s="1168"/>
      <c r="VWM47" s="1168"/>
      <c r="VWN47" s="1168"/>
      <c r="VWO47" s="1168"/>
      <c r="VWP47" s="1168"/>
      <c r="VWQ47" s="1168"/>
      <c r="VWR47" s="1168"/>
      <c r="VWS47" s="1168"/>
      <c r="VWT47" s="1168"/>
      <c r="VWU47" s="1168"/>
      <c r="VWV47" s="1168"/>
      <c r="VWW47" s="1168"/>
      <c r="VWX47" s="1168"/>
      <c r="VWY47" s="1168"/>
      <c r="VWZ47" s="1168"/>
      <c r="VXA47" s="1168"/>
      <c r="VXB47" s="1168"/>
      <c r="VXC47" s="1168"/>
      <c r="VXD47" s="1168"/>
      <c r="VXE47" s="1168"/>
      <c r="VXF47" s="1168"/>
      <c r="VXG47" s="1168"/>
      <c r="VXH47" s="1168"/>
      <c r="VXI47" s="1168"/>
      <c r="VXJ47" s="1168"/>
      <c r="VXK47" s="1168"/>
      <c r="VXL47" s="1168"/>
      <c r="VXM47" s="1168"/>
      <c r="VXN47" s="1168"/>
      <c r="VXO47" s="1168"/>
      <c r="VXP47" s="1168"/>
      <c r="VXQ47" s="1168"/>
      <c r="VXR47" s="1168"/>
      <c r="VXS47" s="1168"/>
      <c r="VXT47" s="1168"/>
      <c r="VXU47" s="1168"/>
      <c r="VXV47" s="1168"/>
      <c r="VXW47" s="1168"/>
      <c r="VXX47" s="1168"/>
      <c r="VXY47" s="1168"/>
      <c r="VXZ47" s="1168"/>
      <c r="VYA47" s="1168"/>
      <c r="VYB47" s="1168"/>
      <c r="VYC47" s="1168"/>
      <c r="VYD47" s="1168"/>
      <c r="VYE47" s="1168"/>
      <c r="VYF47" s="1168"/>
      <c r="VYG47" s="1168"/>
      <c r="VYH47" s="1168"/>
      <c r="VYI47" s="1168"/>
      <c r="VYJ47" s="1168"/>
      <c r="VYK47" s="1168"/>
      <c r="VYL47" s="1168"/>
      <c r="VYM47" s="1168"/>
      <c r="VYN47" s="1168"/>
      <c r="VYO47" s="1168"/>
      <c r="VYP47" s="1168"/>
      <c r="VYQ47" s="1168"/>
      <c r="VYR47" s="1168"/>
      <c r="VYS47" s="1168"/>
      <c r="VYT47" s="1168"/>
      <c r="VYU47" s="1168"/>
      <c r="VYV47" s="1168"/>
      <c r="VYW47" s="1168"/>
      <c r="VYX47" s="1168"/>
      <c r="VYY47" s="1168"/>
      <c r="VYZ47" s="1168"/>
      <c r="VZA47" s="1168"/>
      <c r="VZB47" s="1168"/>
      <c r="VZC47" s="1168"/>
      <c r="VZD47" s="1168"/>
      <c r="VZE47" s="1168"/>
      <c r="VZF47" s="1168"/>
      <c r="VZG47" s="1168"/>
      <c r="VZH47" s="1168"/>
      <c r="VZI47" s="1168"/>
      <c r="VZJ47" s="1168"/>
      <c r="VZK47" s="1168"/>
      <c r="VZL47" s="1168"/>
      <c r="VZM47" s="1168"/>
      <c r="VZN47" s="1168"/>
      <c r="VZO47" s="1168"/>
      <c r="VZP47" s="1168"/>
      <c r="VZQ47" s="1168"/>
      <c r="VZR47" s="1168"/>
      <c r="VZS47" s="1168"/>
      <c r="VZT47" s="1168"/>
      <c r="VZU47" s="1168"/>
      <c r="VZV47" s="1168"/>
      <c r="VZW47" s="1168"/>
      <c r="VZX47" s="1168"/>
      <c r="VZY47" s="1168"/>
      <c r="VZZ47" s="1168"/>
      <c r="WAA47" s="1168"/>
      <c r="WAB47" s="1168"/>
      <c r="WAC47" s="1168"/>
      <c r="WAD47" s="1168"/>
      <c r="WAE47" s="1168"/>
      <c r="WAF47" s="1168"/>
      <c r="WAG47" s="1168"/>
      <c r="WAH47" s="1168"/>
      <c r="WAI47" s="1168"/>
      <c r="WAJ47" s="1168"/>
      <c r="WAK47" s="1168"/>
      <c r="WAL47" s="1168"/>
      <c r="WAM47" s="1168"/>
      <c r="WAN47" s="1168"/>
      <c r="WAO47" s="1168"/>
      <c r="WAP47" s="1168"/>
      <c r="WAQ47" s="1168"/>
      <c r="WAR47" s="1168"/>
      <c r="WAS47" s="1168"/>
      <c r="WAT47" s="1168"/>
      <c r="WAU47" s="1168"/>
      <c r="WAV47" s="1168"/>
      <c r="WAW47" s="1168"/>
      <c r="WAX47" s="1168"/>
      <c r="WAY47" s="1168"/>
      <c r="WAZ47" s="1168"/>
      <c r="WBA47" s="1168"/>
      <c r="WBB47" s="1168"/>
      <c r="WBC47" s="1168"/>
      <c r="WBD47" s="1168"/>
      <c r="WBE47" s="1168"/>
      <c r="WBF47" s="1168"/>
      <c r="WBG47" s="1168"/>
      <c r="WBH47" s="1168"/>
      <c r="WBI47" s="1168"/>
      <c r="WBJ47" s="1168"/>
      <c r="WBK47" s="1168"/>
      <c r="WBL47" s="1168"/>
      <c r="WBM47" s="1168"/>
      <c r="WBN47" s="1168"/>
      <c r="WBO47" s="1168"/>
      <c r="WBP47" s="1168"/>
      <c r="WBQ47" s="1168"/>
      <c r="WBR47" s="1168"/>
      <c r="WBS47" s="1168"/>
      <c r="WBT47" s="1168"/>
      <c r="WBU47" s="1168"/>
      <c r="WBV47" s="1168"/>
      <c r="WBW47" s="1168"/>
      <c r="WBX47" s="1168"/>
      <c r="WBY47" s="1168"/>
      <c r="WBZ47" s="1168"/>
      <c r="WCA47" s="1168"/>
      <c r="WCB47" s="1168"/>
      <c r="WCC47" s="1168"/>
      <c r="WCD47" s="1168"/>
      <c r="WCE47" s="1168"/>
      <c r="WCF47" s="1168"/>
      <c r="WCG47" s="1168"/>
      <c r="WCH47" s="1168"/>
      <c r="WCI47" s="1168"/>
      <c r="WCJ47" s="1168"/>
      <c r="WCK47" s="1168"/>
      <c r="WCL47" s="1168"/>
      <c r="WCM47" s="1168"/>
      <c r="WCN47" s="1168"/>
      <c r="WCO47" s="1168"/>
      <c r="WCP47" s="1168"/>
      <c r="WCQ47" s="1168"/>
      <c r="WCR47" s="1168"/>
      <c r="WCS47" s="1168"/>
      <c r="WCT47" s="1168"/>
      <c r="WCU47" s="1168"/>
      <c r="WCV47" s="1168"/>
      <c r="WCW47" s="1168"/>
      <c r="WCX47" s="1168"/>
      <c r="WCY47" s="1168"/>
      <c r="WCZ47" s="1168"/>
      <c r="WDA47" s="1168"/>
      <c r="WDB47" s="1168"/>
      <c r="WDC47" s="1168"/>
      <c r="WDD47" s="1168"/>
      <c r="WDE47" s="1168"/>
      <c r="WDF47" s="1168"/>
      <c r="WDG47" s="1168"/>
      <c r="WDH47" s="1168"/>
      <c r="WDI47" s="1168"/>
      <c r="WDJ47" s="1168"/>
      <c r="WDK47" s="1168"/>
      <c r="WDL47" s="1168"/>
      <c r="WDM47" s="1168"/>
      <c r="WDN47" s="1168"/>
      <c r="WDO47" s="1168"/>
      <c r="WDP47" s="1168"/>
      <c r="WDQ47" s="1168"/>
      <c r="WDR47" s="1168"/>
      <c r="WDS47" s="1168"/>
      <c r="WDT47" s="1168"/>
      <c r="WDU47" s="1168"/>
      <c r="WDV47" s="1168"/>
      <c r="WDW47" s="1168"/>
      <c r="WDX47" s="1168"/>
      <c r="WDY47" s="1168"/>
      <c r="WDZ47" s="1168"/>
      <c r="WEA47" s="1168"/>
      <c r="WEB47" s="1168"/>
      <c r="WEC47" s="1168"/>
      <c r="WED47" s="1168"/>
      <c r="WEE47" s="1168"/>
      <c r="WEF47" s="1168"/>
      <c r="WEG47" s="1168"/>
      <c r="WEH47" s="1168"/>
      <c r="WEI47" s="1168"/>
      <c r="WEJ47" s="1168"/>
      <c r="WEK47" s="1168"/>
      <c r="WEL47" s="1168"/>
      <c r="WEM47" s="1168"/>
      <c r="WEN47" s="1168"/>
      <c r="WEO47" s="1168"/>
      <c r="WEP47" s="1168"/>
      <c r="WEQ47" s="1168"/>
      <c r="WER47" s="1168"/>
      <c r="WES47" s="1168"/>
      <c r="WET47" s="1168"/>
      <c r="WEU47" s="1168"/>
      <c r="WEV47" s="1168"/>
      <c r="WEW47" s="1168"/>
      <c r="WEX47" s="1168"/>
      <c r="WEY47" s="1168"/>
      <c r="WEZ47" s="1168"/>
      <c r="WFA47" s="1168"/>
      <c r="WFB47" s="1168"/>
      <c r="WFC47" s="1168"/>
      <c r="WFD47" s="1168"/>
      <c r="WFE47" s="1168"/>
      <c r="WFF47" s="1168"/>
      <c r="WFG47" s="1168"/>
      <c r="WFH47" s="1168"/>
      <c r="WFI47" s="1168"/>
      <c r="WFJ47" s="1168"/>
      <c r="WFK47" s="1168"/>
      <c r="WFL47" s="1168"/>
      <c r="WFM47" s="1168"/>
      <c r="WFN47" s="1168"/>
      <c r="WFO47" s="1168"/>
      <c r="WFP47" s="1168"/>
      <c r="WFQ47" s="1168"/>
      <c r="WFR47" s="1168"/>
      <c r="WFS47" s="1168"/>
      <c r="WFT47" s="1168"/>
      <c r="WFU47" s="1168"/>
      <c r="WFV47" s="1168"/>
      <c r="WFW47" s="1168"/>
      <c r="WFX47" s="1168"/>
      <c r="WFY47" s="1168"/>
      <c r="WFZ47" s="1168"/>
      <c r="WGA47" s="1168"/>
      <c r="WGB47" s="1168"/>
      <c r="WGC47" s="1168"/>
      <c r="WGD47" s="1168"/>
      <c r="WGE47" s="1168"/>
      <c r="WGF47" s="1168"/>
      <c r="WGG47" s="1168"/>
      <c r="WGH47" s="1168"/>
      <c r="WGI47" s="1168"/>
      <c r="WGJ47" s="1168"/>
      <c r="WGK47" s="1168"/>
      <c r="WGL47" s="1168"/>
      <c r="WGM47" s="1168"/>
      <c r="WGN47" s="1168"/>
      <c r="WGO47" s="1168"/>
      <c r="WGP47" s="1168"/>
      <c r="WGQ47" s="1168"/>
      <c r="WGR47" s="1168"/>
      <c r="WGS47" s="1168"/>
      <c r="WGT47" s="1168"/>
      <c r="WGU47" s="1168"/>
      <c r="WGV47" s="1168"/>
      <c r="WGW47" s="1168"/>
      <c r="WGX47" s="1168"/>
      <c r="WGY47" s="1168"/>
      <c r="WGZ47" s="1168"/>
      <c r="WHA47" s="1168"/>
      <c r="WHB47" s="1168"/>
      <c r="WHC47" s="1168"/>
      <c r="WHD47" s="1168"/>
      <c r="WHE47" s="1168"/>
      <c r="WHF47" s="1168"/>
      <c r="WHG47" s="1168"/>
      <c r="WHH47" s="1168"/>
      <c r="WHI47" s="1168"/>
      <c r="WHJ47" s="1168"/>
      <c r="WHK47" s="1168"/>
      <c r="WHL47" s="1168"/>
      <c r="WHM47" s="1168"/>
      <c r="WHN47" s="1168"/>
      <c r="WHO47" s="1168"/>
      <c r="WHP47" s="1168"/>
      <c r="WHQ47" s="1168"/>
      <c r="WHR47" s="1168"/>
      <c r="WHS47" s="1168"/>
      <c r="WHT47" s="1168"/>
      <c r="WHU47" s="1168"/>
      <c r="WHV47" s="1168"/>
      <c r="WHW47" s="1168"/>
      <c r="WHX47" s="1168"/>
      <c r="WHY47" s="1168"/>
      <c r="WHZ47" s="1168"/>
      <c r="WIA47" s="1168"/>
      <c r="WIB47" s="1168"/>
      <c r="WIC47" s="1168"/>
      <c r="WID47" s="1168"/>
      <c r="WIE47" s="1168"/>
      <c r="WIF47" s="1168"/>
      <c r="WIG47" s="1168"/>
      <c r="WIH47" s="1168"/>
      <c r="WII47" s="1168"/>
      <c r="WIJ47" s="1168"/>
      <c r="WIK47" s="1168"/>
      <c r="WIL47" s="1168"/>
      <c r="WIM47" s="1168"/>
      <c r="WIN47" s="1168"/>
      <c r="WIO47" s="1168"/>
      <c r="WIP47" s="1168"/>
      <c r="WIQ47" s="1168"/>
      <c r="WIR47" s="1168"/>
      <c r="WIS47" s="1168"/>
      <c r="WIT47" s="1168"/>
      <c r="WIU47" s="1168"/>
      <c r="WIV47" s="1168"/>
      <c r="WIW47" s="1168"/>
      <c r="WIX47" s="1168"/>
      <c r="WIY47" s="1168"/>
      <c r="WIZ47" s="1168"/>
      <c r="WJA47" s="1168"/>
      <c r="WJB47" s="1168"/>
      <c r="WJC47" s="1168"/>
      <c r="WJD47" s="1168"/>
      <c r="WJE47" s="1168"/>
      <c r="WJF47" s="1168"/>
      <c r="WJG47" s="1168"/>
      <c r="WJH47" s="1168"/>
      <c r="WJI47" s="1168"/>
      <c r="WJJ47" s="1168"/>
      <c r="WJK47" s="1168"/>
      <c r="WJL47" s="1168"/>
      <c r="WJM47" s="1168"/>
      <c r="WJN47" s="1168"/>
      <c r="WJO47" s="1168"/>
      <c r="WJP47" s="1168"/>
      <c r="WJQ47" s="1168"/>
      <c r="WJR47" s="1168"/>
      <c r="WJS47" s="1168"/>
      <c r="WJT47" s="1168"/>
      <c r="WJU47" s="1168"/>
      <c r="WJV47" s="1168"/>
      <c r="WJW47" s="1168"/>
      <c r="WJX47" s="1168"/>
      <c r="WJY47" s="1168"/>
      <c r="WJZ47" s="1168"/>
      <c r="WKA47" s="1168"/>
      <c r="WKB47" s="1168"/>
      <c r="WKC47" s="1168"/>
      <c r="WKD47" s="1168"/>
      <c r="WKE47" s="1168"/>
      <c r="WKF47" s="1168"/>
      <c r="WKG47" s="1168"/>
      <c r="WKH47" s="1168"/>
      <c r="WKI47" s="1168"/>
      <c r="WKJ47" s="1168"/>
      <c r="WKK47" s="1168"/>
      <c r="WKL47" s="1168"/>
      <c r="WKM47" s="1168"/>
      <c r="WKN47" s="1168"/>
      <c r="WKO47" s="1168"/>
      <c r="WKP47" s="1168"/>
      <c r="WKQ47" s="1168"/>
      <c r="WKR47" s="1168"/>
      <c r="WKS47" s="1168"/>
      <c r="WKT47" s="1168"/>
      <c r="WKU47" s="1168"/>
      <c r="WKV47" s="1168"/>
      <c r="WKW47" s="1168"/>
      <c r="WKX47" s="1168"/>
      <c r="WKY47" s="1168"/>
      <c r="WKZ47" s="1168"/>
      <c r="WLA47" s="1168"/>
      <c r="WLB47" s="1168"/>
      <c r="WLC47" s="1168"/>
      <c r="WLD47" s="1168"/>
      <c r="WLE47" s="1168"/>
      <c r="WLF47" s="1168"/>
      <c r="WLG47" s="1168"/>
      <c r="WLH47" s="1168"/>
      <c r="WLI47" s="1168"/>
      <c r="WLJ47" s="1168"/>
      <c r="WLK47" s="1168"/>
      <c r="WLL47" s="1168"/>
      <c r="WLM47" s="1168"/>
      <c r="WLN47" s="1168"/>
      <c r="WLO47" s="1168"/>
      <c r="WLP47" s="1168"/>
      <c r="WLQ47" s="1168"/>
      <c r="WLR47" s="1168"/>
      <c r="WLS47" s="1168"/>
      <c r="WLT47" s="1168"/>
      <c r="WLU47" s="1168"/>
      <c r="WLV47" s="1168"/>
      <c r="WLW47" s="1168"/>
      <c r="WLX47" s="1168"/>
      <c r="WLY47" s="1168"/>
      <c r="WLZ47" s="1168"/>
      <c r="WMA47" s="1168"/>
      <c r="WMB47" s="1168"/>
      <c r="WMC47" s="1168"/>
      <c r="WMD47" s="1168"/>
      <c r="WME47" s="1168"/>
      <c r="WMF47" s="1168"/>
      <c r="WMG47" s="1168"/>
      <c r="WMH47" s="1168"/>
      <c r="WMI47" s="1168"/>
      <c r="WMJ47" s="1168"/>
      <c r="WMK47" s="1168"/>
      <c r="WML47" s="1168"/>
      <c r="WMM47" s="1168"/>
      <c r="WMN47" s="1168"/>
      <c r="WMO47" s="1168"/>
      <c r="WMP47" s="1168"/>
      <c r="WMQ47" s="1168"/>
      <c r="WMR47" s="1168"/>
      <c r="WMS47" s="1168"/>
      <c r="WMT47" s="1168"/>
      <c r="WMU47" s="1168"/>
      <c r="WMV47" s="1168"/>
      <c r="WMW47" s="1168"/>
      <c r="WMX47" s="1168"/>
      <c r="WMY47" s="1168"/>
      <c r="WMZ47" s="1168"/>
      <c r="WNA47" s="1168"/>
      <c r="WNB47" s="1168"/>
      <c r="WNC47" s="1168"/>
      <c r="WND47" s="1168"/>
      <c r="WNE47" s="1168"/>
      <c r="WNF47" s="1168"/>
      <c r="WNG47" s="1168"/>
      <c r="WNH47" s="1168"/>
      <c r="WNI47" s="1168"/>
      <c r="WNJ47" s="1168"/>
      <c r="WNK47" s="1168"/>
      <c r="WNL47" s="1168"/>
      <c r="WNM47" s="1168"/>
      <c r="WNN47" s="1168"/>
      <c r="WNO47" s="1168"/>
      <c r="WNP47" s="1168"/>
      <c r="WNQ47" s="1168"/>
      <c r="WNR47" s="1168"/>
      <c r="WNS47" s="1168"/>
      <c r="WNT47" s="1168"/>
      <c r="WNU47" s="1168"/>
      <c r="WNV47" s="1168"/>
      <c r="WNW47" s="1168"/>
      <c r="WNX47" s="1168"/>
      <c r="WNY47" s="1168"/>
      <c r="WNZ47" s="1168"/>
      <c r="WOA47" s="1168"/>
      <c r="WOB47" s="1168"/>
      <c r="WOC47" s="1168"/>
      <c r="WOD47" s="1168"/>
      <c r="WOE47" s="1168"/>
      <c r="WOF47" s="1168"/>
      <c r="WOG47" s="1168"/>
      <c r="WOH47" s="1168"/>
      <c r="WOI47" s="1168"/>
      <c r="WOJ47" s="1168"/>
      <c r="WOK47" s="1168"/>
      <c r="WOL47" s="1168"/>
      <c r="WOM47" s="1168"/>
      <c r="WON47" s="1168"/>
      <c r="WOO47" s="1168"/>
      <c r="WOP47" s="1168"/>
      <c r="WOQ47" s="1168"/>
      <c r="WOR47" s="1168"/>
      <c r="WOS47" s="1168"/>
      <c r="WOT47" s="1168"/>
      <c r="WOU47" s="1168"/>
      <c r="WOV47" s="1168"/>
      <c r="WOW47" s="1168"/>
      <c r="WOX47" s="1168"/>
      <c r="WOY47" s="1168"/>
      <c r="WOZ47" s="1168"/>
      <c r="WPA47" s="1168"/>
      <c r="WPB47" s="1168"/>
      <c r="WPC47" s="1168"/>
      <c r="WPD47" s="1168"/>
      <c r="WPE47" s="1168"/>
      <c r="WPF47" s="1168"/>
      <c r="WPG47" s="1168"/>
      <c r="WPH47" s="1168"/>
      <c r="WPI47" s="1168"/>
      <c r="WPJ47" s="1168"/>
      <c r="WPK47" s="1168"/>
      <c r="WPL47" s="1168"/>
      <c r="WPM47" s="1168"/>
      <c r="WPN47" s="1168"/>
      <c r="WPO47" s="1168"/>
      <c r="WPP47" s="1168"/>
      <c r="WPQ47" s="1168"/>
      <c r="WPR47" s="1168"/>
      <c r="WPS47" s="1168"/>
      <c r="WPT47" s="1168"/>
      <c r="WPU47" s="1168"/>
      <c r="WPV47" s="1168"/>
      <c r="WPW47" s="1168"/>
      <c r="WPX47" s="1168"/>
      <c r="WPY47" s="1168"/>
      <c r="WPZ47" s="1168"/>
      <c r="WQA47" s="1168"/>
      <c r="WQB47" s="1168"/>
      <c r="WQC47" s="1168"/>
      <c r="WQD47" s="1168"/>
      <c r="WQE47" s="1168"/>
      <c r="WQF47" s="1168"/>
      <c r="WQG47" s="1168"/>
      <c r="WQH47" s="1168"/>
      <c r="WQI47" s="1168"/>
      <c r="WQJ47" s="1168"/>
      <c r="WQK47" s="1168"/>
      <c r="WQL47" s="1168"/>
      <c r="WQM47" s="1168"/>
      <c r="WQN47" s="1168"/>
      <c r="WQO47" s="1168"/>
      <c r="WQP47" s="1168"/>
      <c r="WQQ47" s="1168"/>
      <c r="WQR47" s="1168"/>
      <c r="WQS47" s="1168"/>
      <c r="WQT47" s="1168"/>
      <c r="WQU47" s="1168"/>
      <c r="WQV47" s="1168"/>
      <c r="WQW47" s="1168"/>
      <c r="WQX47" s="1168"/>
      <c r="WQY47" s="1168"/>
      <c r="WQZ47" s="1168"/>
      <c r="WRA47" s="1168"/>
      <c r="WRB47" s="1168"/>
      <c r="WRC47" s="1168"/>
      <c r="WRD47" s="1168"/>
      <c r="WRE47" s="1168"/>
      <c r="WRF47" s="1168"/>
      <c r="WRG47" s="1168"/>
      <c r="WRH47" s="1168"/>
      <c r="WRI47" s="1168"/>
      <c r="WRJ47" s="1168"/>
      <c r="WRK47" s="1168"/>
      <c r="WRL47" s="1168"/>
      <c r="WRM47" s="1168"/>
      <c r="WRN47" s="1168"/>
      <c r="WRO47" s="1168"/>
      <c r="WRP47" s="1168"/>
      <c r="WRQ47" s="1168"/>
      <c r="WRR47" s="1168"/>
      <c r="WRS47" s="1168"/>
      <c r="WRT47" s="1168"/>
      <c r="WRU47" s="1168"/>
      <c r="WRV47" s="1168"/>
      <c r="WRW47" s="1168"/>
      <c r="WRX47" s="1168"/>
      <c r="WRY47" s="1168"/>
      <c r="WRZ47" s="1168"/>
      <c r="WSA47" s="1168"/>
      <c r="WSB47" s="1168"/>
      <c r="WSC47" s="1168"/>
      <c r="WSD47" s="1168"/>
      <c r="WSE47" s="1168"/>
      <c r="WSF47" s="1168"/>
      <c r="WSG47" s="1168"/>
      <c r="WSH47" s="1168"/>
      <c r="WSI47" s="1168"/>
      <c r="WSJ47" s="1168"/>
      <c r="WSK47" s="1168"/>
      <c r="WSL47" s="1168"/>
      <c r="WSM47" s="1168"/>
      <c r="WSN47" s="1168"/>
      <c r="WSO47" s="1168"/>
      <c r="WSP47" s="1168"/>
      <c r="WSQ47" s="1168"/>
      <c r="WSR47" s="1168"/>
      <c r="WSS47" s="1168"/>
      <c r="WST47" s="1168"/>
      <c r="WSU47" s="1168"/>
      <c r="WSV47" s="1168"/>
      <c r="WSW47" s="1168"/>
      <c r="WSX47" s="1168"/>
      <c r="WSY47" s="1168"/>
      <c r="WSZ47" s="1168"/>
      <c r="WTA47" s="1168"/>
      <c r="WTB47" s="1168"/>
      <c r="WTC47" s="1168"/>
      <c r="WTD47" s="1168"/>
      <c r="WTE47" s="1168"/>
      <c r="WTF47" s="1168"/>
      <c r="WTG47" s="1168"/>
      <c r="WTH47" s="1168"/>
      <c r="WTI47" s="1168"/>
      <c r="WTJ47" s="1168"/>
      <c r="WTK47" s="1168"/>
      <c r="WTL47" s="1168"/>
      <c r="WTM47" s="1168"/>
      <c r="WTN47" s="1168"/>
      <c r="WTO47" s="1168"/>
      <c r="WTP47" s="1168"/>
      <c r="WTQ47" s="1168"/>
      <c r="WTR47" s="1168"/>
      <c r="WTS47" s="1168"/>
      <c r="WTT47" s="1168"/>
      <c r="WTU47" s="1168"/>
      <c r="WTV47" s="1168"/>
      <c r="WTW47" s="1168"/>
      <c r="WTX47" s="1168"/>
      <c r="WTY47" s="1168"/>
      <c r="WTZ47" s="1168"/>
      <c r="WUA47" s="1168"/>
      <c r="WUB47" s="1168"/>
      <c r="WUC47" s="1168"/>
      <c r="WUD47" s="1168"/>
      <c r="WUE47" s="1168"/>
      <c r="WUF47" s="1168"/>
      <c r="WUG47" s="1168"/>
      <c r="WUH47" s="1168"/>
      <c r="WUI47" s="1168"/>
      <c r="WUJ47" s="1168"/>
      <c r="WUK47" s="1168"/>
      <c r="WUL47" s="1168"/>
      <c r="WUM47" s="1168"/>
      <c r="WUN47" s="1168"/>
      <c r="WUO47" s="1168"/>
      <c r="WUP47" s="1168"/>
      <c r="WUQ47" s="1168"/>
      <c r="WUR47" s="1168"/>
      <c r="WUS47" s="1168"/>
      <c r="WUT47" s="1168"/>
      <c r="WUU47" s="1168"/>
      <c r="WUV47" s="1168"/>
      <c r="WUW47" s="1168"/>
      <c r="WUX47" s="1168"/>
      <c r="WUY47" s="1168"/>
      <c r="WUZ47" s="1168"/>
      <c r="WVA47" s="1168"/>
      <c r="WVB47" s="1168"/>
      <c r="WVC47" s="1168"/>
      <c r="WVD47" s="1168"/>
      <c r="WVE47" s="1168"/>
      <c r="WVF47" s="1168"/>
      <c r="WVG47" s="1168"/>
      <c r="WVH47" s="1168"/>
      <c r="WVI47" s="1168"/>
      <c r="WVJ47" s="1168"/>
      <c r="WVK47" s="1168"/>
      <c r="WVL47" s="1168"/>
      <c r="WVM47" s="1168"/>
      <c r="WVN47" s="1168"/>
      <c r="WVO47" s="1168"/>
      <c r="WVP47" s="1168"/>
      <c r="WVQ47" s="1168"/>
      <c r="WVR47" s="1168"/>
      <c r="WVS47" s="1168"/>
      <c r="WVT47" s="1168"/>
      <c r="WVU47" s="1168"/>
      <c r="WVV47" s="1168"/>
      <c r="WVW47" s="1168"/>
      <c r="WVX47" s="1168"/>
      <c r="WVY47" s="1168"/>
      <c r="WVZ47" s="1168"/>
      <c r="WWA47" s="1168"/>
      <c r="WWB47" s="1168"/>
      <c r="WWC47" s="1168"/>
      <c r="WWD47" s="1168"/>
      <c r="WWE47" s="1168"/>
      <c r="WWF47" s="1168"/>
      <c r="WWG47" s="1168"/>
      <c r="WWH47" s="1168"/>
      <c r="WWI47" s="1168"/>
      <c r="WWJ47" s="1168"/>
      <c r="WWK47" s="1168"/>
      <c r="WWL47" s="1168"/>
      <c r="WWM47" s="1168"/>
      <c r="WWN47" s="1168"/>
      <c r="WWO47" s="1168"/>
      <c r="WWP47" s="1168"/>
      <c r="WWQ47" s="1168"/>
      <c r="WWR47" s="1168"/>
      <c r="WWS47" s="1168"/>
      <c r="WWT47" s="1168"/>
      <c r="WWU47" s="1168"/>
      <c r="WWV47" s="1168"/>
      <c r="WWW47" s="1168"/>
      <c r="WWX47" s="1168"/>
      <c r="WWY47" s="1168"/>
      <c r="WWZ47" s="1168"/>
      <c r="WXA47" s="1168"/>
      <c r="WXB47" s="1168"/>
      <c r="WXC47" s="1168"/>
      <c r="WXD47" s="1168"/>
      <c r="WXE47" s="1168"/>
      <c r="WXF47" s="1168"/>
      <c r="WXG47" s="1168"/>
      <c r="WXH47" s="1168"/>
      <c r="WXI47" s="1168"/>
      <c r="WXJ47" s="1168"/>
      <c r="WXK47" s="1168"/>
      <c r="WXL47" s="1168"/>
      <c r="WXM47" s="1168"/>
      <c r="WXN47" s="1168"/>
      <c r="WXO47" s="1168"/>
      <c r="WXP47" s="1168"/>
      <c r="WXQ47" s="1168"/>
      <c r="WXR47" s="1168"/>
      <c r="WXS47" s="1168"/>
      <c r="WXT47" s="1168"/>
      <c r="WXU47" s="1168"/>
      <c r="WXV47" s="1168"/>
      <c r="WXW47" s="1168"/>
      <c r="WXX47" s="1168"/>
      <c r="WXY47" s="1168"/>
      <c r="WXZ47" s="1168"/>
      <c r="WYA47" s="1168"/>
      <c r="WYB47" s="1168"/>
      <c r="WYC47" s="1168"/>
      <c r="WYD47" s="1168"/>
      <c r="WYE47" s="1168"/>
      <c r="WYF47" s="1168"/>
      <c r="WYG47" s="1168"/>
      <c r="WYH47" s="1168"/>
      <c r="WYI47" s="1168"/>
      <c r="WYJ47" s="1168"/>
      <c r="WYK47" s="1168"/>
      <c r="WYL47" s="1168"/>
      <c r="WYM47" s="1168"/>
      <c r="WYN47" s="1168"/>
      <c r="WYO47" s="1168"/>
      <c r="WYP47" s="1168"/>
      <c r="WYQ47" s="1168"/>
      <c r="WYR47" s="1168"/>
      <c r="WYS47" s="1168"/>
      <c r="WYT47" s="1168"/>
      <c r="WYU47" s="1168"/>
      <c r="WYV47" s="1168"/>
      <c r="WYW47" s="1168"/>
      <c r="WYX47" s="1168"/>
      <c r="WYY47" s="1168"/>
      <c r="WYZ47" s="1168"/>
      <c r="WZA47" s="1168"/>
      <c r="WZB47" s="1168"/>
      <c r="WZC47" s="1168"/>
      <c r="WZD47" s="1168"/>
      <c r="WZE47" s="1168"/>
      <c r="WZF47" s="1168"/>
      <c r="WZG47" s="1168"/>
      <c r="WZH47" s="1168"/>
      <c r="WZI47" s="1168"/>
      <c r="WZJ47" s="1168"/>
      <c r="WZK47" s="1168"/>
      <c r="WZL47" s="1168"/>
      <c r="WZM47" s="1168"/>
      <c r="WZN47" s="1168"/>
      <c r="WZO47" s="1168"/>
      <c r="WZP47" s="1168"/>
      <c r="WZQ47" s="1168"/>
      <c r="WZR47" s="1168"/>
      <c r="WZS47" s="1168"/>
      <c r="WZT47" s="1168"/>
      <c r="WZU47" s="1168"/>
      <c r="WZV47" s="1168"/>
      <c r="WZW47" s="1168"/>
      <c r="WZX47" s="1168"/>
      <c r="WZY47" s="1168"/>
      <c r="WZZ47" s="1168"/>
      <c r="XAA47" s="1168"/>
      <c r="XAB47" s="1168"/>
      <c r="XAC47" s="1168"/>
      <c r="XAD47" s="1168"/>
      <c r="XAE47" s="1168"/>
      <c r="XAF47" s="1168"/>
      <c r="XAG47" s="1168"/>
      <c r="XAH47" s="1168"/>
      <c r="XAI47" s="1168"/>
      <c r="XAJ47" s="1168"/>
      <c r="XAK47" s="1168"/>
      <c r="XAL47" s="1168"/>
      <c r="XAM47" s="1168"/>
      <c r="XAN47" s="1168"/>
      <c r="XAO47" s="1168"/>
      <c r="XAP47" s="1168"/>
      <c r="XAQ47" s="1168"/>
      <c r="XAR47" s="1168"/>
      <c r="XAS47" s="1168"/>
      <c r="XAT47" s="1168"/>
      <c r="XAU47" s="1168"/>
      <c r="XAV47" s="1168"/>
      <c r="XAW47" s="1168"/>
      <c r="XAX47" s="1168"/>
      <c r="XAY47" s="1168"/>
      <c r="XAZ47" s="1168"/>
      <c r="XBA47" s="1168"/>
      <c r="XBB47" s="1168"/>
      <c r="XBC47" s="1168"/>
      <c r="XBD47" s="1168"/>
      <c r="XBE47" s="1168"/>
      <c r="XBF47" s="1168"/>
      <c r="XBG47" s="1168"/>
      <c r="XBH47" s="1168"/>
      <c r="XBI47" s="1168"/>
      <c r="XBJ47" s="1168"/>
      <c r="XBK47" s="1168"/>
      <c r="XBL47" s="1168"/>
      <c r="XBM47" s="1168"/>
      <c r="XBN47" s="1168"/>
      <c r="XBO47" s="1168"/>
      <c r="XBP47" s="1168"/>
      <c r="XBQ47" s="1168"/>
      <c r="XBR47" s="1168"/>
      <c r="XBS47" s="1168"/>
      <c r="XBT47" s="1168"/>
      <c r="XBU47" s="1168"/>
      <c r="XBV47" s="1168"/>
      <c r="XBW47" s="1168"/>
      <c r="XBX47" s="1168"/>
      <c r="XBY47" s="1168"/>
      <c r="XBZ47" s="1168"/>
      <c r="XCA47" s="1168"/>
      <c r="XCB47" s="1168"/>
      <c r="XCC47" s="1168"/>
      <c r="XCD47" s="1168"/>
      <c r="XCE47" s="1168"/>
      <c r="XCF47" s="1168"/>
      <c r="XCG47" s="1168"/>
      <c r="XCH47" s="1168"/>
      <c r="XCI47" s="1168"/>
      <c r="XCJ47" s="1168"/>
      <c r="XCK47" s="1168"/>
      <c r="XCL47" s="1168"/>
      <c r="XCM47" s="1168"/>
      <c r="XCN47" s="1168"/>
      <c r="XCO47" s="1168"/>
      <c r="XCP47" s="1168"/>
      <c r="XCQ47" s="1168"/>
      <c r="XCR47" s="1168"/>
      <c r="XCS47" s="1168"/>
      <c r="XCT47" s="1168"/>
      <c r="XCU47" s="1168"/>
      <c r="XCV47" s="1168"/>
      <c r="XCW47" s="1168"/>
      <c r="XCX47" s="1168"/>
      <c r="XCY47" s="1168"/>
      <c r="XCZ47" s="1168"/>
      <c r="XDA47" s="1168"/>
      <c r="XDB47" s="1168"/>
      <c r="XDC47" s="1168"/>
      <c r="XDD47" s="1168"/>
      <c r="XDE47" s="1168"/>
      <c r="XDF47" s="1168"/>
      <c r="XDG47" s="1168"/>
      <c r="XDH47" s="1168"/>
      <c r="XDI47" s="1168"/>
      <c r="XDJ47" s="1168"/>
      <c r="XDK47" s="1168"/>
      <c r="XDL47" s="1168"/>
      <c r="XDM47" s="1168"/>
      <c r="XDN47" s="1168"/>
      <c r="XDO47" s="1168"/>
      <c r="XDP47" s="1168"/>
      <c r="XDQ47" s="1168"/>
      <c r="XDR47" s="1168"/>
      <c r="XDS47" s="1168"/>
      <c r="XDT47" s="1168"/>
      <c r="XDU47" s="1168"/>
      <c r="XDV47" s="1168"/>
      <c r="XDW47" s="1168"/>
      <c r="XDX47" s="1168"/>
      <c r="XDY47" s="1168"/>
      <c r="XDZ47" s="1168"/>
      <c r="XEA47" s="1168"/>
      <c r="XEB47" s="1168"/>
      <c r="XEC47" s="1168"/>
      <c r="XED47" s="1168"/>
      <c r="XEE47" s="1168"/>
      <c r="XEF47" s="1168"/>
      <c r="XEG47" s="1168"/>
      <c r="XEH47" s="1168"/>
      <c r="XEI47" s="1168"/>
      <c r="XEJ47" s="1168"/>
      <c r="XEK47" s="1168"/>
      <c r="XEL47" s="1168"/>
      <c r="XEM47" s="1168"/>
      <c r="XEN47" s="1168"/>
      <c r="XEO47" s="1168"/>
      <c r="XEP47" s="1168"/>
      <c r="XEQ47" s="1168"/>
      <c r="XER47" s="1168"/>
      <c r="XES47" s="1168"/>
      <c r="XET47" s="1168"/>
      <c r="XEU47" s="1168"/>
      <c r="XEV47" s="1168"/>
      <c r="XEW47" s="1168"/>
      <c r="XEX47" s="1168"/>
      <c r="XEY47" s="1168"/>
      <c r="XEZ47" s="1168"/>
      <c r="XFA47" s="1168"/>
      <c r="XFB47" s="1168"/>
      <c r="XFC47" s="1168"/>
      <c r="XFD47" s="1168"/>
    </row>
    <row r="48" spans="1:16384" s="1242" customFormat="1">
      <c r="F48" s="1243"/>
      <c r="G48" s="1243"/>
      <c r="H48" s="1244"/>
      <c r="L48" s="1245"/>
      <c r="M48" s="1246"/>
      <c r="Q48" s="1245"/>
      <c r="R48" s="1245"/>
      <c r="T48" s="1245"/>
    </row>
    <row r="49" spans="6:20" s="1242" customFormat="1">
      <c r="F49" s="1243"/>
      <c r="G49" s="1243"/>
      <c r="H49" s="1244"/>
      <c r="L49" s="1245"/>
      <c r="M49" s="1246"/>
      <c r="Q49" s="1245"/>
      <c r="R49" s="1245"/>
      <c r="T49" s="1245"/>
    </row>
    <row r="50" spans="6:20" s="1242" customFormat="1">
      <c r="F50" s="1243"/>
      <c r="G50" s="1243"/>
      <c r="H50" s="1244"/>
      <c r="L50" s="1245"/>
      <c r="M50" s="1246"/>
      <c r="Q50" s="1245"/>
      <c r="R50" s="1245"/>
      <c r="T50" s="1245"/>
    </row>
    <row r="51" spans="6:20" s="1242" customFormat="1">
      <c r="F51" s="1243"/>
      <c r="G51" s="1243"/>
      <c r="H51" s="1244"/>
      <c r="L51" s="1245"/>
      <c r="M51" s="1246"/>
      <c r="Q51" s="1245"/>
      <c r="R51" s="1245"/>
      <c r="T51" s="1245"/>
    </row>
    <row r="52" spans="6:20" s="1242" customFormat="1">
      <c r="F52" s="1243"/>
      <c r="G52" s="1243"/>
      <c r="H52" s="1244"/>
      <c r="L52" s="1245"/>
      <c r="M52" s="1246"/>
      <c r="Q52" s="1245"/>
      <c r="R52" s="1245"/>
      <c r="T52" s="1245"/>
    </row>
  </sheetData>
  <sheetProtection password="8355" sheet="1" objects="1" scenarios="1"/>
  <printOptions horizontalCentered="1"/>
  <pageMargins left="0.23622047244094488" right="0.23622047244094488" top="0.74803149606299213" bottom="0.74803149606299213" header="0.31496062992125984" footer="0.31496062992125984"/>
  <pageSetup paperSize="9" scale="37" orientation="landscape" r:id="rId1"/>
  <headerFooter alignWithMargins="0">
    <oddHeader>&amp;CKPN Investor Relations</oddHeader>
    <oddFooter>&amp;L&amp;8
Q4 2014 &amp;C&amp;8&amp;A&amp;R&amp;8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E175"/>
  <sheetViews>
    <sheetView view="pageBreakPreview" zoomScale="85" zoomScaleNormal="100" zoomScaleSheetLayoutView="85" workbookViewId="0"/>
  </sheetViews>
  <sheetFormatPr defaultRowHeight="15"/>
  <cols>
    <col min="1" max="1" width="1.42578125" style="37" customWidth="1"/>
    <col min="2" max="2" width="1.7109375" style="37" customWidth="1"/>
    <col min="3" max="3" width="63" style="37" bestFit="1" customWidth="1"/>
    <col min="4" max="13" width="8.7109375" style="37" customWidth="1"/>
    <col min="14" max="14" width="1.7109375" style="182" customWidth="1"/>
    <col min="15" max="15" width="8.5703125" style="231" customWidth="1"/>
    <col min="16" max="16" width="1.7109375" style="182" customWidth="1"/>
    <col min="17" max="17" width="8.7109375" style="231" customWidth="1"/>
    <col min="18" max="18" width="1.7109375" style="37" customWidth="1"/>
    <col min="19" max="19" width="1.42578125" style="37" customWidth="1"/>
    <col min="20" max="16384" width="9.140625" style="37"/>
  </cols>
  <sheetData>
    <row r="1" spans="1:31" ht="9" customHeight="1">
      <c r="A1" s="20"/>
      <c r="B1" s="20"/>
      <c r="C1" s="20"/>
      <c r="D1" s="20"/>
      <c r="E1" s="20"/>
      <c r="F1" s="20"/>
      <c r="G1" s="20"/>
      <c r="H1" s="20"/>
      <c r="I1" s="20"/>
      <c r="J1" s="20"/>
      <c r="K1" s="20"/>
      <c r="L1" s="20"/>
      <c r="M1" s="20"/>
      <c r="N1" s="36"/>
      <c r="O1" s="20"/>
      <c r="P1" s="20"/>
      <c r="Q1" s="20"/>
      <c r="R1" s="20"/>
      <c r="S1" s="20"/>
    </row>
    <row r="2" spans="1:31" ht="15" customHeight="1">
      <c r="A2" s="20"/>
      <c r="B2" s="38"/>
      <c r="C2" s="39" t="s">
        <v>0</v>
      </c>
      <c r="D2" s="40">
        <v>2014</v>
      </c>
      <c r="E2" s="38" t="s">
        <v>387</v>
      </c>
      <c r="F2" s="38" t="s">
        <v>381</v>
      </c>
      <c r="G2" s="38" t="s">
        <v>360</v>
      </c>
      <c r="H2" s="38" t="s">
        <v>332</v>
      </c>
      <c r="I2" s="40">
        <v>2013</v>
      </c>
      <c r="J2" s="41" t="s">
        <v>318</v>
      </c>
      <c r="K2" s="38" t="s">
        <v>277</v>
      </c>
      <c r="L2" s="38" t="s">
        <v>272</v>
      </c>
      <c r="M2" s="38" t="s">
        <v>229</v>
      </c>
      <c r="N2" s="38"/>
      <c r="O2" s="42" t="s">
        <v>216</v>
      </c>
      <c r="P2" s="38"/>
      <c r="Q2" s="42" t="s">
        <v>216</v>
      </c>
      <c r="R2" s="43"/>
      <c r="S2" s="20"/>
    </row>
    <row r="3" spans="1:31" ht="15" customHeight="1">
      <c r="A3" s="20"/>
      <c r="B3" s="44"/>
      <c r="C3" s="45" t="s">
        <v>399</v>
      </c>
      <c r="D3" s="38"/>
      <c r="E3" s="38"/>
      <c r="F3" s="38"/>
      <c r="G3" s="38"/>
      <c r="H3" s="38"/>
      <c r="I3" s="38"/>
      <c r="J3" s="46"/>
      <c r="K3" s="38"/>
      <c r="L3" s="38"/>
      <c r="M3" s="38"/>
      <c r="N3" s="46"/>
      <c r="O3" s="47" t="s">
        <v>385</v>
      </c>
      <c r="P3" s="46"/>
      <c r="Q3" s="47" t="s">
        <v>386</v>
      </c>
      <c r="R3" s="48"/>
      <c r="S3" s="20"/>
    </row>
    <row r="4" spans="1:31" ht="15" customHeight="1">
      <c r="A4" s="20"/>
      <c r="B4" s="49"/>
      <c r="C4" s="50"/>
      <c r="D4" s="48"/>
      <c r="E4" s="48"/>
      <c r="F4" s="48"/>
      <c r="G4" s="48"/>
      <c r="H4" s="48"/>
      <c r="I4" s="48"/>
      <c r="J4" s="51"/>
      <c r="K4" s="48"/>
      <c r="L4" s="48"/>
      <c r="M4" s="48"/>
      <c r="N4" s="46"/>
      <c r="O4" s="52"/>
      <c r="P4" s="46"/>
      <c r="Q4" s="52"/>
      <c r="R4" s="48"/>
      <c r="S4" s="20"/>
    </row>
    <row r="5" spans="1:31" s="62" customFormat="1" ht="15" customHeight="1">
      <c r="A5" s="20"/>
      <c r="B5" s="53"/>
      <c r="C5" s="53" t="s">
        <v>400</v>
      </c>
      <c r="D5" s="54">
        <f>+E5+F5+G5+H5</f>
        <v>8083</v>
      </c>
      <c r="E5" s="55">
        <v>2105</v>
      </c>
      <c r="F5" s="56">
        <v>1978</v>
      </c>
      <c r="G5" s="56">
        <v>2004</v>
      </c>
      <c r="H5" s="56">
        <v>1996</v>
      </c>
      <c r="I5" s="57">
        <f>+J5+K5+L5+M5</f>
        <v>8472</v>
      </c>
      <c r="J5" s="55">
        <v>2061</v>
      </c>
      <c r="K5" s="56">
        <v>2080</v>
      </c>
      <c r="L5" s="56">
        <v>2156</v>
      </c>
      <c r="M5" s="56">
        <v>2175</v>
      </c>
      <c r="N5" s="58"/>
      <c r="O5" s="59">
        <f>+IFERROR(IF(D5*I5&lt;0,"n.m.",IF(D5/I5-1&gt;100%,"&gt;100%",D5/I5-1)),"n.m.")</f>
        <v>-4.5915958451369199E-2</v>
      </c>
      <c r="P5" s="58"/>
      <c r="Q5" s="60">
        <f>+IFERROR(IF(E5*J5&lt;0,"n.m.",IF(E5/J5-1&gt;100%,"&gt;100%",E5/J5-1)),"n.m.")</f>
        <v>2.134885977680745E-2</v>
      </c>
      <c r="R5" s="61"/>
      <c r="S5" s="20"/>
    </row>
    <row r="6" spans="1:31" s="73" customFormat="1" ht="15" customHeight="1">
      <c r="A6" s="63"/>
      <c r="B6" s="64"/>
      <c r="C6" s="64" t="s">
        <v>401</v>
      </c>
      <c r="D6" s="65">
        <f t="shared" ref="D6:D48" si="0">+E6+F6+G6+H6</f>
        <v>8024</v>
      </c>
      <c r="E6" s="66">
        <v>2068</v>
      </c>
      <c r="F6" s="67">
        <v>1978</v>
      </c>
      <c r="G6" s="67">
        <v>1989</v>
      </c>
      <c r="H6" s="67">
        <v>1989</v>
      </c>
      <c r="I6" s="68">
        <f t="shared" ref="I6:I48" si="1">+J6+K6+L6+M6</f>
        <v>8442</v>
      </c>
      <c r="J6" s="66">
        <v>2068</v>
      </c>
      <c r="K6" s="67">
        <v>2080</v>
      </c>
      <c r="L6" s="67">
        <v>2139</v>
      </c>
      <c r="M6" s="67">
        <v>2155</v>
      </c>
      <c r="N6" s="69"/>
      <c r="O6" s="70">
        <f t="shared" ref="O6:O48" si="2">+IFERROR(IF(D6*I6&lt;0,"n.m.",IF(D6/I6-1&gt;100%,"&gt;100%",D6/I6-1)),"n.m.")</f>
        <v>-4.9514333096422614E-2</v>
      </c>
      <c r="P6" s="69"/>
      <c r="Q6" s="71">
        <f>+IFERROR(IF(E6*J6&lt;0,"n.m.",IF(E6/J6-1&gt;100%,"&gt;100%",E6/J6-1)),"n.m.")</f>
        <v>0</v>
      </c>
      <c r="R6" s="72"/>
      <c r="S6" s="63"/>
    </row>
    <row r="7" spans="1:31" ht="15" customHeight="1">
      <c r="A7" s="20"/>
      <c r="B7" s="74"/>
      <c r="C7" s="74"/>
      <c r="D7" s="75"/>
      <c r="E7" s="76"/>
      <c r="F7" s="77"/>
      <c r="G7" s="77"/>
      <c r="H7" s="77"/>
      <c r="I7" s="78"/>
      <c r="J7" s="76"/>
      <c r="K7" s="77"/>
      <c r="L7" s="77"/>
      <c r="M7" s="77"/>
      <c r="N7" s="79"/>
      <c r="O7" s="59"/>
      <c r="P7" s="79"/>
      <c r="Q7" s="60"/>
      <c r="R7" s="80"/>
      <c r="S7" s="20"/>
    </row>
    <row r="8" spans="1:31" ht="15" customHeight="1">
      <c r="A8" s="20"/>
      <c r="B8" s="81"/>
      <c r="C8" s="82" t="s">
        <v>402</v>
      </c>
      <c r="D8" s="83">
        <f t="shared" si="0"/>
        <v>797</v>
      </c>
      <c r="E8" s="84">
        <v>299</v>
      </c>
      <c r="F8" s="85">
        <v>309</v>
      </c>
      <c r="G8" s="85">
        <v>-133</v>
      </c>
      <c r="H8" s="85">
        <v>322</v>
      </c>
      <c r="I8" s="86">
        <f t="shared" si="1"/>
        <v>1297</v>
      </c>
      <c r="J8" s="84">
        <v>301</v>
      </c>
      <c r="K8" s="85">
        <v>307</v>
      </c>
      <c r="L8" s="85">
        <v>324</v>
      </c>
      <c r="M8" s="85">
        <v>365</v>
      </c>
      <c r="N8" s="79"/>
      <c r="O8" s="87">
        <f t="shared" si="2"/>
        <v>-0.38550501156515038</v>
      </c>
      <c r="P8" s="79"/>
      <c r="Q8" s="88">
        <f t="shared" ref="Q8:Q13" si="3">+IFERROR(IF(E8*J8&lt;0,"n.m.",IF(E8/J8-1&gt;100%,"&gt;100%",E8/J8-1)),"n.m.")</f>
        <v>-6.6445182724252927E-3</v>
      </c>
      <c r="R8" s="80"/>
      <c r="S8" s="20"/>
      <c r="T8" s="89"/>
      <c r="U8" s="90"/>
      <c r="V8" s="91"/>
      <c r="AE8" s="91"/>
    </row>
    <row r="9" spans="1:31" ht="15" customHeight="1">
      <c r="A9" s="20"/>
      <c r="B9" s="81"/>
      <c r="C9" s="82" t="s">
        <v>403</v>
      </c>
      <c r="D9" s="83">
        <f t="shared" si="0"/>
        <v>728</v>
      </c>
      <c r="E9" s="84">
        <v>208</v>
      </c>
      <c r="F9" s="85">
        <v>171</v>
      </c>
      <c r="G9" s="85">
        <v>174</v>
      </c>
      <c r="H9" s="85">
        <v>175</v>
      </c>
      <c r="I9" s="86">
        <f t="shared" si="1"/>
        <v>574</v>
      </c>
      <c r="J9" s="84">
        <v>186</v>
      </c>
      <c r="K9" s="85">
        <v>146</v>
      </c>
      <c r="L9" s="85">
        <v>130</v>
      </c>
      <c r="M9" s="85">
        <v>112</v>
      </c>
      <c r="N9" s="79"/>
      <c r="O9" s="87">
        <f t="shared" si="2"/>
        <v>0.26829268292682928</v>
      </c>
      <c r="P9" s="79"/>
      <c r="Q9" s="88">
        <f t="shared" si="3"/>
        <v>0.11827956989247301</v>
      </c>
      <c r="R9" s="80"/>
      <c r="S9" s="20"/>
      <c r="T9" s="89"/>
      <c r="U9" s="90"/>
      <c r="V9" s="91"/>
      <c r="AE9" s="91"/>
    </row>
    <row r="10" spans="1:31" ht="15" customHeight="1">
      <c r="A10" s="20"/>
      <c r="B10" s="81"/>
      <c r="C10" s="82" t="s">
        <v>404</v>
      </c>
      <c r="D10" s="83">
        <f t="shared" si="0"/>
        <v>3186</v>
      </c>
      <c r="E10" s="84">
        <v>795</v>
      </c>
      <c r="F10" s="85">
        <v>793</v>
      </c>
      <c r="G10" s="85">
        <v>787</v>
      </c>
      <c r="H10" s="85">
        <v>811</v>
      </c>
      <c r="I10" s="86">
        <f t="shared" si="1"/>
        <v>3187</v>
      </c>
      <c r="J10" s="84">
        <v>797</v>
      </c>
      <c r="K10" s="85">
        <v>782</v>
      </c>
      <c r="L10" s="85">
        <v>812</v>
      </c>
      <c r="M10" s="85">
        <v>796</v>
      </c>
      <c r="N10" s="79"/>
      <c r="O10" s="87">
        <f t="shared" si="2"/>
        <v>-3.1377470975835209E-4</v>
      </c>
      <c r="P10" s="79"/>
      <c r="Q10" s="88">
        <f t="shared" si="3"/>
        <v>-2.5094102885822034E-3</v>
      </c>
      <c r="R10" s="80"/>
      <c r="S10" s="20"/>
      <c r="T10" s="89"/>
      <c r="U10" s="90"/>
      <c r="V10" s="91"/>
      <c r="AE10" s="91"/>
    </row>
    <row r="11" spans="1:31" ht="15" customHeight="1">
      <c r="A11" s="20"/>
      <c r="B11" s="81"/>
      <c r="C11" s="82" t="s">
        <v>2</v>
      </c>
      <c r="D11" s="83">
        <f t="shared" si="0"/>
        <v>-86</v>
      </c>
      <c r="E11" s="84">
        <v>-27</v>
      </c>
      <c r="F11" s="85">
        <v>-17</v>
      </c>
      <c r="G11" s="85">
        <v>-22</v>
      </c>
      <c r="H11" s="85">
        <v>-20</v>
      </c>
      <c r="I11" s="86">
        <f t="shared" si="1"/>
        <v>-78</v>
      </c>
      <c r="J11" s="84">
        <v>-20</v>
      </c>
      <c r="K11" s="85">
        <v>-17</v>
      </c>
      <c r="L11" s="85">
        <v>-20</v>
      </c>
      <c r="M11" s="85">
        <v>-21</v>
      </c>
      <c r="N11" s="79"/>
      <c r="O11" s="87">
        <f t="shared" si="2"/>
        <v>0.10256410256410264</v>
      </c>
      <c r="P11" s="79"/>
      <c r="Q11" s="88">
        <f t="shared" si="3"/>
        <v>0.35000000000000009</v>
      </c>
      <c r="R11" s="80"/>
      <c r="S11" s="20"/>
      <c r="T11" s="89"/>
      <c r="U11" s="90"/>
      <c r="V11" s="91"/>
      <c r="AE11" s="91"/>
    </row>
    <row r="12" spans="1:31" ht="15" customHeight="1">
      <c r="A12" s="20"/>
      <c r="B12" s="81"/>
      <c r="C12" s="82" t="s">
        <v>3</v>
      </c>
      <c r="D12" s="83">
        <f t="shared" si="0"/>
        <v>443</v>
      </c>
      <c r="E12" s="84">
        <v>139</v>
      </c>
      <c r="F12" s="85">
        <v>89</v>
      </c>
      <c r="G12" s="85">
        <v>131</v>
      </c>
      <c r="H12" s="85">
        <v>84</v>
      </c>
      <c r="I12" s="86">
        <f t="shared" si="1"/>
        <v>609</v>
      </c>
      <c r="J12" s="84">
        <v>216</v>
      </c>
      <c r="K12" s="85">
        <v>119</v>
      </c>
      <c r="L12" s="85">
        <v>151</v>
      </c>
      <c r="M12" s="85">
        <v>123</v>
      </c>
      <c r="N12" s="79"/>
      <c r="O12" s="87">
        <f t="shared" si="2"/>
        <v>-0.27257799671592775</v>
      </c>
      <c r="P12" s="79"/>
      <c r="Q12" s="88">
        <f t="shared" si="3"/>
        <v>-0.35648148148148151</v>
      </c>
      <c r="R12" s="80"/>
      <c r="S12" s="20"/>
      <c r="T12" s="89"/>
      <c r="U12" s="90"/>
      <c r="V12" s="91"/>
      <c r="AE12" s="91"/>
    </row>
    <row r="13" spans="1:31" s="62" customFormat="1" ht="15" customHeight="1">
      <c r="A13" s="92"/>
      <c r="B13" s="93"/>
      <c r="C13" s="94" t="s">
        <v>323</v>
      </c>
      <c r="D13" s="95">
        <f t="shared" si="0"/>
        <v>5068</v>
      </c>
      <c r="E13" s="96">
        <f>+E8+E9+E10+E11+E12</f>
        <v>1414</v>
      </c>
      <c r="F13" s="97">
        <f>+F8+F9+F10+F11+F12</f>
        <v>1345</v>
      </c>
      <c r="G13" s="97">
        <f>+G8+G9+G10+G11+G12</f>
        <v>937</v>
      </c>
      <c r="H13" s="97">
        <f t="shared" ref="H13" si="4">+H8+H9+H10+H11+H12</f>
        <v>1372</v>
      </c>
      <c r="I13" s="98">
        <f t="shared" si="1"/>
        <v>5589</v>
      </c>
      <c r="J13" s="96">
        <f>+J8+J9+J10+J11+J12</f>
        <v>1480</v>
      </c>
      <c r="K13" s="97">
        <f t="shared" ref="K13:M13" si="5">+K8+K9+K10+K11+K12</f>
        <v>1337</v>
      </c>
      <c r="L13" s="97">
        <f t="shared" si="5"/>
        <v>1397</v>
      </c>
      <c r="M13" s="99">
        <f t="shared" si="5"/>
        <v>1375</v>
      </c>
      <c r="N13" s="58"/>
      <c r="O13" s="59">
        <f t="shared" si="2"/>
        <v>-9.3218822687421765E-2</v>
      </c>
      <c r="P13" s="58"/>
      <c r="Q13" s="60">
        <f t="shared" si="3"/>
        <v>-4.4594594594594583E-2</v>
      </c>
      <c r="R13" s="61"/>
      <c r="S13" s="92"/>
      <c r="T13" s="100"/>
      <c r="U13" s="101"/>
      <c r="V13" s="102"/>
      <c r="AE13" s="102"/>
    </row>
    <row r="14" spans="1:31" ht="15" customHeight="1">
      <c r="A14" s="20"/>
      <c r="B14" s="81"/>
      <c r="C14" s="94"/>
      <c r="D14" s="95"/>
      <c r="E14" s="96"/>
      <c r="F14" s="97"/>
      <c r="G14" s="97"/>
      <c r="H14" s="97"/>
      <c r="I14" s="98"/>
      <c r="J14" s="96"/>
      <c r="K14" s="97"/>
      <c r="L14" s="97"/>
      <c r="M14" s="99"/>
      <c r="N14" s="79"/>
      <c r="O14" s="87"/>
      <c r="P14" s="79"/>
      <c r="Q14" s="88"/>
      <c r="R14" s="80"/>
      <c r="S14" s="20"/>
      <c r="T14" s="89"/>
      <c r="U14" s="90"/>
      <c r="V14" s="91"/>
      <c r="AE14" s="91"/>
    </row>
    <row r="15" spans="1:31" ht="15" customHeight="1">
      <c r="A15" s="20"/>
      <c r="B15" s="81"/>
      <c r="C15" s="94" t="s">
        <v>32</v>
      </c>
      <c r="D15" s="95">
        <f t="shared" si="0"/>
        <v>3015</v>
      </c>
      <c r="E15" s="96">
        <f>+E5-E13</f>
        <v>691</v>
      </c>
      <c r="F15" s="97">
        <f>+F5-F13</f>
        <v>633</v>
      </c>
      <c r="G15" s="97">
        <f>+G5-G13</f>
        <v>1067</v>
      </c>
      <c r="H15" s="97">
        <f t="shared" ref="H15" si="6">+H5-H13</f>
        <v>624</v>
      </c>
      <c r="I15" s="98">
        <f t="shared" si="1"/>
        <v>2883</v>
      </c>
      <c r="J15" s="96">
        <f>+J5-J13</f>
        <v>581</v>
      </c>
      <c r="K15" s="97">
        <f t="shared" ref="K15:M15" si="7">+K5-K13</f>
        <v>743</v>
      </c>
      <c r="L15" s="97">
        <f t="shared" si="7"/>
        <v>759</v>
      </c>
      <c r="M15" s="99">
        <f t="shared" si="7"/>
        <v>800</v>
      </c>
      <c r="N15" s="79"/>
      <c r="O15" s="59">
        <f t="shared" si="2"/>
        <v>4.57856399583767E-2</v>
      </c>
      <c r="P15" s="79"/>
      <c r="Q15" s="60">
        <f>+IFERROR(IF(E15*J15&lt;0,"n.m.",IF(E15/J15-1&gt;100%,"&gt;100%",E15/J15-1)),"n.m.")</f>
        <v>0.18932874354561102</v>
      </c>
      <c r="R15" s="80"/>
      <c r="S15" s="20"/>
      <c r="T15" s="89"/>
      <c r="U15" s="90"/>
      <c r="V15" s="91"/>
      <c r="AE15" s="91"/>
    </row>
    <row r="16" spans="1:31" s="73" customFormat="1" ht="15" customHeight="1">
      <c r="A16" s="92"/>
      <c r="B16" s="103"/>
      <c r="C16" s="104" t="s">
        <v>405</v>
      </c>
      <c r="D16" s="105">
        <f t="shared" si="0"/>
        <v>2573</v>
      </c>
      <c r="E16" s="106">
        <v>669</v>
      </c>
      <c r="F16" s="107">
        <v>650</v>
      </c>
      <c r="G16" s="107">
        <v>633</v>
      </c>
      <c r="H16" s="107">
        <v>621</v>
      </c>
      <c r="I16" s="108">
        <f t="shared" si="1"/>
        <v>3022</v>
      </c>
      <c r="J16" s="106">
        <v>690</v>
      </c>
      <c r="K16" s="107">
        <v>762</v>
      </c>
      <c r="L16" s="107">
        <v>785</v>
      </c>
      <c r="M16" s="109">
        <v>785</v>
      </c>
      <c r="N16" s="69"/>
      <c r="O16" s="70">
        <f t="shared" si="2"/>
        <v>-0.14857710125744539</v>
      </c>
      <c r="P16" s="69"/>
      <c r="Q16" s="71">
        <f>+IFERROR(IF(E16*J16&lt;0,"n.m.",IF(E16/J16-1&gt;100%,"&gt;100%",E16/J16-1)),"n.m.")</f>
        <v>-3.0434782608695699E-2</v>
      </c>
      <c r="R16" s="72"/>
      <c r="S16" s="92"/>
      <c r="T16" s="110"/>
      <c r="U16" s="111"/>
      <c r="W16" s="102"/>
      <c r="X16" s="102"/>
      <c r="Y16" s="102"/>
      <c r="AE16" s="112"/>
    </row>
    <row r="17" spans="1:31" ht="15" customHeight="1">
      <c r="A17" s="20"/>
      <c r="B17" s="81"/>
      <c r="C17" s="82"/>
      <c r="D17" s="83"/>
      <c r="E17" s="84"/>
      <c r="F17" s="85"/>
      <c r="G17" s="85"/>
      <c r="H17" s="85"/>
      <c r="I17" s="86"/>
      <c r="J17" s="84"/>
      <c r="K17" s="85"/>
      <c r="L17" s="85"/>
      <c r="M17" s="85"/>
      <c r="N17" s="79"/>
      <c r="O17" s="87"/>
      <c r="P17" s="79"/>
      <c r="Q17" s="88"/>
      <c r="R17" s="80"/>
      <c r="S17" s="20"/>
      <c r="T17" s="89"/>
      <c r="U17" s="90"/>
      <c r="V17" s="91"/>
      <c r="AE17" s="91"/>
    </row>
    <row r="18" spans="1:31" ht="15" customHeight="1">
      <c r="A18" s="20"/>
      <c r="B18" s="81"/>
      <c r="C18" s="82" t="s">
        <v>406</v>
      </c>
      <c r="D18" s="83">
        <f t="shared" si="0"/>
        <v>1243</v>
      </c>
      <c r="E18" s="84">
        <v>324</v>
      </c>
      <c r="F18" s="85">
        <v>294</v>
      </c>
      <c r="G18" s="85">
        <v>319</v>
      </c>
      <c r="H18" s="85">
        <v>306</v>
      </c>
      <c r="I18" s="86">
        <f t="shared" si="1"/>
        <v>1258</v>
      </c>
      <c r="J18" s="84">
        <v>328</v>
      </c>
      <c r="K18" s="85">
        <v>319</v>
      </c>
      <c r="L18" s="85">
        <v>312</v>
      </c>
      <c r="M18" s="85">
        <v>299</v>
      </c>
      <c r="N18" s="79"/>
      <c r="O18" s="87">
        <f t="shared" si="2"/>
        <v>-1.1923688394276599E-2</v>
      </c>
      <c r="P18" s="79"/>
      <c r="Q18" s="88">
        <f>+IFERROR(IF(E18*J18&lt;0,"n.m.",IF(E18/J18-1&gt;100%,"&gt;100%",E18/J18-1)),"n.m.")</f>
        <v>-1.2195121951219523E-2</v>
      </c>
      <c r="R18" s="80"/>
      <c r="S18" s="20"/>
      <c r="T18" s="89"/>
      <c r="U18" s="90"/>
      <c r="V18" s="91"/>
      <c r="AE18" s="91"/>
    </row>
    <row r="19" spans="1:31" ht="15" customHeight="1">
      <c r="A19" s="20"/>
      <c r="B19" s="81"/>
      <c r="C19" s="82" t="s">
        <v>407</v>
      </c>
      <c r="D19" s="83">
        <f t="shared" si="0"/>
        <v>577</v>
      </c>
      <c r="E19" s="84">
        <v>149</v>
      </c>
      <c r="F19" s="85">
        <v>146</v>
      </c>
      <c r="G19" s="85">
        <v>143</v>
      </c>
      <c r="H19" s="85">
        <v>139</v>
      </c>
      <c r="I19" s="86">
        <f t="shared" si="1"/>
        <v>599</v>
      </c>
      <c r="J19" s="84">
        <v>155</v>
      </c>
      <c r="K19" s="85">
        <v>143</v>
      </c>
      <c r="L19" s="85">
        <v>155</v>
      </c>
      <c r="M19" s="85">
        <v>146</v>
      </c>
      <c r="N19" s="79"/>
      <c r="O19" s="87">
        <f t="shared" si="2"/>
        <v>-3.6727879799666074E-2</v>
      </c>
      <c r="P19" s="79"/>
      <c r="Q19" s="88">
        <f>+IFERROR(IF(E19*J19&lt;0,"n.m.",IF(E19/J19-1&gt;100%,"&gt;100%",E19/J19-1)),"n.m.")</f>
        <v>-3.8709677419354827E-2</v>
      </c>
      <c r="R19" s="80"/>
      <c r="S19" s="20"/>
      <c r="T19" s="89"/>
      <c r="U19" s="90"/>
      <c r="V19" s="91"/>
      <c r="AE19" s="91"/>
    </row>
    <row r="20" spans="1:31" s="62" customFormat="1" ht="15" customHeight="1">
      <c r="A20" s="20"/>
      <c r="B20" s="53"/>
      <c r="C20" s="53" t="s">
        <v>376</v>
      </c>
      <c r="D20" s="113">
        <f t="shared" si="0"/>
        <v>6888</v>
      </c>
      <c r="E20" s="114">
        <f>E8+E9+E10+E11+E12+E18+E19</f>
        <v>1887</v>
      </c>
      <c r="F20" s="115">
        <f>F8+F9+F10+F11+F12+F18+F19</f>
        <v>1785</v>
      </c>
      <c r="G20" s="115">
        <f>G8+G9+G10+G11+G12+G18+G19</f>
        <v>1399</v>
      </c>
      <c r="H20" s="115">
        <f t="shared" ref="H20:M20" si="8">H8+H9+H10+H11+H12+H18+H19</f>
        <v>1817</v>
      </c>
      <c r="I20" s="116">
        <f t="shared" si="1"/>
        <v>7446</v>
      </c>
      <c r="J20" s="114">
        <f t="shared" si="8"/>
        <v>1963</v>
      </c>
      <c r="K20" s="115">
        <f t="shared" si="8"/>
        <v>1799</v>
      </c>
      <c r="L20" s="115">
        <f t="shared" si="8"/>
        <v>1864</v>
      </c>
      <c r="M20" s="115">
        <f t="shared" si="8"/>
        <v>1820</v>
      </c>
      <c r="N20" s="115"/>
      <c r="O20" s="59">
        <f t="shared" si="2"/>
        <v>-7.4939564867042674E-2</v>
      </c>
      <c r="P20" s="115"/>
      <c r="Q20" s="60">
        <f>+IFERROR(IF(E20*J20&lt;0,"n.m.",IF(E20/J20-1&gt;100%,"&gt;100%",E20/J20-1)),"n.m.")</f>
        <v>-3.8716250636780414E-2</v>
      </c>
      <c r="R20" s="61"/>
      <c r="S20" s="20"/>
      <c r="T20" s="89"/>
      <c r="U20" s="90"/>
      <c r="V20" s="102"/>
      <c r="AE20" s="102"/>
    </row>
    <row r="21" spans="1:31" ht="15" customHeight="1">
      <c r="A21" s="20"/>
      <c r="B21" s="74"/>
      <c r="C21" s="74"/>
      <c r="D21" s="117"/>
      <c r="E21" s="118"/>
      <c r="F21" s="119"/>
      <c r="G21" s="119"/>
      <c r="H21" s="119"/>
      <c r="I21" s="120"/>
      <c r="J21" s="118"/>
      <c r="K21" s="119"/>
      <c r="L21" s="119"/>
      <c r="M21" s="119"/>
      <c r="N21" s="79"/>
      <c r="O21" s="87"/>
      <c r="P21" s="79"/>
      <c r="Q21" s="88"/>
      <c r="R21" s="80"/>
      <c r="S21" s="20"/>
      <c r="AE21" s="91"/>
    </row>
    <row r="22" spans="1:31" s="62" customFormat="1" ht="15" customHeight="1">
      <c r="A22" s="20"/>
      <c r="B22" s="53"/>
      <c r="C22" s="53" t="s">
        <v>4</v>
      </c>
      <c r="D22" s="54">
        <f t="shared" si="0"/>
        <v>1195</v>
      </c>
      <c r="E22" s="55">
        <f>E5-E20</f>
        <v>218</v>
      </c>
      <c r="F22" s="56">
        <f>F5-F20</f>
        <v>193</v>
      </c>
      <c r="G22" s="56">
        <f>G5-G20</f>
        <v>605</v>
      </c>
      <c r="H22" s="56">
        <f t="shared" ref="H22:M22" si="9">H5-H20</f>
        <v>179</v>
      </c>
      <c r="I22" s="57">
        <f t="shared" si="1"/>
        <v>1026</v>
      </c>
      <c r="J22" s="55">
        <f t="shared" si="9"/>
        <v>98</v>
      </c>
      <c r="K22" s="56">
        <f t="shared" si="9"/>
        <v>281</v>
      </c>
      <c r="L22" s="56">
        <f t="shared" si="9"/>
        <v>292</v>
      </c>
      <c r="M22" s="56">
        <f t="shared" si="9"/>
        <v>355</v>
      </c>
      <c r="N22" s="58"/>
      <c r="O22" s="59">
        <f t="shared" si="2"/>
        <v>0.16471734892787526</v>
      </c>
      <c r="P22" s="58"/>
      <c r="Q22" s="60" t="str">
        <f>+IFERROR(IF(E22*J22&lt;0,"n.m.",IF(E22/J22-1&gt;100%,"&gt;100%",E22/J22-1)),"n.m.")</f>
        <v>&gt;100%</v>
      </c>
      <c r="R22" s="121"/>
      <c r="S22" s="20"/>
      <c r="AE22" s="102"/>
    </row>
    <row r="23" spans="1:31" ht="15" customHeight="1">
      <c r="A23" s="20"/>
      <c r="B23" s="53"/>
      <c r="C23" s="53"/>
      <c r="D23" s="113"/>
      <c r="E23" s="114"/>
      <c r="F23" s="115"/>
      <c r="G23" s="115"/>
      <c r="H23" s="115"/>
      <c r="I23" s="116"/>
      <c r="J23" s="114"/>
      <c r="K23" s="115"/>
      <c r="L23" s="115"/>
      <c r="M23" s="115"/>
      <c r="N23" s="79"/>
      <c r="O23" s="87"/>
      <c r="P23" s="79"/>
      <c r="Q23" s="88"/>
      <c r="R23" s="61"/>
      <c r="S23" s="20"/>
      <c r="AE23" s="91"/>
    </row>
    <row r="24" spans="1:31" ht="15" customHeight="1">
      <c r="A24" s="20"/>
      <c r="B24" s="81"/>
      <c r="C24" s="82" t="s">
        <v>5</v>
      </c>
      <c r="D24" s="83">
        <f t="shared" si="0"/>
        <v>-903</v>
      </c>
      <c r="E24" s="84">
        <v>-328</v>
      </c>
      <c r="F24" s="85">
        <v>-255</v>
      </c>
      <c r="G24" s="85">
        <v>-161</v>
      </c>
      <c r="H24" s="85">
        <v>-159</v>
      </c>
      <c r="I24" s="86">
        <f t="shared" si="1"/>
        <v>-757</v>
      </c>
      <c r="J24" s="84">
        <v>-243</v>
      </c>
      <c r="K24" s="85">
        <v>-176</v>
      </c>
      <c r="L24" s="85">
        <v>-159</v>
      </c>
      <c r="M24" s="85">
        <v>-179</v>
      </c>
      <c r="N24" s="79"/>
      <c r="O24" s="87">
        <f t="shared" si="2"/>
        <v>0.19286657859973588</v>
      </c>
      <c r="P24" s="79"/>
      <c r="Q24" s="88">
        <f>+IFERROR(IF(E24*J24&lt;0,"n.m.",IF(E24/J24-1&gt;100%,"&gt;100%",E24/J24-1)),"n.m.")</f>
        <v>0.34979423868312765</v>
      </c>
      <c r="R24" s="80"/>
      <c r="S24" s="20"/>
      <c r="AE24" s="91"/>
    </row>
    <row r="25" spans="1:31" ht="15" customHeight="1">
      <c r="A25" s="20"/>
      <c r="B25" s="81"/>
      <c r="C25" s="122" t="s">
        <v>6</v>
      </c>
      <c r="D25" s="83">
        <f t="shared" si="0"/>
        <v>-6</v>
      </c>
      <c r="E25" s="84">
        <v>-2</v>
      </c>
      <c r="F25" s="85">
        <v>-3</v>
      </c>
      <c r="G25" s="85">
        <v>0</v>
      </c>
      <c r="H25" s="85">
        <v>-1</v>
      </c>
      <c r="I25" s="86">
        <f t="shared" si="1"/>
        <v>-7</v>
      </c>
      <c r="J25" s="84">
        <v>0</v>
      </c>
      <c r="K25" s="85">
        <v>-3</v>
      </c>
      <c r="L25" s="85">
        <v>-1</v>
      </c>
      <c r="M25" s="85">
        <v>-3</v>
      </c>
      <c r="N25" s="79"/>
      <c r="O25" s="87">
        <f t="shared" si="2"/>
        <v>-0.1428571428571429</v>
      </c>
      <c r="P25" s="79"/>
      <c r="Q25" s="88" t="str">
        <f>+IFERROR(IF(E25*J25&lt;0,"n.m.",IF(E25/J25-1&gt;100%,"&gt;100%",E25/J25-1)),"n.m.")</f>
        <v>n.m.</v>
      </c>
      <c r="R25" s="80"/>
      <c r="S25" s="20"/>
      <c r="AE25" s="91"/>
    </row>
    <row r="26" spans="1:31" ht="15" customHeight="1">
      <c r="A26" s="20"/>
      <c r="B26" s="81"/>
      <c r="C26" s="53"/>
      <c r="D26" s="83"/>
      <c r="E26" s="84"/>
      <c r="F26" s="85"/>
      <c r="G26" s="85"/>
      <c r="H26" s="85"/>
      <c r="I26" s="86"/>
      <c r="J26" s="84"/>
      <c r="K26" s="85"/>
      <c r="L26" s="85"/>
      <c r="M26" s="85"/>
      <c r="N26" s="79"/>
      <c r="O26" s="87"/>
      <c r="P26" s="79"/>
      <c r="Q26" s="88"/>
      <c r="R26" s="61"/>
      <c r="S26" s="20"/>
      <c r="AE26" s="91"/>
    </row>
    <row r="27" spans="1:31" s="62" customFormat="1" ht="15" customHeight="1">
      <c r="A27" s="20"/>
      <c r="B27" s="93"/>
      <c r="C27" s="123" t="s">
        <v>7</v>
      </c>
      <c r="D27" s="54">
        <f t="shared" si="0"/>
        <v>286</v>
      </c>
      <c r="E27" s="55">
        <f>E22+E24+E25</f>
        <v>-112</v>
      </c>
      <c r="F27" s="56">
        <f>F22+F24+F25</f>
        <v>-65</v>
      </c>
      <c r="G27" s="56">
        <f>G22+G24+G25</f>
        <v>444</v>
      </c>
      <c r="H27" s="56">
        <f t="shared" ref="H27" si="10">H22+H24+H25</f>
        <v>19</v>
      </c>
      <c r="I27" s="57">
        <f t="shared" si="1"/>
        <v>262</v>
      </c>
      <c r="J27" s="55">
        <f t="shared" ref="J27:M27" si="11">J22+J24+J25</f>
        <v>-145</v>
      </c>
      <c r="K27" s="56">
        <f t="shared" si="11"/>
        <v>102</v>
      </c>
      <c r="L27" s="56">
        <f t="shared" si="11"/>
        <v>132</v>
      </c>
      <c r="M27" s="56">
        <f t="shared" si="11"/>
        <v>173</v>
      </c>
      <c r="N27" s="58"/>
      <c r="O27" s="59">
        <f t="shared" si="2"/>
        <v>9.1603053435114434E-2</v>
      </c>
      <c r="P27" s="58"/>
      <c r="Q27" s="60">
        <f>+IFERROR(IF(E27*J27&lt;0,"n.m.",IF(E27/J27-1&gt;100%,"&gt;100%",E27/J27-1)),"n.m.")</f>
        <v>-0.22758620689655173</v>
      </c>
      <c r="R27" s="121"/>
      <c r="S27" s="20"/>
      <c r="AE27" s="102"/>
    </row>
    <row r="28" spans="1:31" ht="15" customHeight="1">
      <c r="A28" s="20"/>
      <c r="B28" s="81"/>
      <c r="C28" s="53"/>
      <c r="D28" s="113"/>
      <c r="E28" s="114"/>
      <c r="F28" s="115"/>
      <c r="G28" s="115"/>
      <c r="H28" s="115"/>
      <c r="I28" s="116"/>
      <c r="J28" s="114"/>
      <c r="K28" s="115"/>
      <c r="L28" s="115"/>
      <c r="M28" s="115"/>
      <c r="N28" s="79"/>
      <c r="O28" s="87"/>
      <c r="P28" s="79"/>
      <c r="Q28" s="88"/>
      <c r="R28" s="61"/>
      <c r="S28" s="20"/>
    </row>
    <row r="29" spans="1:31" ht="15" customHeight="1">
      <c r="A29" s="20"/>
      <c r="B29" s="81"/>
      <c r="C29" s="82" t="s">
        <v>8</v>
      </c>
      <c r="D29" s="83">
        <f t="shared" si="0"/>
        <v>-47</v>
      </c>
      <c r="E29" s="84">
        <v>75</v>
      </c>
      <c r="F29" s="85">
        <v>-11</v>
      </c>
      <c r="G29" s="85">
        <v>-95</v>
      </c>
      <c r="H29" s="85">
        <v>-16</v>
      </c>
      <c r="I29" s="86">
        <f t="shared" si="1"/>
        <v>31</v>
      </c>
      <c r="J29" s="84">
        <v>37</v>
      </c>
      <c r="K29" s="85">
        <v>-15</v>
      </c>
      <c r="L29" s="85">
        <v>30</v>
      </c>
      <c r="M29" s="85">
        <v>-21</v>
      </c>
      <c r="N29" s="79"/>
      <c r="O29" s="87" t="str">
        <f t="shared" si="2"/>
        <v>n.m.</v>
      </c>
      <c r="P29" s="79"/>
      <c r="Q29" s="88" t="str">
        <f>+IFERROR(IF(E29*J29&lt;0,"n.m.",IF(E29/J29-1&gt;100%,"&gt;100%",E29/J29-1)),"n.m.")</f>
        <v>&gt;100%</v>
      </c>
      <c r="R29" s="80"/>
      <c r="S29" s="20"/>
    </row>
    <row r="30" spans="1:31" ht="15" customHeight="1">
      <c r="A30" s="20"/>
      <c r="B30" s="74"/>
      <c r="C30" s="94"/>
      <c r="D30" s="83"/>
      <c r="E30" s="84"/>
      <c r="F30" s="85"/>
      <c r="G30" s="85"/>
      <c r="H30" s="85"/>
      <c r="I30" s="86"/>
      <c r="J30" s="84"/>
      <c r="K30" s="85"/>
      <c r="L30" s="85"/>
      <c r="M30" s="85"/>
      <c r="N30" s="79"/>
      <c r="O30" s="87"/>
      <c r="P30" s="79"/>
      <c r="Q30" s="88"/>
      <c r="R30" s="80"/>
      <c r="S30" s="20"/>
      <c r="Y30" s="37" t="s">
        <v>366</v>
      </c>
    </row>
    <row r="31" spans="1:31" s="62" customFormat="1" ht="15" customHeight="1">
      <c r="A31" s="20"/>
      <c r="B31" s="53"/>
      <c r="C31" s="53" t="s">
        <v>280</v>
      </c>
      <c r="D31" s="54">
        <f t="shared" si="0"/>
        <v>239</v>
      </c>
      <c r="E31" s="55">
        <f>E27+E29</f>
        <v>-37</v>
      </c>
      <c r="F31" s="56">
        <f>F27+F29</f>
        <v>-76</v>
      </c>
      <c r="G31" s="56">
        <f>G27+G29</f>
        <v>349</v>
      </c>
      <c r="H31" s="56">
        <f t="shared" ref="H31" si="12">H27+H29</f>
        <v>3</v>
      </c>
      <c r="I31" s="57">
        <f t="shared" si="1"/>
        <v>293</v>
      </c>
      <c r="J31" s="55">
        <f t="shared" ref="J31:M31" si="13">J27+J29</f>
        <v>-108</v>
      </c>
      <c r="K31" s="56">
        <f t="shared" si="13"/>
        <v>87</v>
      </c>
      <c r="L31" s="56">
        <f t="shared" si="13"/>
        <v>162</v>
      </c>
      <c r="M31" s="56">
        <f t="shared" si="13"/>
        <v>152</v>
      </c>
      <c r="N31" s="58"/>
      <c r="O31" s="59">
        <f t="shared" si="2"/>
        <v>-0.18430034129692829</v>
      </c>
      <c r="P31" s="58"/>
      <c r="Q31" s="60">
        <f>+IFERROR(IF(E31*J31&lt;0,"n.m.",IF(E31/J31-1&gt;100%,"&gt;100%",E31/J31-1)),"n.m.")</f>
        <v>-0.65740740740740744</v>
      </c>
      <c r="R31" s="121"/>
      <c r="S31" s="20"/>
    </row>
    <row r="32" spans="1:31" s="62" customFormat="1" ht="15" customHeight="1">
      <c r="A32" s="20"/>
      <c r="B32" s="53"/>
      <c r="C32" s="53"/>
      <c r="D32" s="54"/>
      <c r="E32" s="55"/>
      <c r="F32" s="56"/>
      <c r="G32" s="56"/>
      <c r="H32" s="56"/>
      <c r="I32" s="57"/>
      <c r="J32" s="55"/>
      <c r="K32" s="56"/>
      <c r="L32" s="56"/>
      <c r="M32" s="56"/>
      <c r="N32" s="58"/>
      <c r="O32" s="87"/>
      <c r="P32" s="58"/>
      <c r="Q32" s="88"/>
      <c r="R32" s="121"/>
      <c r="S32" s="20"/>
    </row>
    <row r="33" spans="1:24" s="132" customFormat="1" ht="15" customHeight="1">
      <c r="A33" s="20"/>
      <c r="B33" s="124"/>
      <c r="C33" s="124" t="s">
        <v>408</v>
      </c>
      <c r="D33" s="83">
        <f t="shared" si="0"/>
        <v>-823</v>
      </c>
      <c r="E33" s="125">
        <v>-105</v>
      </c>
      <c r="F33" s="126">
        <v>-202</v>
      </c>
      <c r="G33" s="126">
        <v>-529</v>
      </c>
      <c r="H33" s="126">
        <v>13</v>
      </c>
      <c r="I33" s="127">
        <f t="shared" si="1"/>
        <v>-508</v>
      </c>
      <c r="J33" s="125">
        <v>-114</v>
      </c>
      <c r="K33" s="126">
        <v>-328</v>
      </c>
      <c r="L33" s="126">
        <v>-54</v>
      </c>
      <c r="M33" s="126">
        <v>-12</v>
      </c>
      <c r="N33" s="128"/>
      <c r="O33" s="129">
        <f t="shared" si="2"/>
        <v>0.62007874015748032</v>
      </c>
      <c r="P33" s="128"/>
      <c r="Q33" s="130">
        <f>+IFERROR(IF(E33*J33&lt;0,"n.m.",IF(E33/J33-1&gt;100%,"&gt;100%",E33/J33-1)),"n.m.")</f>
        <v>-7.8947368421052655E-2</v>
      </c>
      <c r="R33" s="131"/>
      <c r="S33" s="20"/>
    </row>
    <row r="34" spans="1:24" s="62" customFormat="1" ht="15" customHeight="1">
      <c r="A34" s="20"/>
      <c r="B34" s="53"/>
      <c r="C34" s="53"/>
      <c r="D34" s="54"/>
      <c r="E34" s="55"/>
      <c r="F34" s="56"/>
      <c r="G34" s="56"/>
      <c r="H34" s="56"/>
      <c r="I34" s="57"/>
      <c r="J34" s="55"/>
      <c r="K34" s="56"/>
      <c r="L34" s="56"/>
      <c r="M34" s="56"/>
      <c r="N34" s="58"/>
      <c r="O34" s="87"/>
      <c r="P34" s="58"/>
      <c r="Q34" s="88"/>
      <c r="R34" s="121"/>
      <c r="S34" s="20"/>
    </row>
    <row r="35" spans="1:24" s="62" customFormat="1" ht="15" customHeight="1">
      <c r="A35" s="20"/>
      <c r="B35" s="53"/>
      <c r="C35" s="53" t="s">
        <v>299</v>
      </c>
      <c r="D35" s="133">
        <f t="shared" si="0"/>
        <v>-584</v>
      </c>
      <c r="E35" s="55">
        <f>E31+E33</f>
        <v>-142</v>
      </c>
      <c r="F35" s="58">
        <f>F31+F33</f>
        <v>-278</v>
      </c>
      <c r="G35" s="58">
        <f>G31+G33</f>
        <v>-180</v>
      </c>
      <c r="H35" s="58">
        <f>H31+H33</f>
        <v>16</v>
      </c>
      <c r="I35" s="134">
        <f t="shared" si="1"/>
        <v>-215</v>
      </c>
      <c r="J35" s="55">
        <f t="shared" ref="J35:L35" si="14">J31+J33</f>
        <v>-222</v>
      </c>
      <c r="K35" s="56">
        <f t="shared" si="14"/>
        <v>-241</v>
      </c>
      <c r="L35" s="56">
        <f t="shared" si="14"/>
        <v>108</v>
      </c>
      <c r="M35" s="56">
        <f>M31+M33</f>
        <v>140</v>
      </c>
      <c r="N35" s="58"/>
      <c r="O35" s="59" t="str">
        <f t="shared" si="2"/>
        <v>&gt;100%</v>
      </c>
      <c r="P35" s="58"/>
      <c r="Q35" s="60">
        <f>+IFERROR(IF(E35*J35&lt;0,"n.m.",IF(E35/J35-1&gt;100%,"&gt;100%",E35/J35-1)),"n.m.")</f>
        <v>-0.36036036036036034</v>
      </c>
      <c r="R35" s="121"/>
      <c r="S35" s="20"/>
    </row>
    <row r="36" spans="1:24" ht="15" customHeight="1">
      <c r="A36" s="20"/>
      <c r="B36" s="53"/>
      <c r="C36" s="53"/>
      <c r="D36" s="83"/>
      <c r="E36" s="84"/>
      <c r="F36" s="85"/>
      <c r="G36" s="85"/>
      <c r="H36" s="85"/>
      <c r="I36" s="86"/>
      <c r="J36" s="84"/>
      <c r="K36" s="85"/>
      <c r="L36" s="85"/>
      <c r="M36" s="85"/>
      <c r="N36" s="79"/>
      <c r="O36" s="87"/>
      <c r="P36" s="79"/>
      <c r="Q36" s="88"/>
      <c r="R36" s="135"/>
      <c r="S36" s="20"/>
    </row>
    <row r="37" spans="1:24" ht="15" customHeight="1">
      <c r="A37" s="20"/>
      <c r="B37" s="53"/>
      <c r="C37" s="74" t="s">
        <v>382</v>
      </c>
      <c r="D37" s="83">
        <f t="shared" si="0"/>
        <v>14</v>
      </c>
      <c r="E37" s="84">
        <v>5</v>
      </c>
      <c r="F37" s="85">
        <v>3</v>
      </c>
      <c r="G37" s="85">
        <v>3</v>
      </c>
      <c r="H37" s="85">
        <v>3</v>
      </c>
      <c r="I37" s="86">
        <f t="shared" si="1"/>
        <v>7</v>
      </c>
      <c r="J37" s="84">
        <v>2</v>
      </c>
      <c r="K37" s="85">
        <v>2</v>
      </c>
      <c r="L37" s="85">
        <v>1</v>
      </c>
      <c r="M37" s="85">
        <v>2</v>
      </c>
      <c r="N37" s="79"/>
      <c r="O37" s="87">
        <f t="shared" si="2"/>
        <v>1</v>
      </c>
      <c r="P37" s="79"/>
      <c r="Q37" s="88" t="str">
        <f>+IFERROR(IF(E37*J37&lt;0,"n.m.",IF(E37/J37-1&gt;100%,"&gt;100%",E37/J37-1)),"n.m.")</f>
        <v>&gt;100%</v>
      </c>
      <c r="R37" s="80"/>
      <c r="S37" s="20"/>
    </row>
    <row r="38" spans="1:24" ht="15" customHeight="1">
      <c r="A38" s="20"/>
      <c r="B38" s="53"/>
      <c r="C38" s="136" t="s">
        <v>300</v>
      </c>
      <c r="D38" s="137">
        <f t="shared" si="0"/>
        <v>-598</v>
      </c>
      <c r="E38" s="138">
        <f>+E35-E37</f>
        <v>-147</v>
      </c>
      <c r="F38" s="139">
        <f>+F35-F37</f>
        <v>-281</v>
      </c>
      <c r="G38" s="139">
        <v>-183</v>
      </c>
      <c r="H38" s="139">
        <v>13</v>
      </c>
      <c r="I38" s="140">
        <f t="shared" si="1"/>
        <v>-222</v>
      </c>
      <c r="J38" s="138">
        <v>-224</v>
      </c>
      <c r="K38" s="139">
        <v>-243</v>
      </c>
      <c r="L38" s="139">
        <v>107</v>
      </c>
      <c r="M38" s="139">
        <v>138</v>
      </c>
      <c r="N38" s="79"/>
      <c r="O38" s="87" t="str">
        <f t="shared" si="2"/>
        <v>&gt;100%</v>
      </c>
      <c r="P38" s="79"/>
      <c r="Q38" s="88">
        <f>+IFERROR(IF(E38*J38&lt;0,"n.m.",IF(E38/J38-1&gt;100%,"&gt;100%",E38/J38-1)),"n.m.")</f>
        <v>-0.34375</v>
      </c>
      <c r="R38" s="80"/>
      <c r="S38" s="20"/>
    </row>
    <row r="39" spans="1:24" ht="15" customHeight="1">
      <c r="A39" s="20"/>
      <c r="B39" s="53"/>
      <c r="C39" s="74"/>
      <c r="D39" s="113"/>
      <c r="E39" s="114"/>
      <c r="F39" s="115"/>
      <c r="G39" s="115"/>
      <c r="H39" s="115"/>
      <c r="I39" s="116"/>
      <c r="J39" s="114"/>
      <c r="K39" s="115"/>
      <c r="L39" s="115"/>
      <c r="M39" s="115"/>
      <c r="N39" s="79"/>
      <c r="O39" s="87"/>
      <c r="P39" s="79"/>
      <c r="Q39" s="88"/>
      <c r="R39" s="61"/>
      <c r="S39" s="20"/>
      <c r="X39" s="141"/>
    </row>
    <row r="40" spans="1:24" ht="15" customHeight="1">
      <c r="A40" s="20"/>
      <c r="B40" s="53"/>
      <c r="C40" s="53" t="s">
        <v>409</v>
      </c>
      <c r="D40" s="113"/>
      <c r="E40" s="114"/>
      <c r="F40" s="115"/>
      <c r="G40" s="115"/>
      <c r="H40" s="115"/>
      <c r="I40" s="116"/>
      <c r="J40" s="114"/>
      <c r="K40" s="115"/>
      <c r="L40" s="115"/>
      <c r="M40" s="115"/>
      <c r="N40" s="79"/>
      <c r="O40" s="87"/>
      <c r="P40" s="79"/>
      <c r="Q40" s="88"/>
      <c r="R40" s="61"/>
      <c r="S40" s="20"/>
      <c r="X40" s="141"/>
    </row>
    <row r="41" spans="1:24" s="62" customFormat="1" ht="15" customHeight="1">
      <c r="A41" s="20"/>
      <c r="B41" s="53"/>
      <c r="C41" s="74" t="s">
        <v>278</v>
      </c>
      <c r="D41" s="142">
        <f t="shared" si="0"/>
        <v>0.04</v>
      </c>
      <c r="E41" s="143">
        <v>-0.01</v>
      </c>
      <c r="F41" s="144">
        <v>-0.03</v>
      </c>
      <c r="G41" s="144">
        <v>0.08</v>
      </c>
      <c r="H41" s="144">
        <v>0</v>
      </c>
      <c r="I41" s="145">
        <f t="shared" si="1"/>
        <v>7.0000000000000007E-2</v>
      </c>
      <c r="J41" s="143">
        <v>-0.04</v>
      </c>
      <c r="K41" s="146">
        <v>0.01</v>
      </c>
      <c r="L41" s="146">
        <v>0.04</v>
      </c>
      <c r="M41" s="146">
        <v>0.06</v>
      </c>
      <c r="N41" s="147"/>
      <c r="O41" s="87">
        <f t="shared" si="2"/>
        <v>-0.4285714285714286</v>
      </c>
      <c r="P41" s="147"/>
      <c r="Q41" s="88">
        <f>+IFERROR(IF(E41*J41&lt;0,"n.m.",IF(E41/J41-1&gt;100%,"&gt;100%",E41/J41-1)),"n.m.")</f>
        <v>-0.75</v>
      </c>
      <c r="R41" s="61"/>
      <c r="S41" s="20"/>
    </row>
    <row r="42" spans="1:24" ht="15" customHeight="1">
      <c r="A42" s="20"/>
      <c r="B42" s="53"/>
      <c r="C42" s="136" t="s">
        <v>279</v>
      </c>
      <c r="D42" s="142">
        <f t="shared" si="0"/>
        <v>0.04</v>
      </c>
      <c r="E42" s="143">
        <v>-0.01</v>
      </c>
      <c r="F42" s="144">
        <v>-0.03</v>
      </c>
      <c r="G42" s="144">
        <v>0.08</v>
      </c>
      <c r="H42" s="144">
        <v>0</v>
      </c>
      <c r="I42" s="145">
        <f t="shared" si="1"/>
        <v>7.0000000000000007E-2</v>
      </c>
      <c r="J42" s="143">
        <v>-0.04</v>
      </c>
      <c r="K42" s="146">
        <v>0.01</v>
      </c>
      <c r="L42" s="146">
        <v>0.04</v>
      </c>
      <c r="M42" s="146">
        <v>0.06</v>
      </c>
      <c r="N42" s="147"/>
      <c r="O42" s="87">
        <f t="shared" si="2"/>
        <v>-0.4285714285714286</v>
      </c>
      <c r="P42" s="147"/>
      <c r="Q42" s="88">
        <f>+IFERROR(IF(E42*J42&lt;0,"n.m.",IF(E42/J42-1&gt;100%,"&gt;100%",E42/J42-1)),"n.m.")</f>
        <v>-0.75</v>
      </c>
      <c r="R42" s="80"/>
      <c r="S42" s="20"/>
    </row>
    <row r="43" spans="1:24" ht="15" customHeight="1">
      <c r="A43" s="20"/>
      <c r="B43" s="53"/>
      <c r="C43" s="74"/>
      <c r="D43" s="142"/>
      <c r="E43" s="143"/>
      <c r="F43" s="144"/>
      <c r="G43" s="144"/>
      <c r="H43" s="144"/>
      <c r="I43" s="145"/>
      <c r="J43" s="143"/>
      <c r="K43" s="146"/>
      <c r="L43" s="146"/>
      <c r="M43" s="146"/>
      <c r="N43" s="79"/>
      <c r="O43" s="87"/>
      <c r="P43" s="147"/>
      <c r="Q43" s="88"/>
      <c r="R43" s="61"/>
      <c r="S43" s="20"/>
      <c r="V43" s="148"/>
      <c r="X43" s="141"/>
    </row>
    <row r="44" spans="1:24" s="62" customFormat="1" ht="15" customHeight="1">
      <c r="A44" s="20"/>
      <c r="B44" s="53"/>
      <c r="C44" s="74" t="s">
        <v>281</v>
      </c>
      <c r="D44" s="142">
        <f t="shared" si="0"/>
        <v>-0.15000000000000002</v>
      </c>
      <c r="E44" s="143">
        <v>-0.04</v>
      </c>
      <c r="F44" s="144">
        <v>-7.0000000000000007E-2</v>
      </c>
      <c r="G44" s="144">
        <v>-0.04</v>
      </c>
      <c r="H44" s="144">
        <v>0</v>
      </c>
      <c r="I44" s="145">
        <f t="shared" si="1"/>
        <v>-7.0000000000000007E-2</v>
      </c>
      <c r="J44" s="143">
        <v>-0.06</v>
      </c>
      <c r="K44" s="146">
        <v>-0.09</v>
      </c>
      <c r="L44" s="146">
        <v>0.02</v>
      </c>
      <c r="M44" s="146">
        <v>0.06</v>
      </c>
      <c r="N44" s="147"/>
      <c r="O44" s="87" t="str">
        <f t="shared" si="2"/>
        <v>&gt;100%</v>
      </c>
      <c r="P44" s="147"/>
      <c r="Q44" s="88">
        <f>+IFERROR(IF(E44*J44&lt;0,"n.m.",IF(E44/J44-1&gt;100%,"&gt;100%",E44/J44-1)),"n.m.")</f>
        <v>-0.33333333333333326</v>
      </c>
      <c r="R44" s="61"/>
      <c r="S44" s="20"/>
    </row>
    <row r="45" spans="1:24" ht="15" customHeight="1">
      <c r="A45" s="20"/>
      <c r="B45" s="53"/>
      <c r="C45" s="136" t="s">
        <v>282</v>
      </c>
      <c r="D45" s="142">
        <f t="shared" si="0"/>
        <v>-0.15000000000000002</v>
      </c>
      <c r="E45" s="143">
        <v>-0.04</v>
      </c>
      <c r="F45" s="144">
        <v>-7.0000000000000007E-2</v>
      </c>
      <c r="G45" s="144">
        <v>-0.04</v>
      </c>
      <c r="H45" s="144">
        <v>0</v>
      </c>
      <c r="I45" s="145">
        <f t="shared" si="1"/>
        <v>-7.0000000000000007E-2</v>
      </c>
      <c r="J45" s="143">
        <v>-0.06</v>
      </c>
      <c r="K45" s="146">
        <v>-0.09</v>
      </c>
      <c r="L45" s="146">
        <v>0.02</v>
      </c>
      <c r="M45" s="146">
        <v>0.06</v>
      </c>
      <c r="N45" s="147"/>
      <c r="O45" s="87" t="str">
        <f t="shared" si="2"/>
        <v>&gt;100%</v>
      </c>
      <c r="P45" s="147"/>
      <c r="Q45" s="88">
        <f>+IFERROR(IF(E45*J45&lt;0,"n.m.",IF(E45/J45-1&gt;100%,"&gt;100%",E45/J45-1)),"n.m.")</f>
        <v>-0.33333333333333326</v>
      </c>
      <c r="R45" s="80"/>
      <c r="S45" s="20"/>
    </row>
    <row r="46" spans="1:24" ht="15" customHeight="1">
      <c r="A46" s="20"/>
      <c r="B46" s="53"/>
      <c r="C46" s="53"/>
      <c r="D46" s="149"/>
      <c r="E46" s="150"/>
      <c r="F46" s="151"/>
      <c r="G46" s="151"/>
      <c r="H46" s="151"/>
      <c r="I46" s="152"/>
      <c r="J46" s="150"/>
      <c r="K46" s="151"/>
      <c r="L46" s="151"/>
      <c r="M46" s="151"/>
      <c r="N46" s="147"/>
      <c r="O46" s="87"/>
      <c r="P46" s="147"/>
      <c r="Q46" s="88"/>
      <c r="R46" s="121"/>
      <c r="S46" s="20"/>
    </row>
    <row r="47" spans="1:24" s="62" customFormat="1" ht="15" customHeight="1">
      <c r="A47" s="20"/>
      <c r="B47" s="53"/>
      <c r="C47" s="53" t="s">
        <v>410</v>
      </c>
      <c r="D47" s="153">
        <f t="shared" si="0"/>
        <v>7.0000000000000007E-2</v>
      </c>
      <c r="E47" s="154">
        <v>7.0000000000000007E-2</v>
      </c>
      <c r="F47" s="155">
        <v>0</v>
      </c>
      <c r="G47" s="155">
        <v>0</v>
      </c>
      <c r="H47" s="155">
        <v>0</v>
      </c>
      <c r="I47" s="156">
        <f t="shared" si="1"/>
        <v>0</v>
      </c>
      <c r="J47" s="154">
        <v>0</v>
      </c>
      <c r="K47" s="155">
        <v>0</v>
      </c>
      <c r="L47" s="155">
        <v>0</v>
      </c>
      <c r="M47" s="155">
        <v>0</v>
      </c>
      <c r="N47" s="157"/>
      <c r="O47" s="87" t="str">
        <f t="shared" si="2"/>
        <v>n.m.</v>
      </c>
      <c r="P47" s="157"/>
      <c r="Q47" s="88" t="str">
        <f>+IFERROR(IF(E47*J47&lt;0,"n.m.",IF(E47/J47-1&gt;100%,"&gt;100%",E47/J47-1)),"n.m.")</f>
        <v>n.m.</v>
      </c>
      <c r="R47" s="61"/>
      <c r="S47" s="20"/>
      <c r="V47" s="158"/>
    </row>
    <row r="48" spans="1:24" s="132" customFormat="1" ht="15" customHeight="1">
      <c r="A48" s="20"/>
      <c r="B48" s="64"/>
      <c r="C48" s="159" t="s">
        <v>9</v>
      </c>
      <c r="D48" s="160">
        <f t="shared" si="0"/>
        <v>0.02</v>
      </c>
      <c r="E48" s="161">
        <v>0.02</v>
      </c>
      <c r="F48" s="162">
        <v>0</v>
      </c>
      <c r="G48" s="162">
        <v>0</v>
      </c>
      <c r="H48" s="162">
        <v>0</v>
      </c>
      <c r="I48" s="163">
        <f t="shared" si="1"/>
        <v>0</v>
      </c>
      <c r="J48" s="161">
        <v>0</v>
      </c>
      <c r="K48" s="162">
        <v>0</v>
      </c>
      <c r="L48" s="162">
        <v>0</v>
      </c>
      <c r="M48" s="162">
        <v>0</v>
      </c>
      <c r="N48" s="164"/>
      <c r="O48" s="129" t="str">
        <f t="shared" si="2"/>
        <v>n.m.</v>
      </c>
      <c r="P48" s="164"/>
      <c r="Q48" s="130" t="str">
        <f>+IFERROR(IF(E48*J48&lt;0,"n.m.",IF(E48/J48-1&gt;100%,"&gt;100%",E48/J48-1)),"n.m.")</f>
        <v>n.m.</v>
      </c>
      <c r="R48" s="165"/>
      <c r="S48" s="20"/>
    </row>
    <row r="49" spans="1:30" ht="15" customHeight="1">
      <c r="A49" s="20"/>
      <c r="B49" s="53"/>
      <c r="C49" s="74"/>
      <c r="D49" s="46"/>
      <c r="E49" s="46"/>
      <c r="F49" s="46"/>
      <c r="G49" s="46"/>
      <c r="H49" s="46"/>
      <c r="I49" s="46"/>
      <c r="J49" s="46"/>
      <c r="K49" s="46"/>
      <c r="L49" s="46"/>
      <c r="M49" s="46"/>
      <c r="N49" s="46"/>
      <c r="O49" s="166"/>
      <c r="P49" s="46"/>
      <c r="Q49" s="166"/>
      <c r="R49" s="46"/>
      <c r="S49" s="20"/>
    </row>
    <row r="50" spans="1:30" ht="9" customHeight="1">
      <c r="A50" s="20"/>
      <c r="B50" s="20"/>
      <c r="C50" s="20"/>
      <c r="D50" s="20"/>
      <c r="E50" s="20"/>
      <c r="F50" s="20"/>
      <c r="G50" s="20"/>
      <c r="H50" s="20"/>
      <c r="I50" s="20"/>
      <c r="J50" s="20"/>
      <c r="K50" s="20"/>
      <c r="L50" s="20"/>
      <c r="M50" s="20"/>
      <c r="N50" s="36"/>
      <c r="O50" s="20"/>
      <c r="P50" s="20"/>
      <c r="Q50" s="20"/>
      <c r="R50" s="20"/>
      <c r="S50" s="20"/>
    </row>
    <row r="51" spans="1:30" ht="17.25">
      <c r="A51" s="167"/>
      <c r="B51" s="168" t="s">
        <v>411</v>
      </c>
      <c r="C51" s="168"/>
      <c r="D51" s="169"/>
      <c r="E51" s="169"/>
      <c r="F51" s="169"/>
      <c r="G51" s="169"/>
      <c r="H51" s="169"/>
      <c r="I51" s="169"/>
      <c r="J51" s="169"/>
      <c r="K51" s="168"/>
      <c r="L51" s="169"/>
      <c r="M51" s="169"/>
      <c r="N51" s="169"/>
      <c r="O51" s="170"/>
      <c r="P51" s="169"/>
      <c r="Q51" s="170"/>
      <c r="R51" s="168"/>
      <c r="S51" s="169"/>
    </row>
    <row r="52" spans="1:30" ht="17.25">
      <c r="A52" s="167"/>
      <c r="B52" s="171" t="s">
        <v>412</v>
      </c>
      <c r="C52" s="168"/>
      <c r="D52" s="169"/>
      <c r="E52" s="169"/>
      <c r="F52" s="169"/>
      <c r="G52" s="169"/>
      <c r="H52" s="169"/>
      <c r="I52" s="169"/>
      <c r="J52" s="169"/>
      <c r="K52" s="168"/>
      <c r="L52" s="169"/>
      <c r="M52" s="169"/>
      <c r="N52" s="169"/>
      <c r="O52" s="170"/>
      <c r="P52" s="169"/>
      <c r="Q52" s="170"/>
      <c r="R52" s="168"/>
      <c r="S52" s="169"/>
    </row>
    <row r="53" spans="1:30" ht="17.25">
      <c r="A53" s="167"/>
      <c r="B53" s="168" t="s">
        <v>413</v>
      </c>
      <c r="C53" s="168"/>
      <c r="D53" s="169"/>
      <c r="E53" s="169"/>
      <c r="F53" s="169"/>
      <c r="G53" s="169"/>
      <c r="H53" s="169"/>
      <c r="I53" s="169"/>
      <c r="J53" s="169"/>
      <c r="K53" s="168"/>
      <c r="L53" s="169"/>
      <c r="M53" s="169"/>
      <c r="N53" s="169"/>
      <c r="O53" s="170"/>
      <c r="P53" s="169"/>
      <c r="Q53" s="170"/>
      <c r="R53" s="168"/>
      <c r="S53" s="169"/>
    </row>
    <row r="54" spans="1:30" ht="17.25">
      <c r="A54" s="167"/>
      <c r="B54" s="168" t="s">
        <v>414</v>
      </c>
      <c r="C54" s="168"/>
      <c r="D54" s="169"/>
      <c r="E54" s="169"/>
      <c r="F54" s="169"/>
      <c r="G54" s="169"/>
      <c r="H54" s="169"/>
      <c r="I54" s="169"/>
      <c r="J54" s="169"/>
      <c r="K54" s="168"/>
      <c r="L54" s="169"/>
      <c r="M54" s="169"/>
      <c r="N54" s="169"/>
      <c r="O54" s="170"/>
      <c r="P54" s="169"/>
      <c r="Q54" s="170"/>
      <c r="R54" s="168"/>
      <c r="S54" s="169"/>
    </row>
    <row r="55" spans="1:30" ht="17.25">
      <c r="A55" s="167"/>
      <c r="B55" s="168" t="s">
        <v>415</v>
      </c>
      <c r="C55" s="168"/>
      <c r="D55" s="169"/>
      <c r="E55" s="169"/>
      <c r="F55" s="169"/>
      <c r="G55" s="169"/>
      <c r="H55" s="169"/>
      <c r="I55" s="169"/>
      <c r="J55" s="169"/>
      <c r="K55" s="168"/>
      <c r="L55" s="169"/>
      <c r="M55" s="169"/>
      <c r="N55" s="169"/>
      <c r="O55" s="170"/>
      <c r="P55" s="169"/>
      <c r="Q55" s="170"/>
      <c r="R55" s="168"/>
      <c r="S55" s="169"/>
    </row>
    <row r="56" spans="1:30" s="176" customFormat="1" ht="36" customHeight="1">
      <c r="A56" s="172"/>
      <c r="B56" s="173" t="s">
        <v>416</v>
      </c>
      <c r="C56" s="174"/>
      <c r="D56" s="174"/>
      <c r="E56" s="174"/>
      <c r="F56" s="174"/>
      <c r="G56" s="174"/>
      <c r="H56" s="174"/>
      <c r="I56" s="174"/>
      <c r="J56" s="174"/>
      <c r="K56" s="174"/>
      <c r="L56" s="174"/>
      <c r="M56" s="174"/>
      <c r="N56" s="174"/>
      <c r="O56" s="174"/>
      <c r="P56" s="174"/>
      <c r="Q56" s="174"/>
      <c r="R56" s="174"/>
      <c r="S56" s="175"/>
    </row>
    <row r="57" spans="1:30" ht="17.25">
      <c r="A57" s="167"/>
      <c r="B57" s="171" t="s">
        <v>417</v>
      </c>
      <c r="C57" s="169"/>
      <c r="D57" s="177"/>
      <c r="E57" s="177"/>
      <c r="F57" s="177"/>
      <c r="G57" s="177"/>
      <c r="H57" s="177"/>
      <c r="I57" s="177"/>
      <c r="J57" s="177"/>
      <c r="K57" s="169"/>
      <c r="L57" s="177"/>
      <c r="M57" s="177"/>
      <c r="N57" s="177"/>
      <c r="O57" s="178"/>
      <c r="P57" s="177"/>
      <c r="Q57" s="178"/>
      <c r="R57" s="177"/>
      <c r="S57" s="177"/>
    </row>
    <row r="58" spans="1:30" ht="17.25">
      <c r="A58" s="167"/>
      <c r="B58" s="171" t="s">
        <v>418</v>
      </c>
      <c r="C58" s="169"/>
      <c r="D58" s="177"/>
      <c r="E58" s="177"/>
      <c r="F58" s="177"/>
      <c r="G58" s="177"/>
      <c r="H58" s="177"/>
      <c r="I58" s="177"/>
      <c r="J58" s="177"/>
      <c r="K58" s="169"/>
      <c r="L58" s="177"/>
      <c r="M58" s="177"/>
      <c r="N58" s="177"/>
      <c r="O58" s="178"/>
      <c r="P58" s="177"/>
      <c r="Q58" s="178"/>
      <c r="R58" s="177"/>
      <c r="S58" s="177"/>
    </row>
    <row r="59" spans="1:30" ht="17.25">
      <c r="A59" s="167"/>
      <c r="B59" s="171" t="s">
        <v>581</v>
      </c>
      <c r="C59" s="169"/>
      <c r="D59" s="177"/>
      <c r="E59" s="177"/>
      <c r="F59" s="177"/>
      <c r="G59" s="177"/>
      <c r="H59" s="177"/>
      <c r="I59" s="177"/>
      <c r="J59" s="177"/>
      <c r="K59" s="169"/>
      <c r="L59" s="177"/>
      <c r="M59" s="177"/>
      <c r="N59" s="177"/>
      <c r="O59" s="178"/>
      <c r="P59" s="177"/>
      <c r="Q59" s="178"/>
      <c r="R59" s="177"/>
      <c r="S59" s="177"/>
    </row>
    <row r="60" spans="1:30" ht="13.5" customHeight="1">
      <c r="A60" s="167"/>
      <c r="C60" s="44"/>
      <c r="D60" s="167"/>
      <c r="E60" s="167"/>
      <c r="F60" s="167"/>
      <c r="G60" s="167"/>
      <c r="H60" s="167"/>
      <c r="I60" s="167"/>
      <c r="J60" s="167"/>
      <c r="K60" s="44"/>
      <c r="L60" s="167"/>
      <c r="M60" s="167"/>
      <c r="N60" s="167"/>
      <c r="O60" s="179"/>
      <c r="P60" s="167"/>
      <c r="Q60" s="179"/>
      <c r="R60" s="167"/>
      <c r="S60" s="167"/>
    </row>
    <row r="61" spans="1:30" ht="9" customHeight="1">
      <c r="A61" s="20"/>
      <c r="B61" s="20"/>
      <c r="C61" s="20"/>
      <c r="D61" s="20"/>
      <c r="E61" s="20"/>
      <c r="F61" s="20"/>
      <c r="G61" s="20"/>
      <c r="H61" s="20"/>
      <c r="I61" s="20"/>
      <c r="J61" s="20"/>
      <c r="K61" s="20"/>
      <c r="L61" s="20"/>
      <c r="M61" s="20"/>
      <c r="N61" s="36"/>
      <c r="O61" s="20"/>
      <c r="P61" s="20"/>
      <c r="Q61" s="20"/>
      <c r="R61" s="20"/>
      <c r="S61" s="20"/>
    </row>
    <row r="62" spans="1:30" ht="15" customHeight="1">
      <c r="A62" s="20"/>
      <c r="B62" s="38"/>
      <c r="C62" s="39" t="s">
        <v>0</v>
      </c>
      <c r="D62" s="40">
        <f t="shared" ref="D62:J62" si="15">+D2</f>
        <v>2014</v>
      </c>
      <c r="E62" s="38" t="str">
        <f t="shared" si="15"/>
        <v>Q4 '14</v>
      </c>
      <c r="F62" s="38" t="str">
        <f t="shared" si="15"/>
        <v>Q3 '14</v>
      </c>
      <c r="G62" s="38" t="str">
        <f t="shared" si="15"/>
        <v>Q2 '14</v>
      </c>
      <c r="H62" s="38" t="str">
        <f t="shared" si="15"/>
        <v>Q1 '14</v>
      </c>
      <c r="I62" s="40">
        <f t="shared" si="15"/>
        <v>2013</v>
      </c>
      <c r="J62" s="38" t="str">
        <f t="shared" si="15"/>
        <v>Q4 '13</v>
      </c>
      <c r="K62" s="38" t="str">
        <f t="shared" ref="K62:M62" si="16">+K2</f>
        <v>Q3 '13</v>
      </c>
      <c r="L62" s="38" t="str">
        <f t="shared" si="16"/>
        <v>Q2 '13</v>
      </c>
      <c r="M62" s="38" t="str">
        <f t="shared" si="16"/>
        <v>Q1 '13</v>
      </c>
      <c r="N62" s="38"/>
      <c r="O62" s="42" t="s">
        <v>216</v>
      </c>
      <c r="P62" s="38"/>
      <c r="Q62" s="42" t="s">
        <v>216</v>
      </c>
      <c r="R62" s="180"/>
      <c r="S62" s="20"/>
    </row>
    <row r="63" spans="1:30" ht="15" customHeight="1">
      <c r="A63" s="20"/>
      <c r="B63" s="74"/>
      <c r="C63" s="45" t="s">
        <v>324</v>
      </c>
      <c r="D63" s="38"/>
      <c r="E63" s="38"/>
      <c r="F63" s="38"/>
      <c r="G63" s="38"/>
      <c r="H63" s="38"/>
      <c r="I63" s="38"/>
      <c r="J63" s="53"/>
      <c r="K63" s="53"/>
      <c r="L63" s="53"/>
      <c r="M63" s="53"/>
      <c r="N63" s="53"/>
      <c r="O63" s="181" t="str">
        <f>+O3</f>
        <v>FY%</v>
      </c>
      <c r="P63" s="53"/>
      <c r="Q63" s="181" t="str">
        <f>+Q3</f>
        <v>Q4%</v>
      </c>
      <c r="R63" s="74"/>
      <c r="S63" s="20"/>
      <c r="U63" s="182"/>
      <c r="V63" s="182"/>
      <c r="W63" s="182"/>
      <c r="X63" s="182"/>
      <c r="Y63" s="182"/>
      <c r="Z63" s="182"/>
      <c r="AA63" s="182"/>
      <c r="AB63" s="182"/>
      <c r="AC63" s="182"/>
      <c r="AD63" s="182"/>
    </row>
    <row r="64" spans="1:30" ht="15" customHeight="1">
      <c r="A64" s="20"/>
      <c r="B64" s="74"/>
      <c r="C64" s="74"/>
      <c r="D64" s="183"/>
      <c r="E64" s="183"/>
      <c r="F64" s="183"/>
      <c r="G64" s="183"/>
      <c r="H64" s="183"/>
      <c r="I64" s="183"/>
      <c r="J64" s="74"/>
      <c r="K64" s="74"/>
      <c r="L64" s="74"/>
      <c r="M64" s="74"/>
      <c r="N64" s="74"/>
      <c r="O64" s="184"/>
      <c r="P64" s="74"/>
      <c r="Q64" s="184"/>
      <c r="R64" s="74"/>
      <c r="S64" s="20"/>
      <c r="U64" s="185"/>
      <c r="V64" s="186"/>
      <c r="W64" s="187"/>
      <c r="X64" s="188"/>
      <c r="Y64" s="187"/>
      <c r="Z64" s="189"/>
      <c r="AA64" s="187"/>
      <c r="AB64" s="188"/>
      <c r="AC64" s="187"/>
      <c r="AD64" s="188"/>
    </row>
    <row r="65" spans="1:30" s="62" customFormat="1" ht="15" customHeight="1">
      <c r="A65" s="20"/>
      <c r="B65" s="53"/>
      <c r="C65" s="53" t="s">
        <v>32</v>
      </c>
      <c r="D65" s="190">
        <f>+E65+G65+F65+H65</f>
        <v>3015</v>
      </c>
      <c r="E65" s="191">
        <f t="shared" ref="E65" si="17">+E15</f>
        <v>691</v>
      </c>
      <c r="F65" s="99">
        <f>+F15</f>
        <v>633</v>
      </c>
      <c r="G65" s="99">
        <f>+G15</f>
        <v>1067</v>
      </c>
      <c r="H65" s="99">
        <f t="shared" ref="H65" si="18">+H15</f>
        <v>624</v>
      </c>
      <c r="I65" s="192">
        <f>+J65+L65+K65+M65</f>
        <v>2883</v>
      </c>
      <c r="J65" s="191">
        <f>+J15</f>
        <v>581</v>
      </c>
      <c r="K65" s="99">
        <f t="shared" ref="K65:M65" si="19">+K15</f>
        <v>743</v>
      </c>
      <c r="L65" s="99">
        <f t="shared" si="19"/>
        <v>759</v>
      </c>
      <c r="M65" s="99">
        <f t="shared" si="19"/>
        <v>800</v>
      </c>
      <c r="N65" s="58"/>
      <c r="O65" s="59">
        <f>+IFERROR(IF(D65*I65&lt;0,"n.m.",IF(D65/I65-1&gt;100%,"&gt;100%",D65/I65-1)),"n.m.")</f>
        <v>4.57856399583767E-2</v>
      </c>
      <c r="P65" s="58"/>
      <c r="Q65" s="60">
        <f>+IFERROR(IF(E65*J65&lt;0,"n.m.",IF(E65/J65-1&gt;100%,"&gt;100%",E65/J65-1)),"n.m.")</f>
        <v>0.18932874354561102</v>
      </c>
      <c r="R65" s="53"/>
      <c r="S65" s="20"/>
      <c r="U65" s="185"/>
      <c r="V65" s="186"/>
      <c r="W65" s="187"/>
      <c r="X65" s="188"/>
      <c r="Y65" s="187"/>
      <c r="Z65" s="189"/>
      <c r="AA65" s="187"/>
      <c r="AB65" s="188"/>
      <c r="AC65" s="187"/>
      <c r="AD65" s="188"/>
    </row>
    <row r="66" spans="1:30" ht="15" customHeight="1">
      <c r="A66" s="20"/>
      <c r="B66" s="74"/>
      <c r="C66" s="74" t="s">
        <v>359</v>
      </c>
      <c r="D66" s="193">
        <f t="shared" ref="D66:D78" si="20">+E66+G66+F66+H66</f>
        <v>-705</v>
      </c>
      <c r="E66" s="194">
        <v>-120</v>
      </c>
      <c r="F66" s="195">
        <v>-130</v>
      </c>
      <c r="G66" s="195">
        <v>-123</v>
      </c>
      <c r="H66" s="195">
        <v>-332</v>
      </c>
      <c r="I66" s="196">
        <f t="shared" ref="I66:I78" si="21">+J66+L66+K66+M66</f>
        <v>-654</v>
      </c>
      <c r="J66" s="194">
        <f>+'CF, Capex, BS &amp; Debt sum'!J26</f>
        <v>-70</v>
      </c>
      <c r="K66" s="195">
        <f>+'CF, Capex, BS &amp; Debt sum'!K26</f>
        <v>-168</v>
      </c>
      <c r="L66" s="195">
        <f>+'CF, Capex, BS &amp; Debt sum'!L26</f>
        <v>-119</v>
      </c>
      <c r="M66" s="195">
        <f>+'CF, Capex, BS &amp; Debt sum'!M26</f>
        <v>-297</v>
      </c>
      <c r="N66" s="79"/>
      <c r="O66" s="87">
        <f t="shared" ref="O66:O78" si="22">+IFERROR(IF(D66*I66&lt;0,"n.m.",IF(D66/I66-1&gt;100%,"&gt;100%",D66/I66-1)),"n.m.")</f>
        <v>7.7981651376146877E-2</v>
      </c>
      <c r="P66" s="79"/>
      <c r="Q66" s="88">
        <f t="shared" ref="Q66:Q78" si="23">+IFERROR(IF(E66*J66&lt;0,"n.m.",IF(E66/J66-1&gt;100%,"&gt;100%",E66/J66-1)),"n.m.")</f>
        <v>0.71428571428571419</v>
      </c>
      <c r="R66" s="74"/>
      <c r="S66" s="20"/>
      <c r="U66" s="185"/>
      <c r="V66" s="186"/>
      <c r="W66" s="187"/>
      <c r="X66" s="188"/>
      <c r="Y66" s="187"/>
      <c r="Z66" s="189"/>
      <c r="AA66" s="187"/>
      <c r="AB66" s="188"/>
      <c r="AC66" s="187"/>
      <c r="AD66" s="188"/>
    </row>
    <row r="67" spans="1:30" ht="15" customHeight="1">
      <c r="A67" s="20"/>
      <c r="B67" s="74"/>
      <c r="C67" s="197" t="s">
        <v>123</v>
      </c>
      <c r="D67" s="193">
        <f t="shared" si="20"/>
        <v>38</v>
      </c>
      <c r="E67" s="194">
        <v>65</v>
      </c>
      <c r="F67" s="195">
        <v>-14</v>
      </c>
      <c r="G67" s="195">
        <v>-15</v>
      </c>
      <c r="H67" s="195">
        <v>2</v>
      </c>
      <c r="I67" s="196">
        <f t="shared" si="21"/>
        <v>-253</v>
      </c>
      <c r="J67" s="194">
        <f>+'CF, Capex, BS &amp; Debt sum'!J25</f>
        <v>-35</v>
      </c>
      <c r="K67" s="195">
        <f>+'CF, Capex, BS &amp; Debt sum'!K25</f>
        <v>-82</v>
      </c>
      <c r="L67" s="195">
        <f>+'CF, Capex, BS &amp; Debt sum'!L25</f>
        <v>-77</v>
      </c>
      <c r="M67" s="195">
        <f>+'CF, Capex, BS &amp; Debt sum'!M25</f>
        <v>-59</v>
      </c>
      <c r="N67" s="79"/>
      <c r="O67" s="87" t="str">
        <f t="shared" si="22"/>
        <v>n.m.</v>
      </c>
      <c r="P67" s="79"/>
      <c r="Q67" s="88" t="str">
        <f t="shared" si="23"/>
        <v>n.m.</v>
      </c>
      <c r="R67" s="74"/>
      <c r="S67" s="20"/>
      <c r="U67" s="185"/>
      <c r="V67" s="186"/>
      <c r="W67" s="187"/>
      <c r="X67" s="188"/>
      <c r="Y67" s="187"/>
      <c r="Z67" s="189"/>
      <c r="AA67" s="187"/>
      <c r="AB67" s="188"/>
      <c r="AC67" s="187"/>
      <c r="AD67" s="188"/>
    </row>
    <row r="68" spans="1:30" ht="15" customHeight="1">
      <c r="A68" s="20"/>
      <c r="B68" s="74"/>
      <c r="C68" s="74" t="s">
        <v>419</v>
      </c>
      <c r="D68" s="193">
        <f t="shared" si="20"/>
        <v>-887</v>
      </c>
      <c r="E68" s="194">
        <v>-275</v>
      </c>
      <c r="F68" s="195">
        <v>-8</v>
      </c>
      <c r="G68" s="195">
        <v>-489</v>
      </c>
      <c r="H68" s="195">
        <v>-115</v>
      </c>
      <c r="I68" s="196">
        <f t="shared" si="21"/>
        <v>-191</v>
      </c>
      <c r="J68" s="194">
        <f>+'CF, Capex, BS &amp; Debt sum'!J13</f>
        <v>-35</v>
      </c>
      <c r="K68" s="195">
        <f>+'CF, Capex, BS &amp; Debt sum'!K13</f>
        <v>-55</v>
      </c>
      <c r="L68" s="195">
        <f>+'CF, Capex, BS &amp; Debt sum'!L13</f>
        <v>-47</v>
      </c>
      <c r="M68" s="195">
        <f>+'CF, Capex, BS &amp; Debt sum'!M13</f>
        <v>-54</v>
      </c>
      <c r="N68" s="79"/>
      <c r="O68" s="87" t="str">
        <f t="shared" si="22"/>
        <v>&gt;100%</v>
      </c>
      <c r="P68" s="79"/>
      <c r="Q68" s="88" t="str">
        <f t="shared" si="23"/>
        <v>&gt;100%</v>
      </c>
      <c r="R68" s="74"/>
      <c r="S68" s="20"/>
      <c r="U68" s="185"/>
      <c r="V68" s="186"/>
      <c r="W68" s="187"/>
      <c r="X68" s="188"/>
      <c r="Y68" s="187"/>
      <c r="Z68" s="189"/>
      <c r="AA68" s="187"/>
      <c r="AB68" s="188"/>
      <c r="AC68" s="187"/>
      <c r="AD68" s="188"/>
    </row>
    <row r="69" spans="1:30" ht="15" customHeight="1">
      <c r="A69" s="20"/>
      <c r="B69" s="74"/>
      <c r="C69" s="74" t="s">
        <v>420</v>
      </c>
      <c r="D69" s="193">
        <f t="shared" si="20"/>
        <v>-224</v>
      </c>
      <c r="E69" s="194">
        <v>-84</v>
      </c>
      <c r="F69" s="195">
        <v>48</v>
      </c>
      <c r="G69" s="195">
        <v>-53</v>
      </c>
      <c r="H69" s="195">
        <v>-135</v>
      </c>
      <c r="I69" s="196">
        <f t="shared" si="21"/>
        <v>162</v>
      </c>
      <c r="J69" s="194">
        <f>+'CF, Capex, BS &amp; Debt sum'!J22</f>
        <v>208</v>
      </c>
      <c r="K69" s="195">
        <f>+'CF, Capex, BS &amp; Debt sum'!K22</f>
        <v>-78</v>
      </c>
      <c r="L69" s="195">
        <f>+'CF, Capex, BS &amp; Debt sum'!L22</f>
        <v>-88</v>
      </c>
      <c r="M69" s="195">
        <f>+'CF, Capex, BS &amp; Debt sum'!M22</f>
        <v>120</v>
      </c>
      <c r="N69" s="79"/>
      <c r="O69" s="87" t="str">
        <f t="shared" si="22"/>
        <v>n.m.</v>
      </c>
      <c r="P69" s="79"/>
      <c r="Q69" s="88" t="str">
        <f t="shared" si="23"/>
        <v>n.m.</v>
      </c>
      <c r="R69" s="74"/>
      <c r="S69" s="20"/>
      <c r="U69" s="185"/>
      <c r="V69" s="186"/>
      <c r="W69" s="187"/>
      <c r="X69" s="188"/>
      <c r="Y69" s="187"/>
      <c r="Z69" s="189"/>
      <c r="AA69" s="187"/>
      <c r="AB69" s="188"/>
      <c r="AC69" s="187"/>
      <c r="AD69" s="188"/>
    </row>
    <row r="70" spans="1:30" ht="15" customHeight="1">
      <c r="A70" s="20"/>
      <c r="B70" s="74"/>
      <c r="C70" s="74" t="s">
        <v>325</v>
      </c>
      <c r="D70" s="193">
        <f t="shared" si="20"/>
        <v>5</v>
      </c>
      <c r="E70" s="194">
        <v>6</v>
      </c>
      <c r="F70" s="195">
        <v>3</v>
      </c>
      <c r="G70" s="195">
        <v>-5</v>
      </c>
      <c r="H70" s="195">
        <v>1</v>
      </c>
      <c r="I70" s="196">
        <f t="shared" si="21"/>
        <v>-21</v>
      </c>
      <c r="J70" s="194">
        <f>+'CF, Capex, BS &amp; Debt sum'!J11+'CF, Capex, BS &amp; Debt sum'!J12+'CF, Capex, BS &amp; Debt sum'!J24</f>
        <v>0</v>
      </c>
      <c r="K70" s="195">
        <f>+'CF, Capex, BS &amp; Debt sum'!K11+'CF, Capex, BS &amp; Debt sum'!K12+'CF, Capex, BS &amp; Debt sum'!K24</f>
        <v>2</v>
      </c>
      <c r="L70" s="195">
        <f>+'CF, Capex, BS &amp; Debt sum'!L11+'CF, Capex, BS &amp; Debt sum'!L12+'CF, Capex, BS &amp; Debt sum'!L24</f>
        <v>-17</v>
      </c>
      <c r="M70" s="195">
        <f>+'CF, Capex, BS &amp; Debt sum'!M11+'CF, Capex, BS &amp; Debt sum'!M12+'CF, Capex, BS &amp; Debt sum'!M24</f>
        <v>-6</v>
      </c>
      <c r="N70" s="79"/>
      <c r="O70" s="87" t="str">
        <f t="shared" si="22"/>
        <v>n.m.</v>
      </c>
      <c r="P70" s="79"/>
      <c r="Q70" s="88" t="str">
        <f t="shared" si="23"/>
        <v>n.m.</v>
      </c>
      <c r="R70" s="74"/>
      <c r="S70" s="20"/>
      <c r="U70" s="185"/>
      <c r="V70" s="186"/>
      <c r="W70" s="187"/>
      <c r="X70" s="188"/>
      <c r="Y70" s="187"/>
      <c r="Z70" s="189"/>
      <c r="AA70" s="187"/>
      <c r="AB70" s="188"/>
      <c r="AC70" s="187"/>
      <c r="AD70" s="188"/>
    </row>
    <row r="71" spans="1:30" s="62" customFormat="1" ht="15" customHeight="1">
      <c r="A71" s="20"/>
      <c r="B71" s="53"/>
      <c r="C71" s="198" t="s">
        <v>294</v>
      </c>
      <c r="D71" s="54">
        <f t="shared" si="20"/>
        <v>1242</v>
      </c>
      <c r="E71" s="55">
        <f t="shared" ref="E71" si="24">+E65+E66+E67+E68+E69+E70</f>
        <v>283</v>
      </c>
      <c r="F71" s="56">
        <f>+F65+F66+F67+F68+F69+F70</f>
        <v>532</v>
      </c>
      <c r="G71" s="56">
        <f>+G65+G66+G67+G68+G69+G70</f>
        <v>382</v>
      </c>
      <c r="H71" s="56">
        <f t="shared" ref="H71" si="25">+H65+H66+H67+H68+H69+H70</f>
        <v>45</v>
      </c>
      <c r="I71" s="57">
        <f t="shared" si="21"/>
        <v>1926</v>
      </c>
      <c r="J71" s="55">
        <f>+J65+J66+J67+J68+J69+J70</f>
        <v>649</v>
      </c>
      <c r="K71" s="56">
        <f t="shared" ref="K71:M71" si="26">+K65+K66+K67+K68+K69+K70</f>
        <v>362</v>
      </c>
      <c r="L71" s="56">
        <f t="shared" si="26"/>
        <v>411</v>
      </c>
      <c r="M71" s="56">
        <f t="shared" si="26"/>
        <v>504</v>
      </c>
      <c r="N71" s="58"/>
      <c r="O71" s="59">
        <f t="shared" si="22"/>
        <v>-0.35514018691588789</v>
      </c>
      <c r="P71" s="58"/>
      <c r="Q71" s="60">
        <f t="shared" si="23"/>
        <v>-0.56394453004622491</v>
      </c>
      <c r="R71" s="199"/>
      <c r="S71" s="20"/>
      <c r="U71" s="200"/>
      <c r="V71" s="200"/>
      <c r="W71" s="201"/>
      <c r="X71" s="202"/>
      <c r="Y71" s="201"/>
      <c r="Z71" s="203"/>
      <c r="AA71" s="201"/>
      <c r="AB71" s="202"/>
      <c r="AC71" s="201"/>
      <c r="AD71" s="202"/>
    </row>
    <row r="72" spans="1:30" ht="15" customHeight="1">
      <c r="A72" s="20"/>
      <c r="B72" s="53"/>
      <c r="C72" s="82"/>
      <c r="D72" s="83"/>
      <c r="E72" s="84"/>
      <c r="F72" s="85"/>
      <c r="G72" s="85"/>
      <c r="H72" s="85"/>
      <c r="I72" s="86"/>
      <c r="J72" s="84"/>
      <c r="K72" s="85"/>
      <c r="L72" s="85"/>
      <c r="M72" s="85"/>
      <c r="N72" s="79"/>
      <c r="O72" s="87"/>
      <c r="P72" s="79"/>
      <c r="Q72" s="88"/>
      <c r="R72" s="204"/>
      <c r="S72" s="20"/>
      <c r="U72" s="200"/>
      <c r="V72" s="200"/>
      <c r="W72" s="201"/>
      <c r="X72" s="202"/>
      <c r="Y72" s="201"/>
      <c r="Z72" s="203"/>
      <c r="AA72" s="201"/>
      <c r="AB72" s="202"/>
      <c r="AC72" s="201"/>
      <c r="AD72" s="202"/>
    </row>
    <row r="73" spans="1:30" ht="15" customHeight="1">
      <c r="A73" s="20"/>
      <c r="B73" s="74"/>
      <c r="C73" s="74" t="s">
        <v>421</v>
      </c>
      <c r="D73" s="83">
        <f t="shared" si="20"/>
        <v>-1412</v>
      </c>
      <c r="E73" s="84">
        <v>-482</v>
      </c>
      <c r="F73" s="85">
        <v>-283</v>
      </c>
      <c r="G73" s="85">
        <v>-310</v>
      </c>
      <c r="H73" s="85">
        <v>-337</v>
      </c>
      <c r="I73" s="86">
        <f t="shared" si="21"/>
        <v>-1616</v>
      </c>
      <c r="J73" s="84">
        <f>+'CF, Capex, BS &amp; Debt sum'!J68</f>
        <v>-411</v>
      </c>
      <c r="K73" s="85">
        <f>+'CF, Capex, BS &amp; Debt sum'!K68</f>
        <v>-357</v>
      </c>
      <c r="L73" s="85">
        <f>+'CF, Capex, BS &amp; Debt sum'!L68</f>
        <v>-415</v>
      </c>
      <c r="M73" s="85">
        <f>+'CF, Capex, BS &amp; Debt sum'!M68</f>
        <v>-433</v>
      </c>
      <c r="N73" s="79"/>
      <c r="O73" s="87">
        <f t="shared" si="22"/>
        <v>-0.12623762376237624</v>
      </c>
      <c r="P73" s="79"/>
      <c r="Q73" s="88">
        <f t="shared" si="23"/>
        <v>0.17274939172749382</v>
      </c>
      <c r="R73" s="205"/>
      <c r="S73" s="20"/>
      <c r="U73" s="206"/>
      <c r="V73" s="207"/>
      <c r="W73" s="208"/>
      <c r="X73" s="209"/>
      <c r="Y73" s="208"/>
      <c r="Z73" s="210"/>
      <c r="AA73" s="208"/>
      <c r="AB73" s="209"/>
      <c r="AC73" s="208"/>
      <c r="AD73" s="209"/>
    </row>
    <row r="74" spans="1:30" ht="15" customHeight="1">
      <c r="A74" s="20"/>
      <c r="B74" s="74"/>
      <c r="C74" s="74" t="s">
        <v>326</v>
      </c>
      <c r="D74" s="83">
        <f t="shared" si="20"/>
        <v>1</v>
      </c>
      <c r="E74" s="84">
        <v>0</v>
      </c>
      <c r="F74" s="85">
        <v>1</v>
      </c>
      <c r="G74" s="85">
        <v>0</v>
      </c>
      <c r="H74" s="85">
        <v>0</v>
      </c>
      <c r="I74" s="86">
        <f t="shared" si="21"/>
        <v>3</v>
      </c>
      <c r="J74" s="84">
        <f>+'CF, Capex, BS &amp; Debt sum'!J69</f>
        <v>1</v>
      </c>
      <c r="K74" s="85">
        <f>+'CF, Capex, BS &amp; Debt sum'!K69</f>
        <v>0</v>
      </c>
      <c r="L74" s="85">
        <f>+'CF, Capex, BS &amp; Debt sum'!L69</f>
        <v>0</v>
      </c>
      <c r="M74" s="85">
        <f>+'CF, Capex, BS &amp; Debt sum'!M69</f>
        <v>2</v>
      </c>
      <c r="N74" s="79"/>
      <c r="O74" s="87">
        <f t="shared" si="22"/>
        <v>-0.66666666666666674</v>
      </c>
      <c r="P74" s="79"/>
      <c r="Q74" s="88">
        <f t="shared" si="23"/>
        <v>-1</v>
      </c>
      <c r="R74" s="205"/>
      <c r="S74" s="20"/>
      <c r="U74" s="207"/>
      <c r="V74" s="207"/>
      <c r="W74" s="211"/>
      <c r="X74" s="212"/>
      <c r="Y74" s="211"/>
      <c r="Z74" s="213"/>
      <c r="AA74" s="211"/>
      <c r="AB74" s="212"/>
      <c r="AC74" s="211"/>
      <c r="AD74" s="212"/>
    </row>
    <row r="75" spans="1:30" ht="15" customHeight="1">
      <c r="A75" s="20"/>
      <c r="B75" s="81"/>
      <c r="C75" s="82" t="s">
        <v>10</v>
      </c>
      <c r="D75" s="83">
        <f t="shared" si="20"/>
        <v>0</v>
      </c>
      <c r="E75" s="84">
        <v>0</v>
      </c>
      <c r="F75" s="85">
        <v>0</v>
      </c>
      <c r="G75" s="85">
        <v>0</v>
      </c>
      <c r="H75" s="85">
        <v>0</v>
      </c>
      <c r="I75" s="86">
        <f t="shared" si="21"/>
        <v>176</v>
      </c>
      <c r="J75" s="84">
        <v>25</v>
      </c>
      <c r="K75" s="85">
        <v>58</v>
      </c>
      <c r="L75" s="85">
        <v>56</v>
      </c>
      <c r="M75" s="85">
        <v>37</v>
      </c>
      <c r="N75" s="79"/>
      <c r="O75" s="87">
        <f t="shared" si="22"/>
        <v>-1</v>
      </c>
      <c r="P75" s="79"/>
      <c r="Q75" s="88">
        <f t="shared" si="23"/>
        <v>-1</v>
      </c>
      <c r="R75" s="205"/>
      <c r="S75" s="20"/>
      <c r="U75" s="182"/>
      <c r="V75" s="182"/>
      <c r="W75" s="182"/>
      <c r="X75" s="182"/>
      <c r="Y75" s="182"/>
      <c r="Z75" s="182"/>
      <c r="AA75" s="182"/>
      <c r="AB75" s="182"/>
      <c r="AC75" s="182"/>
      <c r="AD75" s="182"/>
    </row>
    <row r="76" spans="1:30" s="62" customFormat="1" ht="15" customHeight="1">
      <c r="A76" s="20"/>
      <c r="B76" s="53"/>
      <c r="C76" s="94" t="s">
        <v>575</v>
      </c>
      <c r="D76" s="190">
        <f t="shared" si="20"/>
        <v>-169</v>
      </c>
      <c r="E76" s="191">
        <f t="shared" ref="E76:H76" si="27">+E71+E73+E74+E75</f>
        <v>-199</v>
      </c>
      <c r="F76" s="99">
        <f t="shared" si="27"/>
        <v>250</v>
      </c>
      <c r="G76" s="99">
        <f t="shared" ref="G76" si="28">+G71+G73+G74+G75</f>
        <v>72</v>
      </c>
      <c r="H76" s="99">
        <f t="shared" si="27"/>
        <v>-292</v>
      </c>
      <c r="I76" s="192">
        <f t="shared" si="21"/>
        <v>489</v>
      </c>
      <c r="J76" s="191">
        <f>+J71+J73+J74+J75</f>
        <v>264</v>
      </c>
      <c r="K76" s="99">
        <f t="shared" ref="K76:M76" si="29">+K71+K73+K74+K75</f>
        <v>63</v>
      </c>
      <c r="L76" s="99">
        <f t="shared" si="29"/>
        <v>52</v>
      </c>
      <c r="M76" s="99">
        <f t="shared" si="29"/>
        <v>110</v>
      </c>
      <c r="N76" s="58"/>
      <c r="O76" s="59" t="str">
        <f t="shared" si="22"/>
        <v>n.m.</v>
      </c>
      <c r="P76" s="58"/>
      <c r="Q76" s="60" t="str">
        <f t="shared" si="23"/>
        <v>n.m.</v>
      </c>
      <c r="R76" s="214"/>
      <c r="S76" s="20"/>
      <c r="U76" s="158"/>
      <c r="V76" s="158"/>
      <c r="W76" s="158"/>
      <c r="X76" s="158"/>
      <c r="Y76" s="158"/>
      <c r="Z76" s="158"/>
      <c r="AA76" s="158"/>
      <c r="AB76" s="158"/>
      <c r="AC76" s="158"/>
      <c r="AD76" s="158"/>
    </row>
    <row r="77" spans="1:30" s="62" customFormat="1" ht="15" customHeight="1">
      <c r="A77" s="20"/>
      <c r="B77" s="53"/>
      <c r="C77" s="94"/>
      <c r="D77" s="190"/>
      <c r="E77" s="191"/>
      <c r="F77" s="99"/>
      <c r="G77" s="99"/>
      <c r="H77" s="99"/>
      <c r="I77" s="192"/>
      <c r="J77" s="191"/>
      <c r="K77" s="99"/>
      <c r="L77" s="99"/>
      <c r="M77" s="99"/>
      <c r="N77" s="58"/>
      <c r="O77" s="59"/>
      <c r="P77" s="58"/>
      <c r="Q77" s="60"/>
      <c r="R77" s="214"/>
      <c r="S77" s="20"/>
      <c r="U77" s="158"/>
      <c r="V77" s="158"/>
      <c r="W77" s="158"/>
      <c r="X77" s="158"/>
      <c r="Y77" s="158"/>
      <c r="Z77" s="158"/>
      <c r="AA77" s="158"/>
      <c r="AB77" s="158"/>
      <c r="AC77" s="158"/>
      <c r="AD77" s="158"/>
    </row>
    <row r="78" spans="1:30" ht="15" customHeight="1">
      <c r="A78" s="20"/>
      <c r="B78" s="74"/>
      <c r="C78" s="215" t="s">
        <v>317</v>
      </c>
      <c r="D78" s="193">
        <f t="shared" si="20"/>
        <v>-67</v>
      </c>
      <c r="E78" s="194">
        <v>0</v>
      </c>
      <c r="F78" s="195">
        <v>-67</v>
      </c>
      <c r="G78" s="195">
        <v>0</v>
      </c>
      <c r="H78" s="195">
        <v>0</v>
      </c>
      <c r="I78" s="196">
        <f t="shared" si="21"/>
        <v>-34</v>
      </c>
      <c r="J78" s="194">
        <v>0</v>
      </c>
      <c r="K78" s="195">
        <v>-34</v>
      </c>
      <c r="L78" s="195">
        <v>0</v>
      </c>
      <c r="M78" s="195">
        <v>0</v>
      </c>
      <c r="N78" s="79"/>
      <c r="O78" s="87">
        <f t="shared" si="22"/>
        <v>0.97058823529411775</v>
      </c>
      <c r="P78" s="79"/>
      <c r="Q78" s="88" t="str">
        <f t="shared" si="23"/>
        <v>n.m.</v>
      </c>
      <c r="R78" s="216"/>
      <c r="S78" s="20"/>
      <c r="U78" s="182"/>
      <c r="V78" s="182"/>
      <c r="W78" s="182"/>
      <c r="X78" s="182"/>
      <c r="Y78" s="182"/>
      <c r="Z78" s="182"/>
      <c r="AA78" s="182"/>
      <c r="AB78" s="182"/>
      <c r="AC78" s="182"/>
      <c r="AD78" s="182"/>
    </row>
    <row r="79" spans="1:30" ht="15" customHeight="1">
      <c r="A79" s="20"/>
      <c r="B79" s="53"/>
      <c r="C79" s="82"/>
      <c r="D79" s="83"/>
      <c r="E79" s="84"/>
      <c r="F79" s="85"/>
      <c r="G79" s="85"/>
      <c r="H79" s="85"/>
      <c r="I79" s="86"/>
      <c r="J79" s="84"/>
      <c r="K79" s="85"/>
      <c r="L79" s="85"/>
      <c r="M79" s="85"/>
      <c r="N79" s="79"/>
      <c r="O79" s="217"/>
      <c r="P79" s="79"/>
      <c r="Q79" s="218"/>
      <c r="R79" s="204"/>
      <c r="S79" s="20"/>
      <c r="U79" s="182"/>
      <c r="V79" s="182"/>
      <c r="W79" s="182"/>
      <c r="X79" s="182"/>
      <c r="Y79" s="182"/>
      <c r="Z79" s="182"/>
      <c r="AA79" s="182"/>
      <c r="AB79" s="182"/>
      <c r="AC79" s="182"/>
      <c r="AD79" s="182"/>
    </row>
    <row r="80" spans="1:30" s="62" customFormat="1" ht="15" customHeight="1">
      <c r="A80" s="20"/>
      <c r="B80" s="53"/>
      <c r="C80" s="94" t="s">
        <v>305</v>
      </c>
      <c r="D80" s="54"/>
      <c r="E80" s="55"/>
      <c r="F80" s="56"/>
      <c r="G80" s="56"/>
      <c r="H80" s="56"/>
      <c r="I80" s="57"/>
      <c r="J80" s="55"/>
      <c r="K80" s="56"/>
      <c r="L80" s="56"/>
      <c r="M80" s="56"/>
      <c r="N80" s="58"/>
      <c r="O80" s="219"/>
      <c r="P80" s="58"/>
      <c r="Q80" s="220"/>
      <c r="R80" s="204"/>
      <c r="S80" s="20"/>
      <c r="U80" s="182"/>
      <c r="V80" s="158"/>
      <c r="W80" s="182"/>
      <c r="X80" s="182"/>
      <c r="Y80" s="182"/>
      <c r="Z80" s="182"/>
      <c r="AA80" s="182"/>
      <c r="AB80" s="182"/>
      <c r="AC80" s="182"/>
      <c r="AD80" s="182"/>
    </row>
    <row r="81" spans="1:30" ht="15" customHeight="1">
      <c r="A81" s="20"/>
      <c r="B81" s="81"/>
      <c r="C81" s="82" t="s">
        <v>422</v>
      </c>
      <c r="D81" s="221">
        <f>E81</f>
        <v>2.8</v>
      </c>
      <c r="E81" s="222">
        <v>2.8</v>
      </c>
      <c r="F81" s="223">
        <v>2.9</v>
      </c>
      <c r="G81" s="223">
        <v>2.8</v>
      </c>
      <c r="H81" s="223">
        <v>2.7</v>
      </c>
      <c r="I81" s="224">
        <v>2.4</v>
      </c>
      <c r="J81" s="222">
        <v>2.4</v>
      </c>
      <c r="K81" s="223">
        <v>2.4</v>
      </c>
      <c r="L81" s="223">
        <v>2.2000000000000002</v>
      </c>
      <c r="M81" s="223">
        <v>2.8</v>
      </c>
      <c r="N81" s="225"/>
      <c r="O81" s="226"/>
      <c r="P81" s="225"/>
      <c r="Q81" s="227"/>
      <c r="R81" s="205"/>
      <c r="S81" s="20"/>
      <c r="U81" s="182"/>
      <c r="V81" s="182"/>
      <c r="W81" s="182"/>
      <c r="X81" s="182"/>
      <c r="Y81" s="182"/>
      <c r="Z81" s="182"/>
      <c r="AA81" s="182"/>
      <c r="AB81" s="182"/>
      <c r="AC81" s="182"/>
      <c r="AD81" s="182"/>
    </row>
    <row r="82" spans="1:30" ht="15" customHeight="1">
      <c r="A82" s="20"/>
      <c r="B82" s="53"/>
      <c r="C82" s="74"/>
      <c r="D82" s="216"/>
      <c r="E82" s="216"/>
      <c r="F82" s="216"/>
      <c r="G82" s="216"/>
      <c r="H82" s="216"/>
      <c r="I82" s="216"/>
      <c r="J82" s="216"/>
      <c r="K82" s="74"/>
      <c r="L82" s="216"/>
      <c r="M82" s="216" t="s">
        <v>206</v>
      </c>
      <c r="N82" s="216"/>
      <c r="O82" s="228"/>
      <c r="P82" s="216"/>
      <c r="Q82" s="228"/>
      <c r="R82" s="81"/>
      <c r="S82" s="20"/>
      <c r="U82" s="182"/>
      <c r="V82" s="182"/>
      <c r="W82" s="182"/>
      <c r="X82" s="182"/>
      <c r="Y82" s="182"/>
      <c r="Z82" s="182"/>
      <c r="AA82" s="182"/>
      <c r="AB82" s="182"/>
      <c r="AC82" s="182"/>
      <c r="AD82" s="182"/>
    </row>
    <row r="83" spans="1:30" ht="9" customHeight="1">
      <c r="A83" s="20"/>
      <c r="B83" s="20"/>
      <c r="C83" s="20"/>
      <c r="D83" s="20"/>
      <c r="E83" s="20"/>
      <c r="F83" s="20"/>
      <c r="G83" s="20"/>
      <c r="H83" s="20"/>
      <c r="I83" s="20"/>
      <c r="J83" s="20"/>
      <c r="K83" s="20"/>
      <c r="L83" s="20"/>
      <c r="M83" s="20"/>
      <c r="N83" s="36"/>
      <c r="O83" s="20"/>
      <c r="P83" s="20"/>
      <c r="Q83" s="20"/>
      <c r="R83" s="20"/>
      <c r="S83" s="20"/>
      <c r="U83" s="182"/>
      <c r="V83" s="182"/>
      <c r="W83" s="182"/>
      <c r="X83" s="182"/>
      <c r="Y83" s="182"/>
      <c r="Z83" s="182"/>
      <c r="AA83" s="182"/>
      <c r="AB83" s="182"/>
      <c r="AC83" s="182"/>
      <c r="AD83" s="182"/>
    </row>
    <row r="84" spans="1:30" ht="17.25">
      <c r="A84" s="167"/>
      <c r="B84" s="1" t="s">
        <v>423</v>
      </c>
      <c r="C84" s="229"/>
      <c r="D84" s="167"/>
      <c r="E84" s="167"/>
      <c r="F84" s="167"/>
      <c r="G84" s="167"/>
      <c r="H84" s="167"/>
      <c r="I84" s="167"/>
      <c r="J84" s="167"/>
      <c r="K84" s="229"/>
      <c r="L84" s="167"/>
      <c r="M84" s="167"/>
      <c r="N84" s="167"/>
      <c r="O84" s="179"/>
      <c r="P84" s="167"/>
      <c r="Q84" s="179"/>
      <c r="R84" s="229"/>
      <c r="S84" s="167"/>
      <c r="U84" s="182"/>
      <c r="V84" s="182"/>
      <c r="W84" s="182"/>
      <c r="X84" s="182"/>
      <c r="Y84" s="182"/>
      <c r="Z84" s="182"/>
      <c r="AA84" s="182"/>
      <c r="AB84" s="182"/>
      <c r="AC84" s="182"/>
      <c r="AD84" s="182"/>
    </row>
    <row r="85" spans="1:30" ht="17.25">
      <c r="A85" s="167"/>
      <c r="B85" s="2" t="s">
        <v>424</v>
      </c>
      <c r="C85" s="229"/>
      <c r="D85" s="167"/>
      <c r="E85" s="167"/>
      <c r="F85" s="167"/>
      <c r="G85" s="167"/>
      <c r="H85" s="167"/>
      <c r="I85" s="167"/>
      <c r="J85" s="167"/>
      <c r="K85" s="229"/>
      <c r="L85" s="167"/>
      <c r="M85" s="167"/>
      <c r="N85" s="167"/>
      <c r="O85" s="179"/>
      <c r="P85" s="167"/>
      <c r="Q85" s="179"/>
      <c r="R85" s="229"/>
      <c r="S85" s="167"/>
      <c r="U85" s="182"/>
      <c r="V85" s="182"/>
      <c r="W85" s="182"/>
      <c r="X85" s="182"/>
      <c r="Y85" s="182"/>
      <c r="Z85" s="182"/>
      <c r="AA85" s="182"/>
      <c r="AB85" s="182"/>
      <c r="AC85" s="182"/>
      <c r="AD85" s="182"/>
    </row>
    <row r="86" spans="1:30" ht="17.25">
      <c r="A86" s="167"/>
      <c r="B86" s="1" t="s">
        <v>425</v>
      </c>
      <c r="C86" s="229"/>
      <c r="D86" s="167"/>
      <c r="E86" s="167"/>
      <c r="F86" s="167"/>
      <c r="G86" s="167"/>
      <c r="H86" s="167"/>
      <c r="I86" s="167"/>
      <c r="J86" s="167"/>
      <c r="K86" s="229"/>
      <c r="L86" s="167"/>
      <c r="M86" s="167"/>
      <c r="N86" s="167"/>
      <c r="O86" s="179"/>
      <c r="P86" s="167"/>
      <c r="Q86" s="179"/>
      <c r="R86" s="229"/>
      <c r="S86" s="167"/>
      <c r="U86" s="182"/>
      <c r="V86" s="182"/>
      <c r="W86" s="182"/>
      <c r="X86" s="182"/>
      <c r="Y86" s="182"/>
      <c r="Z86" s="182"/>
      <c r="AA86" s="182"/>
      <c r="AB86" s="182"/>
      <c r="AC86" s="182"/>
      <c r="AD86" s="182"/>
    </row>
    <row r="87" spans="1:30" s="48" customFormat="1" ht="17.25">
      <c r="A87" s="44"/>
      <c r="B87" s="2" t="s">
        <v>426</v>
      </c>
      <c r="C87" s="44"/>
      <c r="D87" s="44"/>
      <c r="E87" s="44"/>
      <c r="F87" s="44"/>
      <c r="G87" s="44"/>
      <c r="H87" s="44"/>
      <c r="I87" s="44"/>
      <c r="J87" s="44"/>
      <c r="K87" s="44"/>
      <c r="L87" s="44"/>
      <c r="M87" s="44"/>
      <c r="N87" s="44"/>
      <c r="O87" s="52"/>
      <c r="P87" s="44"/>
      <c r="Q87" s="52"/>
      <c r="R87" s="44"/>
      <c r="S87" s="44"/>
      <c r="U87" s="44"/>
      <c r="V87" s="44"/>
      <c r="W87" s="44"/>
      <c r="X87" s="44"/>
      <c r="Y87" s="44"/>
      <c r="Z87" s="44"/>
      <c r="AA87" s="44"/>
      <c r="AB87" s="44"/>
      <c r="AC87" s="44"/>
      <c r="AD87" s="44"/>
    </row>
    <row r="88" spans="1:30" s="48" customFormat="1" ht="17.25">
      <c r="A88" s="44"/>
      <c r="B88" s="171" t="s">
        <v>427</v>
      </c>
      <c r="C88" s="230"/>
      <c r="D88" s="230"/>
      <c r="E88" s="230"/>
      <c r="F88" s="230"/>
      <c r="G88" s="230"/>
      <c r="H88" s="230"/>
      <c r="I88" s="230"/>
      <c r="J88" s="230"/>
      <c r="K88" s="230"/>
      <c r="L88" s="230"/>
      <c r="M88" s="230"/>
      <c r="N88" s="230"/>
      <c r="O88" s="230"/>
      <c r="P88" s="230"/>
      <c r="Q88" s="230"/>
      <c r="R88" s="230"/>
      <c r="S88" s="44"/>
      <c r="U88" s="44"/>
      <c r="V88" s="44"/>
      <c r="W88" s="44"/>
      <c r="X88" s="44"/>
      <c r="Y88" s="44"/>
      <c r="Z88" s="44"/>
      <c r="AA88" s="44"/>
      <c r="AB88" s="44"/>
      <c r="AC88" s="44"/>
      <c r="AD88" s="44"/>
    </row>
    <row r="89" spans="1:30">
      <c r="A89" s="229"/>
      <c r="B89" s="229"/>
      <c r="C89" s="229"/>
      <c r="D89" s="229"/>
      <c r="E89" s="229"/>
      <c r="F89" s="229"/>
      <c r="G89" s="229"/>
      <c r="H89" s="229"/>
      <c r="I89" s="229"/>
      <c r="J89" s="229"/>
      <c r="K89" s="229"/>
      <c r="L89" s="229"/>
      <c r="M89" s="229"/>
      <c r="N89" s="167"/>
      <c r="O89" s="179"/>
      <c r="P89" s="167"/>
      <c r="Q89" s="179"/>
      <c r="R89" s="167"/>
      <c r="S89" s="167"/>
      <c r="U89" s="182"/>
      <c r="V89" s="182"/>
      <c r="W89" s="182"/>
      <c r="X89" s="182"/>
      <c r="Y89" s="182"/>
      <c r="Z89" s="182"/>
      <c r="AA89" s="182"/>
      <c r="AB89" s="182"/>
      <c r="AC89" s="182"/>
      <c r="AD89" s="182"/>
    </row>
    <row r="116" spans="4:17" s="48" customFormat="1">
      <c r="D116" s="44"/>
      <c r="E116" s="44"/>
      <c r="F116" s="44"/>
      <c r="G116" s="44"/>
      <c r="H116" s="44"/>
      <c r="I116" s="44"/>
      <c r="N116" s="44"/>
      <c r="O116" s="52"/>
      <c r="Q116" s="52"/>
    </row>
    <row r="117" spans="4:17">
      <c r="D117" s="182"/>
      <c r="E117" s="182"/>
      <c r="F117" s="182"/>
      <c r="G117" s="182"/>
      <c r="H117" s="182"/>
      <c r="I117" s="182"/>
      <c r="P117" s="37"/>
    </row>
    <row r="118" spans="4:17">
      <c r="D118" s="182"/>
      <c r="E118" s="182"/>
      <c r="F118" s="182"/>
      <c r="G118" s="182"/>
      <c r="H118" s="182"/>
      <c r="I118" s="182"/>
      <c r="P118" s="37"/>
    </row>
    <row r="119" spans="4:17">
      <c r="D119" s="182"/>
      <c r="E119" s="182"/>
      <c r="F119" s="182"/>
      <c r="G119" s="182"/>
      <c r="H119" s="182"/>
      <c r="I119" s="182"/>
      <c r="P119" s="37"/>
    </row>
    <row r="120" spans="4:17">
      <c r="D120" s="182"/>
      <c r="E120" s="182"/>
      <c r="F120" s="182"/>
      <c r="G120" s="182"/>
      <c r="H120" s="182"/>
      <c r="I120" s="182"/>
      <c r="P120" s="37"/>
    </row>
    <row r="121" spans="4:17">
      <c r="D121" s="182"/>
      <c r="E121" s="182"/>
      <c r="F121" s="182"/>
      <c r="G121" s="182"/>
      <c r="H121" s="182"/>
      <c r="I121" s="182"/>
      <c r="P121" s="37"/>
    </row>
    <row r="122" spans="4:17">
      <c r="D122" s="182"/>
      <c r="E122" s="182"/>
      <c r="F122" s="182"/>
      <c r="G122" s="182"/>
      <c r="H122" s="182"/>
      <c r="I122" s="182"/>
      <c r="P122" s="37"/>
    </row>
    <row r="123" spans="4:17">
      <c r="D123" s="182"/>
      <c r="E123" s="182"/>
      <c r="F123" s="182"/>
      <c r="G123" s="182"/>
      <c r="H123" s="182"/>
      <c r="I123" s="182"/>
      <c r="P123" s="37"/>
    </row>
    <row r="124" spans="4:17">
      <c r="D124" s="182"/>
      <c r="E124" s="182"/>
      <c r="F124" s="182"/>
      <c r="G124" s="182"/>
      <c r="H124" s="182"/>
      <c r="I124" s="182"/>
      <c r="P124" s="37"/>
    </row>
    <row r="125" spans="4:17">
      <c r="D125" s="182"/>
      <c r="E125" s="182"/>
      <c r="F125" s="182"/>
      <c r="G125" s="182"/>
      <c r="H125" s="182"/>
      <c r="I125" s="182"/>
      <c r="P125" s="37"/>
    </row>
    <row r="126" spans="4:17">
      <c r="D126" s="182"/>
      <c r="E126" s="182"/>
      <c r="F126" s="182"/>
      <c r="G126" s="182"/>
      <c r="H126" s="182"/>
      <c r="I126" s="182"/>
      <c r="P126" s="37"/>
    </row>
    <row r="127" spans="4:17">
      <c r="D127" s="182"/>
      <c r="E127" s="182"/>
      <c r="F127" s="182"/>
      <c r="G127" s="182"/>
      <c r="H127" s="182"/>
      <c r="I127" s="182"/>
      <c r="P127" s="37"/>
    </row>
    <row r="128" spans="4:17">
      <c r="D128" s="182"/>
      <c r="E128" s="182"/>
      <c r="F128" s="182"/>
      <c r="G128" s="182"/>
      <c r="H128" s="182"/>
      <c r="I128" s="182"/>
      <c r="P128" s="37"/>
    </row>
    <row r="129" spans="4:16">
      <c r="D129" s="182"/>
      <c r="E129" s="182"/>
      <c r="F129" s="182"/>
      <c r="G129" s="182"/>
      <c r="H129" s="182"/>
      <c r="I129" s="182"/>
      <c r="P129" s="37"/>
    </row>
    <row r="130" spans="4:16">
      <c r="D130" s="182"/>
      <c r="E130" s="182"/>
      <c r="F130" s="182"/>
      <c r="G130" s="182"/>
      <c r="H130" s="182"/>
      <c r="I130" s="182"/>
      <c r="P130" s="37"/>
    </row>
    <row r="131" spans="4:16">
      <c r="D131" s="182"/>
      <c r="E131" s="182"/>
      <c r="F131" s="182"/>
      <c r="G131" s="182"/>
      <c r="H131" s="182"/>
      <c r="I131" s="182"/>
      <c r="P131" s="37"/>
    </row>
    <row r="132" spans="4:16">
      <c r="D132" s="182"/>
      <c r="E132" s="182"/>
      <c r="F132" s="182"/>
      <c r="G132" s="182"/>
      <c r="H132" s="182"/>
      <c r="I132" s="182"/>
      <c r="P132" s="37"/>
    </row>
    <row r="133" spans="4:16">
      <c r="D133" s="182"/>
      <c r="E133" s="182"/>
      <c r="F133" s="182"/>
      <c r="G133" s="182"/>
      <c r="H133" s="182"/>
      <c r="I133" s="182"/>
      <c r="P133" s="37"/>
    </row>
    <row r="134" spans="4:16">
      <c r="D134" s="182"/>
      <c r="E134" s="182"/>
      <c r="F134" s="182"/>
      <c r="G134" s="182"/>
      <c r="H134" s="182"/>
      <c r="I134" s="182"/>
      <c r="P134" s="37"/>
    </row>
    <row r="135" spans="4:16">
      <c r="D135" s="182"/>
      <c r="E135" s="182"/>
      <c r="F135" s="182"/>
      <c r="G135" s="182"/>
      <c r="H135" s="182"/>
      <c r="I135" s="182"/>
      <c r="P135" s="37"/>
    </row>
    <row r="136" spans="4:16">
      <c r="D136" s="182"/>
      <c r="E136" s="182"/>
      <c r="F136" s="182"/>
      <c r="G136" s="182"/>
      <c r="H136" s="182"/>
      <c r="I136" s="182"/>
      <c r="P136" s="37"/>
    </row>
    <row r="137" spans="4:16">
      <c r="D137" s="182"/>
      <c r="E137" s="182"/>
      <c r="F137" s="182"/>
      <c r="G137" s="182"/>
      <c r="H137" s="182"/>
      <c r="I137" s="182"/>
      <c r="P137" s="37"/>
    </row>
    <row r="138" spans="4:16">
      <c r="D138" s="182"/>
      <c r="E138" s="182"/>
      <c r="F138" s="182"/>
      <c r="G138" s="182"/>
      <c r="H138" s="182"/>
      <c r="I138" s="182"/>
      <c r="P138" s="37"/>
    </row>
    <row r="139" spans="4:16">
      <c r="D139" s="182"/>
      <c r="E139" s="182"/>
      <c r="F139" s="182"/>
      <c r="G139" s="182"/>
      <c r="H139" s="182"/>
      <c r="I139" s="182"/>
      <c r="P139" s="37"/>
    </row>
    <row r="140" spans="4:16">
      <c r="D140" s="182"/>
      <c r="E140" s="182"/>
      <c r="F140" s="182"/>
      <c r="G140" s="182"/>
      <c r="H140" s="182"/>
      <c r="I140" s="182"/>
      <c r="P140" s="37"/>
    </row>
    <row r="141" spans="4:16">
      <c r="D141" s="182"/>
      <c r="E141" s="182"/>
      <c r="F141" s="182"/>
      <c r="G141" s="182"/>
      <c r="H141" s="182"/>
      <c r="I141" s="182"/>
      <c r="P141" s="37"/>
    </row>
    <row r="142" spans="4:16">
      <c r="D142" s="182"/>
      <c r="E142" s="182"/>
      <c r="F142" s="182"/>
      <c r="G142" s="182"/>
      <c r="H142" s="182"/>
      <c r="I142" s="182"/>
      <c r="P142" s="37"/>
    </row>
    <row r="143" spans="4:16">
      <c r="D143" s="182"/>
      <c r="E143" s="182"/>
      <c r="F143" s="182"/>
      <c r="G143" s="182"/>
      <c r="H143" s="182"/>
      <c r="I143" s="182"/>
      <c r="P143" s="37"/>
    </row>
    <row r="144" spans="4:16">
      <c r="D144" s="182"/>
      <c r="E144" s="182"/>
      <c r="F144" s="182"/>
      <c r="G144" s="182"/>
      <c r="H144" s="182"/>
      <c r="I144" s="182"/>
      <c r="P144" s="37"/>
    </row>
    <row r="145" spans="4:16">
      <c r="D145" s="182"/>
      <c r="E145" s="182"/>
      <c r="F145" s="182"/>
      <c r="G145" s="182"/>
      <c r="H145" s="182"/>
      <c r="I145" s="182"/>
      <c r="P145" s="37"/>
    </row>
    <row r="146" spans="4:16">
      <c r="D146" s="182"/>
      <c r="E146" s="182"/>
      <c r="F146" s="182"/>
      <c r="G146" s="182"/>
      <c r="H146" s="182"/>
      <c r="I146" s="182"/>
      <c r="P146" s="37"/>
    </row>
    <row r="147" spans="4:16">
      <c r="D147" s="182"/>
      <c r="E147" s="182"/>
      <c r="F147" s="182"/>
      <c r="G147" s="182"/>
      <c r="H147" s="182"/>
      <c r="I147" s="182"/>
      <c r="P147" s="37"/>
    </row>
    <row r="148" spans="4:16">
      <c r="D148" s="182"/>
      <c r="E148" s="182"/>
      <c r="F148" s="182"/>
      <c r="G148" s="182"/>
      <c r="H148" s="182"/>
      <c r="I148" s="182"/>
      <c r="P148" s="37"/>
    </row>
    <row r="149" spans="4:16">
      <c r="D149" s="182"/>
      <c r="E149" s="182"/>
      <c r="F149" s="182"/>
      <c r="G149" s="182"/>
      <c r="H149" s="182"/>
      <c r="I149" s="182"/>
      <c r="P149" s="37"/>
    </row>
    <row r="150" spans="4:16">
      <c r="D150" s="182"/>
      <c r="E150" s="182"/>
      <c r="F150" s="182"/>
      <c r="G150" s="182"/>
      <c r="H150" s="182"/>
      <c r="I150" s="182"/>
      <c r="P150" s="37"/>
    </row>
    <row r="151" spans="4:16">
      <c r="D151" s="182"/>
      <c r="E151" s="182"/>
      <c r="F151" s="182"/>
      <c r="G151" s="182"/>
      <c r="H151" s="182"/>
      <c r="I151" s="182"/>
      <c r="P151" s="37"/>
    </row>
    <row r="152" spans="4:16">
      <c r="D152" s="182"/>
      <c r="E152" s="182"/>
      <c r="F152" s="182"/>
      <c r="G152" s="182"/>
      <c r="H152" s="182"/>
      <c r="I152" s="182"/>
      <c r="P152" s="37"/>
    </row>
    <row r="153" spans="4:16">
      <c r="D153" s="182"/>
      <c r="E153" s="182"/>
      <c r="F153" s="182"/>
      <c r="G153" s="182"/>
      <c r="H153" s="182"/>
      <c r="I153" s="182"/>
      <c r="P153" s="37"/>
    </row>
    <row r="154" spans="4:16">
      <c r="D154" s="182"/>
      <c r="E154" s="182"/>
      <c r="F154" s="182"/>
      <c r="G154" s="182"/>
      <c r="H154" s="182"/>
      <c r="I154" s="182"/>
      <c r="P154" s="37"/>
    </row>
    <row r="155" spans="4:16">
      <c r="D155" s="182"/>
      <c r="E155" s="182"/>
      <c r="F155" s="182"/>
      <c r="G155" s="182"/>
      <c r="H155" s="182"/>
      <c r="I155" s="182"/>
      <c r="P155" s="37"/>
    </row>
    <row r="156" spans="4:16">
      <c r="D156" s="182"/>
      <c r="E156" s="182"/>
      <c r="F156" s="182"/>
      <c r="G156" s="182"/>
      <c r="H156" s="182"/>
      <c r="I156" s="182"/>
      <c r="P156" s="37"/>
    </row>
    <row r="157" spans="4:16">
      <c r="D157" s="182"/>
      <c r="E157" s="182"/>
      <c r="F157" s="182"/>
      <c r="G157" s="182"/>
      <c r="H157" s="182"/>
      <c r="I157" s="182"/>
      <c r="P157" s="37"/>
    </row>
    <row r="158" spans="4:16">
      <c r="D158" s="182"/>
      <c r="E158" s="182"/>
      <c r="F158" s="182"/>
      <c r="G158" s="182"/>
      <c r="H158" s="182"/>
      <c r="I158" s="182"/>
      <c r="P158" s="37"/>
    </row>
    <row r="159" spans="4:16">
      <c r="D159" s="182"/>
      <c r="E159" s="182"/>
      <c r="F159" s="182"/>
      <c r="G159" s="182"/>
      <c r="H159" s="182"/>
      <c r="I159" s="182"/>
      <c r="P159" s="37"/>
    </row>
    <row r="160" spans="4:16">
      <c r="D160" s="182"/>
      <c r="E160" s="182"/>
      <c r="F160" s="182"/>
      <c r="G160" s="182"/>
      <c r="H160" s="182"/>
      <c r="I160" s="182"/>
      <c r="P160" s="37"/>
    </row>
    <row r="161" spans="4:16">
      <c r="D161" s="182"/>
      <c r="E161" s="182"/>
      <c r="F161" s="182"/>
      <c r="G161" s="182"/>
      <c r="H161" s="182"/>
      <c r="I161" s="182"/>
      <c r="P161" s="37"/>
    </row>
    <row r="162" spans="4:16">
      <c r="D162" s="182"/>
      <c r="E162" s="182"/>
      <c r="F162" s="182"/>
      <c r="G162" s="182"/>
      <c r="H162" s="182"/>
      <c r="I162" s="182"/>
      <c r="P162" s="37"/>
    </row>
    <row r="163" spans="4:16">
      <c r="D163" s="182"/>
      <c r="E163" s="182"/>
      <c r="F163" s="182"/>
      <c r="G163" s="182"/>
      <c r="H163" s="182"/>
      <c r="I163" s="182"/>
      <c r="P163" s="37"/>
    </row>
    <row r="164" spans="4:16">
      <c r="D164" s="182"/>
      <c r="E164" s="182"/>
      <c r="F164" s="182"/>
      <c r="G164" s="182"/>
      <c r="H164" s="182"/>
      <c r="I164" s="182"/>
      <c r="P164" s="37"/>
    </row>
    <row r="165" spans="4:16">
      <c r="D165" s="182"/>
      <c r="E165" s="182"/>
      <c r="F165" s="182"/>
      <c r="G165" s="182"/>
      <c r="H165" s="182"/>
      <c r="I165" s="182"/>
      <c r="P165" s="37"/>
    </row>
    <row r="166" spans="4:16">
      <c r="D166" s="182"/>
      <c r="E166" s="182"/>
      <c r="F166" s="182"/>
      <c r="G166" s="182"/>
      <c r="H166" s="182"/>
      <c r="I166" s="182"/>
      <c r="P166" s="37"/>
    </row>
    <row r="167" spans="4:16">
      <c r="D167" s="182"/>
      <c r="E167" s="182"/>
      <c r="F167" s="182"/>
      <c r="G167" s="182"/>
      <c r="H167" s="182"/>
      <c r="I167" s="182"/>
      <c r="P167" s="37"/>
    </row>
    <row r="168" spans="4:16">
      <c r="D168" s="182"/>
      <c r="E168" s="182"/>
      <c r="F168" s="182"/>
      <c r="G168" s="182"/>
      <c r="H168" s="182"/>
      <c r="I168" s="182"/>
      <c r="P168" s="37"/>
    </row>
    <row r="169" spans="4:16">
      <c r="D169" s="182"/>
      <c r="E169" s="182"/>
      <c r="F169" s="182"/>
      <c r="G169" s="182"/>
      <c r="H169" s="182"/>
      <c r="I169" s="182"/>
      <c r="P169" s="37"/>
    </row>
    <row r="170" spans="4:16">
      <c r="D170" s="182"/>
      <c r="E170" s="182"/>
      <c r="F170" s="182"/>
      <c r="G170" s="182"/>
      <c r="H170" s="182"/>
      <c r="I170" s="182"/>
      <c r="P170" s="37"/>
    </row>
    <row r="171" spans="4:16">
      <c r="D171" s="182"/>
      <c r="E171" s="182"/>
      <c r="F171" s="182"/>
      <c r="G171" s="182"/>
      <c r="H171" s="182"/>
      <c r="I171" s="182"/>
      <c r="P171" s="37"/>
    </row>
    <row r="172" spans="4:16">
      <c r="D172" s="182"/>
      <c r="E172" s="182"/>
      <c r="F172" s="182"/>
      <c r="G172" s="182"/>
      <c r="H172" s="182"/>
      <c r="I172" s="182"/>
      <c r="P172" s="37"/>
    </row>
    <row r="173" spans="4:16">
      <c r="D173" s="182"/>
      <c r="E173" s="182"/>
      <c r="F173" s="182"/>
      <c r="G173" s="182"/>
      <c r="H173" s="182"/>
      <c r="I173" s="182"/>
      <c r="P173" s="37"/>
    </row>
    <row r="174" spans="4:16">
      <c r="D174" s="182"/>
      <c r="E174" s="182"/>
      <c r="F174" s="182"/>
      <c r="G174" s="182"/>
      <c r="H174" s="182"/>
      <c r="I174" s="182"/>
      <c r="P174" s="37"/>
    </row>
    <row r="175" spans="4:16">
      <c r="D175" s="182"/>
      <c r="E175" s="182"/>
      <c r="F175" s="182"/>
      <c r="G175" s="182"/>
      <c r="H175" s="182"/>
      <c r="I175" s="182"/>
      <c r="P175" s="37"/>
    </row>
  </sheetData>
  <sheetProtection password="8355" sheet="1" objects="1" scenarios="1"/>
  <mergeCells count="1">
    <mergeCell ref="B56:R56"/>
  </mergeCells>
  <phoneticPr fontId="3" type="noConversion"/>
  <conditionalFormatting sqref="S75 AC73 Y73 AA73 W73">
    <cfRule type="cellIs" dxfId="0" priority="14" stopIfTrue="1" operator="lessThan">
      <formula>0</formula>
    </cfRule>
  </conditionalFormatting>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19"/>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7.28515625" style="37" bestFit="1" customWidth="1"/>
    <col min="4" max="5" width="8.7109375" style="182" customWidth="1"/>
    <col min="6" max="6" width="8.7109375" style="37" customWidth="1"/>
    <col min="7" max="13" width="8.7109375" style="182" customWidth="1"/>
    <col min="14" max="14" width="1.7109375" style="182" customWidth="1"/>
    <col min="15" max="15" width="8.7109375" style="231" customWidth="1"/>
    <col min="16" max="16" width="1.7109375" style="37" customWidth="1"/>
    <col min="17" max="17" width="8.7109375" style="231" customWidth="1"/>
    <col min="18" max="18" width="1.7109375" style="37" customWidth="1"/>
    <col min="19" max="19" width="1.28515625" style="37" customWidth="1"/>
    <col min="20" max="16384" width="9.140625" style="37"/>
  </cols>
  <sheetData>
    <row r="1" spans="1:19" ht="9" customHeight="1">
      <c r="A1" s="20"/>
      <c r="B1" s="20"/>
      <c r="C1" s="20"/>
      <c r="D1" s="20"/>
      <c r="E1" s="20"/>
      <c r="F1" s="20"/>
      <c r="G1" s="20"/>
      <c r="H1" s="20"/>
      <c r="I1" s="20"/>
      <c r="J1" s="20"/>
      <c r="K1" s="20"/>
      <c r="L1" s="20"/>
      <c r="M1" s="20"/>
      <c r="N1" s="20"/>
      <c r="O1" s="36"/>
      <c r="P1" s="20"/>
      <c r="Q1" s="20"/>
      <c r="R1" s="20"/>
      <c r="S1" s="20"/>
    </row>
    <row r="2" spans="1:19" ht="15" customHeight="1">
      <c r="A2" s="20"/>
      <c r="B2" s="38"/>
      <c r="C2" s="39" t="s">
        <v>0</v>
      </c>
      <c r="D2" s="40">
        <f>+'P&amp;L &amp; Cash flow'!D2</f>
        <v>2014</v>
      </c>
      <c r="E2" s="38" t="str">
        <f>+'P&amp;L &amp; Cash flow'!E2</f>
        <v>Q4 '14</v>
      </c>
      <c r="F2" s="38" t="str">
        <f>+'P&amp;L &amp; Cash flow'!F2</f>
        <v>Q3 '14</v>
      </c>
      <c r="G2" s="38" t="str">
        <f>+'P&amp;L &amp; Cash flow'!G2</f>
        <v>Q2 '14</v>
      </c>
      <c r="H2" s="38" t="str">
        <f>+'P&amp;L &amp; Cash flow'!H2</f>
        <v>Q1 '14</v>
      </c>
      <c r="I2" s="40">
        <f>+'P&amp;L &amp; Cash flow'!I2</f>
        <v>2013</v>
      </c>
      <c r="J2" s="38" t="str">
        <f>+'P&amp;L &amp; Cash flow'!J2</f>
        <v>Q4 '13</v>
      </c>
      <c r="K2" s="38" t="str">
        <f>+'P&amp;L &amp; Cash flow'!K2</f>
        <v>Q3 '13</v>
      </c>
      <c r="L2" s="38" t="str">
        <f>+'P&amp;L &amp; Cash flow'!L2</f>
        <v>Q2 '13</v>
      </c>
      <c r="M2" s="38" t="str">
        <f>+'P&amp;L &amp; Cash flow'!M2</f>
        <v>Q1 '13</v>
      </c>
      <c r="N2" s="38"/>
      <c r="O2" s="42" t="str">
        <f>+'P&amp;L &amp; Cash flow'!O2</f>
        <v>y-on-y</v>
      </c>
      <c r="P2" s="38"/>
      <c r="Q2" s="42" t="s">
        <v>216</v>
      </c>
      <c r="R2" s="232"/>
      <c r="S2" s="20"/>
    </row>
    <row r="3" spans="1:19" ht="15" customHeight="1">
      <c r="A3" s="20"/>
      <c r="B3" s="49"/>
      <c r="C3" s="45" t="s">
        <v>428</v>
      </c>
      <c r="D3" s="38"/>
      <c r="E3" s="38"/>
      <c r="F3" s="38"/>
      <c r="G3" s="38"/>
      <c r="H3" s="38"/>
      <c r="I3" s="38"/>
      <c r="J3" s="38"/>
      <c r="K3" s="38"/>
      <c r="L3" s="38"/>
      <c r="M3" s="38"/>
      <c r="N3" s="38"/>
      <c r="O3" s="42" t="str">
        <f>+'P&amp;L &amp; Cash flow'!O3</f>
        <v>FY%</v>
      </c>
      <c r="P3" s="53"/>
      <c r="Q3" s="181" t="str">
        <f>+'P&amp;L &amp; Cash flow'!Q3</f>
        <v>Q4%</v>
      </c>
      <c r="R3" s="74"/>
      <c r="S3" s="20"/>
    </row>
    <row r="4" spans="1:19" ht="15" customHeight="1">
      <c r="A4" s="20"/>
      <c r="B4" s="49"/>
      <c r="C4" s="49"/>
      <c r="D4" s="233"/>
      <c r="E4" s="233"/>
      <c r="F4" s="233"/>
      <c r="G4" s="233"/>
      <c r="H4" s="233"/>
      <c r="I4" s="233"/>
      <c r="J4" s="233"/>
      <c r="K4" s="233"/>
      <c r="L4" s="233"/>
      <c r="M4" s="233"/>
      <c r="N4" s="233"/>
      <c r="O4" s="234"/>
      <c r="P4" s="74"/>
      <c r="Q4" s="234"/>
      <c r="R4" s="235"/>
      <c r="S4" s="20"/>
    </row>
    <row r="5" spans="1:19" ht="15" customHeight="1">
      <c r="A5" s="20"/>
      <c r="B5" s="81"/>
      <c r="C5" s="82" t="s">
        <v>285</v>
      </c>
      <c r="D5" s="236">
        <f>+E5+F5+G5+H5</f>
        <v>2428</v>
      </c>
      <c r="E5" s="237">
        <v>3</v>
      </c>
      <c r="F5" s="238">
        <v>834</v>
      </c>
      <c r="G5" s="238">
        <v>812</v>
      </c>
      <c r="H5" s="238">
        <v>779</v>
      </c>
      <c r="I5" s="239">
        <f>+J5+K5+L5+M5</f>
        <v>3197</v>
      </c>
      <c r="J5" s="237">
        <v>835</v>
      </c>
      <c r="K5" s="238">
        <v>799</v>
      </c>
      <c r="L5" s="238">
        <v>803</v>
      </c>
      <c r="M5" s="238">
        <v>760</v>
      </c>
      <c r="N5" s="238"/>
      <c r="O5" s="87">
        <f>+IFERROR(IF(D5*I5&lt;0,"n.m.",IF(D5/I5-1&gt;100%,"&gt;100%",D5/I5-1)),"n.m.")</f>
        <v>-0.24053800437910544</v>
      </c>
      <c r="P5" s="79"/>
      <c r="Q5" s="88">
        <f>+IFERROR(IF(E5*J5&lt;0,"n.m.",IF(E5/J5-1&gt;100%,"&gt;100%",E5/J5-1)),"n.m.")</f>
        <v>-0.99640718562874253</v>
      </c>
      <c r="R5" s="74"/>
      <c r="S5" s="20"/>
    </row>
    <row r="6" spans="1:19" ht="15" customHeight="1">
      <c r="A6" s="20"/>
      <c r="B6" s="81"/>
      <c r="C6" s="82" t="s">
        <v>21</v>
      </c>
      <c r="D6" s="236">
        <f t="shared" ref="D6:D27" si="0">+E6+F6+G6+H6</f>
        <v>711</v>
      </c>
      <c r="E6" s="237">
        <v>180</v>
      </c>
      <c r="F6" s="238">
        <v>176</v>
      </c>
      <c r="G6" s="238">
        <v>178</v>
      </c>
      <c r="H6" s="238">
        <v>177</v>
      </c>
      <c r="I6" s="239">
        <f t="shared" ref="I6:I27" si="1">+J6+K6+L6+M6</f>
        <v>728</v>
      </c>
      <c r="J6" s="237">
        <v>181</v>
      </c>
      <c r="K6" s="238">
        <v>181</v>
      </c>
      <c r="L6" s="238">
        <v>183</v>
      </c>
      <c r="M6" s="238">
        <v>183</v>
      </c>
      <c r="N6" s="238"/>
      <c r="O6" s="87">
        <f t="shared" ref="O6:O27" si="2">+IFERROR(IF(D6*I6&lt;0,"n.m.",IF(D6/I6-1&gt;100%,"&gt;100%",D6/I6-1)),"n.m.")</f>
        <v>-2.335164835164838E-2</v>
      </c>
      <c r="P6" s="79"/>
      <c r="Q6" s="88">
        <f t="shared" ref="Q6:Q27" si="3">+IFERROR(IF(E6*J6&lt;0,"n.m.",IF(E6/J6-1&gt;100%,"&gt;100%",E6/J6-1)),"n.m.")</f>
        <v>-5.5248618784530246E-3</v>
      </c>
      <c r="R6" s="74"/>
      <c r="S6" s="20"/>
    </row>
    <row r="7" spans="1:19" ht="15" customHeight="1">
      <c r="A7" s="20"/>
      <c r="B7" s="81"/>
      <c r="C7" s="82" t="s">
        <v>207</v>
      </c>
      <c r="D7" s="240">
        <f t="shared" si="0"/>
        <v>33</v>
      </c>
      <c r="E7" s="241">
        <v>8</v>
      </c>
      <c r="F7" s="242">
        <v>7</v>
      </c>
      <c r="G7" s="242">
        <v>8</v>
      </c>
      <c r="H7" s="242">
        <v>10</v>
      </c>
      <c r="I7" s="243">
        <f t="shared" si="1"/>
        <v>41</v>
      </c>
      <c r="J7" s="241">
        <v>10</v>
      </c>
      <c r="K7" s="242">
        <v>10</v>
      </c>
      <c r="L7" s="242">
        <v>11</v>
      </c>
      <c r="M7" s="242">
        <v>10</v>
      </c>
      <c r="N7" s="242"/>
      <c r="O7" s="87">
        <f t="shared" si="2"/>
        <v>-0.19512195121951215</v>
      </c>
      <c r="P7" s="244"/>
      <c r="Q7" s="88">
        <f t="shared" si="3"/>
        <v>-0.19999999999999996</v>
      </c>
      <c r="R7" s="74"/>
      <c r="S7" s="20"/>
    </row>
    <row r="8" spans="1:19" s="62" customFormat="1" ht="15" customHeight="1">
      <c r="A8" s="20"/>
      <c r="B8" s="245"/>
      <c r="C8" s="245" t="s">
        <v>429</v>
      </c>
      <c r="D8" s="246">
        <f t="shared" si="0"/>
        <v>3172</v>
      </c>
      <c r="E8" s="247">
        <f t="shared" ref="E8" si="4">+E5+E6+E7</f>
        <v>191</v>
      </c>
      <c r="F8" s="248">
        <f t="shared" ref="F8:M8" si="5">+F5+F6+F7</f>
        <v>1017</v>
      </c>
      <c r="G8" s="248">
        <f t="shared" ref="G8" si="6">+G5+G6+G7</f>
        <v>998</v>
      </c>
      <c r="H8" s="248">
        <f t="shared" si="5"/>
        <v>966</v>
      </c>
      <c r="I8" s="249">
        <f t="shared" si="1"/>
        <v>3966</v>
      </c>
      <c r="J8" s="247">
        <f t="shared" si="5"/>
        <v>1026</v>
      </c>
      <c r="K8" s="248">
        <f t="shared" si="5"/>
        <v>990</v>
      </c>
      <c r="L8" s="248">
        <f t="shared" si="5"/>
        <v>997</v>
      </c>
      <c r="M8" s="248">
        <f t="shared" si="5"/>
        <v>953</v>
      </c>
      <c r="N8" s="248"/>
      <c r="O8" s="59">
        <f t="shared" si="2"/>
        <v>-0.20020171457387792</v>
      </c>
      <c r="P8" s="58"/>
      <c r="Q8" s="60">
        <f t="shared" si="3"/>
        <v>-0.81384015594541914</v>
      </c>
      <c r="R8" s="53"/>
      <c r="S8" s="20"/>
    </row>
    <row r="9" spans="1:19" ht="15" customHeight="1">
      <c r="A9" s="20"/>
      <c r="B9" s="49"/>
      <c r="C9" s="94"/>
      <c r="D9" s="250"/>
      <c r="E9" s="84"/>
      <c r="F9" s="85"/>
      <c r="G9" s="85"/>
      <c r="H9" s="85"/>
      <c r="I9" s="86"/>
      <c r="J9" s="84"/>
      <c r="K9" s="85"/>
      <c r="L9" s="85"/>
      <c r="M9" s="85"/>
      <c r="N9" s="85"/>
      <c r="O9" s="87"/>
      <c r="P9" s="79"/>
      <c r="Q9" s="88"/>
      <c r="R9" s="251"/>
      <c r="S9" s="20"/>
    </row>
    <row r="10" spans="1:19" ht="15" customHeight="1">
      <c r="A10" s="20"/>
      <c r="B10" s="49"/>
      <c r="C10" s="82" t="s">
        <v>186</v>
      </c>
      <c r="D10" s="240">
        <f t="shared" si="0"/>
        <v>1407</v>
      </c>
      <c r="E10" s="241">
        <v>352</v>
      </c>
      <c r="F10" s="242">
        <v>354</v>
      </c>
      <c r="G10" s="242">
        <v>354</v>
      </c>
      <c r="H10" s="242">
        <v>347</v>
      </c>
      <c r="I10" s="243">
        <f t="shared" si="1"/>
        <v>1510</v>
      </c>
      <c r="J10" s="241">
        <v>353</v>
      </c>
      <c r="K10" s="242">
        <v>375</v>
      </c>
      <c r="L10" s="242">
        <v>389</v>
      </c>
      <c r="M10" s="242">
        <v>393</v>
      </c>
      <c r="N10" s="242"/>
      <c r="O10" s="87">
        <f t="shared" si="2"/>
        <v>-6.8211920529801295E-2</v>
      </c>
      <c r="P10" s="79"/>
      <c r="Q10" s="88">
        <f t="shared" si="3"/>
        <v>-2.8328611898017497E-3</v>
      </c>
      <c r="R10" s="251"/>
      <c r="S10" s="20"/>
    </row>
    <row r="11" spans="1:19" ht="15" customHeight="1">
      <c r="A11" s="20"/>
      <c r="B11" s="49"/>
      <c r="C11" s="82" t="s">
        <v>187</v>
      </c>
      <c r="D11" s="240">
        <f t="shared" si="0"/>
        <v>1916</v>
      </c>
      <c r="E11" s="241">
        <v>480</v>
      </c>
      <c r="F11" s="242">
        <v>477</v>
      </c>
      <c r="G11" s="242">
        <v>476</v>
      </c>
      <c r="H11" s="242">
        <v>483</v>
      </c>
      <c r="I11" s="243">
        <f t="shared" si="1"/>
        <v>1962</v>
      </c>
      <c r="J11" s="241">
        <v>492</v>
      </c>
      <c r="K11" s="242">
        <v>489</v>
      </c>
      <c r="L11" s="242">
        <v>480</v>
      </c>
      <c r="M11" s="242">
        <v>501</v>
      </c>
      <c r="N11" s="242"/>
      <c r="O11" s="87">
        <f t="shared" si="2"/>
        <v>-2.3445463812436285E-2</v>
      </c>
      <c r="P11" s="79"/>
      <c r="Q11" s="88">
        <f t="shared" si="3"/>
        <v>-2.4390243902439046E-2</v>
      </c>
      <c r="R11" s="74"/>
      <c r="S11" s="20"/>
    </row>
    <row r="12" spans="1:19" ht="15" customHeight="1">
      <c r="A12" s="20"/>
      <c r="B12" s="49"/>
      <c r="C12" s="82" t="s">
        <v>22</v>
      </c>
      <c r="D12" s="250">
        <f t="shared" si="0"/>
        <v>2920</v>
      </c>
      <c r="E12" s="84">
        <v>752</v>
      </c>
      <c r="F12" s="85">
        <v>706</v>
      </c>
      <c r="G12" s="85">
        <v>732</v>
      </c>
      <c r="H12" s="85">
        <v>730</v>
      </c>
      <c r="I12" s="86">
        <f t="shared" si="1"/>
        <v>3201</v>
      </c>
      <c r="J12" s="84">
        <v>782</v>
      </c>
      <c r="K12" s="85">
        <v>759</v>
      </c>
      <c r="L12" s="85">
        <v>836</v>
      </c>
      <c r="M12" s="85">
        <v>824</v>
      </c>
      <c r="N12" s="85"/>
      <c r="O12" s="87">
        <f t="shared" si="2"/>
        <v>-8.7785067166510466E-2</v>
      </c>
      <c r="P12" s="79"/>
      <c r="Q12" s="88">
        <f t="shared" si="3"/>
        <v>-3.8363171355498715E-2</v>
      </c>
      <c r="R12" s="74"/>
      <c r="S12" s="20"/>
    </row>
    <row r="13" spans="1:19" ht="15" customHeight="1">
      <c r="A13" s="20"/>
      <c r="B13" s="49"/>
      <c r="C13" s="82" t="s">
        <v>193</v>
      </c>
      <c r="D13" s="250">
        <f t="shared" si="0"/>
        <v>2262</v>
      </c>
      <c r="E13" s="84">
        <v>566</v>
      </c>
      <c r="F13" s="85">
        <v>557</v>
      </c>
      <c r="G13" s="85">
        <v>570</v>
      </c>
      <c r="H13" s="85">
        <v>569</v>
      </c>
      <c r="I13" s="86">
        <f t="shared" si="1"/>
        <v>2343</v>
      </c>
      <c r="J13" s="84">
        <v>570</v>
      </c>
      <c r="K13" s="85">
        <v>583</v>
      </c>
      <c r="L13" s="85">
        <v>587</v>
      </c>
      <c r="M13" s="85">
        <v>603</v>
      </c>
      <c r="N13" s="85"/>
      <c r="O13" s="87">
        <f t="shared" si="2"/>
        <v>-3.4571062740076819E-2</v>
      </c>
      <c r="P13" s="79"/>
      <c r="Q13" s="88">
        <f t="shared" si="3"/>
        <v>-7.0175438596491446E-3</v>
      </c>
      <c r="R13" s="74"/>
      <c r="S13" s="20"/>
    </row>
    <row r="14" spans="1:19" ht="15" customHeight="1">
      <c r="A14" s="20"/>
      <c r="B14" s="49"/>
      <c r="C14" s="82" t="s">
        <v>207</v>
      </c>
      <c r="D14" s="250">
        <f t="shared" si="0"/>
        <v>-2050</v>
      </c>
      <c r="E14" s="84">
        <v>-461</v>
      </c>
      <c r="F14" s="85">
        <v>-529</v>
      </c>
      <c r="G14" s="85">
        <v>-529</v>
      </c>
      <c r="H14" s="85">
        <v>-531</v>
      </c>
      <c r="I14" s="86">
        <f t="shared" si="1"/>
        <v>-2214</v>
      </c>
      <c r="J14" s="84">
        <v>-550</v>
      </c>
      <c r="K14" s="85">
        <v>-545</v>
      </c>
      <c r="L14" s="85">
        <v>-557</v>
      </c>
      <c r="M14" s="85">
        <v>-562</v>
      </c>
      <c r="N14" s="85"/>
      <c r="O14" s="87">
        <f t="shared" si="2"/>
        <v>-7.407407407407407E-2</v>
      </c>
      <c r="P14" s="79"/>
      <c r="Q14" s="88">
        <f t="shared" si="3"/>
        <v>-0.16181818181818186</v>
      </c>
      <c r="R14" s="74"/>
      <c r="S14" s="20"/>
    </row>
    <row r="15" spans="1:19" s="62" customFormat="1" ht="15" customHeight="1">
      <c r="A15" s="20"/>
      <c r="B15" s="245"/>
      <c r="C15" s="245" t="s">
        <v>105</v>
      </c>
      <c r="D15" s="133">
        <f t="shared" si="0"/>
        <v>6455</v>
      </c>
      <c r="E15" s="55">
        <f t="shared" ref="E15" si="7">E10+E11+E12+E13+E14</f>
        <v>1689</v>
      </c>
      <c r="F15" s="56">
        <f t="shared" ref="F15:H15" si="8">F10+F11+F12+F13+F14</f>
        <v>1565</v>
      </c>
      <c r="G15" s="56">
        <f t="shared" ref="G15" si="9">G10+G11+G12+G13+G14</f>
        <v>1603</v>
      </c>
      <c r="H15" s="56">
        <f t="shared" si="8"/>
        <v>1598</v>
      </c>
      <c r="I15" s="57">
        <f t="shared" si="1"/>
        <v>6802</v>
      </c>
      <c r="J15" s="55">
        <f t="shared" ref="J15:M15" si="10">J10+J11+J12+J13+J14</f>
        <v>1647</v>
      </c>
      <c r="K15" s="56">
        <f t="shared" si="10"/>
        <v>1661</v>
      </c>
      <c r="L15" s="56">
        <f t="shared" si="10"/>
        <v>1735</v>
      </c>
      <c r="M15" s="56">
        <f t="shared" si="10"/>
        <v>1759</v>
      </c>
      <c r="N15" s="56"/>
      <c r="O15" s="59">
        <f t="shared" si="2"/>
        <v>-5.101440752719788E-2</v>
      </c>
      <c r="P15" s="58"/>
      <c r="Q15" s="60">
        <f t="shared" si="3"/>
        <v>2.5500910746812488E-2</v>
      </c>
      <c r="R15" s="245"/>
      <c r="S15" s="20"/>
    </row>
    <row r="16" spans="1:19" s="62" customFormat="1" ht="15" customHeight="1">
      <c r="A16" s="20"/>
      <c r="B16" s="245"/>
      <c r="C16" s="245"/>
      <c r="D16" s="133"/>
      <c r="E16" s="55"/>
      <c r="F16" s="56"/>
      <c r="G16" s="56"/>
      <c r="H16" s="56"/>
      <c r="I16" s="57"/>
      <c r="J16" s="55"/>
      <c r="K16" s="56"/>
      <c r="L16" s="56"/>
      <c r="M16" s="56"/>
      <c r="N16" s="56"/>
      <c r="O16" s="59"/>
      <c r="P16" s="58"/>
      <c r="Q16" s="60"/>
      <c r="R16" s="245"/>
      <c r="S16" s="20"/>
    </row>
    <row r="17" spans="1:19" ht="15" customHeight="1">
      <c r="A17" s="20"/>
      <c r="B17" s="252"/>
      <c r="C17" s="94" t="s">
        <v>114</v>
      </c>
      <c r="D17" s="253">
        <f t="shared" si="0"/>
        <v>948</v>
      </c>
      <c r="E17" s="114">
        <v>248</v>
      </c>
      <c r="F17" s="115">
        <v>243</v>
      </c>
      <c r="G17" s="115">
        <v>231</v>
      </c>
      <c r="H17" s="115">
        <v>226</v>
      </c>
      <c r="I17" s="116">
        <f t="shared" si="1"/>
        <v>969</v>
      </c>
      <c r="J17" s="114">
        <v>232</v>
      </c>
      <c r="K17" s="115">
        <v>248</v>
      </c>
      <c r="L17" s="115">
        <v>247</v>
      </c>
      <c r="M17" s="115">
        <v>242</v>
      </c>
      <c r="N17" s="115"/>
      <c r="O17" s="59">
        <f t="shared" si="2"/>
        <v>-2.1671826625387025E-2</v>
      </c>
      <c r="P17" s="254"/>
      <c r="Q17" s="60">
        <f t="shared" si="3"/>
        <v>6.8965517241379226E-2</v>
      </c>
      <c r="R17" s="124"/>
      <c r="S17" s="20"/>
    </row>
    <row r="18" spans="1:19" s="62" customFormat="1" ht="15" customHeight="1">
      <c r="A18" s="20"/>
      <c r="B18" s="245"/>
      <c r="C18" s="245"/>
      <c r="D18" s="133"/>
      <c r="E18" s="55"/>
      <c r="F18" s="56"/>
      <c r="G18" s="56"/>
      <c r="H18" s="56"/>
      <c r="I18" s="57"/>
      <c r="J18" s="55"/>
      <c r="K18" s="56"/>
      <c r="L18" s="56"/>
      <c r="M18" s="56"/>
      <c r="N18" s="56"/>
      <c r="O18" s="59"/>
      <c r="P18" s="58"/>
      <c r="Q18" s="60"/>
      <c r="R18" s="245"/>
      <c r="S18" s="20"/>
    </row>
    <row r="19" spans="1:19" s="62" customFormat="1" ht="15" customHeight="1">
      <c r="A19" s="20"/>
      <c r="B19" s="245"/>
      <c r="C19" s="245" t="s">
        <v>23</v>
      </c>
      <c r="D19" s="133">
        <f t="shared" si="0"/>
        <v>81</v>
      </c>
      <c r="E19" s="55">
        <v>24</v>
      </c>
      <c r="F19" s="56">
        <v>19</v>
      </c>
      <c r="G19" s="56">
        <v>17</v>
      </c>
      <c r="H19" s="56">
        <v>21</v>
      </c>
      <c r="I19" s="57">
        <f t="shared" si="1"/>
        <v>78</v>
      </c>
      <c r="J19" s="55">
        <v>17</v>
      </c>
      <c r="K19" s="56">
        <v>22</v>
      </c>
      <c r="L19" s="56">
        <v>18</v>
      </c>
      <c r="M19" s="56">
        <v>21</v>
      </c>
      <c r="N19" s="56"/>
      <c r="O19" s="59">
        <f t="shared" si="2"/>
        <v>3.8461538461538547E-2</v>
      </c>
      <c r="P19" s="255"/>
      <c r="Q19" s="60">
        <f t="shared" si="3"/>
        <v>0.41176470588235303</v>
      </c>
      <c r="R19" s="53"/>
      <c r="S19" s="20"/>
    </row>
    <row r="20" spans="1:19" s="62" customFormat="1" ht="15" customHeight="1">
      <c r="A20" s="20"/>
      <c r="B20" s="245"/>
      <c r="C20" s="94"/>
      <c r="D20" s="253"/>
      <c r="E20" s="114"/>
      <c r="F20" s="115"/>
      <c r="G20" s="115"/>
      <c r="H20" s="115"/>
      <c r="I20" s="116"/>
      <c r="J20" s="114"/>
      <c r="K20" s="115"/>
      <c r="L20" s="115"/>
      <c r="M20" s="115"/>
      <c r="N20" s="115"/>
      <c r="O20" s="59"/>
      <c r="P20" s="97"/>
      <c r="Q20" s="60"/>
      <c r="R20" s="53"/>
      <c r="S20" s="20"/>
    </row>
    <row r="21" spans="1:19" s="62" customFormat="1" ht="15" customHeight="1">
      <c r="A21" s="20"/>
      <c r="B21" s="245"/>
      <c r="C21" s="245" t="s">
        <v>24</v>
      </c>
      <c r="D21" s="133">
        <f t="shared" si="0"/>
        <v>-221</v>
      </c>
      <c r="E21" s="55">
        <v>-47</v>
      </c>
      <c r="F21" s="56">
        <v>-61</v>
      </c>
      <c r="G21" s="56">
        <v>-56</v>
      </c>
      <c r="H21" s="56">
        <v>-57</v>
      </c>
      <c r="I21" s="57">
        <f t="shared" si="1"/>
        <v>-247</v>
      </c>
      <c r="J21" s="55">
        <v>-53</v>
      </c>
      <c r="K21" s="56">
        <v>-68</v>
      </c>
      <c r="L21" s="56">
        <v>-62</v>
      </c>
      <c r="M21" s="56">
        <v>-64</v>
      </c>
      <c r="N21" s="56"/>
      <c r="O21" s="59">
        <f t="shared" si="2"/>
        <v>-0.10526315789473684</v>
      </c>
      <c r="P21" s="97"/>
      <c r="Q21" s="60">
        <f t="shared" si="3"/>
        <v>-0.1132075471698113</v>
      </c>
      <c r="R21" s="53"/>
      <c r="S21" s="20"/>
    </row>
    <row r="22" spans="1:19" s="62" customFormat="1" ht="15" customHeight="1">
      <c r="A22" s="20"/>
      <c r="B22" s="245"/>
      <c r="C22" s="94"/>
      <c r="D22" s="133"/>
      <c r="E22" s="55"/>
      <c r="F22" s="56"/>
      <c r="G22" s="56"/>
      <c r="H22" s="56"/>
      <c r="I22" s="57"/>
      <c r="J22" s="55"/>
      <c r="K22" s="56"/>
      <c r="L22" s="56"/>
      <c r="M22" s="56"/>
      <c r="N22" s="56"/>
      <c r="O22" s="59"/>
      <c r="P22" s="58"/>
      <c r="Q22" s="60"/>
      <c r="R22" s="251"/>
      <c r="S22" s="20"/>
    </row>
    <row r="23" spans="1:19" s="62" customFormat="1" ht="15" customHeight="1">
      <c r="A23" s="20"/>
      <c r="B23" s="245"/>
      <c r="C23" s="123" t="s">
        <v>430</v>
      </c>
      <c r="D23" s="133">
        <f t="shared" si="0"/>
        <v>10435</v>
      </c>
      <c r="E23" s="55">
        <f t="shared" ref="E23" si="11">E8+E15+E17+E19+E21</f>
        <v>2105</v>
      </c>
      <c r="F23" s="56">
        <f t="shared" ref="F23:M23" si="12">F8+F15+F17+F19+F21</f>
        <v>2783</v>
      </c>
      <c r="G23" s="56">
        <f t="shared" ref="G23" si="13">G8+G15+G17+G19+G21</f>
        <v>2793</v>
      </c>
      <c r="H23" s="56">
        <f t="shared" si="12"/>
        <v>2754</v>
      </c>
      <c r="I23" s="57">
        <f t="shared" si="1"/>
        <v>11568</v>
      </c>
      <c r="J23" s="55">
        <f t="shared" si="12"/>
        <v>2869</v>
      </c>
      <c r="K23" s="56">
        <f t="shared" si="12"/>
        <v>2853</v>
      </c>
      <c r="L23" s="56">
        <f t="shared" si="12"/>
        <v>2935</v>
      </c>
      <c r="M23" s="56">
        <f t="shared" si="12"/>
        <v>2911</v>
      </c>
      <c r="N23" s="56"/>
      <c r="O23" s="59">
        <f t="shared" si="2"/>
        <v>-9.7942600276625158E-2</v>
      </c>
      <c r="P23" s="58"/>
      <c r="Q23" s="60">
        <f t="shared" si="3"/>
        <v>-0.26629487626350645</v>
      </c>
      <c r="R23" s="245"/>
      <c r="S23" s="20"/>
    </row>
    <row r="24" spans="1:19" s="62" customFormat="1" ht="15" customHeight="1">
      <c r="A24" s="20"/>
      <c r="B24" s="245"/>
      <c r="C24" s="123"/>
      <c r="D24" s="133"/>
      <c r="E24" s="55"/>
      <c r="F24" s="56"/>
      <c r="G24" s="56"/>
      <c r="H24" s="56"/>
      <c r="I24" s="57"/>
      <c r="J24" s="55"/>
      <c r="K24" s="56"/>
      <c r="L24" s="56"/>
      <c r="M24" s="56"/>
      <c r="N24" s="56"/>
      <c r="O24" s="59"/>
      <c r="P24" s="58"/>
      <c r="Q24" s="60"/>
      <c r="R24" s="245"/>
      <c r="S24" s="20"/>
    </row>
    <row r="25" spans="1:19" s="132" customFormat="1" ht="15" customHeight="1">
      <c r="A25" s="20"/>
      <c r="B25" s="252"/>
      <c r="C25" s="256" t="s">
        <v>283</v>
      </c>
      <c r="D25" s="257">
        <f t="shared" si="0"/>
        <v>2352</v>
      </c>
      <c r="E25" s="125">
        <v>0</v>
      </c>
      <c r="F25" s="126">
        <v>805</v>
      </c>
      <c r="G25" s="126">
        <v>789</v>
      </c>
      <c r="H25" s="126">
        <v>758</v>
      </c>
      <c r="I25" s="127">
        <f t="shared" si="1"/>
        <v>3096</v>
      </c>
      <c r="J25" s="125">
        <v>808</v>
      </c>
      <c r="K25" s="126">
        <v>773</v>
      </c>
      <c r="L25" s="126">
        <v>779</v>
      </c>
      <c r="M25" s="126">
        <v>736</v>
      </c>
      <c r="N25" s="126"/>
      <c r="O25" s="129">
        <f t="shared" si="2"/>
        <v>-0.24031007751937983</v>
      </c>
      <c r="P25" s="128"/>
      <c r="Q25" s="130">
        <f t="shared" si="3"/>
        <v>-1</v>
      </c>
      <c r="R25" s="252"/>
      <c r="S25" s="20"/>
    </row>
    <row r="26" spans="1:19" s="62" customFormat="1" ht="15" customHeight="1">
      <c r="A26" s="20"/>
      <c r="B26" s="245"/>
      <c r="C26" s="123"/>
      <c r="D26" s="133"/>
      <c r="E26" s="55"/>
      <c r="F26" s="56"/>
      <c r="G26" s="56"/>
      <c r="H26" s="56"/>
      <c r="I26" s="57"/>
      <c r="J26" s="55"/>
      <c r="K26" s="56"/>
      <c r="L26" s="56"/>
      <c r="M26" s="56"/>
      <c r="N26" s="56"/>
      <c r="O26" s="59"/>
      <c r="P26" s="58"/>
      <c r="Q26" s="60"/>
      <c r="R26" s="245"/>
      <c r="S26" s="20"/>
    </row>
    <row r="27" spans="1:19" s="62" customFormat="1" ht="15" customHeight="1">
      <c r="A27" s="20"/>
      <c r="B27" s="245"/>
      <c r="C27" s="123" t="s">
        <v>353</v>
      </c>
      <c r="D27" s="133">
        <f t="shared" si="0"/>
        <v>8083</v>
      </c>
      <c r="E27" s="55">
        <f t="shared" ref="E27" si="14">E23-E25</f>
        <v>2105</v>
      </c>
      <c r="F27" s="56">
        <f t="shared" ref="F27:H27" si="15">F23-F25</f>
        <v>1978</v>
      </c>
      <c r="G27" s="56">
        <f t="shared" ref="G27" si="16">G23-G25</f>
        <v>2004</v>
      </c>
      <c r="H27" s="56">
        <f t="shared" si="15"/>
        <v>1996</v>
      </c>
      <c r="I27" s="57">
        <f t="shared" si="1"/>
        <v>8472</v>
      </c>
      <c r="J27" s="55">
        <f>J23-J25</f>
        <v>2061</v>
      </c>
      <c r="K27" s="56">
        <f>K23-K25</f>
        <v>2080</v>
      </c>
      <c r="L27" s="56">
        <f t="shared" ref="L27:M27" si="17">L23-L25</f>
        <v>2156</v>
      </c>
      <c r="M27" s="56">
        <f t="shared" si="17"/>
        <v>2175</v>
      </c>
      <c r="N27" s="56"/>
      <c r="O27" s="59">
        <f t="shared" si="2"/>
        <v>-4.5915958451369199E-2</v>
      </c>
      <c r="P27" s="58"/>
      <c r="Q27" s="60">
        <f t="shared" si="3"/>
        <v>2.134885977680745E-2</v>
      </c>
      <c r="R27" s="245"/>
      <c r="S27" s="20"/>
    </row>
    <row r="28" spans="1:19" ht="15" customHeight="1">
      <c r="A28" s="20"/>
      <c r="B28" s="49"/>
      <c r="C28" s="245"/>
      <c r="D28" s="81"/>
      <c r="E28" s="81"/>
      <c r="F28" s="81"/>
      <c r="G28" s="81"/>
      <c r="H28" s="81"/>
      <c r="I28" s="81"/>
      <c r="J28" s="81"/>
      <c r="K28" s="81"/>
      <c r="L28" s="81"/>
      <c r="M28" s="81"/>
      <c r="N28" s="81"/>
      <c r="O28" s="42"/>
      <c r="P28" s="81"/>
      <c r="Q28" s="42"/>
      <c r="R28" s="258"/>
      <c r="S28" s="20"/>
    </row>
    <row r="29" spans="1:19" ht="9" customHeight="1">
      <c r="A29" s="20"/>
      <c r="B29" s="20"/>
      <c r="C29" s="20"/>
      <c r="D29" s="20"/>
      <c r="E29" s="20"/>
      <c r="F29" s="20"/>
      <c r="G29" s="20"/>
      <c r="H29" s="20"/>
      <c r="I29" s="20"/>
      <c r="J29" s="20"/>
      <c r="K29" s="20"/>
      <c r="L29" s="20"/>
      <c r="M29" s="20"/>
      <c r="N29" s="20"/>
      <c r="O29" s="36"/>
      <c r="P29" s="20"/>
      <c r="Q29" s="20"/>
      <c r="R29" s="20"/>
      <c r="S29" s="20"/>
    </row>
    <row r="30" spans="1:19" s="262" customFormat="1" ht="17.25">
      <c r="A30" s="229"/>
      <c r="B30" s="259" t="s">
        <v>431</v>
      </c>
      <c r="C30" s="229"/>
      <c r="D30" s="44"/>
      <c r="E30" s="167"/>
      <c r="F30" s="229"/>
      <c r="G30" s="44"/>
      <c r="H30" s="44"/>
      <c r="I30" s="44"/>
      <c r="J30" s="167"/>
      <c r="K30" s="167"/>
      <c r="L30" s="167"/>
      <c r="M30" s="167"/>
      <c r="N30" s="167"/>
      <c r="O30" s="260"/>
      <c r="P30" s="48"/>
      <c r="Q30" s="261"/>
      <c r="R30" s="259"/>
      <c r="S30" s="229"/>
    </row>
    <row r="31" spans="1:19" s="262" customFormat="1" ht="13.5" customHeight="1">
      <c r="A31" s="229"/>
      <c r="B31" s="259"/>
      <c r="C31" s="229"/>
      <c r="D31" s="44"/>
      <c r="E31" s="167"/>
      <c r="F31" s="229"/>
      <c r="G31" s="44"/>
      <c r="H31" s="44"/>
      <c r="I31" s="44"/>
      <c r="J31" s="167"/>
      <c r="K31" s="167"/>
      <c r="L31" s="167"/>
      <c r="M31" s="167"/>
      <c r="N31" s="167"/>
      <c r="O31" s="260"/>
      <c r="P31" s="48"/>
      <c r="Q31" s="261"/>
      <c r="R31" s="259"/>
      <c r="S31" s="229"/>
    </row>
    <row r="32" spans="1:19" ht="9" customHeight="1">
      <c r="A32" s="20"/>
      <c r="B32" s="20"/>
      <c r="C32" s="20"/>
      <c r="D32" s="20"/>
      <c r="E32" s="20"/>
      <c r="F32" s="20"/>
      <c r="G32" s="20"/>
      <c r="H32" s="20"/>
      <c r="I32" s="20"/>
      <c r="J32" s="20"/>
      <c r="K32" s="20"/>
      <c r="L32" s="20"/>
      <c r="M32" s="20"/>
      <c r="N32" s="20"/>
      <c r="O32" s="36"/>
      <c r="P32" s="20"/>
      <c r="Q32" s="20"/>
      <c r="R32" s="20"/>
      <c r="S32" s="20"/>
    </row>
    <row r="33" spans="1:19" ht="15" customHeight="1">
      <c r="A33" s="20"/>
      <c r="B33" s="38"/>
      <c r="C33" s="39" t="s">
        <v>0</v>
      </c>
      <c r="D33" s="40">
        <f t="shared" ref="D33:O34" si="18">+D2</f>
        <v>2014</v>
      </c>
      <c r="E33" s="38" t="str">
        <f t="shared" si="18"/>
        <v>Q4 '14</v>
      </c>
      <c r="F33" s="38" t="str">
        <f t="shared" si="18"/>
        <v>Q3 '14</v>
      </c>
      <c r="G33" s="40" t="str">
        <f t="shared" si="18"/>
        <v>Q2 '14</v>
      </c>
      <c r="H33" s="40" t="str">
        <f t="shared" si="18"/>
        <v>Q1 '14</v>
      </c>
      <c r="I33" s="40">
        <f t="shared" si="18"/>
        <v>2013</v>
      </c>
      <c r="J33" s="38" t="str">
        <f t="shared" si="18"/>
        <v>Q4 '13</v>
      </c>
      <c r="K33" s="38" t="str">
        <f t="shared" si="18"/>
        <v>Q3 '13</v>
      </c>
      <c r="L33" s="38" t="str">
        <f t="shared" si="18"/>
        <v>Q2 '13</v>
      </c>
      <c r="M33" s="38" t="str">
        <f t="shared" si="18"/>
        <v>Q1 '13</v>
      </c>
      <c r="N33" s="38"/>
      <c r="O33" s="38" t="str">
        <f t="shared" si="18"/>
        <v>y-on-y</v>
      </c>
      <c r="P33" s="38"/>
      <c r="Q33" s="42" t="s">
        <v>216</v>
      </c>
      <c r="R33" s="232"/>
      <c r="S33" s="20"/>
    </row>
    <row r="34" spans="1:19" ht="15" customHeight="1">
      <c r="A34" s="20"/>
      <c r="B34" s="49"/>
      <c r="C34" s="45" t="s">
        <v>432</v>
      </c>
      <c r="D34" s="38"/>
      <c r="E34" s="38"/>
      <c r="F34" s="38"/>
      <c r="G34" s="38"/>
      <c r="H34" s="38"/>
      <c r="I34" s="38"/>
      <c r="J34" s="38"/>
      <c r="K34" s="38"/>
      <c r="L34" s="38"/>
      <c r="M34" s="38"/>
      <c r="N34" s="38"/>
      <c r="O34" s="38" t="str">
        <f t="shared" si="18"/>
        <v>FY%</v>
      </c>
      <c r="P34" s="53"/>
      <c r="Q34" s="181" t="str">
        <f>+Q3</f>
        <v>Q4%</v>
      </c>
      <c r="R34" s="74"/>
      <c r="S34" s="20"/>
    </row>
    <row r="35" spans="1:19" ht="15" customHeight="1">
      <c r="A35" s="20"/>
      <c r="B35" s="49"/>
      <c r="C35" s="49"/>
      <c r="D35" s="183"/>
      <c r="E35" s="183"/>
      <c r="F35" s="183"/>
      <c r="G35" s="183"/>
      <c r="H35" s="183"/>
      <c r="I35" s="183"/>
      <c r="J35" s="183"/>
      <c r="K35" s="183"/>
      <c r="L35" s="183"/>
      <c r="M35" s="183"/>
      <c r="N35" s="183"/>
      <c r="O35" s="234"/>
      <c r="P35" s="74"/>
      <c r="Q35" s="234"/>
      <c r="R35" s="235"/>
      <c r="S35" s="20"/>
    </row>
    <row r="36" spans="1:19" ht="15" customHeight="1">
      <c r="A36" s="20"/>
      <c r="B36" s="81"/>
      <c r="C36" s="82" t="s">
        <v>26</v>
      </c>
      <c r="D36" s="240">
        <f t="shared" ref="D36:D56" si="19">+E36+F36+G36+H36</f>
        <v>1223</v>
      </c>
      <c r="E36" s="241">
        <v>309</v>
      </c>
      <c r="F36" s="263">
        <v>310</v>
      </c>
      <c r="G36" s="263">
        <v>303</v>
      </c>
      <c r="H36" s="263">
        <v>301</v>
      </c>
      <c r="I36" s="86">
        <f t="shared" ref="I36:I56" si="20">+J36+K36+L36+M36</f>
        <v>1314</v>
      </c>
      <c r="J36" s="241">
        <v>303</v>
      </c>
      <c r="K36" s="242">
        <v>326</v>
      </c>
      <c r="L36" s="242">
        <v>341</v>
      </c>
      <c r="M36" s="263">
        <v>344</v>
      </c>
      <c r="N36" s="263"/>
      <c r="O36" s="87">
        <f>+IFERROR(IF(D36*I36&lt;0,"n.m.",IF(D36/I36-1&gt;100%,"&gt;100%",D36/I36-1)),"n.m.")</f>
        <v>-6.9254185692541825E-2</v>
      </c>
      <c r="P36" s="79"/>
      <c r="Q36" s="88">
        <f>+IFERROR(IF(E36*J36&lt;0,"n.m.",IF(E36/J36-1&gt;100%,"&gt;100%",E36/J36-1)),"n.m.")</f>
        <v>1.980198019801982E-2</v>
      </c>
      <c r="R36" s="264"/>
      <c r="S36" s="20"/>
    </row>
    <row r="37" spans="1:19" ht="15" customHeight="1">
      <c r="A37" s="20"/>
      <c r="B37" s="81"/>
      <c r="C37" s="82" t="s">
        <v>378</v>
      </c>
      <c r="D37" s="250">
        <f t="shared" si="19"/>
        <v>153</v>
      </c>
      <c r="E37" s="84">
        <v>34</v>
      </c>
      <c r="F37" s="79">
        <v>37</v>
      </c>
      <c r="G37" s="79">
        <v>42</v>
      </c>
      <c r="H37" s="79">
        <v>40</v>
      </c>
      <c r="I37" s="86">
        <f t="shared" si="20"/>
        <v>172</v>
      </c>
      <c r="J37" s="84">
        <v>44</v>
      </c>
      <c r="K37" s="85">
        <v>43</v>
      </c>
      <c r="L37" s="85">
        <v>42</v>
      </c>
      <c r="M37" s="79">
        <v>43</v>
      </c>
      <c r="N37" s="79"/>
      <c r="O37" s="87">
        <f t="shared" ref="O37:O56" si="21">+IFERROR(IF(D37*I37&lt;0,"n.m.",IF(D37/I37-1&gt;100%,"&gt;100%",D37/I37-1)),"n.m.")</f>
        <v>-0.11046511627906974</v>
      </c>
      <c r="P37" s="79"/>
      <c r="Q37" s="88">
        <f t="shared" ref="Q37:Q56" si="22">+IFERROR(IF(E37*J37&lt;0,"n.m.",IF(E37/J37-1&gt;100%,"&gt;100%",E37/J37-1)),"n.m.")</f>
        <v>-0.22727272727272729</v>
      </c>
      <c r="R37" s="264"/>
      <c r="S37" s="20"/>
    </row>
    <row r="38" spans="1:19" ht="15" customHeight="1">
      <c r="A38" s="20"/>
      <c r="B38" s="81"/>
      <c r="C38" s="82" t="s">
        <v>1</v>
      </c>
      <c r="D38" s="250">
        <f t="shared" si="19"/>
        <v>2</v>
      </c>
      <c r="E38" s="84">
        <v>0</v>
      </c>
      <c r="F38" s="79">
        <v>0</v>
      </c>
      <c r="G38" s="79">
        <v>2</v>
      </c>
      <c r="H38" s="79">
        <v>0</v>
      </c>
      <c r="I38" s="86">
        <f t="shared" si="20"/>
        <v>0</v>
      </c>
      <c r="J38" s="84">
        <v>0</v>
      </c>
      <c r="K38" s="85">
        <v>0</v>
      </c>
      <c r="L38" s="85">
        <v>0</v>
      </c>
      <c r="M38" s="79">
        <v>0</v>
      </c>
      <c r="N38" s="79"/>
      <c r="O38" s="87" t="str">
        <f t="shared" si="21"/>
        <v>n.m.</v>
      </c>
      <c r="P38" s="79"/>
      <c r="Q38" s="88" t="str">
        <f t="shared" si="22"/>
        <v>n.m.</v>
      </c>
      <c r="R38" s="264"/>
      <c r="S38" s="20"/>
    </row>
    <row r="39" spans="1:19" ht="15" customHeight="1">
      <c r="A39" s="20"/>
      <c r="B39" s="81"/>
      <c r="C39" s="82" t="s">
        <v>340</v>
      </c>
      <c r="D39" s="250">
        <f t="shared" si="19"/>
        <v>29</v>
      </c>
      <c r="E39" s="84">
        <v>9</v>
      </c>
      <c r="F39" s="79">
        <v>7</v>
      </c>
      <c r="G39" s="79">
        <v>7</v>
      </c>
      <c r="H39" s="79">
        <v>6</v>
      </c>
      <c r="I39" s="86">
        <f t="shared" si="20"/>
        <v>24</v>
      </c>
      <c r="J39" s="84">
        <v>6</v>
      </c>
      <c r="K39" s="85">
        <v>6</v>
      </c>
      <c r="L39" s="85">
        <v>6</v>
      </c>
      <c r="M39" s="79">
        <v>6</v>
      </c>
      <c r="N39" s="79"/>
      <c r="O39" s="87">
        <f t="shared" si="21"/>
        <v>0.20833333333333326</v>
      </c>
      <c r="P39" s="79"/>
      <c r="Q39" s="88">
        <f t="shared" si="22"/>
        <v>0.5</v>
      </c>
      <c r="R39" s="264"/>
      <c r="S39" s="20"/>
    </row>
    <row r="40" spans="1:19" s="62" customFormat="1" ht="15" customHeight="1">
      <c r="A40" s="20"/>
      <c r="B40" s="93"/>
      <c r="C40" s="94" t="s">
        <v>186</v>
      </c>
      <c r="D40" s="133">
        <f t="shared" si="19"/>
        <v>1407</v>
      </c>
      <c r="E40" s="55">
        <f t="shared" ref="E40" si="23">E36+E37+E39+E38</f>
        <v>352</v>
      </c>
      <c r="F40" s="58">
        <f>F36+F37+F39+F38</f>
        <v>354</v>
      </c>
      <c r="G40" s="58">
        <f>G36+G37+G39+G38</f>
        <v>354</v>
      </c>
      <c r="H40" s="58">
        <f>H36+H37+H39+H38</f>
        <v>347</v>
      </c>
      <c r="I40" s="57">
        <f t="shared" si="20"/>
        <v>1510</v>
      </c>
      <c r="J40" s="55">
        <f>J36+J37+J39+J38</f>
        <v>353</v>
      </c>
      <c r="K40" s="56">
        <f t="shared" ref="K40:M40" si="24">K36+K37+K39+K38</f>
        <v>375</v>
      </c>
      <c r="L40" s="56">
        <f t="shared" si="24"/>
        <v>389</v>
      </c>
      <c r="M40" s="58">
        <f t="shared" si="24"/>
        <v>393</v>
      </c>
      <c r="N40" s="58"/>
      <c r="O40" s="59">
        <f t="shared" si="21"/>
        <v>-6.8211920529801295E-2</v>
      </c>
      <c r="P40" s="58"/>
      <c r="Q40" s="60">
        <f t="shared" si="22"/>
        <v>-2.8328611898017497E-3</v>
      </c>
      <c r="R40" s="204"/>
      <c r="S40" s="20"/>
    </row>
    <row r="41" spans="1:19" ht="15" customHeight="1">
      <c r="A41" s="20"/>
      <c r="B41" s="49"/>
      <c r="C41" s="94"/>
      <c r="D41" s="250"/>
      <c r="E41" s="84"/>
      <c r="F41" s="79"/>
      <c r="G41" s="79"/>
      <c r="H41" s="79"/>
      <c r="I41" s="86"/>
      <c r="J41" s="84"/>
      <c r="K41" s="85"/>
      <c r="L41" s="85"/>
      <c r="M41" s="79"/>
      <c r="N41" s="79"/>
      <c r="O41" s="87"/>
      <c r="P41" s="79"/>
      <c r="Q41" s="88"/>
      <c r="R41" s="204"/>
      <c r="S41" s="20"/>
    </row>
    <row r="42" spans="1:19" ht="15" customHeight="1">
      <c r="A42" s="20"/>
      <c r="B42" s="81"/>
      <c r="C42" s="82" t="s">
        <v>25</v>
      </c>
      <c r="D42" s="240">
        <f t="shared" si="19"/>
        <v>253</v>
      </c>
      <c r="E42" s="241">
        <v>60</v>
      </c>
      <c r="F42" s="79">
        <v>62</v>
      </c>
      <c r="G42" s="263">
        <v>63</v>
      </c>
      <c r="H42" s="263">
        <v>68</v>
      </c>
      <c r="I42" s="243">
        <f t="shared" si="20"/>
        <v>318</v>
      </c>
      <c r="J42" s="241">
        <v>73</v>
      </c>
      <c r="K42" s="242">
        <v>76</v>
      </c>
      <c r="L42" s="242">
        <v>80</v>
      </c>
      <c r="M42" s="263">
        <v>89</v>
      </c>
      <c r="N42" s="263"/>
      <c r="O42" s="87">
        <f t="shared" si="21"/>
        <v>-0.20440251572327039</v>
      </c>
      <c r="P42" s="265"/>
      <c r="Q42" s="88">
        <f t="shared" si="22"/>
        <v>-0.17808219178082196</v>
      </c>
      <c r="R42" s="264"/>
      <c r="S42" s="20"/>
    </row>
    <row r="43" spans="1:19" ht="15" customHeight="1">
      <c r="A43" s="20"/>
      <c r="B43" s="81"/>
      <c r="C43" s="82" t="s">
        <v>27</v>
      </c>
      <c r="D43" s="250">
        <f t="shared" si="19"/>
        <v>954</v>
      </c>
      <c r="E43" s="84">
        <v>236</v>
      </c>
      <c r="F43" s="79">
        <v>239</v>
      </c>
      <c r="G43" s="79">
        <v>237</v>
      </c>
      <c r="H43" s="79">
        <v>242</v>
      </c>
      <c r="I43" s="86">
        <f t="shared" si="20"/>
        <v>987</v>
      </c>
      <c r="J43" s="84">
        <v>246</v>
      </c>
      <c r="K43" s="85">
        <v>244</v>
      </c>
      <c r="L43" s="85">
        <v>242</v>
      </c>
      <c r="M43" s="79">
        <v>255</v>
      </c>
      <c r="N43" s="79"/>
      <c r="O43" s="87">
        <f t="shared" si="21"/>
        <v>-3.3434650455927084E-2</v>
      </c>
      <c r="P43" s="266"/>
      <c r="Q43" s="88">
        <f t="shared" si="22"/>
        <v>-4.065040650406504E-2</v>
      </c>
      <c r="R43" s="264"/>
      <c r="S43" s="20"/>
    </row>
    <row r="44" spans="1:19" ht="15" customHeight="1">
      <c r="A44" s="20"/>
      <c r="B44" s="81"/>
      <c r="C44" s="82" t="s">
        <v>192</v>
      </c>
      <c r="D44" s="250">
        <f t="shared" si="19"/>
        <v>229</v>
      </c>
      <c r="E44" s="84">
        <v>57</v>
      </c>
      <c r="F44" s="79">
        <v>57</v>
      </c>
      <c r="G44" s="79">
        <v>58</v>
      </c>
      <c r="H44" s="79">
        <v>57</v>
      </c>
      <c r="I44" s="86">
        <f t="shared" si="20"/>
        <v>231</v>
      </c>
      <c r="J44" s="84">
        <v>59</v>
      </c>
      <c r="K44" s="85">
        <v>60</v>
      </c>
      <c r="L44" s="85">
        <v>56</v>
      </c>
      <c r="M44" s="79">
        <v>56</v>
      </c>
      <c r="N44" s="79"/>
      <c r="O44" s="87">
        <f t="shared" si="21"/>
        <v>-8.6580086580086979E-3</v>
      </c>
      <c r="P44" s="266"/>
      <c r="Q44" s="88">
        <f t="shared" si="22"/>
        <v>-3.3898305084745783E-2</v>
      </c>
      <c r="R44" s="264"/>
      <c r="S44" s="20"/>
    </row>
    <row r="45" spans="1:19" ht="15" customHeight="1">
      <c r="A45" s="20"/>
      <c r="B45" s="81"/>
      <c r="C45" s="82" t="s">
        <v>322</v>
      </c>
      <c r="D45" s="250">
        <f t="shared" si="19"/>
        <v>346</v>
      </c>
      <c r="E45" s="84">
        <v>93</v>
      </c>
      <c r="F45" s="79">
        <v>87</v>
      </c>
      <c r="G45" s="79">
        <v>84</v>
      </c>
      <c r="H45" s="79">
        <v>82</v>
      </c>
      <c r="I45" s="86">
        <f t="shared" si="20"/>
        <v>291</v>
      </c>
      <c r="J45" s="84">
        <v>80</v>
      </c>
      <c r="K45" s="85">
        <v>75</v>
      </c>
      <c r="L45" s="85">
        <v>69</v>
      </c>
      <c r="M45" s="79">
        <v>67</v>
      </c>
      <c r="N45" s="79"/>
      <c r="O45" s="87">
        <f t="shared" si="21"/>
        <v>0.18900343642611683</v>
      </c>
      <c r="P45" s="266"/>
      <c r="Q45" s="88">
        <f t="shared" si="22"/>
        <v>0.16250000000000009</v>
      </c>
      <c r="R45" s="264"/>
      <c r="S45" s="20"/>
    </row>
    <row r="46" spans="1:19" ht="15" customHeight="1">
      <c r="A46" s="20"/>
      <c r="B46" s="81"/>
      <c r="C46" s="82" t="s">
        <v>1</v>
      </c>
      <c r="D46" s="250">
        <f t="shared" si="19"/>
        <v>0</v>
      </c>
      <c r="E46" s="84">
        <v>0</v>
      </c>
      <c r="F46" s="79">
        <v>0</v>
      </c>
      <c r="G46" s="79">
        <v>0</v>
      </c>
      <c r="H46" s="79">
        <v>0</v>
      </c>
      <c r="I46" s="86">
        <f t="shared" si="20"/>
        <v>0</v>
      </c>
      <c r="J46" s="84">
        <v>0</v>
      </c>
      <c r="K46" s="85">
        <v>0</v>
      </c>
      <c r="L46" s="85">
        <v>0</v>
      </c>
      <c r="M46" s="79">
        <v>0</v>
      </c>
      <c r="N46" s="79"/>
      <c r="O46" s="87" t="str">
        <f t="shared" si="21"/>
        <v>n.m.</v>
      </c>
      <c r="P46" s="266"/>
      <c r="Q46" s="88" t="str">
        <f t="shared" si="22"/>
        <v>n.m.</v>
      </c>
      <c r="R46" s="264"/>
      <c r="S46" s="20"/>
    </row>
    <row r="47" spans="1:19" ht="15" customHeight="1">
      <c r="A47" s="20"/>
      <c r="B47" s="81"/>
      <c r="C47" s="82" t="s">
        <v>340</v>
      </c>
      <c r="D47" s="240">
        <f t="shared" si="19"/>
        <v>134</v>
      </c>
      <c r="E47" s="241">
        <v>34</v>
      </c>
      <c r="F47" s="79">
        <v>32</v>
      </c>
      <c r="G47" s="263">
        <v>34</v>
      </c>
      <c r="H47" s="263">
        <v>34</v>
      </c>
      <c r="I47" s="243">
        <f t="shared" si="20"/>
        <v>135</v>
      </c>
      <c r="J47" s="241">
        <v>34</v>
      </c>
      <c r="K47" s="242">
        <v>34</v>
      </c>
      <c r="L47" s="242">
        <v>33</v>
      </c>
      <c r="M47" s="263">
        <v>34</v>
      </c>
      <c r="N47" s="263"/>
      <c r="O47" s="87">
        <f t="shared" si="21"/>
        <v>-7.4074074074074181E-3</v>
      </c>
      <c r="P47" s="79"/>
      <c r="Q47" s="88">
        <f t="shared" si="22"/>
        <v>0</v>
      </c>
      <c r="R47" s="264"/>
      <c r="S47" s="20"/>
    </row>
    <row r="48" spans="1:19" s="62" customFormat="1" ht="15" customHeight="1">
      <c r="A48" s="20"/>
      <c r="B48" s="245"/>
      <c r="C48" s="267" t="s">
        <v>187</v>
      </c>
      <c r="D48" s="253">
        <f t="shared" si="19"/>
        <v>1916</v>
      </c>
      <c r="E48" s="114">
        <f t="shared" ref="E48" si="25">E42+E43+E44+E47+E45+E46</f>
        <v>480</v>
      </c>
      <c r="F48" s="254">
        <f>F42+F43+F44+F47+F45+F46</f>
        <v>477</v>
      </c>
      <c r="G48" s="254">
        <f>G42+G43+G44+G47+G45+G46</f>
        <v>476</v>
      </c>
      <c r="H48" s="254">
        <f>H42+H43+H44+H47+H45+H46</f>
        <v>483</v>
      </c>
      <c r="I48" s="116">
        <f t="shared" si="20"/>
        <v>1962</v>
      </c>
      <c r="J48" s="114">
        <f>J42+J43+J44+J47+J45+J46</f>
        <v>492</v>
      </c>
      <c r="K48" s="115">
        <f t="shared" ref="K48:M48" si="26">K42+K43+K44+K47+K45+K46</f>
        <v>489</v>
      </c>
      <c r="L48" s="115">
        <f t="shared" si="26"/>
        <v>480</v>
      </c>
      <c r="M48" s="254">
        <f t="shared" si="26"/>
        <v>501</v>
      </c>
      <c r="N48" s="254"/>
      <c r="O48" s="59">
        <f t="shared" si="21"/>
        <v>-2.3445463812436285E-2</v>
      </c>
      <c r="P48" s="268"/>
      <c r="Q48" s="60">
        <f t="shared" si="22"/>
        <v>-2.4390243902439046E-2</v>
      </c>
      <c r="R48" s="204"/>
      <c r="S48" s="20"/>
    </row>
    <row r="49" spans="1:25" ht="15" customHeight="1">
      <c r="A49" s="20"/>
      <c r="B49" s="81"/>
      <c r="C49" s="94"/>
      <c r="D49" s="250"/>
      <c r="E49" s="84"/>
      <c r="F49" s="79"/>
      <c r="G49" s="79"/>
      <c r="H49" s="79"/>
      <c r="I49" s="86"/>
      <c r="J49" s="84"/>
      <c r="K49" s="85"/>
      <c r="L49" s="85"/>
      <c r="M49" s="79"/>
      <c r="N49" s="79"/>
      <c r="O49" s="269"/>
      <c r="P49" s="79"/>
      <c r="Q49" s="270"/>
      <c r="R49" s="271"/>
      <c r="S49" s="20"/>
    </row>
    <row r="50" spans="1:25" ht="15" customHeight="1">
      <c r="A50" s="20"/>
      <c r="B50" s="81"/>
      <c r="C50" s="82" t="s">
        <v>28</v>
      </c>
      <c r="D50" s="240">
        <f t="shared" si="19"/>
        <v>729</v>
      </c>
      <c r="E50" s="241">
        <v>187</v>
      </c>
      <c r="F50" s="79">
        <v>180</v>
      </c>
      <c r="G50" s="263">
        <v>176</v>
      </c>
      <c r="H50" s="263">
        <v>186</v>
      </c>
      <c r="I50" s="243">
        <f t="shared" si="20"/>
        <v>786</v>
      </c>
      <c r="J50" s="241">
        <v>187</v>
      </c>
      <c r="K50" s="242">
        <v>193</v>
      </c>
      <c r="L50" s="242">
        <v>197</v>
      </c>
      <c r="M50" s="263">
        <v>209</v>
      </c>
      <c r="N50" s="263"/>
      <c r="O50" s="272">
        <f t="shared" si="21"/>
        <v>-7.2519083969465603E-2</v>
      </c>
      <c r="P50" s="266"/>
      <c r="Q50" s="273">
        <f t="shared" si="22"/>
        <v>0</v>
      </c>
      <c r="R50" s="264"/>
      <c r="S50" s="20"/>
    </row>
    <row r="51" spans="1:25" ht="15" customHeight="1">
      <c r="A51" s="20"/>
      <c r="B51" s="81"/>
      <c r="C51" s="82" t="s">
        <v>152</v>
      </c>
      <c r="D51" s="240">
        <f t="shared" si="19"/>
        <v>336</v>
      </c>
      <c r="E51" s="241">
        <v>78</v>
      </c>
      <c r="F51" s="79">
        <v>84</v>
      </c>
      <c r="G51" s="263">
        <v>86</v>
      </c>
      <c r="H51" s="263">
        <v>88</v>
      </c>
      <c r="I51" s="243">
        <f t="shared" si="20"/>
        <v>367</v>
      </c>
      <c r="J51" s="241">
        <v>91</v>
      </c>
      <c r="K51" s="242">
        <v>90</v>
      </c>
      <c r="L51" s="242">
        <v>92</v>
      </c>
      <c r="M51" s="263">
        <v>94</v>
      </c>
      <c r="N51" s="263"/>
      <c r="O51" s="87">
        <f t="shared" si="21"/>
        <v>-8.4468664850136266E-2</v>
      </c>
      <c r="P51" s="266"/>
      <c r="Q51" s="88">
        <f t="shared" si="22"/>
        <v>-0.1428571428571429</v>
      </c>
      <c r="R51" s="264"/>
      <c r="S51" s="20"/>
    </row>
    <row r="52" spans="1:25" ht="15" customHeight="1">
      <c r="A52" s="20"/>
      <c r="B52" s="81"/>
      <c r="C52" s="82" t="s">
        <v>26</v>
      </c>
      <c r="D52" s="240">
        <f t="shared" si="19"/>
        <v>771</v>
      </c>
      <c r="E52" s="241">
        <v>192</v>
      </c>
      <c r="F52" s="79">
        <v>186</v>
      </c>
      <c r="G52" s="263">
        <v>195</v>
      </c>
      <c r="H52" s="263">
        <v>198</v>
      </c>
      <c r="I52" s="243">
        <f t="shared" si="20"/>
        <v>889</v>
      </c>
      <c r="J52" s="241">
        <v>213</v>
      </c>
      <c r="K52" s="242">
        <v>220</v>
      </c>
      <c r="L52" s="242">
        <v>226</v>
      </c>
      <c r="M52" s="263">
        <v>230</v>
      </c>
      <c r="N52" s="263"/>
      <c r="O52" s="87">
        <f t="shared" si="21"/>
        <v>-0.13273340832395952</v>
      </c>
      <c r="P52" s="79"/>
      <c r="Q52" s="88">
        <f t="shared" si="22"/>
        <v>-9.8591549295774628E-2</v>
      </c>
      <c r="R52" s="264"/>
      <c r="S52" s="20"/>
    </row>
    <row r="53" spans="1:25" ht="15" customHeight="1">
      <c r="A53" s="20"/>
      <c r="B53" s="81"/>
      <c r="C53" s="82" t="s">
        <v>327</v>
      </c>
      <c r="D53" s="240">
        <f t="shared" si="19"/>
        <v>525</v>
      </c>
      <c r="E53" s="241">
        <v>140</v>
      </c>
      <c r="F53" s="79">
        <v>125</v>
      </c>
      <c r="G53" s="263">
        <v>134</v>
      </c>
      <c r="H53" s="263">
        <v>126</v>
      </c>
      <c r="I53" s="243">
        <f t="shared" si="20"/>
        <v>581</v>
      </c>
      <c r="J53" s="241">
        <v>145</v>
      </c>
      <c r="K53" s="242">
        <v>134</v>
      </c>
      <c r="L53" s="242">
        <v>157</v>
      </c>
      <c r="M53" s="263">
        <v>145</v>
      </c>
      <c r="N53" s="263"/>
      <c r="O53" s="87">
        <f t="shared" si="21"/>
        <v>-9.6385542168674676E-2</v>
      </c>
      <c r="P53" s="79"/>
      <c r="Q53" s="88">
        <f t="shared" si="22"/>
        <v>-3.4482758620689613E-2</v>
      </c>
      <c r="R53" s="264"/>
      <c r="S53" s="20"/>
    </row>
    <row r="54" spans="1:25" ht="15" customHeight="1">
      <c r="A54" s="20"/>
      <c r="B54" s="81"/>
      <c r="C54" s="82" t="s">
        <v>1</v>
      </c>
      <c r="D54" s="240">
        <f t="shared" si="19"/>
        <v>5</v>
      </c>
      <c r="E54" s="241">
        <v>0</v>
      </c>
      <c r="F54" s="274">
        <v>0</v>
      </c>
      <c r="G54" s="263">
        <v>5</v>
      </c>
      <c r="H54" s="263">
        <v>0</v>
      </c>
      <c r="I54" s="243">
        <f t="shared" si="20"/>
        <v>26</v>
      </c>
      <c r="J54" s="241">
        <v>1</v>
      </c>
      <c r="K54" s="242">
        <v>0</v>
      </c>
      <c r="L54" s="242">
        <v>21</v>
      </c>
      <c r="M54" s="275">
        <v>4</v>
      </c>
      <c r="N54" s="275"/>
      <c r="O54" s="87">
        <f t="shared" si="21"/>
        <v>-0.80769230769230771</v>
      </c>
      <c r="P54" s="79"/>
      <c r="Q54" s="88">
        <f t="shared" si="22"/>
        <v>-1</v>
      </c>
      <c r="R54" s="264"/>
      <c r="S54" s="20"/>
    </row>
    <row r="55" spans="1:25" ht="15" customHeight="1">
      <c r="A55" s="20"/>
      <c r="B55" s="81"/>
      <c r="C55" s="82" t="s">
        <v>340</v>
      </c>
      <c r="D55" s="240">
        <f t="shared" si="19"/>
        <v>554</v>
      </c>
      <c r="E55" s="241">
        <v>155</v>
      </c>
      <c r="F55" s="79">
        <v>131</v>
      </c>
      <c r="G55" s="263">
        <v>136</v>
      </c>
      <c r="H55" s="263">
        <v>132</v>
      </c>
      <c r="I55" s="243">
        <f t="shared" si="20"/>
        <v>552</v>
      </c>
      <c r="J55" s="241">
        <v>145</v>
      </c>
      <c r="K55" s="242">
        <v>122</v>
      </c>
      <c r="L55" s="242">
        <v>143</v>
      </c>
      <c r="M55" s="263">
        <v>142</v>
      </c>
      <c r="N55" s="263"/>
      <c r="O55" s="87">
        <f t="shared" si="21"/>
        <v>3.6231884057971175E-3</v>
      </c>
      <c r="P55" s="79"/>
      <c r="Q55" s="88">
        <f t="shared" si="22"/>
        <v>6.8965517241379226E-2</v>
      </c>
      <c r="R55" s="264"/>
      <c r="S55" s="20"/>
    </row>
    <row r="56" spans="1:25" s="62" customFormat="1" ht="15" customHeight="1">
      <c r="A56" s="20"/>
      <c r="B56" s="245"/>
      <c r="C56" s="94" t="s">
        <v>22</v>
      </c>
      <c r="D56" s="253">
        <f t="shared" si="19"/>
        <v>2920</v>
      </c>
      <c r="E56" s="114">
        <f t="shared" ref="E56" si="27">E50+E51+E52+E55+E53+E54</f>
        <v>752</v>
      </c>
      <c r="F56" s="254">
        <f>F50+F51+F52+F55+F53+F54</f>
        <v>706</v>
      </c>
      <c r="G56" s="254">
        <f>G50+G51+G52+G55+G53+G54</f>
        <v>732</v>
      </c>
      <c r="H56" s="254">
        <f>H50+H51+H52+H55+H53+H54</f>
        <v>730</v>
      </c>
      <c r="I56" s="116">
        <f t="shared" si="20"/>
        <v>3201</v>
      </c>
      <c r="J56" s="114">
        <f>J50+J51+J52+J55+J53+J54</f>
        <v>782</v>
      </c>
      <c r="K56" s="115">
        <f t="shared" ref="K56:M56" si="28">K50+K51+K52+K55+K53+K54</f>
        <v>759</v>
      </c>
      <c r="L56" s="115">
        <f t="shared" si="28"/>
        <v>836</v>
      </c>
      <c r="M56" s="254">
        <f t="shared" si="28"/>
        <v>824</v>
      </c>
      <c r="N56" s="254"/>
      <c r="O56" s="59">
        <f t="shared" si="21"/>
        <v>-8.7785067166510466E-2</v>
      </c>
      <c r="P56" s="268"/>
      <c r="Q56" s="60">
        <f t="shared" si="22"/>
        <v>-3.8363171355498715E-2</v>
      </c>
      <c r="R56" s="204"/>
      <c r="S56" s="20"/>
      <c r="T56" s="276"/>
      <c r="U56" s="277"/>
      <c r="V56" s="277"/>
      <c r="W56" s="277"/>
      <c r="X56" s="277"/>
      <c r="Y56" s="277"/>
    </row>
    <row r="57" spans="1:25" ht="15" customHeight="1">
      <c r="A57" s="20"/>
      <c r="B57" s="49"/>
      <c r="C57" s="245"/>
      <c r="D57" s="81"/>
      <c r="E57" s="81"/>
      <c r="F57" s="81"/>
      <c r="G57" s="81"/>
      <c r="H57" s="81"/>
      <c r="I57" s="81"/>
      <c r="J57" s="81"/>
      <c r="K57" s="81"/>
      <c r="L57" s="81"/>
      <c r="M57" s="81"/>
      <c r="N57" s="81"/>
      <c r="O57" s="42"/>
      <c r="P57" s="81"/>
      <c r="Q57" s="42"/>
      <c r="R57" s="258"/>
      <c r="S57" s="20"/>
      <c r="T57" s="277"/>
      <c r="U57" s="277"/>
      <c r="V57" s="277"/>
      <c r="W57" s="277"/>
      <c r="X57" s="277"/>
      <c r="Y57" s="277"/>
    </row>
    <row r="58" spans="1:25" ht="9" customHeight="1">
      <c r="A58" s="20"/>
      <c r="B58" s="20"/>
      <c r="C58" s="20"/>
      <c r="D58" s="20"/>
      <c r="E58" s="20"/>
      <c r="F58" s="20"/>
      <c r="G58" s="20"/>
      <c r="H58" s="20"/>
      <c r="I58" s="20"/>
      <c r="J58" s="20"/>
      <c r="K58" s="20"/>
      <c r="L58" s="20"/>
      <c r="M58" s="20"/>
      <c r="N58" s="20"/>
      <c r="O58" s="36"/>
      <c r="P58" s="20"/>
      <c r="Q58" s="20"/>
      <c r="R58" s="20"/>
      <c r="S58" s="20"/>
    </row>
    <row r="59" spans="1:25" s="48" customFormat="1" ht="17.25">
      <c r="B59" s="259" t="s">
        <v>431</v>
      </c>
      <c r="D59" s="44"/>
      <c r="E59" s="44"/>
      <c r="G59" s="44"/>
      <c r="H59" s="44"/>
      <c r="I59" s="44"/>
      <c r="J59" s="44"/>
      <c r="K59" s="44"/>
      <c r="L59" s="44"/>
      <c r="M59" s="44"/>
      <c r="N59" s="44"/>
      <c r="O59" s="260"/>
      <c r="Q59" s="261"/>
      <c r="R59" s="278"/>
    </row>
    <row r="60" spans="1:25" s="48" customFormat="1" ht="13.5" customHeight="1">
      <c r="B60" s="259"/>
      <c r="D60" s="44"/>
      <c r="E60" s="44"/>
      <c r="G60" s="44"/>
      <c r="H60" s="44"/>
      <c r="I60" s="44"/>
      <c r="J60" s="44"/>
      <c r="K60" s="44"/>
      <c r="L60" s="44"/>
      <c r="M60" s="44"/>
      <c r="N60" s="44"/>
      <c r="O60" s="260"/>
      <c r="Q60" s="261"/>
      <c r="R60" s="278"/>
    </row>
    <row r="61" spans="1:25" ht="9" customHeight="1">
      <c r="A61" s="20"/>
      <c r="B61" s="20"/>
      <c r="C61" s="20"/>
      <c r="D61" s="20"/>
      <c r="E61" s="20"/>
      <c r="F61" s="20"/>
      <c r="G61" s="20"/>
      <c r="H61" s="20"/>
      <c r="I61" s="20"/>
      <c r="J61" s="20"/>
      <c r="K61" s="20"/>
      <c r="L61" s="20"/>
      <c r="M61" s="20"/>
      <c r="N61" s="20"/>
      <c r="O61" s="36"/>
      <c r="P61" s="20"/>
      <c r="Q61" s="20"/>
      <c r="R61" s="20"/>
      <c r="S61" s="20"/>
    </row>
    <row r="62" spans="1:25" ht="15" customHeight="1">
      <c r="A62" s="20"/>
      <c r="B62" s="38"/>
      <c r="C62" s="39" t="s">
        <v>0</v>
      </c>
      <c r="D62" s="40">
        <f t="shared" ref="D62:E62" si="29">+D33</f>
        <v>2014</v>
      </c>
      <c r="E62" s="38" t="str">
        <f t="shared" si="29"/>
        <v>Q4 '14</v>
      </c>
      <c r="F62" s="38" t="str">
        <f>+F33</f>
        <v>Q3 '14</v>
      </c>
      <c r="G62" s="38" t="str">
        <f>+G33</f>
        <v>Q2 '14</v>
      </c>
      <c r="H62" s="38" t="str">
        <f>+H33</f>
        <v>Q1 '14</v>
      </c>
      <c r="I62" s="40">
        <f>+I33</f>
        <v>2013</v>
      </c>
      <c r="J62" s="38" t="str">
        <f t="shared" ref="J62:O63" si="30">+J33</f>
        <v>Q4 '13</v>
      </c>
      <c r="K62" s="38" t="str">
        <f t="shared" si="30"/>
        <v>Q3 '13</v>
      </c>
      <c r="L62" s="38" t="str">
        <f t="shared" si="30"/>
        <v>Q2 '13</v>
      </c>
      <c r="M62" s="38" t="str">
        <f t="shared" si="30"/>
        <v>Q1 '13</v>
      </c>
      <c r="N62" s="38"/>
      <c r="O62" s="38" t="str">
        <f t="shared" si="30"/>
        <v>y-on-y</v>
      </c>
      <c r="P62" s="38"/>
      <c r="Q62" s="42" t="s">
        <v>216</v>
      </c>
      <c r="R62" s="232"/>
      <c r="S62" s="20"/>
    </row>
    <row r="63" spans="1:25" ht="15" customHeight="1">
      <c r="A63" s="20"/>
      <c r="B63" s="49"/>
      <c r="C63" s="45" t="s">
        <v>433</v>
      </c>
      <c r="D63" s="38"/>
      <c r="E63" s="38"/>
      <c r="F63" s="38"/>
      <c r="G63" s="38"/>
      <c r="H63" s="38"/>
      <c r="I63" s="38"/>
      <c r="J63" s="38"/>
      <c r="K63" s="38"/>
      <c r="L63" s="38"/>
      <c r="M63" s="38"/>
      <c r="N63" s="38"/>
      <c r="O63" s="38" t="str">
        <f t="shared" si="30"/>
        <v>FY%</v>
      </c>
      <c r="P63" s="53"/>
      <c r="Q63" s="181" t="str">
        <f>+Q34</f>
        <v>Q4%</v>
      </c>
      <c r="R63" s="74"/>
      <c r="S63" s="20"/>
    </row>
    <row r="64" spans="1:25" ht="15" customHeight="1">
      <c r="A64" s="20"/>
      <c r="B64" s="49"/>
      <c r="C64" s="49"/>
      <c r="D64" s="233"/>
      <c r="E64" s="233"/>
      <c r="F64" s="233"/>
      <c r="G64" s="233"/>
      <c r="H64" s="233"/>
      <c r="I64" s="233"/>
      <c r="J64" s="233"/>
      <c r="K64" s="233"/>
      <c r="L64" s="233"/>
      <c r="M64" s="233"/>
      <c r="N64" s="233"/>
      <c r="O64" s="234"/>
      <c r="P64" s="74"/>
      <c r="Q64" s="234"/>
      <c r="R64" s="235"/>
      <c r="S64" s="20"/>
    </row>
    <row r="65" spans="1:19" ht="15" customHeight="1">
      <c r="A65" s="20"/>
      <c r="B65" s="81"/>
      <c r="C65" s="82" t="s">
        <v>285</v>
      </c>
      <c r="D65" s="236">
        <f t="shared" ref="D65:D87" si="31">+E65+F65+G65+H65</f>
        <v>2428</v>
      </c>
      <c r="E65" s="237">
        <f>+'Growth analysis Q4'!G5</f>
        <v>3</v>
      </c>
      <c r="F65" s="244">
        <f>+'Growth analysis Q3'!G5</f>
        <v>834</v>
      </c>
      <c r="G65" s="244">
        <f>+'Growth analysis Q2'!G5</f>
        <v>812</v>
      </c>
      <c r="H65" s="244">
        <f>+'Growth analysis Q1'!G5</f>
        <v>779</v>
      </c>
      <c r="I65" s="243">
        <f t="shared" ref="I65:I87" si="32">+J65+K65+L65+M65</f>
        <v>3168</v>
      </c>
      <c r="J65" s="237">
        <f>+'Growth analysis Q4'!L5</f>
        <v>835</v>
      </c>
      <c r="K65" s="238">
        <f>+'Growth analysis Q3'!L5</f>
        <v>799</v>
      </c>
      <c r="L65" s="238">
        <f>+'Growth analysis Q2'!L5</f>
        <v>774</v>
      </c>
      <c r="M65" s="244">
        <f>+'Growth analysis Q1'!L5</f>
        <v>760</v>
      </c>
      <c r="N65" s="244"/>
      <c r="O65" s="87">
        <f>+IFERROR(IF(D65*I65&lt;0,"n.m.",IF(D65/I65-1&gt;100%,"&gt;100%",D65/I65-1)),"n.m.")</f>
        <v>-0.23358585858585856</v>
      </c>
      <c r="P65" s="79"/>
      <c r="Q65" s="88">
        <f>+IFERROR(IF(E65*J65&lt;0,"n.m.",IF(E65/J65-1&gt;100%,"&gt;100%",E65/J65-1)),"n.m.")</f>
        <v>-0.99640718562874253</v>
      </c>
      <c r="R65" s="74"/>
      <c r="S65" s="20"/>
    </row>
    <row r="66" spans="1:19" ht="15" customHeight="1">
      <c r="A66" s="20"/>
      <c r="B66" s="81"/>
      <c r="C66" s="82" t="s">
        <v>21</v>
      </c>
      <c r="D66" s="236">
        <f t="shared" si="31"/>
        <v>709</v>
      </c>
      <c r="E66" s="237">
        <f>+'Growth analysis Q4'!G6</f>
        <v>178</v>
      </c>
      <c r="F66" s="244">
        <f>+'Growth analysis Q3'!G6</f>
        <v>176</v>
      </c>
      <c r="G66" s="244">
        <f>+'Growth analysis Q2'!G6</f>
        <v>178</v>
      </c>
      <c r="H66" s="244">
        <f>+'Growth analysis Q1'!G6</f>
        <v>177</v>
      </c>
      <c r="I66" s="239">
        <f t="shared" si="32"/>
        <v>728</v>
      </c>
      <c r="J66" s="237">
        <f>+'Growth analysis Q4'!L6</f>
        <v>181</v>
      </c>
      <c r="K66" s="238">
        <f>+'Growth analysis Q3'!L6</f>
        <v>181</v>
      </c>
      <c r="L66" s="238">
        <f>+'Growth analysis Q2'!L6</f>
        <v>183</v>
      </c>
      <c r="M66" s="244">
        <f>+'Growth analysis Q1'!L6</f>
        <v>183</v>
      </c>
      <c r="N66" s="244"/>
      <c r="O66" s="87">
        <f t="shared" ref="O66:O87" si="33">+IFERROR(IF(D66*I66&lt;0,"n.m.",IF(D66/I66-1&gt;100%,"&gt;100%",D66/I66-1)),"n.m.")</f>
        <v>-2.6098901098901117E-2</v>
      </c>
      <c r="P66" s="79"/>
      <c r="Q66" s="88">
        <f t="shared" ref="Q66:Q87" si="34">+IFERROR(IF(E66*J66&lt;0,"n.m.",IF(E66/J66-1&gt;100%,"&gt;100%",E66/J66-1)),"n.m.")</f>
        <v>-1.6574585635359074E-2</v>
      </c>
      <c r="R66" s="74"/>
      <c r="S66" s="20"/>
    </row>
    <row r="67" spans="1:19" ht="15" customHeight="1">
      <c r="A67" s="20"/>
      <c r="B67" s="81"/>
      <c r="C67" s="82" t="s">
        <v>207</v>
      </c>
      <c r="D67" s="240">
        <f t="shared" si="31"/>
        <v>33</v>
      </c>
      <c r="E67" s="241">
        <f>+'Growth analysis Q4'!G7</f>
        <v>8</v>
      </c>
      <c r="F67" s="263">
        <f>+'Growth analysis Q3'!G7</f>
        <v>7</v>
      </c>
      <c r="G67" s="263">
        <f>+'Growth analysis Q2'!G7</f>
        <v>8</v>
      </c>
      <c r="H67" s="263">
        <f>+'Growth analysis Q1'!G7</f>
        <v>10</v>
      </c>
      <c r="I67" s="243">
        <f t="shared" si="32"/>
        <v>41</v>
      </c>
      <c r="J67" s="241">
        <f>+'Growth analysis Q4'!L7</f>
        <v>10</v>
      </c>
      <c r="K67" s="242">
        <f>+'Growth analysis Q3'!L7</f>
        <v>10</v>
      </c>
      <c r="L67" s="242">
        <f>+'Growth analysis Q2'!L7</f>
        <v>11</v>
      </c>
      <c r="M67" s="263">
        <f>+'Growth analysis Q1'!L7</f>
        <v>10</v>
      </c>
      <c r="N67" s="263"/>
      <c r="O67" s="87">
        <f t="shared" si="33"/>
        <v>-0.19512195121951215</v>
      </c>
      <c r="P67" s="244"/>
      <c r="Q67" s="88">
        <f t="shared" si="34"/>
        <v>-0.19999999999999996</v>
      </c>
      <c r="R67" s="74"/>
      <c r="S67" s="20"/>
    </row>
    <row r="68" spans="1:19" s="62" customFormat="1" ht="15" customHeight="1">
      <c r="A68" s="20"/>
      <c r="B68" s="245"/>
      <c r="C68" s="245" t="s">
        <v>429</v>
      </c>
      <c r="D68" s="246">
        <f t="shared" si="31"/>
        <v>3170</v>
      </c>
      <c r="E68" s="247">
        <f>+'Growth analysis Q4'!G8</f>
        <v>189</v>
      </c>
      <c r="F68" s="279">
        <f>+'Growth analysis Q3'!G8</f>
        <v>1017</v>
      </c>
      <c r="G68" s="279">
        <f>+'Growth analysis Q2'!G8</f>
        <v>998</v>
      </c>
      <c r="H68" s="279">
        <f>+'Growth analysis Q1'!G8</f>
        <v>966</v>
      </c>
      <c r="I68" s="249">
        <f t="shared" si="32"/>
        <v>3937</v>
      </c>
      <c r="J68" s="247">
        <f>+'Growth analysis Q4'!L8</f>
        <v>1026</v>
      </c>
      <c r="K68" s="248">
        <f>+'Growth analysis Q3'!L8</f>
        <v>990</v>
      </c>
      <c r="L68" s="248">
        <f>+'Growth analysis Q2'!L8</f>
        <v>968</v>
      </c>
      <c r="M68" s="279">
        <f>+'Growth analysis Q1'!L8</f>
        <v>953</v>
      </c>
      <c r="N68" s="279"/>
      <c r="O68" s="59">
        <f t="shared" si="33"/>
        <v>-0.19481838963677922</v>
      </c>
      <c r="P68" s="58"/>
      <c r="Q68" s="60">
        <f t="shared" si="34"/>
        <v>-0.81578947368421051</v>
      </c>
      <c r="R68" s="53"/>
      <c r="S68" s="20"/>
    </row>
    <row r="69" spans="1:19" ht="15" customHeight="1">
      <c r="A69" s="20"/>
      <c r="B69" s="49"/>
      <c r="C69" s="94"/>
      <c r="D69" s="250"/>
      <c r="E69" s="84"/>
      <c r="F69" s="79"/>
      <c r="G69" s="79"/>
      <c r="H69" s="79"/>
      <c r="I69" s="86"/>
      <c r="J69" s="84"/>
      <c r="K69" s="85"/>
      <c r="L69" s="85"/>
      <c r="M69" s="79"/>
      <c r="N69" s="79"/>
      <c r="O69" s="87"/>
      <c r="P69" s="79"/>
      <c r="Q69" s="88"/>
      <c r="R69" s="251"/>
      <c r="S69" s="20"/>
    </row>
    <row r="70" spans="1:19" ht="15" customHeight="1">
      <c r="A70" s="20"/>
      <c r="B70" s="49"/>
      <c r="C70" s="82" t="s">
        <v>186</v>
      </c>
      <c r="D70" s="240">
        <f t="shared" si="31"/>
        <v>1407</v>
      </c>
      <c r="E70" s="241">
        <f>+'Growth analysis Q4'!G10</f>
        <v>352</v>
      </c>
      <c r="F70" s="263">
        <f>+'Growth analysis Q3'!G10</f>
        <v>354</v>
      </c>
      <c r="G70" s="263">
        <f>+'Growth analysis Q2'!G10</f>
        <v>354</v>
      </c>
      <c r="H70" s="263">
        <f>+'Growth analysis Q1'!G10</f>
        <v>347</v>
      </c>
      <c r="I70" s="243">
        <f t="shared" si="32"/>
        <v>1503</v>
      </c>
      <c r="J70" s="241">
        <f>+'Growth analysis Q4'!L10</f>
        <v>353</v>
      </c>
      <c r="K70" s="242">
        <f>+'Growth analysis Q3'!L10</f>
        <v>375</v>
      </c>
      <c r="L70" s="242">
        <f>+'Growth analysis Q2'!L10</f>
        <v>389</v>
      </c>
      <c r="M70" s="263">
        <f>+'Growth analysis Q1'!L10</f>
        <v>386</v>
      </c>
      <c r="N70" s="263"/>
      <c r="O70" s="87">
        <f t="shared" si="33"/>
        <v>-6.3872255489021978E-2</v>
      </c>
      <c r="P70" s="79"/>
      <c r="Q70" s="88">
        <f t="shared" si="34"/>
        <v>-2.8328611898017497E-3</v>
      </c>
      <c r="R70" s="251"/>
      <c r="S70" s="20"/>
    </row>
    <row r="71" spans="1:19" ht="15" customHeight="1">
      <c r="A71" s="20"/>
      <c r="B71" s="49"/>
      <c r="C71" s="82" t="s">
        <v>187</v>
      </c>
      <c r="D71" s="240">
        <f t="shared" si="31"/>
        <v>1916</v>
      </c>
      <c r="E71" s="241">
        <f>+'Growth analysis Q4'!G11</f>
        <v>480</v>
      </c>
      <c r="F71" s="263">
        <f>+'Growth analysis Q3'!G11</f>
        <v>477</v>
      </c>
      <c r="G71" s="263">
        <f>+'Growth analysis Q2'!G11</f>
        <v>476</v>
      </c>
      <c r="H71" s="263">
        <f>+'Growth analysis Q1'!G11</f>
        <v>483</v>
      </c>
      <c r="I71" s="243">
        <f t="shared" si="32"/>
        <v>1949</v>
      </c>
      <c r="J71" s="241">
        <f>+'Growth analysis Q4'!L11</f>
        <v>492</v>
      </c>
      <c r="K71" s="242">
        <f>+'Growth analysis Q3'!L11</f>
        <v>489</v>
      </c>
      <c r="L71" s="242">
        <f>+'Growth analysis Q2'!L11</f>
        <v>480</v>
      </c>
      <c r="M71" s="263">
        <f>+'Growth analysis Q1'!L11</f>
        <v>488</v>
      </c>
      <c r="N71" s="263"/>
      <c r="O71" s="87">
        <f t="shared" si="33"/>
        <v>-1.6931759876859909E-2</v>
      </c>
      <c r="P71" s="79"/>
      <c r="Q71" s="88">
        <f t="shared" si="34"/>
        <v>-2.4390243902439046E-2</v>
      </c>
      <c r="R71" s="74"/>
      <c r="S71" s="20"/>
    </row>
    <row r="72" spans="1:19" ht="15" customHeight="1">
      <c r="A72" s="20"/>
      <c r="B72" s="49"/>
      <c r="C72" s="82" t="s">
        <v>22</v>
      </c>
      <c r="D72" s="250">
        <f t="shared" si="31"/>
        <v>2910</v>
      </c>
      <c r="E72" s="84">
        <f>+'Growth analysis Q4'!G12</f>
        <v>747</v>
      </c>
      <c r="F72" s="79">
        <f>+'Growth analysis Q3'!G12</f>
        <v>706</v>
      </c>
      <c r="G72" s="79">
        <f>+'Growth analysis Q2'!G12</f>
        <v>727</v>
      </c>
      <c r="H72" s="79">
        <f>+'Growth analysis Q1'!G12</f>
        <v>730</v>
      </c>
      <c r="I72" s="86">
        <f t="shared" si="32"/>
        <v>3178</v>
      </c>
      <c r="J72" s="84">
        <f>+'Growth analysis Q4'!L12</f>
        <v>782</v>
      </c>
      <c r="K72" s="85">
        <f>+'Growth analysis Q3'!L12</f>
        <v>759</v>
      </c>
      <c r="L72" s="85">
        <f>+'Growth analysis Q2'!L12</f>
        <v>813</v>
      </c>
      <c r="M72" s="79">
        <f>+'Growth analysis Q1'!L12</f>
        <v>824</v>
      </c>
      <c r="N72" s="79"/>
      <c r="O72" s="87">
        <f t="shared" si="33"/>
        <v>-8.4329767149150414E-2</v>
      </c>
      <c r="P72" s="79"/>
      <c r="Q72" s="88">
        <f t="shared" si="34"/>
        <v>-4.475703324808189E-2</v>
      </c>
      <c r="R72" s="74"/>
      <c r="S72" s="20"/>
    </row>
    <row r="73" spans="1:19" ht="15" customHeight="1">
      <c r="A73" s="20"/>
      <c r="B73" s="49"/>
      <c r="C73" s="82" t="s">
        <v>193</v>
      </c>
      <c r="D73" s="250">
        <f t="shared" si="31"/>
        <v>2245</v>
      </c>
      <c r="E73" s="84">
        <f>+'Growth analysis Q4'!G13</f>
        <v>566</v>
      </c>
      <c r="F73" s="79">
        <f>+'Growth analysis Q3'!G13</f>
        <v>557</v>
      </c>
      <c r="G73" s="79">
        <f>+'Growth analysis Q2'!G13</f>
        <v>560</v>
      </c>
      <c r="H73" s="79">
        <f>+'Growth analysis Q1'!G13</f>
        <v>562</v>
      </c>
      <c r="I73" s="86">
        <f t="shared" si="32"/>
        <v>2356</v>
      </c>
      <c r="J73" s="84">
        <f>+'Growth analysis Q4'!L13</f>
        <v>577</v>
      </c>
      <c r="K73" s="85">
        <f>+'Growth analysis Q3'!L13</f>
        <v>583</v>
      </c>
      <c r="L73" s="85">
        <f>+'Growth analysis Q2'!L13</f>
        <v>593</v>
      </c>
      <c r="M73" s="79">
        <f>+'Growth analysis Q1'!L13</f>
        <v>603</v>
      </c>
      <c r="N73" s="79"/>
      <c r="O73" s="87">
        <f t="shared" si="33"/>
        <v>-4.7113752122241115E-2</v>
      </c>
      <c r="P73" s="79"/>
      <c r="Q73" s="88">
        <f t="shared" si="34"/>
        <v>-1.9064124783362169E-2</v>
      </c>
      <c r="R73" s="74"/>
      <c r="S73" s="20"/>
    </row>
    <row r="74" spans="1:19" ht="15" customHeight="1">
      <c r="A74" s="20"/>
      <c r="B74" s="49"/>
      <c r="C74" s="82" t="s">
        <v>207</v>
      </c>
      <c r="D74" s="250">
        <f t="shared" si="31"/>
        <v>-2080</v>
      </c>
      <c r="E74" s="84">
        <f>+'Growth analysis Q4'!G14</f>
        <v>-491</v>
      </c>
      <c r="F74" s="79">
        <f>+'Growth analysis Q3'!G14</f>
        <v>-529</v>
      </c>
      <c r="G74" s="79">
        <f>+'Growth analysis Q2'!G14</f>
        <v>-529</v>
      </c>
      <c r="H74" s="79">
        <f>+'Growth analysis Q1'!G14</f>
        <v>-531</v>
      </c>
      <c r="I74" s="86">
        <f t="shared" si="32"/>
        <v>-2214</v>
      </c>
      <c r="J74" s="84">
        <f>+'Growth analysis Q4'!L14</f>
        <v>-550</v>
      </c>
      <c r="K74" s="85">
        <f>+'Growth analysis Q3'!L14</f>
        <v>-545</v>
      </c>
      <c r="L74" s="85">
        <f>+'Growth analysis Q2'!L14</f>
        <v>-557</v>
      </c>
      <c r="M74" s="79">
        <f>+'Growth analysis Q1'!L14</f>
        <v>-562</v>
      </c>
      <c r="N74" s="79"/>
      <c r="O74" s="87">
        <f t="shared" si="33"/>
        <v>-6.0523938572719094E-2</v>
      </c>
      <c r="P74" s="79"/>
      <c r="Q74" s="88">
        <f t="shared" si="34"/>
        <v>-0.1072727272727273</v>
      </c>
      <c r="R74" s="74"/>
      <c r="S74" s="20"/>
    </row>
    <row r="75" spans="1:19" s="62" customFormat="1" ht="15" customHeight="1">
      <c r="A75" s="20"/>
      <c r="B75" s="245"/>
      <c r="C75" s="245" t="s">
        <v>105</v>
      </c>
      <c r="D75" s="133">
        <f t="shared" si="31"/>
        <v>6398</v>
      </c>
      <c r="E75" s="55">
        <f>+'Growth analysis Q4'!G15</f>
        <v>1654</v>
      </c>
      <c r="F75" s="58">
        <f>+'Growth analysis Q3'!G15</f>
        <v>1565</v>
      </c>
      <c r="G75" s="58">
        <f>+'Growth analysis Q2'!G15</f>
        <v>1588</v>
      </c>
      <c r="H75" s="58">
        <f>+'Growth analysis Q1'!G15</f>
        <v>1591</v>
      </c>
      <c r="I75" s="57">
        <f t="shared" si="32"/>
        <v>6772</v>
      </c>
      <c r="J75" s="55">
        <f>+'Growth analysis Q4'!L15</f>
        <v>1654</v>
      </c>
      <c r="K75" s="56">
        <f>+'Growth analysis Q3'!L15</f>
        <v>1661</v>
      </c>
      <c r="L75" s="56">
        <f>+'Growth analysis Q2'!L15</f>
        <v>1718</v>
      </c>
      <c r="M75" s="58">
        <f>+'Growth analysis Q1'!L15</f>
        <v>1739</v>
      </c>
      <c r="N75" s="58"/>
      <c r="O75" s="59">
        <f t="shared" si="33"/>
        <v>-5.5227406969875936E-2</v>
      </c>
      <c r="P75" s="58"/>
      <c r="Q75" s="60">
        <f t="shared" si="34"/>
        <v>0</v>
      </c>
      <c r="R75" s="245"/>
      <c r="S75" s="20"/>
    </row>
    <row r="76" spans="1:19" s="62" customFormat="1" ht="15" customHeight="1">
      <c r="A76" s="20"/>
      <c r="B76" s="245"/>
      <c r="C76" s="245"/>
      <c r="D76" s="133"/>
      <c r="E76" s="55"/>
      <c r="F76" s="58"/>
      <c r="G76" s="58"/>
      <c r="H76" s="58"/>
      <c r="I76" s="57"/>
      <c r="J76" s="55"/>
      <c r="K76" s="56"/>
      <c r="L76" s="56"/>
      <c r="M76" s="58"/>
      <c r="N76" s="58"/>
      <c r="O76" s="59"/>
      <c r="P76" s="58"/>
      <c r="Q76" s="60"/>
      <c r="R76" s="245"/>
      <c r="S76" s="20"/>
    </row>
    <row r="77" spans="1:19" ht="15" customHeight="1">
      <c r="A77" s="20"/>
      <c r="B77" s="252"/>
      <c r="C77" s="94" t="s">
        <v>114</v>
      </c>
      <c r="D77" s="253">
        <f t="shared" si="31"/>
        <v>948</v>
      </c>
      <c r="E77" s="114">
        <f>+'Growth analysis Q4'!G17</f>
        <v>248</v>
      </c>
      <c r="F77" s="254">
        <f>+'Growth analysis Q3'!G17</f>
        <v>243</v>
      </c>
      <c r="G77" s="254">
        <f>+'Growth analysis Q2'!G17</f>
        <v>231</v>
      </c>
      <c r="H77" s="254">
        <f>+'Growth analysis Q1'!G17</f>
        <v>226</v>
      </c>
      <c r="I77" s="116">
        <f t="shared" si="32"/>
        <v>969</v>
      </c>
      <c r="J77" s="114">
        <f>+'Growth analysis Q4'!L17</f>
        <v>232</v>
      </c>
      <c r="K77" s="115">
        <f>+'Growth analysis Q3'!L17</f>
        <v>248</v>
      </c>
      <c r="L77" s="115">
        <f>+'Growth analysis Q2'!L17</f>
        <v>247</v>
      </c>
      <c r="M77" s="254">
        <f>+'Growth analysis Q1'!L17</f>
        <v>242</v>
      </c>
      <c r="N77" s="254"/>
      <c r="O77" s="59">
        <f t="shared" si="33"/>
        <v>-2.1671826625387025E-2</v>
      </c>
      <c r="P77" s="254"/>
      <c r="Q77" s="60">
        <f t="shared" si="34"/>
        <v>6.8965517241379226E-2</v>
      </c>
      <c r="R77" s="124"/>
      <c r="S77" s="20"/>
    </row>
    <row r="78" spans="1:19" s="62" customFormat="1" ht="15" customHeight="1">
      <c r="A78" s="20"/>
      <c r="B78" s="245"/>
      <c r="C78" s="245"/>
      <c r="D78" s="133"/>
      <c r="E78" s="55"/>
      <c r="F78" s="58"/>
      <c r="G78" s="58"/>
      <c r="H78" s="58"/>
      <c r="I78" s="57"/>
      <c r="J78" s="55"/>
      <c r="K78" s="56"/>
      <c r="L78" s="56"/>
      <c r="M78" s="58"/>
      <c r="N78" s="58"/>
      <c r="O78" s="59"/>
      <c r="P78" s="58"/>
      <c r="Q78" s="60"/>
      <c r="R78" s="245"/>
      <c r="S78" s="20"/>
    </row>
    <row r="79" spans="1:19" s="62" customFormat="1" ht="15" customHeight="1">
      <c r="A79" s="20"/>
      <c r="B79" s="245"/>
      <c r="C79" s="245" t="s">
        <v>23</v>
      </c>
      <c r="D79" s="133">
        <f t="shared" si="31"/>
        <v>81</v>
      </c>
      <c r="E79" s="55">
        <f>+'Growth analysis Q4'!G19</f>
        <v>24</v>
      </c>
      <c r="F79" s="58">
        <f>+'Growth analysis Q3'!G19</f>
        <v>19</v>
      </c>
      <c r="G79" s="58">
        <f>+'Growth analysis Q2'!G19</f>
        <v>17</v>
      </c>
      <c r="H79" s="58">
        <f>+'Growth analysis Q1'!G19</f>
        <v>21</v>
      </c>
      <c r="I79" s="57">
        <f t="shared" si="32"/>
        <v>78</v>
      </c>
      <c r="J79" s="55">
        <f>+'Growth analysis Q4'!L19</f>
        <v>17</v>
      </c>
      <c r="K79" s="56">
        <f>+'Growth analysis Q3'!L19</f>
        <v>22</v>
      </c>
      <c r="L79" s="56">
        <f>+'Growth analysis Q2'!L19</f>
        <v>18</v>
      </c>
      <c r="M79" s="58">
        <f>+'Growth analysis Q1'!L19</f>
        <v>21</v>
      </c>
      <c r="N79" s="58"/>
      <c r="O79" s="59">
        <f t="shared" si="33"/>
        <v>3.8461538461538547E-2</v>
      </c>
      <c r="P79" s="255"/>
      <c r="Q79" s="60">
        <f t="shared" si="34"/>
        <v>0.41176470588235303</v>
      </c>
      <c r="R79" s="53"/>
      <c r="S79" s="20"/>
    </row>
    <row r="80" spans="1:19" s="62" customFormat="1" ht="15" customHeight="1">
      <c r="A80" s="20"/>
      <c r="B80" s="245"/>
      <c r="C80" s="94"/>
      <c r="D80" s="253"/>
      <c r="E80" s="114"/>
      <c r="F80" s="254"/>
      <c r="G80" s="254"/>
      <c r="H80" s="254"/>
      <c r="I80" s="116"/>
      <c r="J80" s="114"/>
      <c r="K80" s="115"/>
      <c r="L80" s="115"/>
      <c r="M80" s="254"/>
      <c r="N80" s="254"/>
      <c r="O80" s="59"/>
      <c r="P80" s="97"/>
      <c r="Q80" s="60"/>
      <c r="R80" s="53"/>
      <c r="S80" s="20"/>
    </row>
    <row r="81" spans="1:19" s="62" customFormat="1" ht="15" customHeight="1">
      <c r="A81" s="20"/>
      <c r="B81" s="245"/>
      <c r="C81" s="245" t="s">
        <v>24</v>
      </c>
      <c r="D81" s="133">
        <f t="shared" si="31"/>
        <v>-221</v>
      </c>
      <c r="E81" s="55">
        <f>+'Growth analysis Q4'!G21</f>
        <v>-47</v>
      </c>
      <c r="F81" s="58">
        <f>+'Growth analysis Q3'!G21</f>
        <v>-61</v>
      </c>
      <c r="G81" s="58">
        <f>+'Growth analysis Q2'!G21</f>
        <v>-56</v>
      </c>
      <c r="H81" s="58">
        <f>+'Growth analysis Q1'!G21</f>
        <v>-57</v>
      </c>
      <c r="I81" s="57">
        <f t="shared" si="32"/>
        <v>-247</v>
      </c>
      <c r="J81" s="55">
        <f>+'Growth analysis Q4'!L21</f>
        <v>-53</v>
      </c>
      <c r="K81" s="56">
        <f>+'Growth analysis Q3'!L21</f>
        <v>-68</v>
      </c>
      <c r="L81" s="56">
        <f>+'Growth analysis Q2'!L21</f>
        <v>-62</v>
      </c>
      <c r="M81" s="58">
        <f>+'Growth analysis Q1'!L21</f>
        <v>-64</v>
      </c>
      <c r="N81" s="58"/>
      <c r="O81" s="59">
        <f t="shared" si="33"/>
        <v>-0.10526315789473684</v>
      </c>
      <c r="P81" s="97"/>
      <c r="Q81" s="60">
        <f t="shared" si="34"/>
        <v>-0.1132075471698113</v>
      </c>
      <c r="R81" s="53"/>
      <c r="S81" s="20"/>
    </row>
    <row r="82" spans="1:19" s="62" customFormat="1" ht="15" customHeight="1">
      <c r="A82" s="20"/>
      <c r="B82" s="245"/>
      <c r="C82" s="94"/>
      <c r="D82" s="133"/>
      <c r="E82" s="55"/>
      <c r="F82" s="58"/>
      <c r="G82" s="58"/>
      <c r="H82" s="58"/>
      <c r="I82" s="57"/>
      <c r="J82" s="55"/>
      <c r="K82" s="56"/>
      <c r="L82" s="56"/>
      <c r="M82" s="58"/>
      <c r="N82" s="58"/>
      <c r="O82" s="59"/>
      <c r="P82" s="58"/>
      <c r="Q82" s="60"/>
      <c r="R82" s="251"/>
      <c r="S82" s="20"/>
    </row>
    <row r="83" spans="1:19" s="62" customFormat="1" ht="15" customHeight="1">
      <c r="A83" s="20"/>
      <c r="B83" s="245"/>
      <c r="C83" s="123" t="s">
        <v>434</v>
      </c>
      <c r="D83" s="133">
        <f t="shared" si="31"/>
        <v>10376</v>
      </c>
      <c r="E83" s="55">
        <f>+'Growth analysis Q4'!G23</f>
        <v>2068</v>
      </c>
      <c r="F83" s="58">
        <f>+'Growth analysis Q3'!G23</f>
        <v>2783</v>
      </c>
      <c r="G83" s="58">
        <f>+'Growth analysis Q2'!G23</f>
        <v>2778</v>
      </c>
      <c r="H83" s="58">
        <f>+'Growth analysis Q1'!G23</f>
        <v>2747</v>
      </c>
      <c r="I83" s="57">
        <f t="shared" si="32"/>
        <v>11509</v>
      </c>
      <c r="J83" s="55">
        <f>+'Growth analysis Q4'!L23</f>
        <v>2876</v>
      </c>
      <c r="K83" s="56">
        <f>+'Growth analysis Q3'!L23</f>
        <v>2853</v>
      </c>
      <c r="L83" s="56">
        <f>+'Growth analysis Q2'!L23</f>
        <v>2889</v>
      </c>
      <c r="M83" s="58">
        <f>+'Growth analysis Q1'!L23</f>
        <v>2891</v>
      </c>
      <c r="N83" s="58"/>
      <c r="O83" s="59">
        <f t="shared" si="33"/>
        <v>-9.8444695455730313E-2</v>
      </c>
      <c r="P83" s="58"/>
      <c r="Q83" s="60">
        <f t="shared" si="34"/>
        <v>-0.28094575799721833</v>
      </c>
      <c r="R83" s="245"/>
      <c r="S83" s="20"/>
    </row>
    <row r="84" spans="1:19" s="62" customFormat="1" ht="15" customHeight="1">
      <c r="A84" s="20"/>
      <c r="B84" s="245"/>
      <c r="C84" s="123"/>
      <c r="D84" s="133"/>
      <c r="E84" s="55"/>
      <c r="F84" s="58"/>
      <c r="G84" s="58"/>
      <c r="H84" s="58"/>
      <c r="I84" s="57"/>
      <c r="J84" s="55"/>
      <c r="K84" s="56"/>
      <c r="L84" s="56"/>
      <c r="M84" s="58"/>
      <c r="N84" s="58"/>
      <c r="O84" s="59"/>
      <c r="P84" s="58"/>
      <c r="Q84" s="60"/>
      <c r="R84" s="245"/>
      <c r="S84" s="20"/>
    </row>
    <row r="85" spans="1:19" s="132" customFormat="1" ht="15" customHeight="1">
      <c r="A85" s="20"/>
      <c r="B85" s="252"/>
      <c r="C85" s="256" t="s">
        <v>283</v>
      </c>
      <c r="D85" s="257">
        <f t="shared" si="31"/>
        <v>2352</v>
      </c>
      <c r="E85" s="125">
        <f>+'Growth analysis Q4'!G25</f>
        <v>0</v>
      </c>
      <c r="F85" s="128">
        <f>+'Growth analysis Q3'!G25</f>
        <v>805</v>
      </c>
      <c r="G85" s="128">
        <f>+'Growth analysis Q2'!G25</f>
        <v>789</v>
      </c>
      <c r="H85" s="128">
        <f>+'Growth analysis Q1'!G25</f>
        <v>758</v>
      </c>
      <c r="I85" s="127">
        <f t="shared" si="32"/>
        <v>3067</v>
      </c>
      <c r="J85" s="125">
        <f>+'Growth analysis Q4'!L25</f>
        <v>808</v>
      </c>
      <c r="K85" s="126">
        <f>+'Growth analysis Q3'!L25</f>
        <v>773</v>
      </c>
      <c r="L85" s="126">
        <f>+'Growth analysis Q2'!L25</f>
        <v>750</v>
      </c>
      <c r="M85" s="128">
        <f>+'Growth analysis Q1'!L25</f>
        <v>736</v>
      </c>
      <c r="N85" s="128"/>
      <c r="O85" s="129">
        <f t="shared" si="33"/>
        <v>-0.2331268340397783</v>
      </c>
      <c r="P85" s="128"/>
      <c r="Q85" s="130">
        <f t="shared" si="34"/>
        <v>-1</v>
      </c>
      <c r="R85" s="252"/>
      <c r="S85" s="20"/>
    </row>
    <row r="86" spans="1:19" s="62" customFormat="1" ht="15" customHeight="1">
      <c r="A86" s="20"/>
      <c r="B86" s="245"/>
      <c r="C86" s="123"/>
      <c r="D86" s="133"/>
      <c r="E86" s="55"/>
      <c r="F86" s="58"/>
      <c r="G86" s="58"/>
      <c r="H86" s="58"/>
      <c r="I86" s="57"/>
      <c r="J86" s="55"/>
      <c r="K86" s="56"/>
      <c r="L86" s="56"/>
      <c r="M86" s="58"/>
      <c r="N86" s="58"/>
      <c r="O86" s="59"/>
      <c r="P86" s="58"/>
      <c r="Q86" s="60"/>
      <c r="R86" s="245"/>
      <c r="S86" s="20"/>
    </row>
    <row r="87" spans="1:19" s="62" customFormat="1" ht="15" customHeight="1">
      <c r="A87" s="20"/>
      <c r="B87" s="245"/>
      <c r="C87" s="123" t="s">
        <v>435</v>
      </c>
      <c r="D87" s="133">
        <f t="shared" si="31"/>
        <v>8024</v>
      </c>
      <c r="E87" s="55">
        <f>+'Growth analysis Q4'!G27</f>
        <v>2068</v>
      </c>
      <c r="F87" s="58">
        <f>+'Growth analysis Q3'!G27</f>
        <v>1978</v>
      </c>
      <c r="G87" s="58">
        <f>+'Growth analysis Q2'!G27</f>
        <v>1989</v>
      </c>
      <c r="H87" s="58">
        <f>+'Growth analysis Q1'!G27</f>
        <v>1989</v>
      </c>
      <c r="I87" s="57">
        <f t="shared" si="32"/>
        <v>8442</v>
      </c>
      <c r="J87" s="55">
        <f>+'Growth analysis Q4'!L27</f>
        <v>2068</v>
      </c>
      <c r="K87" s="56">
        <f>+'Growth analysis Q3'!L27</f>
        <v>2080</v>
      </c>
      <c r="L87" s="56">
        <f>+'Growth analysis Q2'!L27</f>
        <v>2139</v>
      </c>
      <c r="M87" s="58">
        <f>+'Growth analysis Q1'!L27</f>
        <v>2155</v>
      </c>
      <c r="N87" s="58"/>
      <c r="O87" s="59">
        <f t="shared" si="33"/>
        <v>-4.9514333096422614E-2</v>
      </c>
      <c r="P87" s="58"/>
      <c r="Q87" s="60">
        <f t="shared" si="34"/>
        <v>0</v>
      </c>
      <c r="R87" s="245"/>
      <c r="S87" s="20"/>
    </row>
    <row r="88" spans="1:19" ht="15" customHeight="1">
      <c r="A88" s="20"/>
      <c r="B88" s="49"/>
      <c r="C88" s="245"/>
      <c r="D88" s="81"/>
      <c r="E88" s="81"/>
      <c r="F88" s="81"/>
      <c r="G88" s="81"/>
      <c r="H88" s="81"/>
      <c r="I88" s="81"/>
      <c r="J88" s="81"/>
      <c r="K88" s="81"/>
      <c r="L88" s="81"/>
      <c r="M88" s="81"/>
      <c r="N88" s="81"/>
      <c r="O88" s="42"/>
      <c r="P88" s="81"/>
      <c r="Q88" s="42"/>
      <c r="R88" s="258"/>
      <c r="S88" s="20"/>
    </row>
    <row r="89" spans="1:19" ht="9" customHeight="1">
      <c r="A89" s="20"/>
      <c r="B89" s="20"/>
      <c r="C89" s="20"/>
      <c r="D89" s="20"/>
      <c r="E89" s="20"/>
      <c r="F89" s="20"/>
      <c r="G89" s="20"/>
      <c r="H89" s="20"/>
      <c r="I89" s="20"/>
      <c r="J89" s="20"/>
      <c r="K89" s="20"/>
      <c r="L89" s="20"/>
      <c r="M89" s="20"/>
      <c r="N89" s="20"/>
      <c r="O89" s="36"/>
      <c r="P89" s="20"/>
      <c r="Q89" s="20"/>
      <c r="R89" s="20"/>
      <c r="S89" s="20"/>
    </row>
    <row r="90" spans="1:19" s="262" customFormat="1" ht="17.25">
      <c r="A90" s="229"/>
      <c r="B90" s="259" t="s">
        <v>431</v>
      </c>
      <c r="C90" s="229"/>
      <c r="D90" s="44"/>
      <c r="E90" s="167"/>
      <c r="F90" s="229"/>
      <c r="G90" s="44"/>
      <c r="H90" s="44"/>
      <c r="I90" s="44"/>
      <c r="J90" s="167"/>
      <c r="K90" s="167"/>
      <c r="L90" s="167"/>
      <c r="M90" s="167"/>
      <c r="N90" s="167"/>
      <c r="O90" s="260"/>
      <c r="P90" s="48"/>
      <c r="Q90" s="261"/>
      <c r="R90" s="259"/>
      <c r="S90" s="229"/>
    </row>
    <row r="91" spans="1:19" s="262" customFormat="1" ht="13.5" customHeight="1">
      <c r="A91" s="229"/>
      <c r="B91" s="259"/>
      <c r="C91" s="229"/>
      <c r="D91" s="44"/>
      <c r="E91" s="167"/>
      <c r="F91" s="229"/>
      <c r="G91" s="44"/>
      <c r="H91" s="44"/>
      <c r="I91" s="44"/>
      <c r="J91" s="167"/>
      <c r="K91" s="167"/>
      <c r="L91" s="167"/>
      <c r="M91" s="167"/>
      <c r="N91" s="167"/>
      <c r="O91" s="260"/>
      <c r="P91" s="48"/>
      <c r="Q91" s="261"/>
      <c r="R91" s="259"/>
      <c r="S91" s="229"/>
    </row>
    <row r="92" spans="1:19" s="20" customFormat="1" ht="9" customHeight="1">
      <c r="O92" s="36"/>
    </row>
    <row r="93" spans="1:19" ht="15" customHeight="1">
      <c r="A93" s="20"/>
      <c r="B93" s="38"/>
      <c r="C93" s="39" t="s">
        <v>0</v>
      </c>
      <c r="D93" s="40">
        <f t="shared" ref="D93:O94" si="35">+D33</f>
        <v>2014</v>
      </c>
      <c r="E93" s="38" t="str">
        <f t="shared" si="35"/>
        <v>Q4 '14</v>
      </c>
      <c r="F93" s="38" t="str">
        <f t="shared" si="35"/>
        <v>Q3 '14</v>
      </c>
      <c r="G93" s="38" t="str">
        <f t="shared" si="35"/>
        <v>Q2 '14</v>
      </c>
      <c r="H93" s="38" t="str">
        <f t="shared" si="35"/>
        <v>Q1 '14</v>
      </c>
      <c r="I93" s="40">
        <f t="shared" si="35"/>
        <v>2013</v>
      </c>
      <c r="J93" s="38" t="str">
        <f t="shared" si="35"/>
        <v>Q4 '13</v>
      </c>
      <c r="K93" s="38" t="str">
        <f t="shared" si="35"/>
        <v>Q3 '13</v>
      </c>
      <c r="L93" s="38" t="str">
        <f t="shared" si="35"/>
        <v>Q2 '13</v>
      </c>
      <c r="M93" s="38" t="str">
        <f t="shared" si="35"/>
        <v>Q1 '13</v>
      </c>
      <c r="N93" s="38"/>
      <c r="O93" s="38" t="str">
        <f t="shared" si="35"/>
        <v>y-on-y</v>
      </c>
      <c r="P93" s="38"/>
      <c r="Q93" s="42" t="s">
        <v>216</v>
      </c>
      <c r="R93" s="232"/>
      <c r="S93" s="20"/>
    </row>
    <row r="94" spans="1:19" ht="15" customHeight="1">
      <c r="A94" s="20"/>
      <c r="B94" s="49"/>
      <c r="C94" s="45" t="s">
        <v>334</v>
      </c>
      <c r="D94" s="38"/>
      <c r="E94" s="38"/>
      <c r="F94" s="38"/>
      <c r="G94" s="38"/>
      <c r="H94" s="38"/>
      <c r="I94" s="38"/>
      <c r="J94" s="38"/>
      <c r="K94" s="38"/>
      <c r="L94" s="38"/>
      <c r="M94" s="38"/>
      <c r="N94" s="38"/>
      <c r="O94" s="38" t="str">
        <f t="shared" si="35"/>
        <v>FY%</v>
      </c>
      <c r="P94" s="53"/>
      <c r="Q94" s="181" t="str">
        <f>+Q34</f>
        <v>Q4%</v>
      </c>
      <c r="R94" s="74"/>
      <c r="S94" s="20"/>
    </row>
    <row r="95" spans="1:19" ht="15" customHeight="1">
      <c r="A95" s="20"/>
      <c r="B95" s="49"/>
      <c r="C95" s="49"/>
      <c r="D95" s="183"/>
      <c r="E95" s="183"/>
      <c r="F95" s="183"/>
      <c r="G95" s="183"/>
      <c r="H95" s="183"/>
      <c r="I95" s="183"/>
      <c r="J95" s="183"/>
      <c r="K95" s="183"/>
      <c r="L95" s="183"/>
      <c r="M95" s="183"/>
      <c r="N95" s="183"/>
      <c r="O95" s="234"/>
      <c r="P95" s="74"/>
      <c r="Q95" s="234"/>
      <c r="R95" s="280"/>
      <c r="S95" s="20"/>
    </row>
    <row r="96" spans="1:19" ht="15" customHeight="1">
      <c r="A96" s="20"/>
      <c r="B96" s="81"/>
      <c r="C96" s="82" t="s">
        <v>285</v>
      </c>
      <c r="D96" s="236">
        <f t="shared" ref="D96:D116" si="36">+E96+F96+G96+H96</f>
        <v>2413</v>
      </c>
      <c r="E96" s="237">
        <v>1</v>
      </c>
      <c r="F96" s="244">
        <v>829</v>
      </c>
      <c r="G96" s="244">
        <v>808</v>
      </c>
      <c r="H96" s="244">
        <v>775</v>
      </c>
      <c r="I96" s="86">
        <f t="shared" ref="I96:I116" si="37">+J96+K96+L96+M96</f>
        <v>3160</v>
      </c>
      <c r="J96" s="237">
        <v>814</v>
      </c>
      <c r="K96" s="238">
        <v>794</v>
      </c>
      <c r="L96" s="238">
        <v>798</v>
      </c>
      <c r="M96" s="244">
        <v>754</v>
      </c>
      <c r="N96" s="244"/>
      <c r="O96" s="87">
        <f>+IFERROR(IF(D96*I96&lt;0,"n.m.",IF(D96/I96-1&gt;100%,"&gt;100%",D96/I96-1)),"n.m.")</f>
        <v>-0.23639240506329118</v>
      </c>
      <c r="P96" s="79"/>
      <c r="Q96" s="88">
        <f>+IFERROR(IF(E96*J96&lt;0,"n.m.",IF(E96/J96-1&gt;100%,"&gt;100%",E96/J96-1)),"n.m.")</f>
        <v>-0.99877149877149873</v>
      </c>
      <c r="R96" s="264"/>
      <c r="S96" s="20"/>
    </row>
    <row r="97" spans="1:19" ht="15" customHeight="1">
      <c r="A97" s="20"/>
      <c r="B97" s="81"/>
      <c r="C97" s="82" t="s">
        <v>21</v>
      </c>
      <c r="D97" s="236">
        <f t="shared" si="36"/>
        <v>701</v>
      </c>
      <c r="E97" s="237">
        <v>177</v>
      </c>
      <c r="F97" s="244">
        <v>174</v>
      </c>
      <c r="G97" s="244">
        <v>176</v>
      </c>
      <c r="H97" s="244">
        <v>174</v>
      </c>
      <c r="I97" s="239">
        <f t="shared" si="37"/>
        <v>720</v>
      </c>
      <c r="J97" s="237">
        <v>179</v>
      </c>
      <c r="K97" s="238">
        <v>179</v>
      </c>
      <c r="L97" s="238">
        <v>181</v>
      </c>
      <c r="M97" s="244">
        <v>181</v>
      </c>
      <c r="N97" s="244"/>
      <c r="O97" s="87">
        <f t="shared" ref="O97:O116" si="38">+IFERROR(IF(D97*I97&lt;0,"n.m.",IF(D97/I97-1&gt;100%,"&gt;100%",D97/I97-1)),"n.m.")</f>
        <v>-2.6388888888888906E-2</v>
      </c>
      <c r="P97" s="244"/>
      <c r="Q97" s="88">
        <f t="shared" ref="Q97:Q116" si="39">+IFERROR(IF(E97*J97&lt;0,"n.m.",IF(E97/J97-1&gt;100%,"&gt;100%",E97/J97-1)),"n.m.")</f>
        <v>-1.1173184357541888E-2</v>
      </c>
      <c r="R97" s="264"/>
      <c r="S97" s="20"/>
    </row>
    <row r="98" spans="1:19" ht="15" customHeight="1">
      <c r="A98" s="20"/>
      <c r="B98" s="81"/>
      <c r="C98" s="82" t="s">
        <v>207</v>
      </c>
      <c r="D98" s="240">
        <f t="shared" si="36"/>
        <v>41</v>
      </c>
      <c r="E98" s="241">
        <v>9</v>
      </c>
      <c r="F98" s="263">
        <v>10</v>
      </c>
      <c r="G98" s="263">
        <v>11</v>
      </c>
      <c r="H98" s="263">
        <v>11</v>
      </c>
      <c r="I98" s="243">
        <f t="shared" si="37"/>
        <v>50</v>
      </c>
      <c r="J98" s="241">
        <v>12</v>
      </c>
      <c r="K98" s="242">
        <v>13</v>
      </c>
      <c r="L98" s="242">
        <v>12</v>
      </c>
      <c r="M98" s="263">
        <v>13</v>
      </c>
      <c r="N98" s="263"/>
      <c r="O98" s="87">
        <f t="shared" si="38"/>
        <v>-0.18000000000000005</v>
      </c>
      <c r="P98" s="244"/>
      <c r="Q98" s="88">
        <f t="shared" si="39"/>
        <v>-0.25</v>
      </c>
      <c r="R98" s="264"/>
      <c r="S98" s="20"/>
    </row>
    <row r="99" spans="1:19" s="62" customFormat="1" ht="15" customHeight="1">
      <c r="A99" s="20"/>
      <c r="B99" s="245"/>
      <c r="C99" s="245" t="s">
        <v>429</v>
      </c>
      <c r="D99" s="246">
        <f t="shared" si="36"/>
        <v>3155</v>
      </c>
      <c r="E99" s="247">
        <f t="shared" ref="E99" si="40">+E96+E97+E98</f>
        <v>187</v>
      </c>
      <c r="F99" s="279">
        <f t="shared" ref="F99:M99" si="41">+F96+F97+F98</f>
        <v>1013</v>
      </c>
      <c r="G99" s="279">
        <f t="shared" ref="G99" si="42">+G96+G97+G98</f>
        <v>995</v>
      </c>
      <c r="H99" s="279">
        <f t="shared" si="41"/>
        <v>960</v>
      </c>
      <c r="I99" s="249">
        <f t="shared" si="37"/>
        <v>3930</v>
      </c>
      <c r="J99" s="247">
        <f t="shared" si="41"/>
        <v>1005</v>
      </c>
      <c r="K99" s="248">
        <f t="shared" si="41"/>
        <v>986</v>
      </c>
      <c r="L99" s="248">
        <f t="shared" si="41"/>
        <v>991</v>
      </c>
      <c r="M99" s="279">
        <f t="shared" si="41"/>
        <v>948</v>
      </c>
      <c r="N99" s="279"/>
      <c r="O99" s="59">
        <f t="shared" si="38"/>
        <v>-0.19720101781170485</v>
      </c>
      <c r="P99" s="268"/>
      <c r="Q99" s="60">
        <f t="shared" si="39"/>
        <v>-0.81393034825870647</v>
      </c>
      <c r="R99" s="204"/>
      <c r="S99" s="20"/>
    </row>
    <row r="100" spans="1:19" ht="15" customHeight="1">
      <c r="A100" s="20"/>
      <c r="B100" s="49"/>
      <c r="C100" s="94"/>
      <c r="D100" s="250"/>
      <c r="E100" s="84"/>
      <c r="F100" s="79"/>
      <c r="G100" s="79"/>
      <c r="H100" s="79"/>
      <c r="I100" s="86"/>
      <c r="J100" s="84"/>
      <c r="K100" s="85"/>
      <c r="L100" s="85"/>
      <c r="M100" s="79"/>
      <c r="N100" s="79"/>
      <c r="O100" s="87"/>
      <c r="P100" s="281"/>
      <c r="Q100" s="88"/>
      <c r="R100" s="282"/>
      <c r="S100" s="20"/>
    </row>
    <row r="101" spans="1:19" ht="15" customHeight="1">
      <c r="A101" s="20"/>
      <c r="B101" s="49"/>
      <c r="C101" s="82" t="s">
        <v>186</v>
      </c>
      <c r="D101" s="250">
        <f t="shared" si="36"/>
        <v>1346</v>
      </c>
      <c r="E101" s="84">
        <v>337</v>
      </c>
      <c r="F101" s="79">
        <v>339</v>
      </c>
      <c r="G101" s="79">
        <v>337</v>
      </c>
      <c r="H101" s="79">
        <v>333</v>
      </c>
      <c r="I101" s="86">
        <f t="shared" si="37"/>
        <v>1440</v>
      </c>
      <c r="J101" s="84">
        <v>338</v>
      </c>
      <c r="K101" s="85">
        <v>358</v>
      </c>
      <c r="L101" s="85">
        <v>370</v>
      </c>
      <c r="M101" s="79">
        <v>374</v>
      </c>
      <c r="N101" s="79"/>
      <c r="O101" s="87">
        <f t="shared" si="38"/>
        <v>-6.5277777777777768E-2</v>
      </c>
      <c r="P101" s="283"/>
      <c r="Q101" s="88">
        <f t="shared" si="39"/>
        <v>-2.9585798816568198E-3</v>
      </c>
      <c r="R101" s="282"/>
      <c r="S101" s="20"/>
    </row>
    <row r="102" spans="1:19" ht="15" customHeight="1">
      <c r="A102" s="20"/>
      <c r="B102" s="49"/>
      <c r="C102" s="82" t="s">
        <v>187</v>
      </c>
      <c r="D102" s="250">
        <f t="shared" si="36"/>
        <v>1800</v>
      </c>
      <c r="E102" s="84">
        <v>452</v>
      </c>
      <c r="F102" s="79">
        <v>449</v>
      </c>
      <c r="G102" s="79">
        <v>446</v>
      </c>
      <c r="H102" s="79">
        <v>453</v>
      </c>
      <c r="I102" s="86">
        <f t="shared" si="37"/>
        <v>1839</v>
      </c>
      <c r="J102" s="84">
        <v>461</v>
      </c>
      <c r="K102" s="85">
        <v>457</v>
      </c>
      <c r="L102" s="85">
        <v>451</v>
      </c>
      <c r="M102" s="79">
        <v>470</v>
      </c>
      <c r="N102" s="79"/>
      <c r="O102" s="87">
        <f t="shared" si="38"/>
        <v>-2.1207177814029365E-2</v>
      </c>
      <c r="P102" s="244"/>
      <c r="Q102" s="88">
        <f t="shared" si="39"/>
        <v>-1.9522776572668099E-2</v>
      </c>
      <c r="R102" s="264"/>
      <c r="S102" s="20"/>
    </row>
    <row r="103" spans="1:19" ht="15" customHeight="1">
      <c r="A103" s="20"/>
      <c r="B103" s="49"/>
      <c r="C103" s="82" t="s">
        <v>22</v>
      </c>
      <c r="D103" s="250">
        <f t="shared" si="36"/>
        <v>2695</v>
      </c>
      <c r="E103" s="84">
        <v>694</v>
      </c>
      <c r="F103" s="79">
        <v>649</v>
      </c>
      <c r="G103" s="79">
        <v>672</v>
      </c>
      <c r="H103" s="79">
        <v>680</v>
      </c>
      <c r="I103" s="86">
        <f t="shared" si="37"/>
        <v>2972</v>
      </c>
      <c r="J103" s="84">
        <v>731</v>
      </c>
      <c r="K103" s="85">
        <v>709</v>
      </c>
      <c r="L103" s="85">
        <v>765</v>
      </c>
      <c r="M103" s="79">
        <v>767</v>
      </c>
      <c r="N103" s="79"/>
      <c r="O103" s="87">
        <f t="shared" si="38"/>
        <v>-9.3203230148048433E-2</v>
      </c>
      <c r="P103" s="244"/>
      <c r="Q103" s="88">
        <f t="shared" si="39"/>
        <v>-5.0615595075239384E-2</v>
      </c>
      <c r="R103" s="264"/>
      <c r="S103" s="20"/>
    </row>
    <row r="104" spans="1:19" ht="15" customHeight="1">
      <c r="A104" s="20"/>
      <c r="B104" s="49"/>
      <c r="C104" s="82" t="s">
        <v>193</v>
      </c>
      <c r="D104" s="250">
        <f t="shared" si="36"/>
        <v>494</v>
      </c>
      <c r="E104" s="84">
        <v>123</v>
      </c>
      <c r="F104" s="79">
        <v>116</v>
      </c>
      <c r="G104" s="79">
        <v>130</v>
      </c>
      <c r="H104" s="79">
        <v>125</v>
      </c>
      <c r="I104" s="86">
        <f t="shared" si="37"/>
        <v>482</v>
      </c>
      <c r="J104" s="84">
        <v>109</v>
      </c>
      <c r="K104" s="85">
        <v>124</v>
      </c>
      <c r="L104" s="85">
        <v>119</v>
      </c>
      <c r="M104" s="79">
        <v>130</v>
      </c>
      <c r="N104" s="79"/>
      <c r="O104" s="87">
        <f t="shared" si="38"/>
        <v>2.4896265560165887E-2</v>
      </c>
      <c r="P104" s="244"/>
      <c r="Q104" s="88">
        <f t="shared" si="39"/>
        <v>0.12844036697247696</v>
      </c>
      <c r="R104" s="264"/>
      <c r="S104" s="20"/>
    </row>
    <row r="105" spans="1:19" ht="15" customHeight="1">
      <c r="A105" s="20"/>
      <c r="B105" s="49"/>
      <c r="C105" s="82" t="s">
        <v>207</v>
      </c>
      <c r="D105" s="250">
        <f t="shared" si="36"/>
        <v>2</v>
      </c>
      <c r="E105" s="84">
        <v>-1</v>
      </c>
      <c r="F105" s="79">
        <v>1</v>
      </c>
      <c r="G105" s="79">
        <v>3</v>
      </c>
      <c r="H105" s="79">
        <v>-1</v>
      </c>
      <c r="I105" s="86">
        <f t="shared" si="37"/>
        <v>3</v>
      </c>
      <c r="J105" s="84">
        <v>-1</v>
      </c>
      <c r="K105" s="85">
        <v>3</v>
      </c>
      <c r="L105" s="85">
        <v>1</v>
      </c>
      <c r="M105" s="79">
        <v>0</v>
      </c>
      <c r="N105" s="79"/>
      <c r="O105" s="87">
        <f t="shared" si="38"/>
        <v>-0.33333333333333337</v>
      </c>
      <c r="P105" s="244"/>
      <c r="Q105" s="88">
        <f t="shared" si="39"/>
        <v>0</v>
      </c>
      <c r="R105" s="264"/>
      <c r="S105" s="20"/>
    </row>
    <row r="106" spans="1:19" s="62" customFormat="1" ht="15" customHeight="1">
      <c r="A106" s="20"/>
      <c r="B106" s="245"/>
      <c r="C106" s="245" t="s">
        <v>105</v>
      </c>
      <c r="D106" s="133">
        <f t="shared" si="36"/>
        <v>6337</v>
      </c>
      <c r="E106" s="55">
        <f t="shared" ref="E106" si="43">E101+E102+E103+E104+E105</f>
        <v>1605</v>
      </c>
      <c r="F106" s="58">
        <f t="shared" ref="F106:H106" si="44">F101+F102+F103+F104+F105</f>
        <v>1554</v>
      </c>
      <c r="G106" s="58">
        <f t="shared" ref="G106" si="45">G101+G102+G103+G104+G105</f>
        <v>1588</v>
      </c>
      <c r="H106" s="58">
        <f t="shared" si="44"/>
        <v>1590</v>
      </c>
      <c r="I106" s="57">
        <f t="shared" si="37"/>
        <v>6736</v>
      </c>
      <c r="J106" s="55">
        <f t="shared" ref="J106:M106" si="46">J101+J102+J103+J104+J105</f>
        <v>1638</v>
      </c>
      <c r="K106" s="56">
        <f t="shared" si="46"/>
        <v>1651</v>
      </c>
      <c r="L106" s="56">
        <f t="shared" si="46"/>
        <v>1706</v>
      </c>
      <c r="M106" s="58">
        <f t="shared" si="46"/>
        <v>1741</v>
      </c>
      <c r="N106" s="58"/>
      <c r="O106" s="59">
        <f t="shared" si="38"/>
        <v>-5.9233966745843247E-2</v>
      </c>
      <c r="P106" s="268"/>
      <c r="Q106" s="60">
        <f t="shared" si="39"/>
        <v>-2.0146520146520186E-2</v>
      </c>
      <c r="R106" s="204"/>
      <c r="S106" s="20"/>
    </row>
    <row r="107" spans="1:19" s="62" customFormat="1" ht="15" customHeight="1">
      <c r="A107" s="20"/>
      <c r="B107" s="245"/>
      <c r="C107" s="245"/>
      <c r="D107" s="133"/>
      <c r="E107" s="55"/>
      <c r="F107" s="58"/>
      <c r="G107" s="58"/>
      <c r="H107" s="58"/>
      <c r="I107" s="57"/>
      <c r="J107" s="55"/>
      <c r="K107" s="56"/>
      <c r="L107" s="56"/>
      <c r="M107" s="58"/>
      <c r="N107" s="58"/>
      <c r="O107" s="87"/>
      <c r="P107" s="268"/>
      <c r="Q107" s="88"/>
      <c r="R107" s="204"/>
      <c r="S107" s="20"/>
    </row>
    <row r="108" spans="1:19" s="62" customFormat="1" ht="15" customHeight="1">
      <c r="A108" s="20"/>
      <c r="B108" s="284"/>
      <c r="C108" s="94" t="s">
        <v>114</v>
      </c>
      <c r="D108" s="253">
        <f t="shared" si="36"/>
        <v>773</v>
      </c>
      <c r="E108" s="114">
        <v>213</v>
      </c>
      <c r="F108" s="254">
        <v>195</v>
      </c>
      <c r="G108" s="254">
        <v>183</v>
      </c>
      <c r="H108" s="254">
        <v>182</v>
      </c>
      <c r="I108" s="116">
        <f t="shared" si="37"/>
        <v>777</v>
      </c>
      <c r="J108" s="114">
        <v>191</v>
      </c>
      <c r="K108" s="115">
        <v>196</v>
      </c>
      <c r="L108" s="115">
        <v>198</v>
      </c>
      <c r="M108" s="254">
        <v>192</v>
      </c>
      <c r="N108" s="254"/>
      <c r="O108" s="59">
        <f t="shared" si="38"/>
        <v>-5.1480051480051747E-3</v>
      </c>
      <c r="P108" s="268"/>
      <c r="Q108" s="60">
        <f t="shared" si="39"/>
        <v>0.11518324607329844</v>
      </c>
      <c r="R108" s="285"/>
      <c r="S108" s="20"/>
    </row>
    <row r="109" spans="1:19" s="62" customFormat="1" ht="15" customHeight="1">
      <c r="A109" s="20"/>
      <c r="B109" s="245"/>
      <c r="C109" s="94"/>
      <c r="D109" s="133"/>
      <c r="E109" s="55"/>
      <c r="F109" s="58"/>
      <c r="G109" s="58"/>
      <c r="H109" s="58"/>
      <c r="I109" s="57"/>
      <c r="J109" s="55"/>
      <c r="K109" s="56"/>
      <c r="L109" s="56"/>
      <c r="M109" s="58"/>
      <c r="N109" s="58"/>
      <c r="O109" s="87"/>
      <c r="P109" s="286"/>
      <c r="Q109" s="88"/>
      <c r="R109" s="204"/>
      <c r="S109" s="20"/>
    </row>
    <row r="110" spans="1:19" s="62" customFormat="1" ht="15" customHeight="1">
      <c r="A110" s="20"/>
      <c r="B110" s="245"/>
      <c r="C110" s="245" t="s">
        <v>23</v>
      </c>
      <c r="D110" s="133">
        <f t="shared" si="36"/>
        <v>84</v>
      </c>
      <c r="E110" s="55">
        <v>24</v>
      </c>
      <c r="F110" s="58">
        <v>20</v>
      </c>
      <c r="G110" s="58">
        <v>19</v>
      </c>
      <c r="H110" s="58">
        <v>21</v>
      </c>
      <c r="I110" s="57">
        <f t="shared" si="37"/>
        <v>79</v>
      </c>
      <c r="J110" s="55">
        <v>19</v>
      </c>
      <c r="K110" s="56">
        <v>20</v>
      </c>
      <c r="L110" s="56">
        <v>19</v>
      </c>
      <c r="M110" s="58">
        <v>21</v>
      </c>
      <c r="N110" s="58"/>
      <c r="O110" s="59">
        <f t="shared" si="38"/>
        <v>6.3291139240506222E-2</v>
      </c>
      <c r="P110" s="287"/>
      <c r="Q110" s="60">
        <f t="shared" si="39"/>
        <v>0.26315789473684204</v>
      </c>
      <c r="R110" s="204"/>
      <c r="S110" s="20"/>
    </row>
    <row r="111" spans="1:19" s="62" customFormat="1" ht="15" customHeight="1">
      <c r="A111" s="20"/>
      <c r="B111" s="245"/>
      <c r="C111" s="94"/>
      <c r="D111" s="253"/>
      <c r="E111" s="114"/>
      <c r="F111" s="254"/>
      <c r="G111" s="254"/>
      <c r="H111" s="254"/>
      <c r="I111" s="116"/>
      <c r="J111" s="114"/>
      <c r="K111" s="115"/>
      <c r="L111" s="115"/>
      <c r="M111" s="254"/>
      <c r="N111" s="254"/>
      <c r="O111" s="87"/>
      <c r="P111" s="281"/>
      <c r="Q111" s="88"/>
      <c r="R111" s="282"/>
      <c r="S111" s="20"/>
    </row>
    <row r="112" spans="1:19" s="62" customFormat="1" ht="15" customHeight="1">
      <c r="A112" s="20"/>
      <c r="B112" s="245"/>
      <c r="C112" s="245" t="s">
        <v>436</v>
      </c>
      <c r="D112" s="133">
        <f t="shared" si="36"/>
        <v>10349</v>
      </c>
      <c r="E112" s="55">
        <f t="shared" ref="E112" si="47">E99+E106+E108+E110</f>
        <v>2029</v>
      </c>
      <c r="F112" s="58">
        <f t="shared" ref="F112:M112" si="48">F99+F106+F108+F110</f>
        <v>2782</v>
      </c>
      <c r="G112" s="58">
        <f t="shared" ref="G112" si="49">G99+G106+G108+G110</f>
        <v>2785</v>
      </c>
      <c r="H112" s="58">
        <f t="shared" si="48"/>
        <v>2753</v>
      </c>
      <c r="I112" s="57">
        <f t="shared" si="37"/>
        <v>11522</v>
      </c>
      <c r="J112" s="55">
        <f t="shared" si="48"/>
        <v>2853</v>
      </c>
      <c r="K112" s="56">
        <f t="shared" si="48"/>
        <v>2853</v>
      </c>
      <c r="L112" s="56">
        <f t="shared" si="48"/>
        <v>2914</v>
      </c>
      <c r="M112" s="58">
        <f t="shared" si="48"/>
        <v>2902</v>
      </c>
      <c r="N112" s="58"/>
      <c r="O112" s="59">
        <f t="shared" si="38"/>
        <v>-0.10180524214546083</v>
      </c>
      <c r="P112" s="268"/>
      <c r="Q112" s="60">
        <f t="shared" si="39"/>
        <v>-0.28881878724150023</v>
      </c>
      <c r="R112" s="204"/>
      <c r="S112" s="20"/>
    </row>
    <row r="113" spans="1:19" s="62" customFormat="1" ht="15" customHeight="1">
      <c r="A113" s="20"/>
      <c r="B113" s="245"/>
      <c r="C113" s="245"/>
      <c r="D113" s="133"/>
      <c r="E113" s="55"/>
      <c r="F113" s="58"/>
      <c r="G113" s="58"/>
      <c r="H113" s="58"/>
      <c r="I113" s="57"/>
      <c r="J113" s="55"/>
      <c r="K113" s="56"/>
      <c r="L113" s="56"/>
      <c r="M113" s="58"/>
      <c r="N113" s="58"/>
      <c r="O113" s="87"/>
      <c r="P113" s="268"/>
      <c r="Q113" s="88"/>
      <c r="R113" s="288"/>
      <c r="S113" s="20"/>
    </row>
    <row r="114" spans="1:19" s="132" customFormat="1" ht="15" customHeight="1">
      <c r="A114" s="20"/>
      <c r="B114" s="252"/>
      <c r="C114" s="256" t="s">
        <v>283</v>
      </c>
      <c r="D114" s="257">
        <f t="shared" si="36"/>
        <v>2350</v>
      </c>
      <c r="E114" s="125">
        <v>1</v>
      </c>
      <c r="F114" s="128">
        <v>805</v>
      </c>
      <c r="G114" s="128">
        <v>787</v>
      </c>
      <c r="H114" s="128">
        <v>757</v>
      </c>
      <c r="I114" s="127">
        <f t="shared" si="37"/>
        <v>3079</v>
      </c>
      <c r="J114" s="125">
        <v>794</v>
      </c>
      <c r="K114" s="126">
        <v>772</v>
      </c>
      <c r="L114" s="126">
        <v>779</v>
      </c>
      <c r="M114" s="128">
        <v>734</v>
      </c>
      <c r="N114" s="128"/>
      <c r="O114" s="129">
        <f t="shared" si="38"/>
        <v>-0.23676518350113673</v>
      </c>
      <c r="P114" s="128"/>
      <c r="Q114" s="130">
        <f t="shared" si="39"/>
        <v>-0.99874055415617125</v>
      </c>
      <c r="R114" s="252"/>
      <c r="S114" s="20"/>
    </row>
    <row r="115" spans="1:19" s="62" customFormat="1" ht="15" customHeight="1">
      <c r="A115" s="20"/>
      <c r="B115" s="245"/>
      <c r="C115" s="245"/>
      <c r="D115" s="133"/>
      <c r="E115" s="55"/>
      <c r="F115" s="58"/>
      <c r="G115" s="58"/>
      <c r="H115" s="58"/>
      <c r="I115" s="57"/>
      <c r="J115" s="55"/>
      <c r="K115" s="56"/>
      <c r="L115" s="56"/>
      <c r="M115" s="58"/>
      <c r="N115" s="58"/>
      <c r="O115" s="87"/>
      <c r="P115" s="268"/>
      <c r="Q115" s="88"/>
      <c r="R115" s="288"/>
      <c r="S115" s="20"/>
    </row>
    <row r="116" spans="1:19" s="62" customFormat="1" ht="15" customHeight="1">
      <c r="A116" s="20"/>
      <c r="B116" s="245"/>
      <c r="C116" s="245" t="s">
        <v>284</v>
      </c>
      <c r="D116" s="253">
        <f t="shared" si="36"/>
        <v>7999</v>
      </c>
      <c r="E116" s="114">
        <f t="shared" ref="E116" si="50">E112-E114</f>
        <v>2028</v>
      </c>
      <c r="F116" s="254">
        <f t="shared" ref="F116:H116" si="51">F112-F114</f>
        <v>1977</v>
      </c>
      <c r="G116" s="254">
        <f t="shared" ref="G116" si="52">G112-G114</f>
        <v>1998</v>
      </c>
      <c r="H116" s="254">
        <f t="shared" si="51"/>
        <v>1996</v>
      </c>
      <c r="I116" s="116">
        <f t="shared" si="37"/>
        <v>8443</v>
      </c>
      <c r="J116" s="114">
        <f>J112-J114</f>
        <v>2059</v>
      </c>
      <c r="K116" s="115">
        <f>K112-K114</f>
        <v>2081</v>
      </c>
      <c r="L116" s="115">
        <f t="shared" ref="L116:M116" si="53">L112-L114</f>
        <v>2135</v>
      </c>
      <c r="M116" s="254">
        <f t="shared" si="53"/>
        <v>2168</v>
      </c>
      <c r="N116" s="254"/>
      <c r="O116" s="59">
        <f t="shared" si="38"/>
        <v>-5.2587942674404808E-2</v>
      </c>
      <c r="P116" s="69"/>
      <c r="Q116" s="60">
        <f t="shared" si="39"/>
        <v>-1.5055852355512434E-2</v>
      </c>
      <c r="R116" s="204"/>
      <c r="S116" s="20"/>
    </row>
    <row r="117" spans="1:19" ht="15" customHeight="1">
      <c r="A117" s="20"/>
      <c r="B117" s="49"/>
      <c r="C117" s="245"/>
      <c r="D117" s="81"/>
      <c r="E117" s="81"/>
      <c r="F117" s="81"/>
      <c r="G117" s="81"/>
      <c r="H117" s="81"/>
      <c r="I117" s="81"/>
      <c r="J117" s="81"/>
      <c r="K117" s="81"/>
      <c r="L117" s="81"/>
      <c r="M117" s="81"/>
      <c r="N117" s="81"/>
      <c r="O117" s="42"/>
      <c r="P117" s="81"/>
      <c r="Q117" s="42"/>
      <c r="R117" s="258"/>
      <c r="S117" s="20"/>
    </row>
    <row r="118" spans="1:19" ht="9" customHeight="1">
      <c r="A118" s="20"/>
      <c r="B118" s="20"/>
      <c r="C118" s="20"/>
      <c r="D118" s="20"/>
      <c r="E118" s="20"/>
      <c r="F118" s="20"/>
      <c r="G118" s="20"/>
      <c r="H118" s="20"/>
      <c r="I118" s="20"/>
      <c r="J118" s="20"/>
      <c r="K118" s="20"/>
      <c r="L118" s="20"/>
      <c r="M118" s="20"/>
      <c r="N118" s="20"/>
      <c r="O118" s="36"/>
      <c r="P118" s="20"/>
      <c r="Q118" s="20"/>
      <c r="R118" s="20"/>
      <c r="S118" s="20"/>
    </row>
    <row r="119" spans="1:19" s="48" customFormat="1">
      <c r="D119" s="44"/>
      <c r="E119" s="44"/>
      <c r="G119" s="44"/>
      <c r="H119" s="44"/>
      <c r="I119" s="44"/>
      <c r="J119" s="44"/>
      <c r="K119" s="44"/>
      <c r="L119" s="44"/>
      <c r="M119" s="44"/>
      <c r="N119" s="44"/>
      <c r="O119" s="52"/>
      <c r="Q119" s="52"/>
    </row>
  </sheetData>
  <sheetProtection password="8355" sheet="1" objects="1" scenarios="1"/>
  <mergeCells count="1">
    <mergeCell ref="T56:Y57"/>
  </mergeCells>
  <phoneticPr fontId="3" type="noConversion"/>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rowBreaks count="1" manualBreakCount="1">
    <brk id="9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9" style="37" bestFit="1" customWidth="1"/>
    <col min="4" max="13" width="8.7109375" style="37" customWidth="1"/>
    <col min="14" max="14" width="1.7109375" style="37" customWidth="1"/>
    <col min="15" max="15" width="8.7109375" style="310" customWidth="1"/>
    <col min="16" max="16" width="1.7109375" style="37" customWidth="1"/>
    <col min="17" max="17" width="8.7109375" style="310" customWidth="1"/>
    <col min="18" max="18" width="1.7109375" style="37" customWidth="1"/>
    <col min="19" max="19" width="1.28515625" style="37" customWidth="1"/>
    <col min="20" max="16384" width="9.140625" style="37"/>
  </cols>
  <sheetData>
    <row r="1" spans="1:20" ht="9" customHeight="1">
      <c r="A1" s="20"/>
      <c r="B1" s="20"/>
      <c r="C1" s="20"/>
      <c r="D1" s="20"/>
      <c r="E1" s="20"/>
      <c r="F1" s="20"/>
      <c r="G1" s="20"/>
      <c r="H1" s="20"/>
      <c r="I1" s="20"/>
      <c r="J1" s="20"/>
      <c r="K1" s="20"/>
      <c r="L1" s="20"/>
      <c r="M1" s="20"/>
      <c r="N1" s="20"/>
      <c r="O1" s="289"/>
      <c r="P1" s="20"/>
      <c r="Q1" s="290"/>
      <c r="R1" s="20"/>
      <c r="S1" s="20"/>
    </row>
    <row r="2" spans="1:20" ht="15" customHeight="1">
      <c r="A2" s="20"/>
      <c r="B2" s="38"/>
      <c r="C2" s="39" t="s">
        <v>29</v>
      </c>
      <c r="D2" s="40">
        <f>+Revenues!D2</f>
        <v>2014</v>
      </c>
      <c r="E2" s="38" t="str">
        <f>+Revenues!E2</f>
        <v>Q4 '14</v>
      </c>
      <c r="F2" s="38" t="str">
        <f>+Revenues!F2</f>
        <v>Q3 '14</v>
      </c>
      <c r="G2" s="38" t="str">
        <f>+Revenues!G2</f>
        <v>Q2 '14</v>
      </c>
      <c r="H2" s="38" t="str">
        <f>+Revenues!H2</f>
        <v>Q1 '14</v>
      </c>
      <c r="I2" s="40">
        <f>+Revenues!I2</f>
        <v>2013</v>
      </c>
      <c r="J2" s="38" t="str">
        <f>+Revenues!J2</f>
        <v>Q4 '13</v>
      </c>
      <c r="K2" s="38" t="str">
        <f>+Revenues!K2</f>
        <v>Q3 '13</v>
      </c>
      <c r="L2" s="38" t="str">
        <f>+Revenues!L2</f>
        <v>Q2 '13</v>
      </c>
      <c r="M2" s="38" t="str">
        <f>+Revenues!M2</f>
        <v>Q1 '13</v>
      </c>
      <c r="N2" s="38"/>
      <c r="O2" s="38" t="str">
        <f>+Revenues!O2</f>
        <v>y-on-y</v>
      </c>
      <c r="P2" s="38"/>
      <c r="Q2" s="42" t="s">
        <v>216</v>
      </c>
      <c r="R2" s="232"/>
      <c r="S2" s="20"/>
    </row>
    <row r="3" spans="1:20" ht="15" customHeight="1">
      <c r="A3" s="20"/>
      <c r="B3" s="74"/>
      <c r="C3" s="45" t="s">
        <v>328</v>
      </c>
      <c r="D3" s="38"/>
      <c r="E3" s="38"/>
      <c r="F3" s="38"/>
      <c r="G3" s="38"/>
      <c r="H3" s="38"/>
      <c r="I3" s="38"/>
      <c r="J3" s="38"/>
      <c r="K3" s="38"/>
      <c r="L3" s="38"/>
      <c r="M3" s="38"/>
      <c r="N3" s="38"/>
      <c r="O3" s="38" t="str">
        <f>+Revenues!O3</f>
        <v>FY%</v>
      </c>
      <c r="P3" s="53"/>
      <c r="Q3" s="181" t="str">
        <f>+Revenues!Q3</f>
        <v>Q4%</v>
      </c>
      <c r="R3" s="74"/>
      <c r="S3" s="20"/>
    </row>
    <row r="4" spans="1:20" ht="15" customHeight="1">
      <c r="A4" s="20"/>
      <c r="B4" s="74"/>
      <c r="C4" s="74"/>
      <c r="D4" s="291"/>
      <c r="E4" s="291"/>
      <c r="F4" s="291"/>
      <c r="G4" s="291"/>
      <c r="H4" s="291"/>
      <c r="I4" s="291"/>
      <c r="J4" s="291"/>
      <c r="K4" s="291"/>
      <c r="L4" s="291"/>
      <c r="M4" s="291"/>
      <c r="N4" s="291"/>
      <c r="O4" s="292"/>
      <c r="P4" s="74"/>
      <c r="Q4" s="292"/>
      <c r="R4" s="280"/>
      <c r="S4" s="20"/>
    </row>
    <row r="5" spans="1:20" ht="15" customHeight="1">
      <c r="A5" s="20"/>
      <c r="B5" s="81"/>
      <c r="C5" s="82" t="s">
        <v>285</v>
      </c>
      <c r="D5" s="236">
        <f>+E5+F5+G5+H5</f>
        <v>1699</v>
      </c>
      <c r="E5" s="237">
        <v>6</v>
      </c>
      <c r="F5" s="244">
        <v>590</v>
      </c>
      <c r="G5" s="244">
        <v>547</v>
      </c>
      <c r="H5" s="244">
        <v>556</v>
      </c>
      <c r="I5" s="293">
        <f>+J5+K5+L5+M5</f>
        <v>2234</v>
      </c>
      <c r="J5" s="237">
        <v>571</v>
      </c>
      <c r="K5" s="238">
        <v>570</v>
      </c>
      <c r="L5" s="238">
        <v>528</v>
      </c>
      <c r="M5" s="244">
        <v>565</v>
      </c>
      <c r="N5" s="244"/>
      <c r="O5" s="87">
        <f>+IFERROR(IF(D5*I5&lt;0,"n.m.",IF(D5/I5-1&gt;100%,"&gt;100%",D5/I5-1)),"n.m.")</f>
        <v>-0.23948075201432406</v>
      </c>
      <c r="P5" s="79"/>
      <c r="Q5" s="88">
        <f>+IFERROR(IF(E5*J5&lt;0,"n.m.",IF(E5/J5-1&gt;100%,"&gt;100%",E5/J5-1)),"n.m.")</f>
        <v>-0.989492119089317</v>
      </c>
      <c r="R5" s="264"/>
      <c r="S5" s="20"/>
    </row>
    <row r="6" spans="1:20" ht="15" customHeight="1">
      <c r="A6" s="20"/>
      <c r="B6" s="81"/>
      <c r="C6" s="82" t="s">
        <v>21</v>
      </c>
      <c r="D6" s="236">
        <f t="shared" ref="D6:D27" si="0">+E6+F6+G6+H6</f>
        <v>562</v>
      </c>
      <c r="E6" s="237">
        <v>146</v>
      </c>
      <c r="F6" s="244">
        <v>138</v>
      </c>
      <c r="G6" s="244">
        <v>142</v>
      </c>
      <c r="H6" s="244">
        <v>136</v>
      </c>
      <c r="I6" s="293">
        <f t="shared" ref="I6:I27" si="1">+J6+K6+L6+M6</f>
        <v>536</v>
      </c>
      <c r="J6" s="237">
        <v>131</v>
      </c>
      <c r="K6" s="238">
        <v>134</v>
      </c>
      <c r="L6" s="238">
        <v>134</v>
      </c>
      <c r="M6" s="244">
        <v>137</v>
      </c>
      <c r="N6" s="244"/>
      <c r="O6" s="87">
        <f t="shared" ref="O6:O27" si="2">+IFERROR(IF(D6*I6&lt;0,"n.m.",IF(D6/I6-1&gt;100%,"&gt;100%",D6/I6-1)),"n.m.")</f>
        <v>4.8507462686567138E-2</v>
      </c>
      <c r="P6" s="79"/>
      <c r="Q6" s="88">
        <f t="shared" ref="Q6:Q27" si="3">+IFERROR(IF(E6*J6&lt;0,"n.m.",IF(E6/J6-1&gt;100%,"&gt;100%",E6/J6-1)),"n.m.")</f>
        <v>0.11450381679389321</v>
      </c>
      <c r="R6" s="264"/>
      <c r="S6" s="20"/>
    </row>
    <row r="7" spans="1:20" ht="15" customHeight="1">
      <c r="A7" s="20"/>
      <c r="B7" s="81"/>
      <c r="C7" s="82" t="s">
        <v>207</v>
      </c>
      <c r="D7" s="240">
        <f t="shared" si="0"/>
        <v>41</v>
      </c>
      <c r="E7" s="241">
        <v>11</v>
      </c>
      <c r="F7" s="263">
        <v>8</v>
      </c>
      <c r="G7" s="263">
        <v>9</v>
      </c>
      <c r="H7" s="263">
        <v>13</v>
      </c>
      <c r="I7" s="294">
        <f t="shared" si="1"/>
        <v>37</v>
      </c>
      <c r="J7" s="241">
        <v>0</v>
      </c>
      <c r="K7" s="242">
        <v>11</v>
      </c>
      <c r="L7" s="242">
        <v>13</v>
      </c>
      <c r="M7" s="263">
        <v>13</v>
      </c>
      <c r="N7" s="263"/>
      <c r="O7" s="87">
        <f t="shared" si="2"/>
        <v>0.10810810810810811</v>
      </c>
      <c r="P7" s="244"/>
      <c r="Q7" s="88" t="str">
        <f t="shared" si="3"/>
        <v>n.m.</v>
      </c>
      <c r="R7" s="264"/>
      <c r="S7" s="20"/>
    </row>
    <row r="8" spans="1:20" s="62" customFormat="1" ht="15" customHeight="1">
      <c r="A8" s="20"/>
      <c r="B8" s="53"/>
      <c r="C8" s="53" t="s">
        <v>429</v>
      </c>
      <c r="D8" s="246">
        <f t="shared" si="0"/>
        <v>2302</v>
      </c>
      <c r="E8" s="247">
        <f t="shared" ref="E8" si="4">E5+E6+E7</f>
        <v>163</v>
      </c>
      <c r="F8" s="279">
        <f t="shared" ref="F8:H8" si="5">F5+F6+F7</f>
        <v>736</v>
      </c>
      <c r="G8" s="279">
        <f t="shared" ref="G8" si="6">G5+G6+G7</f>
        <v>698</v>
      </c>
      <c r="H8" s="279">
        <f t="shared" si="5"/>
        <v>705</v>
      </c>
      <c r="I8" s="295">
        <f t="shared" si="1"/>
        <v>2807</v>
      </c>
      <c r="J8" s="247">
        <f>J5+J6+J7</f>
        <v>702</v>
      </c>
      <c r="K8" s="248">
        <f t="shared" ref="K8:M8" si="7">K5+K6+K7</f>
        <v>715</v>
      </c>
      <c r="L8" s="248">
        <f t="shared" si="7"/>
        <v>675</v>
      </c>
      <c r="M8" s="279">
        <f t="shared" si="7"/>
        <v>715</v>
      </c>
      <c r="N8" s="279"/>
      <c r="O8" s="59">
        <f t="shared" si="2"/>
        <v>-0.17990737442109017</v>
      </c>
      <c r="P8" s="58"/>
      <c r="Q8" s="60">
        <f t="shared" si="3"/>
        <v>-0.76780626780626782</v>
      </c>
      <c r="R8" s="204"/>
      <c r="S8" s="20"/>
    </row>
    <row r="9" spans="1:20" s="62" customFormat="1" ht="15" customHeight="1">
      <c r="A9" s="20"/>
      <c r="B9" s="53"/>
      <c r="C9" s="53"/>
      <c r="D9" s="246"/>
      <c r="E9" s="247"/>
      <c r="F9" s="279"/>
      <c r="G9" s="279"/>
      <c r="H9" s="279"/>
      <c r="I9" s="295"/>
      <c r="J9" s="247"/>
      <c r="K9" s="248"/>
      <c r="L9" s="248"/>
      <c r="M9" s="279"/>
      <c r="N9" s="279"/>
      <c r="O9" s="59"/>
      <c r="P9" s="58"/>
      <c r="Q9" s="60"/>
      <c r="R9" s="204"/>
      <c r="S9" s="20"/>
    </row>
    <row r="10" spans="1:20" ht="15" customHeight="1">
      <c r="A10" s="20"/>
      <c r="B10" s="74"/>
      <c r="C10" s="74" t="s">
        <v>186</v>
      </c>
      <c r="D10" s="250">
        <f t="shared" si="0"/>
        <v>1216</v>
      </c>
      <c r="E10" s="84">
        <v>313</v>
      </c>
      <c r="F10" s="79">
        <v>307</v>
      </c>
      <c r="G10" s="79">
        <v>304</v>
      </c>
      <c r="H10" s="79">
        <v>292</v>
      </c>
      <c r="I10" s="296">
        <f t="shared" si="1"/>
        <v>1100</v>
      </c>
      <c r="J10" s="84">
        <v>320</v>
      </c>
      <c r="K10" s="85">
        <v>274</v>
      </c>
      <c r="L10" s="85">
        <v>254</v>
      </c>
      <c r="M10" s="79">
        <v>252</v>
      </c>
      <c r="N10" s="79"/>
      <c r="O10" s="87">
        <f t="shared" si="2"/>
        <v>0.10545454545454547</v>
      </c>
      <c r="P10" s="79"/>
      <c r="Q10" s="88">
        <f t="shared" si="3"/>
        <v>-2.1874999999999978E-2</v>
      </c>
      <c r="R10" s="282"/>
      <c r="S10" s="20"/>
    </row>
    <row r="11" spans="1:20" ht="15" customHeight="1">
      <c r="A11" s="20"/>
      <c r="B11" s="74"/>
      <c r="C11" s="82" t="s">
        <v>187</v>
      </c>
      <c r="D11" s="250">
        <f t="shared" si="0"/>
        <v>1512</v>
      </c>
      <c r="E11" s="84">
        <v>384</v>
      </c>
      <c r="F11" s="79">
        <v>369</v>
      </c>
      <c r="G11" s="79">
        <v>373</v>
      </c>
      <c r="H11" s="79">
        <v>386</v>
      </c>
      <c r="I11" s="296">
        <f t="shared" si="1"/>
        <v>1587</v>
      </c>
      <c r="J11" s="84">
        <v>392</v>
      </c>
      <c r="K11" s="85">
        <v>386</v>
      </c>
      <c r="L11" s="85">
        <v>401</v>
      </c>
      <c r="M11" s="79">
        <v>408</v>
      </c>
      <c r="N11" s="79"/>
      <c r="O11" s="87">
        <f t="shared" si="2"/>
        <v>-4.7258979206049156E-2</v>
      </c>
      <c r="P11" s="79"/>
      <c r="Q11" s="88">
        <f t="shared" si="3"/>
        <v>-2.0408163265306145E-2</v>
      </c>
      <c r="R11" s="264"/>
      <c r="S11" s="20"/>
    </row>
    <row r="12" spans="1:20" ht="15" customHeight="1">
      <c r="A12" s="20"/>
      <c r="B12" s="74"/>
      <c r="C12" s="82" t="s">
        <v>22</v>
      </c>
      <c r="D12" s="250">
        <f t="shared" si="0"/>
        <v>2330</v>
      </c>
      <c r="E12" s="84">
        <v>606</v>
      </c>
      <c r="F12" s="79">
        <v>553</v>
      </c>
      <c r="G12" s="79">
        <v>590</v>
      </c>
      <c r="H12" s="79">
        <v>581</v>
      </c>
      <c r="I12" s="296">
        <f t="shared" si="1"/>
        <v>2495</v>
      </c>
      <c r="J12" s="84">
        <v>643</v>
      </c>
      <c r="K12" s="85">
        <v>576</v>
      </c>
      <c r="L12" s="85">
        <v>642</v>
      </c>
      <c r="M12" s="79">
        <v>634</v>
      </c>
      <c r="N12" s="79"/>
      <c r="O12" s="87">
        <f t="shared" si="2"/>
        <v>-6.6132264529058071E-2</v>
      </c>
      <c r="P12" s="79"/>
      <c r="Q12" s="88">
        <f t="shared" si="3"/>
        <v>-5.754276827371696E-2</v>
      </c>
      <c r="R12" s="264"/>
      <c r="S12" s="20"/>
    </row>
    <row r="13" spans="1:20" ht="15" customHeight="1">
      <c r="A13" s="20"/>
      <c r="B13" s="74"/>
      <c r="C13" s="82" t="s">
        <v>193</v>
      </c>
      <c r="D13" s="250">
        <f t="shared" si="0"/>
        <v>1021</v>
      </c>
      <c r="E13" s="84">
        <v>245</v>
      </c>
      <c r="F13" s="79">
        <v>255</v>
      </c>
      <c r="G13" s="79">
        <v>256</v>
      </c>
      <c r="H13" s="79">
        <v>265</v>
      </c>
      <c r="I13" s="296">
        <f t="shared" si="1"/>
        <v>1046</v>
      </c>
      <c r="J13" s="84">
        <v>257</v>
      </c>
      <c r="K13" s="85">
        <v>266</v>
      </c>
      <c r="L13" s="85">
        <v>262</v>
      </c>
      <c r="M13" s="79">
        <v>261</v>
      </c>
      <c r="N13" s="79"/>
      <c r="O13" s="87">
        <f t="shared" si="2"/>
        <v>-2.390057361376674E-2</v>
      </c>
      <c r="P13" s="79"/>
      <c r="Q13" s="88">
        <f t="shared" si="3"/>
        <v>-4.6692607003890996E-2</v>
      </c>
      <c r="R13" s="264"/>
      <c r="S13" s="20"/>
    </row>
    <row r="14" spans="1:20" ht="15" customHeight="1">
      <c r="A14" s="20"/>
      <c r="B14" s="74"/>
      <c r="C14" s="82" t="s">
        <v>207</v>
      </c>
      <c r="D14" s="250">
        <f t="shared" si="0"/>
        <v>-2074</v>
      </c>
      <c r="E14" s="84">
        <v>-515</v>
      </c>
      <c r="F14" s="79">
        <v>-526</v>
      </c>
      <c r="G14" s="79">
        <v>-510</v>
      </c>
      <c r="H14" s="79">
        <v>-523</v>
      </c>
      <c r="I14" s="296">
        <f t="shared" si="1"/>
        <v>-2181</v>
      </c>
      <c r="J14" s="84">
        <v>-546</v>
      </c>
      <c r="K14" s="85">
        <v>-536</v>
      </c>
      <c r="L14" s="85">
        <v>-541</v>
      </c>
      <c r="M14" s="79">
        <v>-558</v>
      </c>
      <c r="N14" s="79"/>
      <c r="O14" s="87">
        <f t="shared" si="2"/>
        <v>-4.9060064190738162E-2</v>
      </c>
      <c r="P14" s="79"/>
      <c r="Q14" s="88">
        <f t="shared" si="3"/>
        <v>-5.6776556776556797E-2</v>
      </c>
      <c r="R14" s="264"/>
      <c r="S14" s="20"/>
    </row>
    <row r="15" spans="1:20" s="62" customFormat="1" ht="15" customHeight="1">
      <c r="A15" s="20"/>
      <c r="B15" s="53"/>
      <c r="C15" s="245" t="s">
        <v>105</v>
      </c>
      <c r="D15" s="133">
        <f t="shared" si="0"/>
        <v>4005</v>
      </c>
      <c r="E15" s="55">
        <f t="shared" ref="E15" si="8">E10+E11+E12+E13+E14</f>
        <v>1033</v>
      </c>
      <c r="F15" s="58">
        <f t="shared" ref="F15:M15" si="9">F10+F11+F12+F13+F14</f>
        <v>958</v>
      </c>
      <c r="G15" s="58">
        <f t="shared" ref="G15" si="10">G10+G11+G12+G13+G14</f>
        <v>1013</v>
      </c>
      <c r="H15" s="58">
        <f t="shared" si="9"/>
        <v>1001</v>
      </c>
      <c r="I15" s="134">
        <f t="shared" si="1"/>
        <v>4047</v>
      </c>
      <c r="J15" s="55">
        <f t="shared" si="9"/>
        <v>1066</v>
      </c>
      <c r="K15" s="56">
        <f t="shared" si="9"/>
        <v>966</v>
      </c>
      <c r="L15" s="56">
        <f t="shared" si="9"/>
        <v>1018</v>
      </c>
      <c r="M15" s="58">
        <f t="shared" si="9"/>
        <v>997</v>
      </c>
      <c r="N15" s="58"/>
      <c r="O15" s="59">
        <f t="shared" si="2"/>
        <v>-1.0378057820607856E-2</v>
      </c>
      <c r="P15" s="58"/>
      <c r="Q15" s="60">
        <f t="shared" si="3"/>
        <v>-3.0956848030018747E-2</v>
      </c>
      <c r="R15" s="204"/>
      <c r="S15" s="20"/>
      <c r="T15" s="297"/>
    </row>
    <row r="16" spans="1:20" s="62" customFormat="1" ht="15" customHeight="1">
      <c r="A16" s="20"/>
      <c r="B16" s="53"/>
      <c r="C16" s="53"/>
      <c r="D16" s="133"/>
      <c r="E16" s="55"/>
      <c r="F16" s="58"/>
      <c r="G16" s="58"/>
      <c r="H16" s="58"/>
      <c r="I16" s="134"/>
      <c r="J16" s="55"/>
      <c r="K16" s="56"/>
      <c r="L16" s="56"/>
      <c r="M16" s="58"/>
      <c r="N16" s="58"/>
      <c r="O16" s="59"/>
      <c r="P16" s="58"/>
      <c r="Q16" s="60"/>
      <c r="R16" s="204"/>
      <c r="S16" s="20"/>
    </row>
    <row r="17" spans="1:19" s="62" customFormat="1" ht="15" customHeight="1">
      <c r="A17" s="20"/>
      <c r="B17" s="53"/>
      <c r="C17" s="94" t="s">
        <v>114</v>
      </c>
      <c r="D17" s="253">
        <f t="shared" si="0"/>
        <v>925</v>
      </c>
      <c r="E17" s="114">
        <v>242</v>
      </c>
      <c r="F17" s="254">
        <v>236</v>
      </c>
      <c r="G17" s="254">
        <v>226</v>
      </c>
      <c r="H17" s="254">
        <v>221</v>
      </c>
      <c r="I17" s="298">
        <f t="shared" si="1"/>
        <v>940</v>
      </c>
      <c r="J17" s="114">
        <v>226</v>
      </c>
      <c r="K17" s="115">
        <v>239</v>
      </c>
      <c r="L17" s="115">
        <v>240</v>
      </c>
      <c r="M17" s="254">
        <v>235</v>
      </c>
      <c r="N17" s="254"/>
      <c r="O17" s="59">
        <f t="shared" si="2"/>
        <v>-1.5957446808510634E-2</v>
      </c>
      <c r="P17" s="254"/>
      <c r="Q17" s="60">
        <f t="shared" si="3"/>
        <v>7.079646017699126E-2</v>
      </c>
      <c r="R17" s="204"/>
      <c r="S17" s="20"/>
    </row>
    <row r="18" spans="1:19" s="62" customFormat="1" ht="15" customHeight="1">
      <c r="A18" s="20"/>
      <c r="B18" s="53"/>
      <c r="C18" s="53"/>
      <c r="D18" s="133"/>
      <c r="E18" s="55"/>
      <c r="F18" s="58"/>
      <c r="G18" s="58"/>
      <c r="H18" s="58"/>
      <c r="I18" s="134"/>
      <c r="J18" s="55"/>
      <c r="K18" s="56"/>
      <c r="L18" s="56"/>
      <c r="M18" s="58"/>
      <c r="N18" s="58"/>
      <c r="O18" s="59"/>
      <c r="P18" s="58"/>
      <c r="Q18" s="60"/>
      <c r="R18" s="204"/>
      <c r="S18" s="20"/>
    </row>
    <row r="19" spans="1:19" s="62" customFormat="1" ht="15" customHeight="1">
      <c r="A19" s="20"/>
      <c r="B19" s="53"/>
      <c r="C19" s="53" t="s">
        <v>437</v>
      </c>
      <c r="D19" s="133">
        <f t="shared" si="0"/>
        <v>-322</v>
      </c>
      <c r="E19" s="55">
        <v>23</v>
      </c>
      <c r="F19" s="58">
        <v>37</v>
      </c>
      <c r="G19" s="58">
        <v>-420</v>
      </c>
      <c r="H19" s="58">
        <v>38</v>
      </c>
      <c r="I19" s="134">
        <f t="shared" si="1"/>
        <v>179</v>
      </c>
      <c r="J19" s="55">
        <v>85</v>
      </c>
      <c r="K19" s="56">
        <v>30</v>
      </c>
      <c r="L19" s="56">
        <v>30</v>
      </c>
      <c r="M19" s="58">
        <v>34</v>
      </c>
      <c r="N19" s="58"/>
      <c r="O19" s="59" t="str">
        <f t="shared" si="2"/>
        <v>n.m.</v>
      </c>
      <c r="P19" s="255"/>
      <c r="Q19" s="60">
        <f t="shared" si="3"/>
        <v>-0.72941176470588243</v>
      </c>
      <c r="R19" s="204"/>
      <c r="S19" s="20"/>
    </row>
    <row r="20" spans="1:19" s="62" customFormat="1" ht="15" customHeight="1">
      <c r="A20" s="20"/>
      <c r="B20" s="53"/>
      <c r="C20" s="53"/>
      <c r="D20" s="253"/>
      <c r="E20" s="114"/>
      <c r="F20" s="254"/>
      <c r="G20" s="254"/>
      <c r="H20" s="254"/>
      <c r="I20" s="298"/>
      <c r="J20" s="114"/>
      <c r="K20" s="115"/>
      <c r="L20" s="115"/>
      <c r="M20" s="254"/>
      <c r="N20" s="254"/>
      <c r="O20" s="59"/>
      <c r="P20" s="97"/>
      <c r="Q20" s="60"/>
      <c r="R20" s="204"/>
      <c r="S20" s="20"/>
    </row>
    <row r="21" spans="1:19" s="62" customFormat="1" ht="15" customHeight="1">
      <c r="A21" s="20"/>
      <c r="B21" s="53"/>
      <c r="C21" s="53" t="s">
        <v>30</v>
      </c>
      <c r="D21" s="133">
        <f t="shared" si="0"/>
        <v>-221</v>
      </c>
      <c r="E21" s="55">
        <v>-47</v>
      </c>
      <c r="F21" s="58">
        <v>-61</v>
      </c>
      <c r="G21" s="58">
        <v>-56</v>
      </c>
      <c r="H21" s="58">
        <v>-57</v>
      </c>
      <c r="I21" s="134">
        <f t="shared" si="1"/>
        <v>-247</v>
      </c>
      <c r="J21" s="55">
        <v>-53</v>
      </c>
      <c r="K21" s="56">
        <v>-68</v>
      </c>
      <c r="L21" s="56">
        <v>-62</v>
      </c>
      <c r="M21" s="58">
        <v>-64</v>
      </c>
      <c r="N21" s="58"/>
      <c r="O21" s="59">
        <f t="shared" si="2"/>
        <v>-0.10526315789473684</v>
      </c>
      <c r="P21" s="97"/>
      <c r="Q21" s="60">
        <f t="shared" si="3"/>
        <v>-0.1132075471698113</v>
      </c>
      <c r="R21" s="204"/>
      <c r="S21" s="20"/>
    </row>
    <row r="22" spans="1:19" s="62" customFormat="1" ht="15" customHeight="1">
      <c r="A22" s="20"/>
      <c r="B22" s="53"/>
      <c r="C22" s="53"/>
      <c r="D22" s="133"/>
      <c r="E22" s="55"/>
      <c r="F22" s="58"/>
      <c r="G22" s="58"/>
      <c r="H22" s="58"/>
      <c r="I22" s="134"/>
      <c r="J22" s="55"/>
      <c r="K22" s="56"/>
      <c r="L22" s="56"/>
      <c r="M22" s="58"/>
      <c r="N22" s="58"/>
      <c r="O22" s="59"/>
      <c r="P22" s="58"/>
      <c r="Q22" s="60"/>
      <c r="R22" s="204"/>
      <c r="S22" s="20"/>
    </row>
    <row r="23" spans="1:19" s="62" customFormat="1" ht="15" customHeight="1">
      <c r="A23" s="20"/>
      <c r="B23" s="53"/>
      <c r="C23" s="53" t="s">
        <v>438</v>
      </c>
      <c r="D23" s="133">
        <f t="shared" si="0"/>
        <v>6689</v>
      </c>
      <c r="E23" s="55">
        <f t="shared" ref="E23" si="11">E8+E15+E17+E19+E21</f>
        <v>1414</v>
      </c>
      <c r="F23" s="58">
        <f t="shared" ref="F23:M23" si="12">F8+F15+F17+F19+F21</f>
        <v>1906</v>
      </c>
      <c r="G23" s="58">
        <f t="shared" ref="G23" si="13">G8+G15+G17+G19+G21</f>
        <v>1461</v>
      </c>
      <c r="H23" s="58">
        <f t="shared" si="12"/>
        <v>1908</v>
      </c>
      <c r="I23" s="134">
        <f t="shared" si="1"/>
        <v>7726</v>
      </c>
      <c r="J23" s="55">
        <f t="shared" si="12"/>
        <v>2026</v>
      </c>
      <c r="K23" s="56">
        <f t="shared" si="12"/>
        <v>1882</v>
      </c>
      <c r="L23" s="56">
        <f t="shared" si="12"/>
        <v>1901</v>
      </c>
      <c r="M23" s="58">
        <f t="shared" si="12"/>
        <v>1917</v>
      </c>
      <c r="N23" s="58"/>
      <c r="O23" s="59">
        <f t="shared" si="2"/>
        <v>-0.1342221071705928</v>
      </c>
      <c r="P23" s="58"/>
      <c r="Q23" s="60">
        <f t="shared" si="3"/>
        <v>-0.30207305034550835</v>
      </c>
      <c r="R23" s="204"/>
      <c r="S23" s="20"/>
    </row>
    <row r="24" spans="1:19" s="62" customFormat="1" ht="15" customHeight="1">
      <c r="A24" s="20"/>
      <c r="B24" s="53"/>
      <c r="C24" s="53"/>
      <c r="D24" s="133"/>
      <c r="E24" s="55"/>
      <c r="F24" s="58"/>
      <c r="G24" s="58"/>
      <c r="H24" s="58"/>
      <c r="I24" s="134"/>
      <c r="J24" s="55"/>
      <c r="K24" s="56"/>
      <c r="L24" s="56"/>
      <c r="M24" s="58"/>
      <c r="N24" s="58"/>
      <c r="O24" s="59"/>
      <c r="P24" s="58"/>
      <c r="Q24" s="60"/>
      <c r="R24" s="204"/>
      <c r="S24" s="20"/>
    </row>
    <row r="25" spans="1:19" s="132" customFormat="1" ht="15" customHeight="1">
      <c r="A25" s="20"/>
      <c r="B25" s="124"/>
      <c r="C25" s="124" t="s">
        <v>283</v>
      </c>
      <c r="D25" s="257">
        <f t="shared" si="0"/>
        <v>1621</v>
      </c>
      <c r="E25" s="125">
        <v>0</v>
      </c>
      <c r="F25" s="128">
        <v>561</v>
      </c>
      <c r="G25" s="128">
        <v>524</v>
      </c>
      <c r="H25" s="128">
        <v>536</v>
      </c>
      <c r="I25" s="299">
        <f t="shared" si="1"/>
        <v>2137</v>
      </c>
      <c r="J25" s="125">
        <v>546</v>
      </c>
      <c r="K25" s="126">
        <v>545</v>
      </c>
      <c r="L25" s="126">
        <v>504</v>
      </c>
      <c r="M25" s="128">
        <v>542</v>
      </c>
      <c r="N25" s="128"/>
      <c r="O25" s="129">
        <f t="shared" si="2"/>
        <v>-0.24145999064108559</v>
      </c>
      <c r="P25" s="128"/>
      <c r="Q25" s="130">
        <f t="shared" si="3"/>
        <v>-1</v>
      </c>
      <c r="R25" s="300"/>
      <c r="S25" s="20"/>
    </row>
    <row r="26" spans="1:19" s="62" customFormat="1" ht="15" customHeight="1">
      <c r="A26" s="20"/>
      <c r="B26" s="53"/>
      <c r="C26" s="53"/>
      <c r="D26" s="133"/>
      <c r="E26" s="55"/>
      <c r="F26" s="58"/>
      <c r="G26" s="58"/>
      <c r="H26" s="58"/>
      <c r="I26" s="134"/>
      <c r="J26" s="55"/>
      <c r="K26" s="56"/>
      <c r="L26" s="56"/>
      <c r="M26" s="58"/>
      <c r="N26" s="58"/>
      <c r="O26" s="59"/>
      <c r="P26" s="58"/>
      <c r="Q26" s="60"/>
      <c r="R26" s="204"/>
      <c r="S26" s="20"/>
    </row>
    <row r="27" spans="1:19" s="62" customFormat="1" ht="15" customHeight="1">
      <c r="A27" s="20"/>
      <c r="B27" s="53"/>
      <c r="C27" s="53" t="s">
        <v>301</v>
      </c>
      <c r="D27" s="133">
        <f t="shared" si="0"/>
        <v>5068</v>
      </c>
      <c r="E27" s="55">
        <f t="shared" ref="E27" si="14">+E23-E25</f>
        <v>1414</v>
      </c>
      <c r="F27" s="58">
        <f t="shared" ref="F27:M27" si="15">+F23-F25</f>
        <v>1345</v>
      </c>
      <c r="G27" s="58">
        <f t="shared" ref="G27" si="16">+G23-G25</f>
        <v>937</v>
      </c>
      <c r="H27" s="58">
        <f t="shared" si="15"/>
        <v>1372</v>
      </c>
      <c r="I27" s="134">
        <f t="shared" si="1"/>
        <v>5589</v>
      </c>
      <c r="J27" s="55">
        <f t="shared" si="15"/>
        <v>1480</v>
      </c>
      <c r="K27" s="301">
        <f t="shared" si="15"/>
        <v>1337</v>
      </c>
      <c r="L27" s="301">
        <f t="shared" si="15"/>
        <v>1397</v>
      </c>
      <c r="M27" s="58">
        <f t="shared" si="15"/>
        <v>1375</v>
      </c>
      <c r="N27" s="58"/>
      <c r="O27" s="59">
        <f t="shared" si="2"/>
        <v>-9.3218822687421765E-2</v>
      </c>
      <c r="P27" s="58"/>
      <c r="Q27" s="60">
        <f t="shared" si="3"/>
        <v>-4.4594594594594583E-2</v>
      </c>
      <c r="R27" s="204"/>
      <c r="S27" s="20"/>
    </row>
    <row r="28" spans="1:19" ht="15" customHeight="1">
      <c r="A28" s="20"/>
      <c r="B28" s="74"/>
      <c r="C28" s="53"/>
      <c r="D28" s="81"/>
      <c r="E28" s="81"/>
      <c r="F28" s="81"/>
      <c r="G28" s="81"/>
      <c r="H28" s="81"/>
      <c r="I28" s="81"/>
      <c r="J28" s="81"/>
      <c r="K28" s="81"/>
      <c r="L28" s="81"/>
      <c r="M28" s="81"/>
      <c r="N28" s="81"/>
      <c r="O28" s="42"/>
      <c r="P28" s="81"/>
      <c r="Q28" s="42"/>
      <c r="R28" s="53"/>
      <c r="S28" s="20"/>
    </row>
    <row r="29" spans="1:19" ht="9" customHeight="1">
      <c r="A29" s="20"/>
      <c r="B29" s="20"/>
      <c r="C29" s="20"/>
      <c r="D29" s="20"/>
      <c r="E29" s="20"/>
      <c r="F29" s="20"/>
      <c r="G29" s="20"/>
      <c r="H29" s="20"/>
      <c r="I29" s="20"/>
      <c r="J29" s="20"/>
      <c r="K29" s="20"/>
      <c r="L29" s="20"/>
      <c r="M29" s="20"/>
      <c r="N29" s="20"/>
      <c r="O29" s="289"/>
      <c r="P29" s="20"/>
      <c r="Q29" s="290"/>
      <c r="R29" s="20"/>
      <c r="S29" s="20"/>
    </row>
    <row r="30" spans="1:19" ht="17.25">
      <c r="A30" s="167"/>
      <c r="B30" s="168" t="s">
        <v>439</v>
      </c>
      <c r="C30" s="168"/>
      <c r="D30" s="169"/>
      <c r="E30" s="168"/>
      <c r="F30" s="169"/>
      <c r="G30" s="169"/>
      <c r="H30" s="169"/>
      <c r="I30" s="169"/>
      <c r="J30" s="168"/>
      <c r="K30" s="169"/>
      <c r="L30" s="169"/>
      <c r="M30" s="169"/>
      <c r="N30" s="169"/>
      <c r="O30" s="170"/>
      <c r="P30" s="169"/>
      <c r="Q30" s="170"/>
      <c r="R30" s="168"/>
      <c r="S30" s="169"/>
    </row>
    <row r="31" spans="1:19" ht="12.75" customHeight="1">
      <c r="A31" s="229"/>
      <c r="B31" s="259"/>
      <c r="C31" s="229"/>
      <c r="D31" s="48"/>
      <c r="E31" s="229"/>
      <c r="F31" s="48"/>
      <c r="G31" s="48"/>
      <c r="H31" s="48"/>
      <c r="I31" s="48"/>
      <c r="J31" s="229"/>
      <c r="K31" s="229"/>
      <c r="L31" s="229"/>
      <c r="M31" s="229"/>
      <c r="N31" s="229"/>
      <c r="O31" s="170"/>
      <c r="P31" s="48"/>
      <c r="Q31" s="170"/>
      <c r="R31" s="167"/>
      <c r="S31" s="229"/>
    </row>
    <row r="32" spans="1:19" ht="9" customHeight="1">
      <c r="A32" s="20"/>
      <c r="B32" s="20"/>
      <c r="C32" s="20"/>
      <c r="D32" s="20"/>
      <c r="E32" s="20"/>
      <c r="F32" s="20"/>
      <c r="G32" s="20"/>
      <c r="H32" s="20"/>
      <c r="I32" s="20"/>
      <c r="J32" s="20"/>
      <c r="K32" s="20"/>
      <c r="L32" s="20"/>
      <c r="M32" s="20"/>
      <c r="N32" s="20"/>
      <c r="O32" s="289"/>
      <c r="P32" s="20"/>
      <c r="Q32" s="290"/>
      <c r="R32" s="20"/>
      <c r="S32" s="20"/>
    </row>
    <row r="33" spans="1:19" ht="15" customHeight="1">
      <c r="A33" s="20"/>
      <c r="B33" s="38"/>
      <c r="C33" s="39" t="s">
        <v>29</v>
      </c>
      <c r="D33" s="40">
        <f t="shared" ref="D33:E33" si="17">+D2</f>
        <v>2014</v>
      </c>
      <c r="E33" s="38" t="str">
        <f t="shared" si="17"/>
        <v>Q4 '14</v>
      </c>
      <c r="F33" s="38" t="str">
        <f>+F2</f>
        <v>Q3 '14</v>
      </c>
      <c r="G33" s="38" t="str">
        <f>+G2</f>
        <v>Q2 '14</v>
      </c>
      <c r="H33" s="38" t="str">
        <f>+H2</f>
        <v>Q1 '14</v>
      </c>
      <c r="I33" s="40">
        <f>+Expenses!I2</f>
        <v>2013</v>
      </c>
      <c r="J33" s="38" t="str">
        <f>+Expenses!J2</f>
        <v>Q4 '13</v>
      </c>
      <c r="K33" s="38" t="str">
        <f>+Expenses!K2</f>
        <v>Q3 '13</v>
      </c>
      <c r="L33" s="38" t="str">
        <f>+Expenses!L2</f>
        <v>Q2 '13</v>
      </c>
      <c r="M33" s="38" t="str">
        <f>+Expenses!M2</f>
        <v>Q1 '13</v>
      </c>
      <c r="N33" s="38"/>
      <c r="O33" s="38" t="str">
        <f>+Expenses!O2</f>
        <v>y-on-y</v>
      </c>
      <c r="P33" s="38"/>
      <c r="Q33" s="42" t="s">
        <v>216</v>
      </c>
      <c r="R33" s="302"/>
      <c r="S33" s="20"/>
    </row>
    <row r="34" spans="1:19" ht="15" customHeight="1">
      <c r="A34" s="20"/>
      <c r="B34" s="74"/>
      <c r="C34" s="45" t="s">
        <v>440</v>
      </c>
      <c r="D34" s="38"/>
      <c r="E34" s="38"/>
      <c r="F34" s="38"/>
      <c r="G34" s="38"/>
      <c r="H34" s="38"/>
      <c r="I34" s="38"/>
      <c r="J34" s="38"/>
      <c r="K34" s="38"/>
      <c r="L34" s="38"/>
      <c r="M34" s="38"/>
      <c r="N34" s="38"/>
      <c r="O34" s="38" t="str">
        <f>+Expenses!O3</f>
        <v>FY%</v>
      </c>
      <c r="P34" s="74"/>
      <c r="Q34" s="181" t="str">
        <f>+Expenses!Q3</f>
        <v>Q4%</v>
      </c>
      <c r="R34" s="74"/>
      <c r="S34" s="20"/>
    </row>
    <row r="35" spans="1:19" ht="15" customHeight="1">
      <c r="A35" s="20"/>
      <c r="B35" s="74"/>
      <c r="C35" s="74"/>
      <c r="D35" s="291"/>
      <c r="E35" s="291"/>
      <c r="F35" s="291"/>
      <c r="G35" s="291"/>
      <c r="H35" s="291"/>
      <c r="I35" s="291"/>
      <c r="J35" s="291"/>
      <c r="K35" s="291"/>
      <c r="L35" s="291"/>
      <c r="M35" s="291"/>
      <c r="N35" s="291"/>
      <c r="O35" s="292"/>
      <c r="P35" s="74"/>
      <c r="Q35" s="292"/>
      <c r="R35" s="280"/>
      <c r="S35" s="20"/>
    </row>
    <row r="36" spans="1:19" ht="15" customHeight="1">
      <c r="A36" s="20"/>
      <c r="B36" s="74"/>
      <c r="C36" s="82" t="s">
        <v>441</v>
      </c>
      <c r="D36" s="236">
        <f t="shared" ref="D36:D56" si="18">+E36+F36+G36+H36</f>
        <v>541</v>
      </c>
      <c r="E36" s="237">
        <v>1</v>
      </c>
      <c r="F36" s="244">
        <v>193</v>
      </c>
      <c r="G36" s="244">
        <v>177</v>
      </c>
      <c r="H36" s="244">
        <v>170</v>
      </c>
      <c r="I36" s="296">
        <f t="shared" ref="I36:I56" si="19">+J36+K36+L36+M36</f>
        <v>627</v>
      </c>
      <c r="J36" s="237">
        <v>179</v>
      </c>
      <c r="K36" s="238">
        <v>138</v>
      </c>
      <c r="L36" s="238">
        <v>197</v>
      </c>
      <c r="M36" s="244">
        <v>113</v>
      </c>
      <c r="N36" s="244"/>
      <c r="O36" s="87">
        <f>+IFERROR(IF(D36*I36&lt;0,"n.m.",IF(D36/I36-1&gt;100%,"&gt;100%",D36/I36-1)),"n.m.")</f>
        <v>-0.13716108452950559</v>
      </c>
      <c r="P36" s="79"/>
      <c r="Q36" s="88">
        <f>+IFERROR(IF(E36*J36&lt;0,"n.m.",IF(E36/J36-1&gt;100%,"&gt;100%",E36/J36-1)),"n.m.")</f>
        <v>-0.994413407821229</v>
      </c>
      <c r="R36" s="264"/>
      <c r="S36" s="20"/>
    </row>
    <row r="37" spans="1:19" ht="15" customHeight="1">
      <c r="A37" s="20"/>
      <c r="B37" s="74"/>
      <c r="C37" s="82" t="s">
        <v>21</v>
      </c>
      <c r="D37" s="236">
        <f t="shared" si="18"/>
        <v>114</v>
      </c>
      <c r="E37" s="237">
        <v>38</v>
      </c>
      <c r="F37" s="244">
        <v>27</v>
      </c>
      <c r="G37" s="244">
        <v>24</v>
      </c>
      <c r="H37" s="244">
        <v>25</v>
      </c>
      <c r="I37" s="293">
        <f t="shared" si="19"/>
        <v>97</v>
      </c>
      <c r="J37" s="237">
        <v>26</v>
      </c>
      <c r="K37" s="238">
        <v>23</v>
      </c>
      <c r="L37" s="238">
        <v>24</v>
      </c>
      <c r="M37" s="244">
        <v>24</v>
      </c>
      <c r="N37" s="244"/>
      <c r="O37" s="87">
        <f t="shared" ref="O37:O56" si="20">+IFERROR(IF(D37*I37&lt;0,"n.m.",IF(D37/I37-1&gt;100%,"&gt;100%",D37/I37-1)),"n.m.")</f>
        <v>0.17525773195876293</v>
      </c>
      <c r="P37" s="79"/>
      <c r="Q37" s="88">
        <f t="shared" ref="Q37:Q56" si="21">+IFERROR(IF(E37*J37&lt;0,"n.m.",IF(E37/J37-1&gt;100%,"&gt;100%",E37/J37-1)),"n.m.")</f>
        <v>0.46153846153846145</v>
      </c>
      <c r="R37" s="264"/>
      <c r="S37" s="20"/>
    </row>
    <row r="38" spans="1:19" ht="15" customHeight="1">
      <c r="A38" s="20"/>
      <c r="B38" s="74"/>
      <c r="C38" s="82" t="s">
        <v>207</v>
      </c>
      <c r="D38" s="236">
        <f t="shared" si="18"/>
        <v>1</v>
      </c>
      <c r="E38" s="237">
        <v>2</v>
      </c>
      <c r="F38" s="244">
        <v>-1</v>
      </c>
      <c r="G38" s="244">
        <v>2</v>
      </c>
      <c r="H38" s="244">
        <v>-2</v>
      </c>
      <c r="I38" s="293">
        <f t="shared" si="19"/>
        <v>-1</v>
      </c>
      <c r="J38" s="237">
        <v>-3</v>
      </c>
      <c r="K38" s="238">
        <v>2</v>
      </c>
      <c r="L38" s="238">
        <v>0</v>
      </c>
      <c r="M38" s="244">
        <v>0</v>
      </c>
      <c r="N38" s="244"/>
      <c r="O38" s="87" t="str">
        <f t="shared" si="20"/>
        <v>n.m.</v>
      </c>
      <c r="P38" s="244"/>
      <c r="Q38" s="88" t="str">
        <f t="shared" si="21"/>
        <v>n.m.</v>
      </c>
      <c r="R38" s="264"/>
      <c r="S38" s="20"/>
    </row>
    <row r="39" spans="1:19" s="62" customFormat="1" ht="15" customHeight="1">
      <c r="A39" s="20"/>
      <c r="B39" s="53"/>
      <c r="C39" s="53" t="s">
        <v>429</v>
      </c>
      <c r="D39" s="133">
        <f t="shared" si="18"/>
        <v>656</v>
      </c>
      <c r="E39" s="55">
        <f t="shared" ref="E39" si="22">+E36+E37+E38</f>
        <v>41</v>
      </c>
      <c r="F39" s="58">
        <f t="shared" ref="F39:M39" si="23">+F36+F37+F38</f>
        <v>219</v>
      </c>
      <c r="G39" s="58">
        <f t="shared" ref="G39" si="24">+G36+G37+G38</f>
        <v>203</v>
      </c>
      <c r="H39" s="58">
        <f t="shared" si="23"/>
        <v>193</v>
      </c>
      <c r="I39" s="134">
        <f t="shared" si="19"/>
        <v>723</v>
      </c>
      <c r="J39" s="55">
        <f t="shared" si="23"/>
        <v>202</v>
      </c>
      <c r="K39" s="56">
        <f t="shared" si="23"/>
        <v>163</v>
      </c>
      <c r="L39" s="56">
        <f t="shared" si="23"/>
        <v>221</v>
      </c>
      <c r="M39" s="58">
        <f t="shared" si="23"/>
        <v>137</v>
      </c>
      <c r="N39" s="58"/>
      <c r="O39" s="59">
        <f t="shared" si="20"/>
        <v>-9.2669432918395578E-2</v>
      </c>
      <c r="P39" s="58"/>
      <c r="Q39" s="60">
        <f t="shared" si="21"/>
        <v>-0.79702970297029707</v>
      </c>
      <c r="R39" s="204"/>
      <c r="S39" s="20"/>
    </row>
    <row r="40" spans="1:19" s="62" customFormat="1" ht="15" customHeight="1">
      <c r="A40" s="20"/>
      <c r="B40" s="53"/>
      <c r="C40" s="53"/>
      <c r="D40" s="246"/>
      <c r="E40" s="247"/>
      <c r="F40" s="279"/>
      <c r="G40" s="279"/>
      <c r="H40" s="279"/>
      <c r="I40" s="295"/>
      <c r="J40" s="247"/>
      <c r="K40" s="248"/>
      <c r="L40" s="248"/>
      <c r="M40" s="279"/>
      <c r="N40" s="279"/>
      <c r="O40" s="59"/>
      <c r="P40" s="58"/>
      <c r="Q40" s="60"/>
      <c r="R40" s="204"/>
      <c r="S40" s="20"/>
    </row>
    <row r="41" spans="1:19" ht="15" customHeight="1">
      <c r="A41" s="20"/>
      <c r="B41" s="74"/>
      <c r="C41" s="74" t="s">
        <v>186</v>
      </c>
      <c r="D41" s="250">
        <f t="shared" si="18"/>
        <v>103</v>
      </c>
      <c r="E41" s="84">
        <v>20</v>
      </c>
      <c r="F41" s="79">
        <v>20</v>
      </c>
      <c r="G41" s="79">
        <v>28</v>
      </c>
      <c r="H41" s="79">
        <v>35</v>
      </c>
      <c r="I41" s="296">
        <f t="shared" si="19"/>
        <v>173</v>
      </c>
      <c r="J41" s="84">
        <v>43</v>
      </c>
      <c r="K41" s="85">
        <v>49</v>
      </c>
      <c r="L41" s="85">
        <v>43</v>
      </c>
      <c r="M41" s="79">
        <v>38</v>
      </c>
      <c r="N41" s="79"/>
      <c r="O41" s="87">
        <f t="shared" si="20"/>
        <v>-0.40462427745664742</v>
      </c>
      <c r="P41" s="79"/>
      <c r="Q41" s="88">
        <f t="shared" si="21"/>
        <v>-0.53488372093023262</v>
      </c>
      <c r="R41" s="282"/>
      <c r="S41" s="20"/>
    </row>
    <row r="42" spans="1:19" ht="15" customHeight="1">
      <c r="A42" s="20"/>
      <c r="B42" s="74"/>
      <c r="C42" s="82" t="s">
        <v>187</v>
      </c>
      <c r="D42" s="250">
        <f t="shared" si="18"/>
        <v>196</v>
      </c>
      <c r="E42" s="84">
        <v>48</v>
      </c>
      <c r="F42" s="79">
        <v>47</v>
      </c>
      <c r="G42" s="79">
        <v>54</v>
      </c>
      <c r="H42" s="79">
        <v>47</v>
      </c>
      <c r="I42" s="296">
        <f t="shared" si="19"/>
        <v>187</v>
      </c>
      <c r="J42" s="84">
        <v>47</v>
      </c>
      <c r="K42" s="85">
        <v>48</v>
      </c>
      <c r="L42" s="85">
        <v>47</v>
      </c>
      <c r="M42" s="79">
        <v>45</v>
      </c>
      <c r="N42" s="79"/>
      <c r="O42" s="87">
        <f t="shared" si="20"/>
        <v>4.8128342245989275E-2</v>
      </c>
      <c r="P42" s="79"/>
      <c r="Q42" s="88">
        <f t="shared" si="21"/>
        <v>2.1276595744680771E-2</v>
      </c>
      <c r="R42" s="264"/>
      <c r="S42" s="20"/>
    </row>
    <row r="43" spans="1:19" ht="15" customHeight="1">
      <c r="A43" s="20"/>
      <c r="B43" s="74"/>
      <c r="C43" s="82" t="s">
        <v>22</v>
      </c>
      <c r="D43" s="250">
        <f t="shared" si="18"/>
        <v>90</v>
      </c>
      <c r="E43" s="84">
        <v>24</v>
      </c>
      <c r="F43" s="79">
        <v>22</v>
      </c>
      <c r="G43" s="79">
        <v>22</v>
      </c>
      <c r="H43" s="79">
        <v>22</v>
      </c>
      <c r="I43" s="296">
        <f t="shared" si="19"/>
        <v>94</v>
      </c>
      <c r="J43" s="84">
        <v>23</v>
      </c>
      <c r="K43" s="85">
        <v>24</v>
      </c>
      <c r="L43" s="85">
        <v>24</v>
      </c>
      <c r="M43" s="79">
        <v>23</v>
      </c>
      <c r="N43" s="79"/>
      <c r="O43" s="87">
        <f t="shared" si="20"/>
        <v>-4.2553191489361653E-2</v>
      </c>
      <c r="P43" s="79"/>
      <c r="Q43" s="88">
        <f t="shared" si="21"/>
        <v>4.3478260869565188E-2</v>
      </c>
      <c r="R43" s="264"/>
      <c r="S43" s="20"/>
    </row>
    <row r="44" spans="1:19" ht="15" customHeight="1">
      <c r="A44" s="20"/>
      <c r="B44" s="74"/>
      <c r="C44" s="82" t="s">
        <v>193</v>
      </c>
      <c r="D44" s="250">
        <f t="shared" si="18"/>
        <v>714</v>
      </c>
      <c r="E44" s="84">
        <v>186</v>
      </c>
      <c r="F44" s="79">
        <v>172</v>
      </c>
      <c r="G44" s="79">
        <v>183</v>
      </c>
      <c r="H44" s="79">
        <v>173</v>
      </c>
      <c r="I44" s="296">
        <f t="shared" si="19"/>
        <v>677</v>
      </c>
      <c r="J44" s="84">
        <v>182</v>
      </c>
      <c r="K44" s="85">
        <v>167</v>
      </c>
      <c r="L44" s="85">
        <v>169</v>
      </c>
      <c r="M44" s="79">
        <v>159</v>
      </c>
      <c r="N44" s="79"/>
      <c r="O44" s="87">
        <f t="shared" si="20"/>
        <v>5.4652880354505218E-2</v>
      </c>
      <c r="P44" s="79"/>
      <c r="Q44" s="88">
        <f t="shared" si="21"/>
        <v>2.19780219780219E-2</v>
      </c>
      <c r="R44" s="264"/>
      <c r="S44" s="20"/>
    </row>
    <row r="45" spans="1:19" ht="15" customHeight="1">
      <c r="A45" s="20"/>
      <c r="B45" s="74"/>
      <c r="C45" s="82" t="s">
        <v>207</v>
      </c>
      <c r="D45" s="250">
        <f t="shared" si="18"/>
        <v>9</v>
      </c>
      <c r="E45" s="84">
        <v>1</v>
      </c>
      <c r="F45" s="79">
        <v>4</v>
      </c>
      <c r="G45" s="79">
        <v>3</v>
      </c>
      <c r="H45" s="79">
        <v>1</v>
      </c>
      <c r="I45" s="296">
        <f t="shared" si="19"/>
        <v>9</v>
      </c>
      <c r="J45" s="84">
        <v>2</v>
      </c>
      <c r="K45" s="85">
        <v>3</v>
      </c>
      <c r="L45" s="85">
        <v>-1</v>
      </c>
      <c r="M45" s="79">
        <v>5</v>
      </c>
      <c r="N45" s="79"/>
      <c r="O45" s="87">
        <f t="shared" si="20"/>
        <v>0</v>
      </c>
      <c r="P45" s="79"/>
      <c r="Q45" s="88">
        <f t="shared" si="21"/>
        <v>-0.5</v>
      </c>
      <c r="R45" s="264"/>
      <c r="S45" s="20"/>
    </row>
    <row r="46" spans="1:19" s="62" customFormat="1" ht="15" customHeight="1">
      <c r="A46" s="20"/>
      <c r="B46" s="53"/>
      <c r="C46" s="245" t="s">
        <v>105</v>
      </c>
      <c r="D46" s="133">
        <f t="shared" si="18"/>
        <v>1112</v>
      </c>
      <c r="E46" s="55">
        <f t="shared" ref="E46" si="25">E41+E42+E43+E44+E45</f>
        <v>279</v>
      </c>
      <c r="F46" s="58">
        <f t="shared" ref="F46:M46" si="26">F41+F42+F43+F44+F45</f>
        <v>265</v>
      </c>
      <c r="G46" s="58">
        <f t="shared" ref="G46" si="27">G41+G42+G43+G44+G45</f>
        <v>290</v>
      </c>
      <c r="H46" s="58">
        <f t="shared" si="26"/>
        <v>278</v>
      </c>
      <c r="I46" s="134">
        <f t="shared" si="19"/>
        <v>1140</v>
      </c>
      <c r="J46" s="55">
        <f t="shared" si="26"/>
        <v>297</v>
      </c>
      <c r="K46" s="56">
        <f t="shared" si="26"/>
        <v>291</v>
      </c>
      <c r="L46" s="56">
        <f t="shared" si="26"/>
        <v>282</v>
      </c>
      <c r="M46" s="58">
        <f t="shared" si="26"/>
        <v>270</v>
      </c>
      <c r="N46" s="58"/>
      <c r="O46" s="59">
        <f t="shared" si="20"/>
        <v>-2.4561403508771895E-2</v>
      </c>
      <c r="P46" s="58"/>
      <c r="Q46" s="60">
        <f t="shared" si="21"/>
        <v>-6.0606060606060552E-2</v>
      </c>
      <c r="R46" s="204"/>
      <c r="S46" s="20"/>
    </row>
    <row r="47" spans="1:19" s="62" customFormat="1" ht="15" customHeight="1">
      <c r="A47" s="20"/>
      <c r="B47" s="53"/>
      <c r="C47" s="245"/>
      <c r="D47" s="133"/>
      <c r="E47" s="55"/>
      <c r="F47" s="58"/>
      <c r="G47" s="58"/>
      <c r="H47" s="58"/>
      <c r="I47" s="134"/>
      <c r="J47" s="55"/>
      <c r="K47" s="56"/>
      <c r="L47" s="56"/>
      <c r="M47" s="58"/>
      <c r="N47" s="58"/>
      <c r="O47" s="59"/>
      <c r="P47" s="58"/>
      <c r="Q47" s="60"/>
      <c r="R47" s="204"/>
      <c r="S47" s="20"/>
    </row>
    <row r="48" spans="1:19" s="62" customFormat="1" ht="15" customHeight="1">
      <c r="A48" s="20"/>
      <c r="B48" s="53"/>
      <c r="C48" s="94" t="s">
        <v>114</v>
      </c>
      <c r="D48" s="253">
        <f t="shared" si="18"/>
        <v>7</v>
      </c>
      <c r="E48" s="114">
        <v>2</v>
      </c>
      <c r="F48" s="254">
        <v>2</v>
      </c>
      <c r="G48" s="254">
        <v>1</v>
      </c>
      <c r="H48" s="254">
        <v>2</v>
      </c>
      <c r="I48" s="298">
        <f t="shared" si="19"/>
        <v>9</v>
      </c>
      <c r="J48" s="114">
        <v>2</v>
      </c>
      <c r="K48" s="115">
        <v>3</v>
      </c>
      <c r="L48" s="115">
        <v>2</v>
      </c>
      <c r="M48" s="254">
        <v>2</v>
      </c>
      <c r="N48" s="254"/>
      <c r="O48" s="59">
        <f t="shared" si="20"/>
        <v>-0.22222222222222221</v>
      </c>
      <c r="P48" s="254"/>
      <c r="Q48" s="60">
        <f t="shared" si="21"/>
        <v>0</v>
      </c>
      <c r="R48" s="204"/>
      <c r="S48" s="20"/>
    </row>
    <row r="49" spans="1:19" s="62" customFormat="1" ht="15" customHeight="1">
      <c r="A49" s="20"/>
      <c r="B49" s="53"/>
      <c r="C49" s="53"/>
      <c r="D49" s="133"/>
      <c r="E49" s="55"/>
      <c r="F49" s="58"/>
      <c r="G49" s="58"/>
      <c r="H49" s="58"/>
      <c r="I49" s="134"/>
      <c r="J49" s="55"/>
      <c r="K49" s="56"/>
      <c r="L49" s="56"/>
      <c r="M49" s="58"/>
      <c r="N49" s="58"/>
      <c r="O49" s="59"/>
      <c r="P49" s="58"/>
      <c r="Q49" s="60"/>
      <c r="R49" s="204"/>
      <c r="S49" s="20"/>
    </row>
    <row r="50" spans="1:19" s="62" customFormat="1" ht="15" customHeight="1">
      <c r="A50" s="20"/>
      <c r="B50" s="53"/>
      <c r="C50" s="53" t="s">
        <v>23</v>
      </c>
      <c r="D50" s="303">
        <f t="shared" si="18"/>
        <v>4</v>
      </c>
      <c r="E50" s="304">
        <v>2</v>
      </c>
      <c r="F50" s="268">
        <v>1</v>
      </c>
      <c r="G50" s="268">
        <v>-1</v>
      </c>
      <c r="H50" s="268">
        <v>2</v>
      </c>
      <c r="I50" s="305">
        <f t="shared" si="19"/>
        <v>3</v>
      </c>
      <c r="J50" s="304">
        <v>3</v>
      </c>
      <c r="K50" s="301">
        <v>-1</v>
      </c>
      <c r="L50" s="301">
        <v>1</v>
      </c>
      <c r="M50" s="268">
        <v>0</v>
      </c>
      <c r="N50" s="268"/>
      <c r="O50" s="59">
        <f t="shared" si="20"/>
        <v>0.33333333333333326</v>
      </c>
      <c r="P50" s="255"/>
      <c r="Q50" s="60">
        <f t="shared" si="21"/>
        <v>-0.33333333333333337</v>
      </c>
      <c r="R50" s="204"/>
      <c r="S50" s="20"/>
    </row>
    <row r="51" spans="1:19" s="62" customFormat="1" ht="15" customHeight="1">
      <c r="A51" s="20"/>
      <c r="B51" s="53"/>
      <c r="C51" s="53"/>
      <c r="D51" s="253"/>
      <c r="E51" s="114"/>
      <c r="F51" s="254"/>
      <c r="G51" s="254"/>
      <c r="H51" s="254"/>
      <c r="I51" s="298"/>
      <c r="J51" s="114"/>
      <c r="K51" s="115"/>
      <c r="L51" s="115"/>
      <c r="M51" s="254"/>
      <c r="N51" s="254"/>
      <c r="O51" s="59"/>
      <c r="P51" s="97"/>
      <c r="Q51" s="60"/>
      <c r="R51" s="204"/>
      <c r="S51" s="20"/>
    </row>
    <row r="52" spans="1:19" s="62" customFormat="1" ht="15" customHeight="1">
      <c r="A52" s="20"/>
      <c r="B52" s="53"/>
      <c r="C52" s="53" t="s">
        <v>442</v>
      </c>
      <c r="D52" s="133">
        <f t="shared" si="18"/>
        <v>1779</v>
      </c>
      <c r="E52" s="304">
        <f t="shared" ref="E52" si="28">E39+E46+E48+E50</f>
        <v>324</v>
      </c>
      <c r="F52" s="58">
        <f t="shared" ref="F52:M52" si="29">F39+F46+F48+F50</f>
        <v>487</v>
      </c>
      <c r="G52" s="58">
        <f t="shared" ref="G52" si="30">G39+G46+G48+G50</f>
        <v>493</v>
      </c>
      <c r="H52" s="58">
        <f t="shared" si="29"/>
        <v>475</v>
      </c>
      <c r="I52" s="134">
        <f t="shared" si="19"/>
        <v>1875</v>
      </c>
      <c r="J52" s="304">
        <f t="shared" si="29"/>
        <v>504</v>
      </c>
      <c r="K52" s="56">
        <f t="shared" si="29"/>
        <v>456</v>
      </c>
      <c r="L52" s="56">
        <f t="shared" si="29"/>
        <v>506</v>
      </c>
      <c r="M52" s="58">
        <f t="shared" si="29"/>
        <v>409</v>
      </c>
      <c r="N52" s="58"/>
      <c r="O52" s="59">
        <f t="shared" si="20"/>
        <v>-5.1200000000000023E-2</v>
      </c>
      <c r="P52" s="97"/>
      <c r="Q52" s="60">
        <f t="shared" si="21"/>
        <v>-0.3571428571428571</v>
      </c>
      <c r="R52" s="204"/>
      <c r="S52" s="20"/>
    </row>
    <row r="53" spans="1:19" s="62" customFormat="1" ht="15" customHeight="1">
      <c r="A53" s="20"/>
      <c r="B53" s="53"/>
      <c r="C53" s="53"/>
      <c r="D53" s="133"/>
      <c r="E53" s="55"/>
      <c r="F53" s="58"/>
      <c r="G53" s="58"/>
      <c r="H53" s="58"/>
      <c r="I53" s="134"/>
      <c r="J53" s="55"/>
      <c r="K53" s="56"/>
      <c r="L53" s="56"/>
      <c r="M53" s="58"/>
      <c r="N53" s="58"/>
      <c r="O53" s="59"/>
      <c r="P53" s="97"/>
      <c r="Q53" s="60"/>
      <c r="R53" s="204"/>
      <c r="S53" s="20"/>
    </row>
    <row r="54" spans="1:19" s="132" customFormat="1" ht="15" customHeight="1">
      <c r="A54" s="20"/>
      <c r="B54" s="124"/>
      <c r="C54" s="124" t="s">
        <v>443</v>
      </c>
      <c r="D54" s="257">
        <f t="shared" si="18"/>
        <v>536</v>
      </c>
      <c r="E54" s="125">
        <v>0</v>
      </c>
      <c r="F54" s="128">
        <v>193</v>
      </c>
      <c r="G54" s="128">
        <v>174</v>
      </c>
      <c r="H54" s="128">
        <v>169</v>
      </c>
      <c r="I54" s="299">
        <f t="shared" si="19"/>
        <v>617</v>
      </c>
      <c r="J54" s="125">
        <v>176</v>
      </c>
      <c r="K54" s="126">
        <v>137</v>
      </c>
      <c r="L54" s="126">
        <v>194</v>
      </c>
      <c r="M54" s="128">
        <v>110</v>
      </c>
      <c r="N54" s="128"/>
      <c r="O54" s="129">
        <f t="shared" si="20"/>
        <v>-0.13128038897893035</v>
      </c>
      <c r="P54" s="306"/>
      <c r="Q54" s="130">
        <f t="shared" si="21"/>
        <v>-1</v>
      </c>
      <c r="R54" s="300"/>
      <c r="S54" s="20"/>
    </row>
    <row r="55" spans="1:19" s="62" customFormat="1" ht="15" customHeight="1">
      <c r="A55" s="20"/>
      <c r="B55" s="53"/>
      <c r="C55" s="53"/>
      <c r="D55" s="133"/>
      <c r="E55" s="55"/>
      <c r="F55" s="58"/>
      <c r="G55" s="58"/>
      <c r="H55" s="58"/>
      <c r="I55" s="134"/>
      <c r="J55" s="55"/>
      <c r="K55" s="56"/>
      <c r="L55" s="56"/>
      <c r="M55" s="58"/>
      <c r="N55" s="58"/>
      <c r="O55" s="59"/>
      <c r="P55" s="97"/>
      <c r="Q55" s="60"/>
      <c r="R55" s="204"/>
      <c r="S55" s="20"/>
    </row>
    <row r="56" spans="1:19" s="62" customFormat="1" ht="15" customHeight="1">
      <c r="A56" s="20"/>
      <c r="B56" s="53"/>
      <c r="C56" s="53" t="s">
        <v>311</v>
      </c>
      <c r="D56" s="133">
        <f t="shared" si="18"/>
        <v>1243</v>
      </c>
      <c r="E56" s="304">
        <f t="shared" ref="E56" si="31">+E52-E54</f>
        <v>324</v>
      </c>
      <c r="F56" s="58">
        <f t="shared" ref="F56:M56" si="32">+F52-F54</f>
        <v>294</v>
      </c>
      <c r="G56" s="58">
        <f t="shared" ref="G56" si="33">+G52-G54</f>
        <v>319</v>
      </c>
      <c r="H56" s="58">
        <f t="shared" si="32"/>
        <v>306</v>
      </c>
      <c r="I56" s="134">
        <f t="shared" si="19"/>
        <v>1258</v>
      </c>
      <c r="J56" s="304">
        <f t="shared" si="32"/>
        <v>328</v>
      </c>
      <c r="K56" s="301">
        <f t="shared" si="32"/>
        <v>319</v>
      </c>
      <c r="L56" s="301">
        <f t="shared" si="32"/>
        <v>312</v>
      </c>
      <c r="M56" s="58">
        <f t="shared" si="32"/>
        <v>299</v>
      </c>
      <c r="N56" s="58"/>
      <c r="O56" s="59">
        <f t="shared" si="20"/>
        <v>-1.1923688394276599E-2</v>
      </c>
      <c r="P56" s="97"/>
      <c r="Q56" s="60">
        <f t="shared" si="21"/>
        <v>-1.2195121951219523E-2</v>
      </c>
      <c r="R56" s="204"/>
      <c r="S56" s="20"/>
    </row>
    <row r="57" spans="1:19" ht="15" customHeight="1">
      <c r="A57" s="20"/>
      <c r="B57" s="74"/>
      <c r="C57" s="53"/>
      <c r="D57" s="81"/>
      <c r="E57" s="81"/>
      <c r="F57" s="81"/>
      <c r="G57" s="81"/>
      <c r="H57" s="81"/>
      <c r="I57" s="81"/>
      <c r="J57" s="81"/>
      <c r="K57" s="81"/>
      <c r="L57" s="81"/>
      <c r="M57" s="81"/>
      <c r="N57" s="81"/>
      <c r="O57" s="42"/>
      <c r="P57" s="81"/>
      <c r="Q57" s="42"/>
      <c r="R57" s="264"/>
      <c r="S57" s="20"/>
    </row>
    <row r="58" spans="1:19" ht="9" customHeight="1">
      <c r="A58" s="20"/>
      <c r="B58" s="20"/>
      <c r="C58" s="20"/>
      <c r="D58" s="20"/>
      <c r="E58" s="20"/>
      <c r="F58" s="20"/>
      <c r="G58" s="20"/>
      <c r="H58" s="20"/>
      <c r="I58" s="20"/>
      <c r="J58" s="20"/>
      <c r="K58" s="20"/>
      <c r="L58" s="20"/>
      <c r="M58" s="20"/>
      <c r="N58" s="20"/>
      <c r="O58" s="289"/>
      <c r="P58" s="20"/>
      <c r="Q58" s="290"/>
      <c r="R58" s="20"/>
      <c r="S58" s="20"/>
    </row>
    <row r="59" spans="1:19" s="262" customFormat="1" ht="17.25">
      <c r="A59" s="229"/>
      <c r="B59" s="48" t="s">
        <v>444</v>
      </c>
      <c r="C59" s="48"/>
      <c r="D59" s="307"/>
      <c r="E59" s="307"/>
      <c r="F59" s="307"/>
      <c r="G59" s="307"/>
      <c r="H59" s="307"/>
      <c r="I59" s="307"/>
      <c r="J59" s="307"/>
      <c r="K59" s="307"/>
      <c r="L59" s="307"/>
      <c r="M59" s="48"/>
      <c r="N59" s="48"/>
      <c r="O59" s="308"/>
      <c r="P59" s="307"/>
      <c r="Q59" s="308"/>
      <c r="R59" s="259"/>
      <c r="S59" s="229"/>
    </row>
    <row r="60" spans="1:19" ht="17.25">
      <c r="A60" s="48"/>
      <c r="B60" s="171" t="s">
        <v>445</v>
      </c>
      <c r="C60" s="48"/>
      <c r="D60" s="48"/>
      <c r="E60" s="48"/>
      <c r="F60" s="48"/>
      <c r="G60" s="48"/>
      <c r="H60" s="48"/>
      <c r="I60" s="48"/>
      <c r="J60" s="48"/>
      <c r="K60" s="48"/>
      <c r="L60" s="48"/>
      <c r="M60" s="48"/>
      <c r="N60" s="48"/>
      <c r="O60" s="170"/>
      <c r="P60" s="48"/>
      <c r="Q60" s="170"/>
      <c r="R60" s="167"/>
      <c r="S60" s="48"/>
    </row>
    <row r="61" spans="1:19" ht="17.25">
      <c r="A61" s="229"/>
      <c r="B61" s="171"/>
      <c r="C61" s="48"/>
      <c r="D61" s="48"/>
      <c r="E61" s="48"/>
      <c r="F61" s="48"/>
      <c r="G61" s="48"/>
      <c r="H61" s="48"/>
      <c r="I61" s="48"/>
      <c r="J61" s="48"/>
      <c r="K61" s="48"/>
      <c r="L61" s="48"/>
      <c r="M61" s="48"/>
      <c r="N61" s="48"/>
      <c r="O61" s="170"/>
      <c r="P61" s="48"/>
      <c r="Q61" s="170"/>
      <c r="R61" s="167"/>
      <c r="S61" s="229"/>
    </row>
    <row r="62" spans="1:19" ht="9" customHeight="1">
      <c r="A62" s="20"/>
      <c r="B62" s="20"/>
      <c r="C62" s="20"/>
      <c r="D62" s="20"/>
      <c r="E62" s="20"/>
      <c r="F62" s="20"/>
      <c r="G62" s="20"/>
      <c r="H62" s="20"/>
      <c r="I62" s="20"/>
      <c r="J62" s="20"/>
      <c r="K62" s="20"/>
      <c r="L62" s="20"/>
      <c r="M62" s="20"/>
      <c r="N62" s="20"/>
      <c r="O62" s="289"/>
      <c r="P62" s="20"/>
      <c r="Q62" s="290"/>
      <c r="R62" s="20"/>
      <c r="S62" s="20"/>
    </row>
    <row r="63" spans="1:19" ht="15" customHeight="1">
      <c r="A63" s="20"/>
      <c r="B63" s="38"/>
      <c r="C63" s="39" t="s">
        <v>29</v>
      </c>
      <c r="D63" s="40">
        <f t="shared" ref="D63:O64" si="34">+D33</f>
        <v>2014</v>
      </c>
      <c r="E63" s="38" t="str">
        <f t="shared" si="34"/>
        <v>Q4 '14</v>
      </c>
      <c r="F63" s="38" t="str">
        <f t="shared" si="34"/>
        <v>Q3 '14</v>
      </c>
      <c r="G63" s="38" t="str">
        <f t="shared" si="34"/>
        <v>Q2 '14</v>
      </c>
      <c r="H63" s="38" t="str">
        <f t="shared" si="34"/>
        <v>Q1 '14</v>
      </c>
      <c r="I63" s="40">
        <f t="shared" si="34"/>
        <v>2013</v>
      </c>
      <c r="J63" s="38" t="str">
        <f t="shared" si="34"/>
        <v>Q4 '13</v>
      </c>
      <c r="K63" s="38" t="str">
        <f t="shared" si="34"/>
        <v>Q3 '13</v>
      </c>
      <c r="L63" s="38" t="str">
        <f t="shared" si="34"/>
        <v>Q2 '13</v>
      </c>
      <c r="M63" s="38" t="str">
        <f t="shared" si="34"/>
        <v>Q1 '13</v>
      </c>
      <c r="N63" s="38"/>
      <c r="O63" s="38" t="str">
        <f t="shared" si="34"/>
        <v>y-on-y</v>
      </c>
      <c r="P63" s="38"/>
      <c r="Q63" s="42" t="s">
        <v>216</v>
      </c>
      <c r="R63" s="232"/>
      <c r="S63" s="20"/>
    </row>
    <row r="64" spans="1:19" ht="15" customHeight="1">
      <c r="A64" s="20"/>
      <c r="B64" s="74"/>
      <c r="C64" s="45" t="s">
        <v>446</v>
      </c>
      <c r="D64" s="38"/>
      <c r="E64" s="38"/>
      <c r="F64" s="38"/>
      <c r="G64" s="38"/>
      <c r="H64" s="38"/>
      <c r="I64" s="38"/>
      <c r="J64" s="38"/>
      <c r="K64" s="38"/>
      <c r="L64" s="38"/>
      <c r="M64" s="38"/>
      <c r="N64" s="38"/>
      <c r="O64" s="38" t="str">
        <f t="shared" si="34"/>
        <v>FY%</v>
      </c>
      <c r="P64" s="74"/>
      <c r="Q64" s="181" t="str">
        <f>+Q34</f>
        <v>Q4%</v>
      </c>
      <c r="R64" s="74"/>
      <c r="S64" s="20"/>
    </row>
    <row r="65" spans="1:19" ht="15" customHeight="1">
      <c r="A65" s="20"/>
      <c r="B65" s="74"/>
      <c r="C65" s="74"/>
      <c r="D65" s="291"/>
      <c r="E65" s="291"/>
      <c r="F65" s="291"/>
      <c r="G65" s="291"/>
      <c r="H65" s="291"/>
      <c r="I65" s="291"/>
      <c r="J65" s="291"/>
      <c r="K65" s="291"/>
      <c r="L65" s="291"/>
      <c r="M65" s="291"/>
      <c r="N65" s="291"/>
      <c r="O65" s="292"/>
      <c r="P65" s="74"/>
      <c r="Q65" s="292"/>
      <c r="R65" s="280"/>
      <c r="S65" s="20"/>
    </row>
    <row r="66" spans="1:19" ht="15" customHeight="1">
      <c r="A66" s="20"/>
      <c r="B66" s="74"/>
      <c r="C66" s="82" t="s">
        <v>441</v>
      </c>
      <c r="D66" s="236">
        <f t="shared" ref="D66:D86" si="35">+E66+F66+G66+H66</f>
        <v>237</v>
      </c>
      <c r="E66" s="237">
        <v>0</v>
      </c>
      <c r="F66" s="244">
        <v>82</v>
      </c>
      <c r="G66" s="244">
        <v>78</v>
      </c>
      <c r="H66" s="244">
        <v>77</v>
      </c>
      <c r="I66" s="296">
        <f t="shared" ref="I66:I86" si="36">+J66+K66+L66+M66</f>
        <v>355</v>
      </c>
      <c r="J66" s="237">
        <v>82</v>
      </c>
      <c r="K66" s="238">
        <v>79</v>
      </c>
      <c r="L66" s="238">
        <v>120</v>
      </c>
      <c r="M66" s="244">
        <v>74</v>
      </c>
      <c r="N66" s="244"/>
      <c r="O66" s="87">
        <f>+IFERROR(IF(D66*I66&lt;0,"n.m.",IF(D66/I66-1&gt;100%,"&gt;100%",D66/I66-1)),"n.m.")</f>
        <v>-0.3323943661971831</v>
      </c>
      <c r="P66" s="79"/>
      <c r="Q66" s="88">
        <f>+IFERROR(IF(E66*J66&lt;0,"n.m.",IF(E66/J66-1&gt;100%,"&gt;100%",E66/J66-1)),"n.m.")</f>
        <v>-1</v>
      </c>
      <c r="R66" s="264"/>
      <c r="S66" s="20"/>
    </row>
    <row r="67" spans="1:19" ht="15" customHeight="1">
      <c r="A67" s="20"/>
      <c r="B67" s="74"/>
      <c r="C67" s="82" t="s">
        <v>21</v>
      </c>
      <c r="D67" s="236">
        <f t="shared" si="35"/>
        <v>52</v>
      </c>
      <c r="E67" s="237">
        <v>13</v>
      </c>
      <c r="F67" s="244">
        <v>13</v>
      </c>
      <c r="G67" s="244">
        <v>14</v>
      </c>
      <c r="H67" s="244">
        <v>12</v>
      </c>
      <c r="I67" s="293">
        <f t="shared" si="36"/>
        <v>54</v>
      </c>
      <c r="J67" s="237">
        <v>15</v>
      </c>
      <c r="K67" s="238">
        <v>12</v>
      </c>
      <c r="L67" s="238">
        <v>13</v>
      </c>
      <c r="M67" s="244">
        <v>14</v>
      </c>
      <c r="N67" s="244"/>
      <c r="O67" s="87">
        <f>+IFERROR(IF(D67*I67&lt;0,"n.m.",IF(D67/I67-1&gt;100%,"&gt;100%",D67/I67-1)),"n.m.")</f>
        <v>-3.703703703703709E-2</v>
      </c>
      <c r="P67" s="79"/>
      <c r="Q67" s="88">
        <f t="shared" ref="Q67:Q69" si="37">+IFERROR(IF(E67*J67&lt;0,"n.m.",IF(E67/J67-1&gt;100%,"&gt;100%",E67/J67-1)),"n.m.")</f>
        <v>-0.1333333333333333</v>
      </c>
      <c r="R67" s="264"/>
      <c r="S67" s="20"/>
    </row>
    <row r="68" spans="1:19" ht="15" customHeight="1">
      <c r="A68" s="20"/>
      <c r="B68" s="74"/>
      <c r="C68" s="82" t="s">
        <v>207</v>
      </c>
      <c r="D68" s="240">
        <f t="shared" si="35"/>
        <v>0</v>
      </c>
      <c r="E68" s="241">
        <v>0</v>
      </c>
      <c r="F68" s="263">
        <v>0</v>
      </c>
      <c r="G68" s="263">
        <v>-1</v>
      </c>
      <c r="H68" s="263">
        <v>1</v>
      </c>
      <c r="I68" s="294">
        <f t="shared" si="36"/>
        <v>1</v>
      </c>
      <c r="J68" s="241">
        <v>1</v>
      </c>
      <c r="K68" s="242">
        <v>0</v>
      </c>
      <c r="L68" s="242">
        <v>-1</v>
      </c>
      <c r="M68" s="263">
        <v>1</v>
      </c>
      <c r="N68" s="263"/>
      <c r="O68" s="87">
        <f t="shared" ref="O68:O69" si="38">+IFERROR(IF(D68*I68&lt;0,"n.m.",IF(D68/I68-1&gt;100%,"&gt;100%",D68/I68-1)),"n.m.")</f>
        <v>-1</v>
      </c>
      <c r="P68" s="244"/>
      <c r="Q68" s="88">
        <f t="shared" si="37"/>
        <v>-1</v>
      </c>
      <c r="R68" s="264"/>
      <c r="S68" s="20"/>
    </row>
    <row r="69" spans="1:19" s="62" customFormat="1" ht="15" customHeight="1">
      <c r="A69" s="20"/>
      <c r="B69" s="53"/>
      <c r="C69" s="53" t="s">
        <v>429</v>
      </c>
      <c r="D69" s="133">
        <f t="shared" si="35"/>
        <v>289</v>
      </c>
      <c r="E69" s="55">
        <f t="shared" ref="E69" si="39">+E66+E67+E68</f>
        <v>13</v>
      </c>
      <c r="F69" s="58">
        <f t="shared" ref="F69:M69" si="40">+F66+F67+F68</f>
        <v>95</v>
      </c>
      <c r="G69" s="58">
        <f t="shared" ref="G69" si="41">+G66+G67+G68</f>
        <v>91</v>
      </c>
      <c r="H69" s="58">
        <f t="shared" si="40"/>
        <v>90</v>
      </c>
      <c r="I69" s="134">
        <f t="shared" si="36"/>
        <v>410</v>
      </c>
      <c r="J69" s="55">
        <f t="shared" si="40"/>
        <v>98</v>
      </c>
      <c r="K69" s="56">
        <f t="shared" si="40"/>
        <v>91</v>
      </c>
      <c r="L69" s="56">
        <f t="shared" si="40"/>
        <v>132</v>
      </c>
      <c r="M69" s="58">
        <f t="shared" si="40"/>
        <v>89</v>
      </c>
      <c r="N69" s="58"/>
      <c r="O69" s="59">
        <f t="shared" si="38"/>
        <v>-0.29512195121951224</v>
      </c>
      <c r="P69" s="58"/>
      <c r="Q69" s="60">
        <f t="shared" si="37"/>
        <v>-0.86734693877551017</v>
      </c>
      <c r="R69" s="204"/>
      <c r="S69" s="20"/>
    </row>
    <row r="70" spans="1:19" s="62" customFormat="1" ht="15" customHeight="1">
      <c r="A70" s="20"/>
      <c r="B70" s="53"/>
      <c r="C70" s="53"/>
      <c r="D70" s="246"/>
      <c r="E70" s="247"/>
      <c r="F70" s="279"/>
      <c r="G70" s="279"/>
      <c r="H70" s="279"/>
      <c r="I70" s="295"/>
      <c r="J70" s="247"/>
      <c r="K70" s="248"/>
      <c r="L70" s="248"/>
      <c r="M70" s="279"/>
      <c r="N70" s="279"/>
      <c r="O70" s="59"/>
      <c r="P70" s="58"/>
      <c r="Q70" s="60"/>
      <c r="R70" s="204"/>
      <c r="S70" s="20"/>
    </row>
    <row r="71" spans="1:19" ht="15" customHeight="1">
      <c r="A71" s="20"/>
      <c r="B71" s="74"/>
      <c r="C71" s="74" t="s">
        <v>186</v>
      </c>
      <c r="D71" s="250">
        <f t="shared" si="35"/>
        <v>63</v>
      </c>
      <c r="E71" s="84">
        <v>17</v>
      </c>
      <c r="F71" s="79">
        <v>19</v>
      </c>
      <c r="G71" s="79">
        <v>14</v>
      </c>
      <c r="H71" s="79">
        <v>13</v>
      </c>
      <c r="I71" s="296">
        <f t="shared" si="36"/>
        <v>69</v>
      </c>
      <c r="J71" s="84">
        <v>16</v>
      </c>
      <c r="K71" s="85">
        <v>16</v>
      </c>
      <c r="L71" s="85">
        <v>22</v>
      </c>
      <c r="M71" s="79">
        <v>15</v>
      </c>
      <c r="N71" s="79"/>
      <c r="O71" s="87">
        <f t="shared" ref="O71:O76" si="42">+IFERROR(IF(D71*I71&lt;0,"n.m.",IF(D71/I71-1&gt;100%,"&gt;100%",D71/I71-1)),"n.m.")</f>
        <v>-8.6956521739130488E-2</v>
      </c>
      <c r="P71" s="79"/>
      <c r="Q71" s="88">
        <f t="shared" ref="Q71:Q76" si="43">+IFERROR(IF(E71*J71&lt;0,"n.m.",IF(E71/J71-1&gt;100%,"&gt;100%",E71/J71-1)),"n.m.")</f>
        <v>6.25E-2</v>
      </c>
      <c r="R71" s="282"/>
      <c r="S71" s="20"/>
    </row>
    <row r="72" spans="1:19" ht="15" customHeight="1">
      <c r="A72" s="20"/>
      <c r="B72" s="74"/>
      <c r="C72" s="82" t="s">
        <v>187</v>
      </c>
      <c r="D72" s="250">
        <f t="shared" si="35"/>
        <v>103</v>
      </c>
      <c r="E72" s="84">
        <v>28</v>
      </c>
      <c r="F72" s="79">
        <v>25</v>
      </c>
      <c r="G72" s="79">
        <v>26</v>
      </c>
      <c r="H72" s="79">
        <v>24</v>
      </c>
      <c r="I72" s="296">
        <f t="shared" si="36"/>
        <v>110</v>
      </c>
      <c r="J72" s="84">
        <v>26</v>
      </c>
      <c r="K72" s="85">
        <v>27</v>
      </c>
      <c r="L72" s="85">
        <v>28</v>
      </c>
      <c r="M72" s="79">
        <v>29</v>
      </c>
      <c r="N72" s="79"/>
      <c r="O72" s="87">
        <f t="shared" si="42"/>
        <v>-6.3636363636363602E-2</v>
      </c>
      <c r="P72" s="79"/>
      <c r="Q72" s="88">
        <f t="shared" si="43"/>
        <v>7.6923076923076872E-2</v>
      </c>
      <c r="R72" s="264"/>
      <c r="S72" s="20"/>
    </row>
    <row r="73" spans="1:19" ht="15" customHeight="1">
      <c r="A73" s="20"/>
      <c r="B73" s="74"/>
      <c r="C73" s="82" t="s">
        <v>22</v>
      </c>
      <c r="D73" s="250">
        <f t="shared" si="35"/>
        <v>116</v>
      </c>
      <c r="E73" s="84">
        <v>27</v>
      </c>
      <c r="F73" s="79">
        <v>29</v>
      </c>
      <c r="G73" s="79">
        <v>29</v>
      </c>
      <c r="H73" s="79">
        <v>31</v>
      </c>
      <c r="I73" s="296">
        <f t="shared" si="36"/>
        <v>127</v>
      </c>
      <c r="J73" s="84">
        <v>34</v>
      </c>
      <c r="K73" s="85">
        <v>30</v>
      </c>
      <c r="L73" s="85">
        <v>32</v>
      </c>
      <c r="M73" s="79">
        <v>31</v>
      </c>
      <c r="N73" s="79"/>
      <c r="O73" s="87">
        <f t="shared" si="42"/>
        <v>-8.6614173228346414E-2</v>
      </c>
      <c r="P73" s="79"/>
      <c r="Q73" s="88">
        <f>+IFERROR(IF(E73*J73&lt;0,"n.m.",IF(E73/J73-1&gt;100%,"&gt;100%",E73/J73-1)),"n.m.")</f>
        <v>-0.20588235294117652</v>
      </c>
      <c r="R73" s="264"/>
      <c r="S73" s="20"/>
    </row>
    <row r="74" spans="1:19" ht="15" customHeight="1">
      <c r="A74" s="20"/>
      <c r="B74" s="74"/>
      <c r="C74" s="82" t="s">
        <v>193</v>
      </c>
      <c r="D74" s="250">
        <f t="shared" si="35"/>
        <v>224</v>
      </c>
      <c r="E74" s="84">
        <v>59</v>
      </c>
      <c r="F74" s="79">
        <v>55</v>
      </c>
      <c r="G74" s="79">
        <v>55</v>
      </c>
      <c r="H74" s="79">
        <v>55</v>
      </c>
      <c r="I74" s="296">
        <f t="shared" si="36"/>
        <v>230</v>
      </c>
      <c r="J74" s="84">
        <v>61</v>
      </c>
      <c r="K74" s="85">
        <v>56</v>
      </c>
      <c r="L74" s="85">
        <v>58</v>
      </c>
      <c r="M74" s="79">
        <v>55</v>
      </c>
      <c r="N74" s="79"/>
      <c r="O74" s="87">
        <f t="shared" si="42"/>
        <v>-2.6086956521739091E-2</v>
      </c>
      <c r="P74" s="79"/>
      <c r="Q74" s="88">
        <f t="shared" si="43"/>
        <v>-3.2786885245901676E-2</v>
      </c>
      <c r="R74" s="264"/>
      <c r="S74" s="20"/>
    </row>
    <row r="75" spans="1:19" ht="15" customHeight="1">
      <c r="A75" s="20"/>
      <c r="B75" s="74"/>
      <c r="C75" s="82" t="s">
        <v>207</v>
      </c>
      <c r="D75" s="250">
        <f t="shared" si="35"/>
        <v>12</v>
      </c>
      <c r="E75" s="84">
        <v>1</v>
      </c>
      <c r="F75" s="79">
        <v>3</v>
      </c>
      <c r="G75" s="79">
        <v>5</v>
      </c>
      <c r="H75" s="79">
        <v>3</v>
      </c>
      <c r="I75" s="296">
        <f t="shared" si="36"/>
        <v>3</v>
      </c>
      <c r="J75" s="84">
        <v>1</v>
      </c>
      <c r="K75" s="85">
        <v>1</v>
      </c>
      <c r="L75" s="85">
        <v>1</v>
      </c>
      <c r="M75" s="79">
        <v>0</v>
      </c>
      <c r="N75" s="79"/>
      <c r="O75" s="87" t="str">
        <f t="shared" si="42"/>
        <v>&gt;100%</v>
      </c>
      <c r="P75" s="79"/>
      <c r="Q75" s="88">
        <f t="shared" si="43"/>
        <v>0</v>
      </c>
      <c r="R75" s="264"/>
      <c r="S75" s="20"/>
    </row>
    <row r="76" spans="1:19" s="62" customFormat="1" ht="15" customHeight="1">
      <c r="A76" s="20"/>
      <c r="B76" s="53"/>
      <c r="C76" s="245" t="s">
        <v>105</v>
      </c>
      <c r="D76" s="133">
        <f t="shared" si="35"/>
        <v>518</v>
      </c>
      <c r="E76" s="55">
        <f t="shared" ref="E76" si="44">E71+E72+E73+E74+E75</f>
        <v>132</v>
      </c>
      <c r="F76" s="58">
        <f t="shared" ref="F76:M76" si="45">F71+F72+F73+F74+F75</f>
        <v>131</v>
      </c>
      <c r="G76" s="58">
        <f t="shared" ref="G76" si="46">G71+G72+G73+G74+G75</f>
        <v>129</v>
      </c>
      <c r="H76" s="58">
        <f t="shared" si="45"/>
        <v>126</v>
      </c>
      <c r="I76" s="134">
        <f t="shared" si="36"/>
        <v>539</v>
      </c>
      <c r="J76" s="55">
        <f t="shared" si="45"/>
        <v>138</v>
      </c>
      <c r="K76" s="56">
        <f t="shared" si="45"/>
        <v>130</v>
      </c>
      <c r="L76" s="56">
        <f t="shared" si="45"/>
        <v>141</v>
      </c>
      <c r="M76" s="58">
        <f t="shared" si="45"/>
        <v>130</v>
      </c>
      <c r="N76" s="58"/>
      <c r="O76" s="59">
        <f t="shared" si="42"/>
        <v>-3.8961038961038974E-2</v>
      </c>
      <c r="P76" s="58"/>
      <c r="Q76" s="60">
        <f t="shared" si="43"/>
        <v>-4.3478260869565188E-2</v>
      </c>
      <c r="R76" s="204"/>
      <c r="S76" s="20"/>
    </row>
    <row r="77" spans="1:19" s="62" customFormat="1" ht="15" customHeight="1">
      <c r="A77" s="20"/>
      <c r="B77" s="53"/>
      <c r="C77" s="53"/>
      <c r="D77" s="133"/>
      <c r="E77" s="55"/>
      <c r="F77" s="58"/>
      <c r="G77" s="58"/>
      <c r="H77" s="58"/>
      <c r="I77" s="134"/>
      <c r="J77" s="55"/>
      <c r="K77" s="56"/>
      <c r="L77" s="56"/>
      <c r="M77" s="58"/>
      <c r="N77" s="58"/>
      <c r="O77" s="59"/>
      <c r="P77" s="58"/>
      <c r="Q77" s="60"/>
      <c r="R77" s="204"/>
      <c r="S77" s="20"/>
    </row>
    <row r="78" spans="1:19" s="62" customFormat="1" ht="15" customHeight="1">
      <c r="A78" s="20"/>
      <c r="B78" s="53"/>
      <c r="C78" s="94" t="s">
        <v>114</v>
      </c>
      <c r="D78" s="253">
        <f t="shared" si="35"/>
        <v>2</v>
      </c>
      <c r="E78" s="114">
        <v>0</v>
      </c>
      <c r="F78" s="254">
        <v>1</v>
      </c>
      <c r="G78" s="254">
        <v>0</v>
      </c>
      <c r="H78" s="254">
        <v>1</v>
      </c>
      <c r="I78" s="298">
        <f t="shared" si="36"/>
        <v>3</v>
      </c>
      <c r="J78" s="114">
        <v>1</v>
      </c>
      <c r="K78" s="115">
        <v>0</v>
      </c>
      <c r="L78" s="115">
        <v>1</v>
      </c>
      <c r="M78" s="254">
        <v>1</v>
      </c>
      <c r="N78" s="254"/>
      <c r="O78" s="59">
        <f t="shared" ref="O78" si="47">+IFERROR(IF(D78*I78&lt;0,"n.m.",IF(D78/I78-1&gt;100%,"&gt;100%",D78/I78-1)),"n.m.")</f>
        <v>-0.33333333333333337</v>
      </c>
      <c r="P78" s="254"/>
      <c r="Q78" s="60">
        <f t="shared" ref="Q78" si="48">+IFERROR(IF(E78*J78&lt;0,"n.m.",IF(E78/J78-1&gt;100%,"&gt;100%",E78/J78-1)),"n.m.")</f>
        <v>-1</v>
      </c>
      <c r="R78" s="204"/>
      <c r="S78" s="20"/>
    </row>
    <row r="79" spans="1:19" s="62" customFormat="1" ht="15" customHeight="1">
      <c r="A79" s="20"/>
      <c r="B79" s="53"/>
      <c r="C79" s="53"/>
      <c r="D79" s="133"/>
      <c r="E79" s="55"/>
      <c r="F79" s="58"/>
      <c r="G79" s="58"/>
      <c r="H79" s="58"/>
      <c r="I79" s="134"/>
      <c r="J79" s="55"/>
      <c r="K79" s="56"/>
      <c r="L79" s="56"/>
      <c r="M79" s="58"/>
      <c r="N79" s="58"/>
      <c r="O79" s="59"/>
      <c r="P79" s="58"/>
      <c r="Q79" s="60"/>
      <c r="R79" s="204"/>
      <c r="S79" s="20"/>
    </row>
    <row r="80" spans="1:19" s="62" customFormat="1" ht="15" customHeight="1">
      <c r="A80" s="20"/>
      <c r="B80" s="53"/>
      <c r="C80" s="53" t="s">
        <v>23</v>
      </c>
      <c r="D80" s="303">
        <f t="shared" si="35"/>
        <v>5</v>
      </c>
      <c r="E80" s="304">
        <v>4</v>
      </c>
      <c r="F80" s="268">
        <v>0</v>
      </c>
      <c r="G80" s="268">
        <v>2</v>
      </c>
      <c r="H80" s="268">
        <v>-1</v>
      </c>
      <c r="I80" s="305">
        <f t="shared" si="36"/>
        <v>2</v>
      </c>
      <c r="J80" s="304">
        <v>0</v>
      </c>
      <c r="K80" s="301">
        <v>1</v>
      </c>
      <c r="L80" s="301">
        <v>1</v>
      </c>
      <c r="M80" s="268">
        <v>0</v>
      </c>
      <c r="N80" s="268"/>
      <c r="O80" s="59" t="str">
        <f t="shared" ref="O80" si="49">+IFERROR(IF(D80*I80&lt;0,"n.m.",IF(D80/I80-1&gt;100%,"&gt;100%",D80/I80-1)),"n.m.")</f>
        <v>&gt;100%</v>
      </c>
      <c r="P80" s="255"/>
      <c r="Q80" s="60" t="str">
        <f t="shared" ref="Q80" si="50">+IFERROR(IF(E80*J80&lt;0,"n.m.",IF(E80/J80-1&gt;100%,"&gt;100%",E80/J80-1)),"n.m.")</f>
        <v>n.m.</v>
      </c>
      <c r="R80" s="204"/>
      <c r="S80" s="20"/>
    </row>
    <row r="81" spans="1:19" s="62" customFormat="1" ht="15" customHeight="1">
      <c r="A81" s="20"/>
      <c r="B81" s="53"/>
      <c r="C81" s="53"/>
      <c r="D81" s="253"/>
      <c r="E81" s="114"/>
      <c r="F81" s="254"/>
      <c r="G81" s="254"/>
      <c r="H81" s="254"/>
      <c r="I81" s="298"/>
      <c r="J81" s="114"/>
      <c r="K81" s="115"/>
      <c r="L81" s="115"/>
      <c r="M81" s="254"/>
      <c r="N81" s="254"/>
      <c r="O81" s="59"/>
      <c r="P81" s="97"/>
      <c r="Q81" s="60"/>
      <c r="R81" s="204"/>
      <c r="S81" s="20"/>
    </row>
    <row r="82" spans="1:19" s="62" customFormat="1" ht="15" customHeight="1">
      <c r="A82" s="20"/>
      <c r="B82" s="53"/>
      <c r="C82" s="53" t="s">
        <v>447</v>
      </c>
      <c r="D82" s="133">
        <f t="shared" si="35"/>
        <v>814</v>
      </c>
      <c r="E82" s="304">
        <f t="shared" ref="E82" si="51">E69+E78+E76+E80</f>
        <v>149</v>
      </c>
      <c r="F82" s="58">
        <f t="shared" ref="F82:M82" si="52">F69+F78+F76+F80</f>
        <v>227</v>
      </c>
      <c r="G82" s="58">
        <f t="shared" ref="G82" si="53">G69+G78+G76+G80</f>
        <v>222</v>
      </c>
      <c r="H82" s="58">
        <f t="shared" si="52"/>
        <v>216</v>
      </c>
      <c r="I82" s="134">
        <f t="shared" si="36"/>
        <v>954</v>
      </c>
      <c r="J82" s="304">
        <f t="shared" si="52"/>
        <v>237</v>
      </c>
      <c r="K82" s="56">
        <f t="shared" si="52"/>
        <v>222</v>
      </c>
      <c r="L82" s="56">
        <f t="shared" si="52"/>
        <v>275</v>
      </c>
      <c r="M82" s="58">
        <f t="shared" si="52"/>
        <v>220</v>
      </c>
      <c r="N82" s="58"/>
      <c r="O82" s="59">
        <f t="shared" ref="O82" si="54">+IFERROR(IF(D82*I82&lt;0,"n.m.",IF(D82/I82-1&gt;100%,"&gt;100%",D82/I82-1)),"n.m.")</f>
        <v>-0.14675052410901468</v>
      </c>
      <c r="P82" s="97"/>
      <c r="Q82" s="60">
        <f t="shared" ref="Q82" si="55">+IFERROR(IF(E82*J82&lt;0,"n.m.",IF(E82/J82-1&gt;100%,"&gt;100%",E82/J82-1)),"n.m.")</f>
        <v>-0.37130801687763715</v>
      </c>
      <c r="R82" s="204"/>
      <c r="S82" s="20"/>
    </row>
    <row r="83" spans="1:19" s="62" customFormat="1" ht="15" customHeight="1">
      <c r="A83" s="20"/>
      <c r="B83" s="53"/>
      <c r="C83" s="53"/>
      <c r="D83" s="133"/>
      <c r="E83" s="55"/>
      <c r="F83" s="58"/>
      <c r="G83" s="58"/>
      <c r="H83" s="58"/>
      <c r="I83" s="134"/>
      <c r="J83" s="55"/>
      <c r="K83" s="56"/>
      <c r="L83" s="56"/>
      <c r="M83" s="58"/>
      <c r="N83" s="58"/>
      <c r="O83" s="59"/>
      <c r="P83" s="97"/>
      <c r="Q83" s="60"/>
      <c r="R83" s="204"/>
      <c r="S83" s="20"/>
    </row>
    <row r="84" spans="1:19" s="132" customFormat="1" ht="15" customHeight="1">
      <c r="A84" s="20"/>
      <c r="B84" s="124"/>
      <c r="C84" s="124" t="s">
        <v>443</v>
      </c>
      <c r="D84" s="257">
        <f t="shared" si="35"/>
        <v>237</v>
      </c>
      <c r="E84" s="125">
        <v>0</v>
      </c>
      <c r="F84" s="128">
        <v>81</v>
      </c>
      <c r="G84" s="128">
        <v>79</v>
      </c>
      <c r="H84" s="128">
        <v>77</v>
      </c>
      <c r="I84" s="299">
        <f t="shared" si="36"/>
        <v>355</v>
      </c>
      <c r="J84" s="125">
        <v>82</v>
      </c>
      <c r="K84" s="126">
        <v>79</v>
      </c>
      <c r="L84" s="126">
        <v>120</v>
      </c>
      <c r="M84" s="128">
        <v>74</v>
      </c>
      <c r="N84" s="128"/>
      <c r="O84" s="129">
        <f t="shared" ref="O84" si="56">+IFERROR(IF(D84*I84&lt;0,"n.m.",IF(D84/I84-1&gt;100%,"&gt;100%",D84/I84-1)),"n.m.")</f>
        <v>-0.3323943661971831</v>
      </c>
      <c r="P84" s="306"/>
      <c r="Q84" s="130">
        <f t="shared" ref="Q84" si="57">+IFERROR(IF(E84*J84&lt;0,"n.m.",IF(E84/J84-1&gt;100%,"&gt;100%",E84/J84-1)),"n.m.")</f>
        <v>-1</v>
      </c>
      <c r="R84" s="300"/>
      <c r="S84" s="20"/>
    </row>
    <row r="85" spans="1:19" s="62" customFormat="1" ht="15" customHeight="1">
      <c r="A85" s="20"/>
      <c r="B85" s="53"/>
      <c r="C85" s="53"/>
      <c r="D85" s="133"/>
      <c r="E85" s="55"/>
      <c r="F85" s="58"/>
      <c r="G85" s="58"/>
      <c r="H85" s="58"/>
      <c r="I85" s="134"/>
      <c r="J85" s="55"/>
      <c r="K85" s="56"/>
      <c r="L85" s="56"/>
      <c r="M85" s="58"/>
      <c r="N85" s="58"/>
      <c r="O85" s="59"/>
      <c r="P85" s="97"/>
      <c r="Q85" s="60"/>
      <c r="R85" s="204"/>
      <c r="S85" s="20"/>
    </row>
    <row r="86" spans="1:19" s="62" customFormat="1" ht="15" customHeight="1">
      <c r="A86" s="20"/>
      <c r="B86" s="53"/>
      <c r="C86" s="53" t="s">
        <v>312</v>
      </c>
      <c r="D86" s="133">
        <f t="shared" si="35"/>
        <v>577</v>
      </c>
      <c r="E86" s="304">
        <f t="shared" ref="E86" si="58">+E82-E84</f>
        <v>149</v>
      </c>
      <c r="F86" s="58">
        <f t="shared" ref="F86:M86" si="59">+F82-F84</f>
        <v>146</v>
      </c>
      <c r="G86" s="58">
        <f t="shared" ref="G86" si="60">+G82-G84</f>
        <v>143</v>
      </c>
      <c r="H86" s="58">
        <f t="shared" si="59"/>
        <v>139</v>
      </c>
      <c r="I86" s="134">
        <f t="shared" si="36"/>
        <v>599</v>
      </c>
      <c r="J86" s="304">
        <f t="shared" si="59"/>
        <v>155</v>
      </c>
      <c r="K86" s="301">
        <f t="shared" si="59"/>
        <v>143</v>
      </c>
      <c r="L86" s="301">
        <f t="shared" si="59"/>
        <v>155</v>
      </c>
      <c r="M86" s="58">
        <f t="shared" si="59"/>
        <v>146</v>
      </c>
      <c r="N86" s="58"/>
      <c r="O86" s="59">
        <f t="shared" ref="O86" si="61">+IFERROR(IF(D86*I86&lt;0,"n.m.",IF(D86/I86-1&gt;100%,"&gt;100%",D86/I86-1)),"n.m.")</f>
        <v>-3.6727879799666074E-2</v>
      </c>
      <c r="P86" s="97"/>
      <c r="Q86" s="60">
        <f t="shared" ref="Q86" si="62">+IFERROR(IF(E86*J86&lt;0,"n.m.",IF(E86/J86-1&gt;100%,"&gt;100%",E86/J86-1)),"n.m.")</f>
        <v>-3.8709677419354827E-2</v>
      </c>
      <c r="R86" s="204"/>
      <c r="S86" s="20"/>
    </row>
    <row r="87" spans="1:19" ht="15" customHeight="1">
      <c r="A87" s="20"/>
      <c r="B87" s="74"/>
      <c r="C87" s="309"/>
      <c r="D87" s="81"/>
      <c r="E87" s="81"/>
      <c r="F87" s="81"/>
      <c r="G87" s="81"/>
      <c r="H87" s="81"/>
      <c r="I87" s="81"/>
      <c r="J87" s="81"/>
      <c r="K87" s="81"/>
      <c r="L87" s="81"/>
      <c r="M87" s="81"/>
      <c r="N87" s="81"/>
      <c r="O87" s="42"/>
      <c r="P87" s="81"/>
      <c r="Q87" s="42"/>
      <c r="R87" s="264"/>
      <c r="S87" s="20"/>
    </row>
    <row r="88" spans="1:19" ht="9" customHeight="1">
      <c r="A88" s="20"/>
      <c r="B88" s="20"/>
      <c r="C88" s="20"/>
      <c r="D88" s="20"/>
      <c r="E88" s="20"/>
      <c r="F88" s="20"/>
      <c r="G88" s="20"/>
      <c r="H88" s="20"/>
      <c r="I88" s="20"/>
      <c r="J88" s="20"/>
      <c r="K88" s="20"/>
      <c r="L88" s="20"/>
      <c r="M88" s="20"/>
      <c r="N88" s="20"/>
      <c r="O88" s="289"/>
      <c r="P88" s="20"/>
      <c r="Q88" s="290"/>
      <c r="R88" s="20"/>
      <c r="S88" s="20"/>
    </row>
    <row r="89" spans="1:19" s="262" customFormat="1" ht="17.25">
      <c r="A89" s="229"/>
      <c r="B89" s="48" t="s">
        <v>444</v>
      </c>
      <c r="C89" s="48"/>
      <c r="D89" s="307"/>
      <c r="E89" s="307"/>
      <c r="F89" s="307"/>
      <c r="G89" s="307"/>
      <c r="H89" s="307"/>
      <c r="I89" s="307"/>
      <c r="J89" s="307"/>
      <c r="K89" s="307"/>
      <c r="L89" s="307"/>
      <c r="M89" s="48"/>
      <c r="N89" s="48"/>
      <c r="O89" s="308"/>
      <c r="P89" s="307"/>
      <c r="Q89" s="308"/>
      <c r="R89" s="259"/>
      <c r="S89" s="229"/>
    </row>
    <row r="90" spans="1:19" s="262" customFormat="1" ht="17.25">
      <c r="A90" s="229"/>
      <c r="B90" s="48" t="s">
        <v>448</v>
      </c>
      <c r="C90" s="48"/>
      <c r="D90" s="307"/>
      <c r="E90" s="307"/>
      <c r="F90" s="307"/>
      <c r="G90" s="307"/>
      <c r="H90" s="307"/>
      <c r="I90" s="307"/>
      <c r="J90" s="307"/>
      <c r="K90" s="307"/>
      <c r="L90" s="307"/>
      <c r="M90" s="48"/>
      <c r="N90" s="48"/>
      <c r="O90" s="308"/>
      <c r="P90" s="307"/>
      <c r="Q90" s="308"/>
      <c r="R90" s="259"/>
      <c r="S90" s="229"/>
    </row>
    <row r="91" spans="1:19" ht="17.25">
      <c r="A91" s="229"/>
      <c r="B91" s="3"/>
      <c r="C91" s="48"/>
      <c r="D91" s="48"/>
      <c r="E91" s="48"/>
      <c r="F91" s="48"/>
      <c r="G91" s="48"/>
      <c r="H91" s="48"/>
      <c r="I91" s="48"/>
      <c r="J91" s="48"/>
      <c r="K91" s="48"/>
      <c r="L91" s="48"/>
      <c r="M91" s="229"/>
      <c r="N91" s="229"/>
      <c r="O91" s="170"/>
      <c r="P91" s="48"/>
      <c r="Q91" s="170"/>
      <c r="R91" s="167"/>
      <c r="S91"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173"/>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64.42578125" style="37" bestFit="1" customWidth="1"/>
    <col min="4" max="13" width="8.7109375" style="37" customWidth="1"/>
    <col min="14" max="14" width="1.7109375" style="37" customWidth="1"/>
    <col min="15" max="15" width="8.7109375" style="310" customWidth="1"/>
    <col min="16" max="16" width="1.7109375" style="37" customWidth="1"/>
    <col min="17" max="17" width="8.7109375" style="310" customWidth="1"/>
    <col min="18" max="18" width="1.7109375" style="37" customWidth="1"/>
    <col min="19" max="19" width="1.28515625" style="37" customWidth="1"/>
    <col min="20" max="16384" width="9.140625" style="37"/>
  </cols>
  <sheetData>
    <row r="1" spans="1:19" ht="9" customHeight="1">
      <c r="A1" s="20"/>
      <c r="B1" s="20"/>
      <c r="C1" s="20"/>
      <c r="D1" s="20"/>
      <c r="E1" s="20"/>
      <c r="F1" s="20"/>
      <c r="G1" s="20"/>
      <c r="H1" s="20"/>
      <c r="I1" s="20"/>
      <c r="J1" s="20"/>
      <c r="K1" s="20"/>
      <c r="L1" s="20"/>
      <c r="M1" s="20"/>
      <c r="N1" s="20"/>
      <c r="O1" s="289"/>
      <c r="P1" s="20"/>
      <c r="Q1" s="290"/>
      <c r="R1" s="20"/>
      <c r="S1" s="20"/>
    </row>
    <row r="2" spans="1:19" ht="15" customHeight="1">
      <c r="A2" s="20"/>
      <c r="B2" s="38"/>
      <c r="C2" s="39" t="s">
        <v>29</v>
      </c>
      <c r="D2" s="40">
        <f>+Revenues!D2</f>
        <v>2014</v>
      </c>
      <c r="E2" s="38" t="str">
        <f>+Revenues!E2</f>
        <v>Q4 '14</v>
      </c>
      <c r="F2" s="38" t="str">
        <f>+Revenues!F2</f>
        <v>Q3 '14</v>
      </c>
      <c r="G2" s="38" t="str">
        <f>+Revenues!G2</f>
        <v>Q2 '14</v>
      </c>
      <c r="H2" s="38" t="str">
        <f>+Revenues!H2</f>
        <v>Q1 '14</v>
      </c>
      <c r="I2" s="40">
        <f>+Revenues!I2</f>
        <v>2013</v>
      </c>
      <c r="J2" s="38" t="str">
        <f>+Revenues!J2</f>
        <v>Q4 '13</v>
      </c>
      <c r="K2" s="38" t="str">
        <f>+Revenues!K2</f>
        <v>Q3 '13</v>
      </c>
      <c r="L2" s="38" t="str">
        <f>+Revenues!L2</f>
        <v>Q2 '13</v>
      </c>
      <c r="M2" s="38" t="str">
        <f>+Revenues!M2</f>
        <v>Q1 '13</v>
      </c>
      <c r="N2" s="38"/>
      <c r="O2" s="38" t="str">
        <f>+Revenues!O2</f>
        <v>y-on-y</v>
      </c>
      <c r="P2" s="38"/>
      <c r="Q2" s="42" t="s">
        <v>216</v>
      </c>
      <c r="R2" s="232"/>
      <c r="S2" s="20"/>
    </row>
    <row r="3" spans="1:19" ht="15" customHeight="1">
      <c r="A3" s="20"/>
      <c r="B3" s="74"/>
      <c r="C3" s="45" t="s">
        <v>32</v>
      </c>
      <c r="D3" s="38"/>
      <c r="E3" s="38"/>
      <c r="F3" s="38"/>
      <c r="G3" s="38"/>
      <c r="H3" s="38"/>
      <c r="I3" s="38"/>
      <c r="J3" s="38"/>
      <c r="K3" s="38"/>
      <c r="L3" s="38"/>
      <c r="M3" s="38"/>
      <c r="N3" s="38"/>
      <c r="O3" s="38" t="str">
        <f>+Revenues!O3</f>
        <v>FY%</v>
      </c>
      <c r="P3" s="74"/>
      <c r="Q3" s="181" t="str">
        <f>+Revenues!Q3</f>
        <v>Q4%</v>
      </c>
      <c r="R3" s="74"/>
      <c r="S3" s="20"/>
    </row>
    <row r="4" spans="1:19" ht="15" customHeight="1">
      <c r="A4" s="20"/>
      <c r="B4" s="74"/>
      <c r="C4" s="74"/>
      <c r="D4" s="183"/>
      <c r="E4" s="183"/>
      <c r="F4" s="183"/>
      <c r="G4" s="183"/>
      <c r="H4" s="183"/>
      <c r="I4" s="183"/>
      <c r="J4" s="183"/>
      <c r="K4" s="183"/>
      <c r="L4" s="183"/>
      <c r="M4" s="183"/>
      <c r="N4" s="183"/>
      <c r="O4" s="234"/>
      <c r="P4" s="74"/>
      <c r="Q4" s="234"/>
      <c r="R4" s="235"/>
      <c r="S4" s="20"/>
    </row>
    <row r="5" spans="1:19" ht="15" customHeight="1">
      <c r="A5" s="20"/>
      <c r="B5" s="74"/>
      <c r="C5" s="82" t="s">
        <v>285</v>
      </c>
      <c r="D5" s="236">
        <f>+Revenues!D5-Expenses!D5</f>
        <v>729</v>
      </c>
      <c r="E5" s="237">
        <f>+Revenues!E5-Expenses!E5</f>
        <v>-3</v>
      </c>
      <c r="F5" s="244">
        <f>+Revenues!F5-Expenses!F5</f>
        <v>244</v>
      </c>
      <c r="G5" s="244">
        <f>+Revenues!G5-Expenses!G5</f>
        <v>265</v>
      </c>
      <c r="H5" s="244">
        <f>+Revenues!H5-Expenses!H5</f>
        <v>223</v>
      </c>
      <c r="I5" s="293">
        <f>+M5+L5+K5+J5</f>
        <v>963</v>
      </c>
      <c r="J5" s="237">
        <f>+Revenues!J5-Expenses!J5</f>
        <v>264</v>
      </c>
      <c r="K5" s="238">
        <f>+Revenues!K5-Expenses!K5</f>
        <v>229</v>
      </c>
      <c r="L5" s="238">
        <f>+Revenues!L5-Expenses!L5</f>
        <v>275</v>
      </c>
      <c r="M5" s="244">
        <f>+Revenues!M5-Expenses!M5</f>
        <v>195</v>
      </c>
      <c r="N5" s="244"/>
      <c r="O5" s="87">
        <f>+IFERROR(IF(D5*I5&lt;0,"n.m.",IF(D5/I5-1&gt;100%,"&gt;100%",D5/I5-1)),"n.m.")</f>
        <v>-0.2429906542056075</v>
      </c>
      <c r="P5" s="79"/>
      <c r="Q5" s="88" t="str">
        <f>+IFERROR(IF(E5*J5&lt;0,"n.m.",IF(E5/J5-1&gt;100%,"&gt;100%",E5/J5-1)),"n.m.")</f>
        <v>n.m.</v>
      </c>
      <c r="R5" s="264"/>
      <c r="S5" s="20"/>
    </row>
    <row r="6" spans="1:19" ht="15" customHeight="1">
      <c r="A6" s="20"/>
      <c r="B6" s="74"/>
      <c r="C6" s="82" t="s">
        <v>21</v>
      </c>
      <c r="D6" s="236">
        <f>+Revenues!D6-Expenses!D6</f>
        <v>149</v>
      </c>
      <c r="E6" s="237">
        <f>+Revenues!E6-Expenses!E6</f>
        <v>34</v>
      </c>
      <c r="F6" s="244">
        <f>+Revenues!F6-Expenses!F6</f>
        <v>38</v>
      </c>
      <c r="G6" s="244">
        <f>+Revenues!G6-Expenses!G6</f>
        <v>36</v>
      </c>
      <c r="H6" s="244">
        <f>+Revenues!H6-Expenses!H6</f>
        <v>41</v>
      </c>
      <c r="I6" s="293">
        <f t="shared" ref="I6:I25" si="0">+M6+L6+K6+J6</f>
        <v>192</v>
      </c>
      <c r="J6" s="237">
        <f>+Revenues!J6-Expenses!J6</f>
        <v>50</v>
      </c>
      <c r="K6" s="238">
        <f>+Revenues!K6-Expenses!K6</f>
        <v>47</v>
      </c>
      <c r="L6" s="238">
        <f>+Revenues!L6-Expenses!L6</f>
        <v>49</v>
      </c>
      <c r="M6" s="244">
        <f>+Revenues!M6-Expenses!M6</f>
        <v>46</v>
      </c>
      <c r="N6" s="244"/>
      <c r="O6" s="87">
        <f t="shared" ref="O6:O25" si="1">+IFERROR(IF(D6*I6&lt;0,"n.m.",IF(D6/I6-1&gt;100%,"&gt;100%",D6/I6-1)),"n.m.")</f>
        <v>-0.22395833333333337</v>
      </c>
      <c r="P6" s="79"/>
      <c r="Q6" s="88">
        <f>+IFERROR(IF(E6*J6&lt;0,"n.m.",IF(E6/J6-1&gt;100%,"&gt;100%",E6/J6-1)),"n.m.")</f>
        <v>-0.31999999999999995</v>
      </c>
      <c r="R6" s="264"/>
      <c r="S6" s="20"/>
    </row>
    <row r="7" spans="1:19" ht="15" customHeight="1">
      <c r="A7" s="20"/>
      <c r="B7" s="74"/>
      <c r="C7" s="82" t="s">
        <v>207</v>
      </c>
      <c r="D7" s="236">
        <f>+Revenues!D7-Expenses!D7</f>
        <v>-8</v>
      </c>
      <c r="E7" s="237">
        <f>+Revenues!E7-Expenses!E7</f>
        <v>-3</v>
      </c>
      <c r="F7" s="244">
        <f>+Revenues!F7-Expenses!F7</f>
        <v>-1</v>
      </c>
      <c r="G7" s="244">
        <f>+Revenues!G7-Expenses!G7</f>
        <v>-1</v>
      </c>
      <c r="H7" s="244">
        <f>+Revenues!H7-Expenses!H7</f>
        <v>-3</v>
      </c>
      <c r="I7" s="293">
        <f t="shared" si="0"/>
        <v>4</v>
      </c>
      <c r="J7" s="237">
        <f>+Revenues!J7-Expenses!J7</f>
        <v>10</v>
      </c>
      <c r="K7" s="238">
        <f>+Revenues!K7-Expenses!K7</f>
        <v>-1</v>
      </c>
      <c r="L7" s="238">
        <f>+Revenues!L7-Expenses!L7</f>
        <v>-2</v>
      </c>
      <c r="M7" s="244">
        <f>+Revenues!M7-Expenses!M7</f>
        <v>-3</v>
      </c>
      <c r="N7" s="244"/>
      <c r="O7" s="87" t="str">
        <f t="shared" si="1"/>
        <v>n.m.</v>
      </c>
      <c r="P7" s="244"/>
      <c r="Q7" s="88" t="str">
        <f t="shared" ref="Q7:Q25" si="2">+IFERROR(IF(E7*J7&lt;0,"n.m.",IF(E7/J7-1&gt;100%,"&gt;100%",E7/J7-1)),"n.m.")</f>
        <v>n.m.</v>
      </c>
      <c r="R7" s="264"/>
      <c r="S7" s="20"/>
    </row>
    <row r="8" spans="1:19" s="62" customFormat="1" ht="15" customHeight="1">
      <c r="A8" s="20"/>
      <c r="B8" s="53"/>
      <c r="C8" s="53" t="s">
        <v>429</v>
      </c>
      <c r="D8" s="246">
        <f>+Revenues!D8-Expenses!D8</f>
        <v>870</v>
      </c>
      <c r="E8" s="247">
        <f>+Revenues!E8-Expenses!E8</f>
        <v>28</v>
      </c>
      <c r="F8" s="279">
        <f>+Revenues!F8-Expenses!F8</f>
        <v>281</v>
      </c>
      <c r="G8" s="279">
        <f>+Revenues!G8-Expenses!G8</f>
        <v>300</v>
      </c>
      <c r="H8" s="279">
        <f>+Revenues!H8-Expenses!H8</f>
        <v>261</v>
      </c>
      <c r="I8" s="295">
        <f t="shared" si="0"/>
        <v>1159</v>
      </c>
      <c r="J8" s="247">
        <f>+Revenues!J8-Expenses!J8</f>
        <v>324</v>
      </c>
      <c r="K8" s="248">
        <f>+Revenues!K8-Expenses!K8</f>
        <v>275</v>
      </c>
      <c r="L8" s="248">
        <f>+Revenues!L8-Expenses!L8</f>
        <v>322</v>
      </c>
      <c r="M8" s="279">
        <f>+Revenues!M8-Expenses!M8</f>
        <v>238</v>
      </c>
      <c r="N8" s="279"/>
      <c r="O8" s="59">
        <f t="shared" si="1"/>
        <v>-0.24935289042277831</v>
      </c>
      <c r="P8" s="58"/>
      <c r="Q8" s="60">
        <f t="shared" si="2"/>
        <v>-0.91358024691358031</v>
      </c>
      <c r="R8" s="204"/>
      <c r="S8" s="20"/>
    </row>
    <row r="9" spans="1:19" s="62" customFormat="1" ht="15" customHeight="1">
      <c r="A9" s="20"/>
      <c r="B9" s="53"/>
      <c r="C9" s="53"/>
      <c r="D9" s="246"/>
      <c r="E9" s="247"/>
      <c r="F9" s="279"/>
      <c r="G9" s="279"/>
      <c r="H9" s="279"/>
      <c r="I9" s="295"/>
      <c r="J9" s="247"/>
      <c r="K9" s="248"/>
      <c r="L9" s="248"/>
      <c r="M9" s="279"/>
      <c r="N9" s="279"/>
      <c r="O9" s="59"/>
      <c r="P9" s="58"/>
      <c r="Q9" s="60"/>
      <c r="R9" s="204"/>
      <c r="S9" s="20"/>
    </row>
    <row r="10" spans="1:19" ht="15" customHeight="1">
      <c r="A10" s="20"/>
      <c r="B10" s="74"/>
      <c r="C10" s="74" t="s">
        <v>186</v>
      </c>
      <c r="D10" s="236">
        <f>+Revenues!D10-Expenses!D10</f>
        <v>191</v>
      </c>
      <c r="E10" s="237">
        <f>+Revenues!E10-Expenses!E10</f>
        <v>39</v>
      </c>
      <c r="F10" s="244">
        <f>+Revenues!F10-Expenses!F10</f>
        <v>47</v>
      </c>
      <c r="G10" s="244">
        <f>+Revenues!G10-Expenses!G10</f>
        <v>50</v>
      </c>
      <c r="H10" s="244">
        <f>+Revenues!H10-Expenses!H10</f>
        <v>55</v>
      </c>
      <c r="I10" s="293">
        <f t="shared" si="0"/>
        <v>410</v>
      </c>
      <c r="J10" s="237">
        <f>+Revenues!J10-Expenses!J10</f>
        <v>33</v>
      </c>
      <c r="K10" s="238">
        <f>+Revenues!K10-Expenses!K10</f>
        <v>101</v>
      </c>
      <c r="L10" s="238">
        <f>+Revenues!L10-Expenses!L10</f>
        <v>135</v>
      </c>
      <c r="M10" s="244">
        <f>+Revenues!M10-Expenses!M10</f>
        <v>141</v>
      </c>
      <c r="N10" s="244"/>
      <c r="O10" s="87">
        <f t="shared" si="1"/>
        <v>-0.53414634146341466</v>
      </c>
      <c r="P10" s="79"/>
      <c r="Q10" s="88">
        <f t="shared" si="2"/>
        <v>0.18181818181818188</v>
      </c>
      <c r="R10" s="282"/>
      <c r="S10" s="20"/>
    </row>
    <row r="11" spans="1:19" ht="15" customHeight="1">
      <c r="A11" s="20"/>
      <c r="B11" s="74"/>
      <c r="C11" s="82" t="s">
        <v>187</v>
      </c>
      <c r="D11" s="236">
        <f>+Revenues!D11-Expenses!D11</f>
        <v>404</v>
      </c>
      <c r="E11" s="241">
        <f>+Revenues!E11-Expenses!E11</f>
        <v>96</v>
      </c>
      <c r="F11" s="263">
        <f>+Revenues!F11-Expenses!F11</f>
        <v>108</v>
      </c>
      <c r="G11" s="263">
        <f>+Revenues!G11-Expenses!G11</f>
        <v>103</v>
      </c>
      <c r="H11" s="263">
        <f>+Revenues!H11-Expenses!H11</f>
        <v>97</v>
      </c>
      <c r="I11" s="294">
        <f t="shared" si="0"/>
        <v>375</v>
      </c>
      <c r="J11" s="241">
        <f>+Revenues!J11-Expenses!J11</f>
        <v>100</v>
      </c>
      <c r="K11" s="242">
        <f>+Revenues!K11-Expenses!K11</f>
        <v>103</v>
      </c>
      <c r="L11" s="242">
        <f>+Revenues!L11-Expenses!L11</f>
        <v>79</v>
      </c>
      <c r="M11" s="263">
        <f>+Revenues!M11-Expenses!M11</f>
        <v>93</v>
      </c>
      <c r="N11" s="263"/>
      <c r="O11" s="87">
        <f t="shared" si="1"/>
        <v>7.7333333333333254E-2</v>
      </c>
      <c r="P11" s="79"/>
      <c r="Q11" s="88">
        <f>+IFERROR(IF(E11*J11&lt;0,"n.m.",IF(E11/J11-1&gt;100%,"&gt;100%",E11/J11-1)),"n.m.")</f>
        <v>-4.0000000000000036E-2</v>
      </c>
      <c r="R11" s="264"/>
      <c r="S11" s="20"/>
    </row>
    <row r="12" spans="1:19" ht="15" customHeight="1">
      <c r="A12" s="20"/>
      <c r="B12" s="74"/>
      <c r="C12" s="82" t="s">
        <v>22</v>
      </c>
      <c r="D12" s="236">
        <f>+Revenues!D12-Expenses!D12</f>
        <v>590</v>
      </c>
      <c r="E12" s="241">
        <f>+Revenues!E12-Expenses!E12</f>
        <v>146</v>
      </c>
      <c r="F12" s="263">
        <f>+Revenues!F12-Expenses!F12</f>
        <v>153</v>
      </c>
      <c r="G12" s="263">
        <f>+Revenues!G12-Expenses!G12</f>
        <v>142</v>
      </c>
      <c r="H12" s="263">
        <f>+Revenues!H12-Expenses!H12</f>
        <v>149</v>
      </c>
      <c r="I12" s="294">
        <f t="shared" si="0"/>
        <v>706</v>
      </c>
      <c r="J12" s="241">
        <f>+Revenues!J12-Expenses!J12</f>
        <v>139</v>
      </c>
      <c r="K12" s="242">
        <f>+Revenues!K12-Expenses!K12</f>
        <v>183</v>
      </c>
      <c r="L12" s="242">
        <f>+Revenues!L12-Expenses!L12</f>
        <v>194</v>
      </c>
      <c r="M12" s="263">
        <f>+Revenues!M12-Expenses!M12</f>
        <v>190</v>
      </c>
      <c r="N12" s="263"/>
      <c r="O12" s="87">
        <f>+IFERROR(IF(D12*I12&lt;0,"n.m.",IF(D12/I12-1&gt;100%,"&gt;100%",D12/I12-1)),"n.m.")</f>
        <v>-0.1643059490084986</v>
      </c>
      <c r="P12" s="79"/>
      <c r="Q12" s="88">
        <f t="shared" si="2"/>
        <v>5.0359712230215736E-2</v>
      </c>
      <c r="R12" s="264"/>
      <c r="S12" s="20"/>
    </row>
    <row r="13" spans="1:19" ht="15" customHeight="1">
      <c r="A13" s="20"/>
      <c r="B13" s="74"/>
      <c r="C13" s="82" t="s">
        <v>193</v>
      </c>
      <c r="D13" s="236">
        <f>+Revenues!D13-Expenses!D13</f>
        <v>1241</v>
      </c>
      <c r="E13" s="241">
        <f>+Revenues!E13-Expenses!E13</f>
        <v>321</v>
      </c>
      <c r="F13" s="263">
        <f>+Revenues!F13-Expenses!F13</f>
        <v>302</v>
      </c>
      <c r="G13" s="263">
        <f>+Revenues!G13-Expenses!G13</f>
        <v>314</v>
      </c>
      <c r="H13" s="263">
        <f>+Revenues!H13-Expenses!H13</f>
        <v>304</v>
      </c>
      <c r="I13" s="294">
        <f t="shared" si="0"/>
        <v>1297</v>
      </c>
      <c r="J13" s="241">
        <f>+Revenues!J13-Expenses!J13</f>
        <v>313</v>
      </c>
      <c r="K13" s="242">
        <f>+Revenues!K13-Expenses!K13</f>
        <v>317</v>
      </c>
      <c r="L13" s="242">
        <f>+Revenues!L13-Expenses!L13</f>
        <v>325</v>
      </c>
      <c r="M13" s="263">
        <f>+Revenues!M13-Expenses!M13</f>
        <v>342</v>
      </c>
      <c r="N13" s="263"/>
      <c r="O13" s="87">
        <f t="shared" si="1"/>
        <v>-4.3176561295296789E-2</v>
      </c>
      <c r="P13" s="79"/>
      <c r="Q13" s="88">
        <f t="shared" si="2"/>
        <v>2.5559105431310014E-2</v>
      </c>
      <c r="R13" s="264"/>
      <c r="S13" s="20"/>
    </row>
    <row r="14" spans="1:19" ht="15" customHeight="1">
      <c r="A14" s="20"/>
      <c r="B14" s="74"/>
      <c r="C14" s="82" t="s">
        <v>207</v>
      </c>
      <c r="D14" s="236">
        <f>+Revenues!D14-Expenses!D14</f>
        <v>24</v>
      </c>
      <c r="E14" s="241">
        <f>+Revenues!E14-Expenses!E14</f>
        <v>54</v>
      </c>
      <c r="F14" s="263">
        <f>+Revenues!F14-Expenses!F14</f>
        <v>-3</v>
      </c>
      <c r="G14" s="263">
        <f>+Revenues!G14-Expenses!G14</f>
        <v>-19</v>
      </c>
      <c r="H14" s="263">
        <f>+Revenues!H14-Expenses!H14</f>
        <v>-8</v>
      </c>
      <c r="I14" s="294">
        <f t="shared" si="0"/>
        <v>-33</v>
      </c>
      <c r="J14" s="241">
        <f>+Revenues!J14-Expenses!J14</f>
        <v>-4</v>
      </c>
      <c r="K14" s="242">
        <f>+Revenues!K14-Expenses!K14</f>
        <v>-9</v>
      </c>
      <c r="L14" s="242">
        <f>+Revenues!L14-Expenses!L14</f>
        <v>-16</v>
      </c>
      <c r="M14" s="263">
        <f>+Revenues!M14-Expenses!M14</f>
        <v>-4</v>
      </c>
      <c r="N14" s="263"/>
      <c r="O14" s="87" t="str">
        <f t="shared" si="1"/>
        <v>n.m.</v>
      </c>
      <c r="P14" s="79"/>
      <c r="Q14" s="88" t="str">
        <f t="shared" si="2"/>
        <v>n.m.</v>
      </c>
      <c r="R14" s="264"/>
      <c r="S14" s="20"/>
    </row>
    <row r="15" spans="1:19" s="62" customFormat="1" ht="15" customHeight="1">
      <c r="A15" s="20"/>
      <c r="B15" s="53"/>
      <c r="C15" s="245" t="s">
        <v>105</v>
      </c>
      <c r="D15" s="133">
        <f>+Revenues!D15-Expenses!D15</f>
        <v>2450</v>
      </c>
      <c r="E15" s="55">
        <f>+Revenues!E15-Expenses!E15</f>
        <v>656</v>
      </c>
      <c r="F15" s="58">
        <f>+Revenues!F15-Expenses!F15</f>
        <v>607</v>
      </c>
      <c r="G15" s="58">
        <f>+Revenues!G15-Expenses!G15</f>
        <v>590</v>
      </c>
      <c r="H15" s="58">
        <f>+Revenues!H15-Expenses!H15</f>
        <v>597</v>
      </c>
      <c r="I15" s="134">
        <f t="shared" si="0"/>
        <v>2755</v>
      </c>
      <c r="J15" s="55">
        <f>+Revenues!J15-Expenses!J15</f>
        <v>581</v>
      </c>
      <c r="K15" s="56">
        <f>+Revenues!K15-Expenses!K15</f>
        <v>695</v>
      </c>
      <c r="L15" s="56">
        <f>+Revenues!L15-Expenses!L15</f>
        <v>717</v>
      </c>
      <c r="M15" s="58">
        <f>+Revenues!M15-Expenses!M15</f>
        <v>762</v>
      </c>
      <c r="N15" s="58"/>
      <c r="O15" s="59">
        <f t="shared" si="1"/>
        <v>-0.11070780399274049</v>
      </c>
      <c r="P15" s="58"/>
      <c r="Q15" s="60">
        <f t="shared" si="2"/>
        <v>0.12908777969018925</v>
      </c>
      <c r="R15" s="245"/>
      <c r="S15" s="20"/>
    </row>
    <row r="16" spans="1:19" s="62" customFormat="1" ht="15" customHeight="1">
      <c r="A16" s="20"/>
      <c r="B16" s="53"/>
      <c r="C16" s="245"/>
      <c r="D16" s="236"/>
      <c r="E16" s="55"/>
      <c r="F16" s="58"/>
      <c r="G16" s="58"/>
      <c r="H16" s="58"/>
      <c r="I16" s="134"/>
      <c r="J16" s="55"/>
      <c r="K16" s="56"/>
      <c r="L16" s="56"/>
      <c r="M16" s="58"/>
      <c r="N16" s="58"/>
      <c r="O16" s="59"/>
      <c r="P16" s="58"/>
      <c r="Q16" s="60"/>
      <c r="R16" s="245"/>
      <c r="S16" s="20"/>
    </row>
    <row r="17" spans="1:19" s="62" customFormat="1" ht="15" customHeight="1">
      <c r="A17" s="20"/>
      <c r="B17" s="53"/>
      <c r="C17" s="94" t="s">
        <v>114</v>
      </c>
      <c r="D17" s="133">
        <f>+Revenues!D17-Expenses!D17</f>
        <v>23</v>
      </c>
      <c r="E17" s="55">
        <f>+Revenues!E17-Expenses!E17</f>
        <v>6</v>
      </c>
      <c r="F17" s="58">
        <f>+Revenues!F17-Expenses!F17</f>
        <v>7</v>
      </c>
      <c r="G17" s="58">
        <f>+Revenues!G17-Expenses!G17</f>
        <v>5</v>
      </c>
      <c r="H17" s="58">
        <f>+Revenues!H17-Expenses!H17</f>
        <v>5</v>
      </c>
      <c r="I17" s="134">
        <f t="shared" si="0"/>
        <v>29</v>
      </c>
      <c r="J17" s="55">
        <f>+Revenues!J17-Expenses!J17</f>
        <v>6</v>
      </c>
      <c r="K17" s="56">
        <f>+Revenues!K17-Expenses!K17</f>
        <v>9</v>
      </c>
      <c r="L17" s="56">
        <f>+Revenues!L17-Expenses!L17</f>
        <v>7</v>
      </c>
      <c r="M17" s="58">
        <f>+Revenues!M17-Expenses!M17</f>
        <v>7</v>
      </c>
      <c r="N17" s="58"/>
      <c r="O17" s="59">
        <f t="shared" si="1"/>
        <v>-0.2068965517241379</v>
      </c>
      <c r="P17" s="254"/>
      <c r="Q17" s="60">
        <f t="shared" si="2"/>
        <v>0</v>
      </c>
      <c r="R17" s="285"/>
      <c r="S17" s="20"/>
    </row>
    <row r="18" spans="1:19" s="62" customFormat="1" ht="15" customHeight="1">
      <c r="A18" s="20"/>
      <c r="B18" s="53"/>
      <c r="C18" s="53"/>
      <c r="D18" s="133"/>
      <c r="E18" s="55"/>
      <c r="F18" s="58"/>
      <c r="G18" s="58"/>
      <c r="H18" s="58"/>
      <c r="I18" s="134"/>
      <c r="J18" s="55"/>
      <c r="K18" s="56"/>
      <c r="L18" s="56"/>
      <c r="M18" s="58"/>
      <c r="N18" s="58"/>
      <c r="O18" s="59"/>
      <c r="P18" s="58"/>
      <c r="Q18" s="60"/>
      <c r="R18" s="245"/>
      <c r="S18" s="20"/>
    </row>
    <row r="19" spans="1:19" s="62" customFormat="1" ht="15" customHeight="1">
      <c r="A19" s="20"/>
      <c r="B19" s="53"/>
      <c r="C19" s="53" t="s">
        <v>437</v>
      </c>
      <c r="D19" s="133">
        <f>+Revenues!D19-Expenses!D19</f>
        <v>403</v>
      </c>
      <c r="E19" s="55">
        <f>+Revenues!E19-Expenses!E19</f>
        <v>1</v>
      </c>
      <c r="F19" s="58">
        <f>+Revenues!F19-Expenses!F19</f>
        <v>-18</v>
      </c>
      <c r="G19" s="58">
        <f>+Revenues!G19-Expenses!G19</f>
        <v>437</v>
      </c>
      <c r="H19" s="58">
        <f>+Revenues!H19-Expenses!H19</f>
        <v>-17</v>
      </c>
      <c r="I19" s="134">
        <f t="shared" si="0"/>
        <v>-101</v>
      </c>
      <c r="J19" s="55">
        <f>+Revenues!J19-Expenses!J19</f>
        <v>-68</v>
      </c>
      <c r="K19" s="56">
        <f>+Revenues!K19-Expenses!K19</f>
        <v>-8</v>
      </c>
      <c r="L19" s="56">
        <f>+Revenues!L19-Expenses!L19</f>
        <v>-12</v>
      </c>
      <c r="M19" s="58">
        <f>+Revenues!M19-Expenses!M19</f>
        <v>-13</v>
      </c>
      <c r="N19" s="58"/>
      <c r="O19" s="59" t="str">
        <f t="shared" si="1"/>
        <v>n.m.</v>
      </c>
      <c r="P19" s="255"/>
      <c r="Q19" s="60" t="str">
        <f t="shared" si="2"/>
        <v>n.m.</v>
      </c>
      <c r="R19" s="53"/>
      <c r="S19" s="20"/>
    </row>
    <row r="20" spans="1:19" s="62" customFormat="1" ht="15" customHeight="1">
      <c r="A20" s="20"/>
      <c r="B20" s="53"/>
      <c r="C20" s="53"/>
      <c r="D20" s="253"/>
      <c r="E20" s="114"/>
      <c r="F20" s="254"/>
      <c r="G20" s="254"/>
      <c r="H20" s="254"/>
      <c r="I20" s="298"/>
      <c r="J20" s="114"/>
      <c r="K20" s="115"/>
      <c r="L20" s="115"/>
      <c r="M20" s="254"/>
      <c r="N20" s="254"/>
      <c r="O20" s="59"/>
      <c r="P20" s="97"/>
      <c r="Q20" s="60"/>
      <c r="R20" s="251"/>
      <c r="S20" s="20"/>
    </row>
    <row r="21" spans="1:19" s="62" customFormat="1" ht="15" customHeight="1">
      <c r="A21" s="20"/>
      <c r="B21" s="53"/>
      <c r="C21" s="53" t="s">
        <v>449</v>
      </c>
      <c r="D21" s="133">
        <f t="shared" ref="D21:E21" si="3">D8+D15+D17+D19</f>
        <v>3746</v>
      </c>
      <c r="E21" s="55">
        <f t="shared" si="3"/>
        <v>691</v>
      </c>
      <c r="F21" s="58">
        <f>F8+F15+F17+F19</f>
        <v>877</v>
      </c>
      <c r="G21" s="58">
        <f>G8+G15+G17+G19</f>
        <v>1332</v>
      </c>
      <c r="H21" s="58">
        <f t="shared" ref="H21:M21" si="4">H8+H15+H17+H19</f>
        <v>846</v>
      </c>
      <c r="I21" s="134">
        <f t="shared" si="0"/>
        <v>3842</v>
      </c>
      <c r="J21" s="55">
        <f t="shared" si="4"/>
        <v>843</v>
      </c>
      <c r="K21" s="56">
        <f t="shared" si="4"/>
        <v>971</v>
      </c>
      <c r="L21" s="56">
        <f t="shared" si="4"/>
        <v>1034</v>
      </c>
      <c r="M21" s="58">
        <f t="shared" si="4"/>
        <v>994</v>
      </c>
      <c r="N21" s="58"/>
      <c r="O21" s="59">
        <f t="shared" si="1"/>
        <v>-2.4986985944820406E-2</v>
      </c>
      <c r="P21" s="97"/>
      <c r="Q21" s="60">
        <f t="shared" si="2"/>
        <v>-0.18030842230130484</v>
      </c>
      <c r="R21" s="245"/>
      <c r="S21" s="20"/>
    </row>
    <row r="22" spans="1:19" s="311" customFormat="1" ht="15" customHeight="1">
      <c r="A22" s="20"/>
      <c r="B22" s="53"/>
      <c r="C22" s="53"/>
      <c r="D22" s="133"/>
      <c r="E22" s="55"/>
      <c r="F22" s="58"/>
      <c r="G22" s="58"/>
      <c r="H22" s="58"/>
      <c r="I22" s="134"/>
      <c r="J22" s="55"/>
      <c r="K22" s="56"/>
      <c r="L22" s="56"/>
      <c r="M22" s="58"/>
      <c r="N22" s="58"/>
      <c r="O22" s="59"/>
      <c r="P22" s="97"/>
      <c r="Q22" s="60"/>
      <c r="R22" s="204"/>
      <c r="S22" s="20"/>
    </row>
    <row r="23" spans="1:19" s="132" customFormat="1" ht="15" customHeight="1">
      <c r="A23" s="20"/>
      <c r="B23" s="124"/>
      <c r="C23" s="124" t="s">
        <v>283</v>
      </c>
      <c r="D23" s="257">
        <f>+Revenues!D25+-Expenses!D25</f>
        <v>731</v>
      </c>
      <c r="E23" s="125">
        <f>+Revenues!E25+-Expenses!E25</f>
        <v>0</v>
      </c>
      <c r="F23" s="128">
        <f>+Revenues!F25+-Expenses!F25</f>
        <v>244</v>
      </c>
      <c r="G23" s="128">
        <f>+Revenues!G25+-Expenses!G25</f>
        <v>265</v>
      </c>
      <c r="H23" s="128">
        <v>222</v>
      </c>
      <c r="I23" s="299">
        <f t="shared" si="0"/>
        <v>959</v>
      </c>
      <c r="J23" s="125">
        <v>262</v>
      </c>
      <c r="K23" s="126">
        <v>228</v>
      </c>
      <c r="L23" s="126">
        <v>275</v>
      </c>
      <c r="M23" s="128">
        <v>194</v>
      </c>
      <c r="N23" s="128"/>
      <c r="O23" s="129">
        <f t="shared" si="1"/>
        <v>-0.23774765380604801</v>
      </c>
      <c r="P23" s="306"/>
      <c r="Q23" s="130">
        <f t="shared" si="2"/>
        <v>-1</v>
      </c>
      <c r="R23" s="252"/>
      <c r="S23" s="20"/>
    </row>
    <row r="24" spans="1:19" s="62" customFormat="1" ht="15" customHeight="1">
      <c r="A24" s="20"/>
      <c r="B24" s="53"/>
      <c r="C24" s="53"/>
      <c r="D24" s="253"/>
      <c r="E24" s="114"/>
      <c r="F24" s="254"/>
      <c r="G24" s="254"/>
      <c r="H24" s="254"/>
      <c r="I24" s="298"/>
      <c r="J24" s="114"/>
      <c r="K24" s="115"/>
      <c r="L24" s="115"/>
      <c r="M24" s="254"/>
      <c r="N24" s="254"/>
      <c r="O24" s="59"/>
      <c r="P24" s="97"/>
      <c r="Q24" s="60"/>
      <c r="R24" s="251"/>
      <c r="S24" s="20"/>
    </row>
    <row r="25" spans="1:19" s="62" customFormat="1" ht="15" customHeight="1">
      <c r="A25" s="20"/>
      <c r="B25" s="53"/>
      <c r="C25" s="53" t="s">
        <v>379</v>
      </c>
      <c r="D25" s="133">
        <f t="shared" ref="D25:E25" si="5">D21-D23</f>
        <v>3015</v>
      </c>
      <c r="E25" s="55">
        <f t="shared" si="5"/>
        <v>691</v>
      </c>
      <c r="F25" s="58">
        <f t="shared" ref="F25:M25" si="6">F21-F23</f>
        <v>633</v>
      </c>
      <c r="G25" s="58">
        <f t="shared" ref="G25" si="7">G21-G23</f>
        <v>1067</v>
      </c>
      <c r="H25" s="58">
        <f t="shared" si="6"/>
        <v>624</v>
      </c>
      <c r="I25" s="134">
        <f t="shared" si="0"/>
        <v>2883</v>
      </c>
      <c r="J25" s="55">
        <f t="shared" si="6"/>
        <v>581</v>
      </c>
      <c r="K25" s="56">
        <f t="shared" si="6"/>
        <v>743</v>
      </c>
      <c r="L25" s="56">
        <f t="shared" si="6"/>
        <v>759</v>
      </c>
      <c r="M25" s="58">
        <f t="shared" si="6"/>
        <v>800</v>
      </c>
      <c r="N25" s="58"/>
      <c r="O25" s="59">
        <f t="shared" si="1"/>
        <v>4.57856399583767E-2</v>
      </c>
      <c r="P25" s="97"/>
      <c r="Q25" s="60">
        <f t="shared" si="2"/>
        <v>0.18932874354561102</v>
      </c>
      <c r="R25" s="245"/>
      <c r="S25" s="20"/>
    </row>
    <row r="26" spans="1:19" ht="15" customHeight="1">
      <c r="A26" s="20"/>
      <c r="B26" s="74"/>
      <c r="C26" s="53"/>
      <c r="D26" s="81"/>
      <c r="E26" s="81"/>
      <c r="F26" s="81"/>
      <c r="G26" s="81"/>
      <c r="H26" s="81"/>
      <c r="I26" s="81"/>
      <c r="J26" s="81"/>
      <c r="K26" s="81"/>
      <c r="L26" s="81"/>
      <c r="M26" s="81"/>
      <c r="N26" s="81"/>
      <c r="O26" s="42"/>
      <c r="P26" s="81"/>
      <c r="Q26" s="42"/>
      <c r="R26" s="258"/>
      <c r="S26" s="20"/>
    </row>
    <row r="27" spans="1:19" ht="9" customHeight="1">
      <c r="A27" s="20"/>
      <c r="B27" s="20"/>
      <c r="C27" s="20"/>
      <c r="D27" s="20"/>
      <c r="E27" s="20"/>
      <c r="F27" s="20"/>
      <c r="G27" s="20"/>
      <c r="H27" s="20"/>
      <c r="I27" s="20"/>
      <c r="J27" s="20"/>
      <c r="K27" s="20"/>
      <c r="L27" s="20"/>
      <c r="M27" s="20"/>
      <c r="N27" s="20"/>
      <c r="O27" s="289"/>
      <c r="P27" s="20"/>
      <c r="Q27" s="290"/>
      <c r="R27" s="20"/>
      <c r="S27" s="20"/>
    </row>
    <row r="28" spans="1:19" ht="17.25">
      <c r="A28" s="167"/>
      <c r="B28" s="168" t="s">
        <v>439</v>
      </c>
      <c r="C28" s="168"/>
      <c r="D28" s="169"/>
      <c r="E28" s="168"/>
      <c r="F28" s="169"/>
      <c r="G28" s="169"/>
      <c r="H28" s="169"/>
      <c r="I28" s="169"/>
      <c r="J28" s="168"/>
      <c r="K28" s="169"/>
      <c r="L28" s="169"/>
      <c r="M28" s="169"/>
      <c r="N28" s="169"/>
      <c r="O28" s="170"/>
      <c r="P28" s="169"/>
      <c r="Q28" s="170"/>
      <c r="R28" s="168"/>
      <c r="S28" s="169"/>
    </row>
    <row r="29" spans="1:19" ht="12.75" customHeight="1">
      <c r="A29" s="229"/>
      <c r="B29" s="259"/>
      <c r="C29" s="229"/>
      <c r="D29" s="48"/>
      <c r="E29" s="229"/>
      <c r="F29" s="48"/>
      <c r="G29" s="48"/>
      <c r="H29" s="48"/>
      <c r="I29" s="48"/>
      <c r="J29" s="229"/>
      <c r="K29" s="229"/>
      <c r="L29" s="229"/>
      <c r="M29" s="229"/>
      <c r="N29" s="229"/>
      <c r="O29" s="170"/>
      <c r="P29" s="48"/>
      <c r="Q29" s="170"/>
      <c r="R29" s="167"/>
      <c r="S29" s="229"/>
    </row>
    <row r="30" spans="1:19" ht="9" customHeight="1">
      <c r="A30" s="20"/>
      <c r="B30" s="20"/>
      <c r="C30" s="20"/>
      <c r="D30" s="20"/>
      <c r="E30" s="20"/>
      <c r="F30" s="20"/>
      <c r="G30" s="20"/>
      <c r="H30" s="20"/>
      <c r="I30" s="20"/>
      <c r="J30" s="20"/>
      <c r="K30" s="20"/>
      <c r="L30" s="20"/>
      <c r="M30" s="20"/>
      <c r="N30" s="20"/>
      <c r="O30" s="289"/>
      <c r="P30" s="20"/>
      <c r="Q30" s="290"/>
      <c r="R30" s="20"/>
      <c r="S30" s="20"/>
    </row>
    <row r="31" spans="1:19" ht="15" customHeight="1">
      <c r="A31" s="20"/>
      <c r="B31" s="38"/>
      <c r="C31" s="39" t="s">
        <v>29</v>
      </c>
      <c r="D31" s="40">
        <f t="shared" ref="D31:E31" si="8">+D2</f>
        <v>2014</v>
      </c>
      <c r="E31" s="38" t="str">
        <f t="shared" si="8"/>
        <v>Q4 '14</v>
      </c>
      <c r="F31" s="38" t="str">
        <f>+F2</f>
        <v>Q3 '14</v>
      </c>
      <c r="G31" s="38" t="str">
        <f>+G2</f>
        <v>Q2 '14</v>
      </c>
      <c r="H31" s="38" t="str">
        <f>+H2</f>
        <v>Q1 '14</v>
      </c>
      <c r="I31" s="40">
        <f>+I2</f>
        <v>2013</v>
      </c>
      <c r="J31" s="38" t="str">
        <f t="shared" ref="J31:M31" si="9">+J2</f>
        <v>Q4 '13</v>
      </c>
      <c r="K31" s="38" t="str">
        <f t="shared" si="9"/>
        <v>Q3 '13</v>
      </c>
      <c r="L31" s="38" t="str">
        <f t="shared" si="9"/>
        <v>Q2 '13</v>
      </c>
      <c r="M31" s="38" t="str">
        <f t="shared" si="9"/>
        <v>Q1 '13</v>
      </c>
      <c r="N31" s="38"/>
      <c r="O31" s="42"/>
      <c r="P31" s="38"/>
      <c r="Q31" s="42"/>
      <c r="R31" s="232"/>
      <c r="S31" s="20"/>
    </row>
    <row r="32" spans="1:19" ht="15" customHeight="1">
      <c r="A32" s="20"/>
      <c r="B32" s="38"/>
      <c r="C32" s="45" t="s">
        <v>33</v>
      </c>
      <c r="D32" s="38"/>
      <c r="E32" s="38"/>
      <c r="F32" s="38"/>
      <c r="G32" s="38"/>
      <c r="H32" s="38"/>
      <c r="I32" s="38"/>
      <c r="J32" s="38"/>
      <c r="K32" s="38"/>
      <c r="L32" s="38"/>
      <c r="M32" s="38"/>
      <c r="N32" s="38"/>
      <c r="O32" s="181"/>
      <c r="P32" s="74"/>
      <c r="Q32" s="181"/>
      <c r="R32" s="74"/>
      <c r="S32" s="20"/>
    </row>
    <row r="33" spans="1:19" ht="15" customHeight="1">
      <c r="A33" s="20"/>
      <c r="B33" s="74"/>
      <c r="C33" s="74"/>
      <c r="D33" s="234"/>
      <c r="E33" s="234"/>
      <c r="F33" s="234"/>
      <c r="G33" s="234"/>
      <c r="H33" s="234"/>
      <c r="I33" s="234"/>
      <c r="J33" s="234"/>
      <c r="K33" s="312"/>
      <c r="L33" s="312"/>
      <c r="M33" s="234"/>
      <c r="N33" s="234"/>
      <c r="O33" s="234"/>
      <c r="P33" s="235"/>
      <c r="Q33" s="234"/>
      <c r="R33" s="235"/>
      <c r="S33" s="20"/>
    </row>
    <row r="34" spans="1:19" ht="15" customHeight="1">
      <c r="A34" s="20"/>
      <c r="B34" s="81"/>
      <c r="C34" s="82" t="s">
        <v>285</v>
      </c>
      <c r="D34" s="313">
        <f>D5/Revenues!D5</f>
        <v>0.30024711696869849</v>
      </c>
      <c r="E34" s="314">
        <f>E5/Revenues!E5</f>
        <v>-1</v>
      </c>
      <c r="F34" s="315">
        <f>F5/Revenues!F5</f>
        <v>0.29256594724220625</v>
      </c>
      <c r="G34" s="315">
        <f>G5/Revenues!G5</f>
        <v>0.32635467980295568</v>
      </c>
      <c r="H34" s="315">
        <f>H5/Revenues!H5</f>
        <v>0.28626444159178432</v>
      </c>
      <c r="I34" s="217">
        <f>I5/Revenues!I5</f>
        <v>0.30121989365029717</v>
      </c>
      <c r="J34" s="314">
        <f>J5/Revenues!J5</f>
        <v>0.31616766467065871</v>
      </c>
      <c r="K34" s="316">
        <f>K5/Revenues!K5</f>
        <v>0.28660826032540676</v>
      </c>
      <c r="L34" s="316">
        <f>L5/Revenues!L5</f>
        <v>0.34246575342465752</v>
      </c>
      <c r="M34" s="315">
        <f>M5/Revenues!M5</f>
        <v>0.25657894736842107</v>
      </c>
      <c r="N34" s="315"/>
      <c r="O34" s="315"/>
      <c r="P34" s="317"/>
      <c r="Q34" s="318"/>
      <c r="R34" s="264"/>
      <c r="S34" s="20"/>
    </row>
    <row r="35" spans="1:19" ht="15" customHeight="1">
      <c r="A35" s="20"/>
      <c r="B35" s="81"/>
      <c r="C35" s="82" t="s">
        <v>21</v>
      </c>
      <c r="D35" s="313">
        <f>D6/Revenues!D6</f>
        <v>0.20956399437412096</v>
      </c>
      <c r="E35" s="314">
        <f>E6/Revenues!E6</f>
        <v>0.18888888888888888</v>
      </c>
      <c r="F35" s="315">
        <f>F6/Revenues!F6</f>
        <v>0.21590909090909091</v>
      </c>
      <c r="G35" s="315">
        <f>G6/Revenues!G6</f>
        <v>0.20224719101123595</v>
      </c>
      <c r="H35" s="315">
        <f>H6/Revenues!H6</f>
        <v>0.23163841807909605</v>
      </c>
      <c r="I35" s="217">
        <f>I6/Revenues!I6</f>
        <v>0.26373626373626374</v>
      </c>
      <c r="J35" s="314">
        <f>J6/Revenues!J6</f>
        <v>0.27624309392265195</v>
      </c>
      <c r="K35" s="316">
        <f>K6/Revenues!K6</f>
        <v>0.25966850828729282</v>
      </c>
      <c r="L35" s="316">
        <f>L6/Revenues!L6</f>
        <v>0.26775956284153007</v>
      </c>
      <c r="M35" s="315">
        <f>M6/Revenues!M6</f>
        <v>0.25136612021857924</v>
      </c>
      <c r="N35" s="315"/>
      <c r="O35" s="315"/>
      <c r="P35" s="317"/>
      <c r="Q35" s="318"/>
      <c r="R35" s="264"/>
      <c r="S35" s="20"/>
    </row>
    <row r="36" spans="1:19" ht="15" customHeight="1">
      <c r="A36" s="20"/>
      <c r="B36" s="81"/>
      <c r="C36" s="82" t="s">
        <v>207</v>
      </c>
      <c r="D36" s="313">
        <f>D7/Revenues!D7</f>
        <v>-0.24242424242424243</v>
      </c>
      <c r="E36" s="314">
        <f>E7/Revenues!E7</f>
        <v>-0.375</v>
      </c>
      <c r="F36" s="315">
        <f>F7/Revenues!F7</f>
        <v>-0.14285714285714285</v>
      </c>
      <c r="G36" s="315">
        <f>G7/Revenues!G7</f>
        <v>-0.125</v>
      </c>
      <c r="H36" s="315">
        <f>H7/Revenues!H7</f>
        <v>-0.3</v>
      </c>
      <c r="I36" s="217">
        <f>I7/Revenues!I7</f>
        <v>9.7560975609756101E-2</v>
      </c>
      <c r="J36" s="314">
        <f>J7/Revenues!J7</f>
        <v>1</v>
      </c>
      <c r="K36" s="316">
        <f>K7/Revenues!K7</f>
        <v>-0.1</v>
      </c>
      <c r="L36" s="316">
        <f>L7/Revenues!L7</f>
        <v>-0.18181818181818182</v>
      </c>
      <c r="M36" s="315">
        <f>M7/Revenues!M7</f>
        <v>-0.3</v>
      </c>
      <c r="N36" s="315"/>
      <c r="O36" s="315"/>
      <c r="P36" s="317"/>
      <c r="Q36" s="318"/>
      <c r="R36" s="264"/>
      <c r="S36" s="20"/>
    </row>
    <row r="37" spans="1:19" s="62" customFormat="1" ht="15" customHeight="1">
      <c r="A37" s="20"/>
      <c r="B37" s="53"/>
      <c r="C37" s="53" t="s">
        <v>429</v>
      </c>
      <c r="D37" s="319">
        <f>D8/Revenues!D8</f>
        <v>0.27427490542244642</v>
      </c>
      <c r="E37" s="320">
        <f>E8/Revenues!E8</f>
        <v>0.14659685863874344</v>
      </c>
      <c r="F37" s="321">
        <f>F8/Revenues!F8</f>
        <v>0.27630285152409045</v>
      </c>
      <c r="G37" s="321">
        <f>G8/Revenues!G8</f>
        <v>0.30060120240480964</v>
      </c>
      <c r="H37" s="321">
        <f>H8/Revenues!H8</f>
        <v>0.27018633540372672</v>
      </c>
      <c r="I37" s="219">
        <f>I8/Revenues!I8</f>
        <v>0.29223398890569846</v>
      </c>
      <c r="J37" s="320">
        <f>J8/Revenues!J8</f>
        <v>0.31578947368421051</v>
      </c>
      <c r="K37" s="322">
        <f>K8/Revenues!K8</f>
        <v>0.27777777777777779</v>
      </c>
      <c r="L37" s="322">
        <f>L8/Revenues!L8</f>
        <v>0.32296890672016049</v>
      </c>
      <c r="M37" s="321">
        <f>M8/Revenues!M8</f>
        <v>0.24973767051416579</v>
      </c>
      <c r="N37" s="321"/>
      <c r="O37" s="321"/>
      <c r="P37" s="323"/>
      <c r="Q37" s="324"/>
      <c r="R37" s="204"/>
      <c r="S37" s="20"/>
    </row>
    <row r="38" spans="1:19" s="62" customFormat="1" ht="15" customHeight="1">
      <c r="A38" s="20"/>
      <c r="B38" s="53"/>
      <c r="C38" s="53"/>
      <c r="D38" s="319"/>
      <c r="E38" s="320"/>
      <c r="F38" s="321"/>
      <c r="G38" s="321"/>
      <c r="H38" s="321"/>
      <c r="I38" s="219"/>
      <c r="J38" s="320"/>
      <c r="K38" s="322"/>
      <c r="L38" s="322"/>
      <c r="M38" s="321"/>
      <c r="N38" s="321"/>
      <c r="O38" s="321"/>
      <c r="P38" s="323"/>
      <c r="Q38" s="324"/>
      <c r="R38" s="204"/>
      <c r="S38" s="20"/>
    </row>
    <row r="39" spans="1:19" ht="15" customHeight="1">
      <c r="A39" s="20"/>
      <c r="B39" s="74"/>
      <c r="C39" s="74" t="s">
        <v>186</v>
      </c>
      <c r="D39" s="313">
        <f>D10/Revenues!D10</f>
        <v>0.13574982231698648</v>
      </c>
      <c r="E39" s="314">
        <f>E10/Revenues!E10</f>
        <v>0.11079545454545454</v>
      </c>
      <c r="F39" s="315">
        <f>F10/Revenues!F10</f>
        <v>0.1327683615819209</v>
      </c>
      <c r="G39" s="315">
        <f>G10/Revenues!G10</f>
        <v>0.14124293785310735</v>
      </c>
      <c r="H39" s="315">
        <f>H10/Revenues!H10</f>
        <v>0.15850144092219021</v>
      </c>
      <c r="I39" s="217">
        <f>I10/Revenues!I10</f>
        <v>0.27152317880794702</v>
      </c>
      <c r="J39" s="314">
        <f>J10/Revenues!J10</f>
        <v>9.3484419263456089E-2</v>
      </c>
      <c r="K39" s="316">
        <f>K10/Revenues!K10</f>
        <v>0.26933333333333331</v>
      </c>
      <c r="L39" s="316">
        <f>L10/Revenues!L10</f>
        <v>0.34704370179948585</v>
      </c>
      <c r="M39" s="315">
        <f>M10/Revenues!M10</f>
        <v>0.35877862595419846</v>
      </c>
      <c r="N39" s="315"/>
      <c r="O39" s="315"/>
      <c r="P39" s="321"/>
      <c r="Q39" s="318"/>
      <c r="R39" s="282"/>
      <c r="S39" s="20"/>
    </row>
    <row r="40" spans="1:19" ht="15" customHeight="1">
      <c r="A40" s="20"/>
      <c r="B40" s="74"/>
      <c r="C40" s="82" t="s">
        <v>187</v>
      </c>
      <c r="D40" s="313">
        <f>D11/Revenues!D11</f>
        <v>0.21085594989561587</v>
      </c>
      <c r="E40" s="314">
        <f>E11/Revenues!E11</f>
        <v>0.2</v>
      </c>
      <c r="F40" s="315">
        <f>F11/Revenues!F11</f>
        <v>0.22641509433962265</v>
      </c>
      <c r="G40" s="315">
        <f>G11/Revenues!G11</f>
        <v>0.21638655462184875</v>
      </c>
      <c r="H40" s="315">
        <f>H11/Revenues!H11</f>
        <v>0.20082815734989648</v>
      </c>
      <c r="I40" s="217">
        <f>I11/Revenues!I11</f>
        <v>0.19113149847094801</v>
      </c>
      <c r="J40" s="314">
        <f>J11/Revenues!J11</f>
        <v>0.2032520325203252</v>
      </c>
      <c r="K40" s="316">
        <f>K11/Revenues!K11</f>
        <v>0.21063394683026584</v>
      </c>
      <c r="L40" s="316">
        <f>L11/Revenues!L11</f>
        <v>0.16458333333333333</v>
      </c>
      <c r="M40" s="315">
        <f>M11/Revenues!M11</f>
        <v>0.18562874251497005</v>
      </c>
      <c r="N40" s="315"/>
      <c r="O40" s="315"/>
      <c r="P40" s="317"/>
      <c r="Q40" s="318"/>
      <c r="R40" s="264"/>
      <c r="S40" s="20"/>
    </row>
    <row r="41" spans="1:19" ht="15" customHeight="1">
      <c r="A41" s="20"/>
      <c r="B41" s="74"/>
      <c r="C41" s="82" t="s">
        <v>22</v>
      </c>
      <c r="D41" s="313">
        <f>D12/Revenues!D12</f>
        <v>0.20205479452054795</v>
      </c>
      <c r="E41" s="314">
        <f>E12/Revenues!E12</f>
        <v>0.19414893617021275</v>
      </c>
      <c r="F41" s="315">
        <f>F12/Revenues!F12</f>
        <v>0.21671388101983002</v>
      </c>
      <c r="G41" s="315">
        <f>G12/Revenues!G12</f>
        <v>0.19398907103825136</v>
      </c>
      <c r="H41" s="315">
        <f>H12/Revenues!H12</f>
        <v>0.20410958904109588</v>
      </c>
      <c r="I41" s="217">
        <f>I12/Revenues!I12</f>
        <v>0.22055607622617932</v>
      </c>
      <c r="J41" s="314">
        <f>J12/Revenues!J12</f>
        <v>0.17774936061381075</v>
      </c>
      <c r="K41" s="316">
        <f>K12/Revenues!K12</f>
        <v>0.24110671936758893</v>
      </c>
      <c r="L41" s="316">
        <f>L12/Revenues!L12</f>
        <v>0.23205741626794257</v>
      </c>
      <c r="M41" s="315">
        <f>M12/Revenues!M12</f>
        <v>0.23058252427184467</v>
      </c>
      <c r="N41" s="315"/>
      <c r="O41" s="315"/>
      <c r="P41" s="317"/>
      <c r="Q41" s="318"/>
      <c r="R41" s="264"/>
      <c r="S41" s="20"/>
    </row>
    <row r="42" spans="1:19" ht="15" customHeight="1">
      <c r="A42" s="20"/>
      <c r="B42" s="74"/>
      <c r="C42" s="82" t="s">
        <v>193</v>
      </c>
      <c r="D42" s="313">
        <f>D13/Revenues!D13</f>
        <v>0.54862953138815207</v>
      </c>
      <c r="E42" s="314">
        <f>E13/Revenues!E13</f>
        <v>0.56713780918727918</v>
      </c>
      <c r="F42" s="315">
        <f>F13/Revenues!F13</f>
        <v>0.54219030520646316</v>
      </c>
      <c r="G42" s="315">
        <f>G13/Revenues!G13</f>
        <v>0.55087719298245619</v>
      </c>
      <c r="H42" s="315">
        <f>H13/Revenues!H13</f>
        <v>0.53427065026362042</v>
      </c>
      <c r="I42" s="217">
        <f>I13/Revenues!I13</f>
        <v>0.5535638070849338</v>
      </c>
      <c r="J42" s="314">
        <f>J13/Revenues!J13</f>
        <v>0.5491228070175439</v>
      </c>
      <c r="K42" s="316">
        <f>K13/Revenues!K13</f>
        <v>0.54373927958833623</v>
      </c>
      <c r="L42" s="316">
        <f>L13/Revenues!L13</f>
        <v>0.55366269165247017</v>
      </c>
      <c r="M42" s="315">
        <f>M13/Revenues!M13</f>
        <v>0.56716417910447758</v>
      </c>
      <c r="N42" s="315"/>
      <c r="O42" s="315"/>
      <c r="P42" s="317"/>
      <c r="Q42" s="318"/>
      <c r="R42" s="264"/>
      <c r="S42" s="20"/>
    </row>
    <row r="43" spans="1:19" ht="15" customHeight="1">
      <c r="A43" s="20"/>
      <c r="B43" s="74"/>
      <c r="C43" s="82" t="s">
        <v>207</v>
      </c>
      <c r="D43" s="313">
        <f>D14/Revenues!D14</f>
        <v>-1.1707317073170732E-2</v>
      </c>
      <c r="E43" s="314">
        <f>E14/Revenues!E14</f>
        <v>-0.11713665943600868</v>
      </c>
      <c r="F43" s="315">
        <f>F14/Revenues!F14</f>
        <v>5.6710775047258983E-3</v>
      </c>
      <c r="G43" s="315">
        <f>G14/Revenues!G14</f>
        <v>3.5916824196597356E-2</v>
      </c>
      <c r="H43" s="315">
        <f>H14/Revenues!H14</f>
        <v>1.5065913370998116E-2</v>
      </c>
      <c r="I43" s="217">
        <f>I14/Revenues!I14</f>
        <v>1.4905149051490514E-2</v>
      </c>
      <c r="J43" s="314">
        <f>J14/Revenues!J14</f>
        <v>7.2727272727272727E-3</v>
      </c>
      <c r="K43" s="316">
        <f>K14/Revenues!K14</f>
        <v>1.6513761467889909E-2</v>
      </c>
      <c r="L43" s="316">
        <f>L14/Revenues!L14</f>
        <v>2.8725314183123879E-2</v>
      </c>
      <c r="M43" s="315">
        <f>M14/Revenues!M14</f>
        <v>7.1174377224199285E-3</v>
      </c>
      <c r="N43" s="315"/>
      <c r="O43" s="315"/>
      <c r="P43" s="317"/>
      <c r="Q43" s="318"/>
      <c r="R43" s="264"/>
      <c r="S43" s="20"/>
    </row>
    <row r="44" spans="1:19" s="62" customFormat="1" ht="15" customHeight="1">
      <c r="A44" s="20"/>
      <c r="B44" s="53"/>
      <c r="C44" s="245" t="s">
        <v>105</v>
      </c>
      <c r="D44" s="319">
        <f>D15/Revenues!D15</f>
        <v>0.37955073586367155</v>
      </c>
      <c r="E44" s="320">
        <f>E15/Revenues!E15</f>
        <v>0.38839550029603315</v>
      </c>
      <c r="F44" s="321">
        <f>F15/Revenues!F15</f>
        <v>0.38785942492012782</v>
      </c>
      <c r="G44" s="321">
        <f>G15/Revenues!G15</f>
        <v>0.36805988771054271</v>
      </c>
      <c r="H44" s="321">
        <f>H15/Revenues!H15</f>
        <v>0.37359198998748433</v>
      </c>
      <c r="I44" s="219">
        <f>I15/Revenues!I15</f>
        <v>0.40502793296089384</v>
      </c>
      <c r="J44" s="320">
        <f>J15/Revenues!J15</f>
        <v>0.35276259866423804</v>
      </c>
      <c r="K44" s="322">
        <f>K15/Revenues!K15</f>
        <v>0.41842263696568333</v>
      </c>
      <c r="L44" s="322">
        <f>L15/Revenues!L15</f>
        <v>0.41325648414985588</v>
      </c>
      <c r="M44" s="321">
        <f>M15/Revenues!M15</f>
        <v>0.43320068220579877</v>
      </c>
      <c r="N44" s="321"/>
      <c r="O44" s="321"/>
      <c r="P44" s="323"/>
      <c r="Q44" s="324"/>
      <c r="R44" s="325"/>
      <c r="S44" s="20"/>
    </row>
    <row r="45" spans="1:19" s="62" customFormat="1" ht="15" customHeight="1">
      <c r="A45" s="20"/>
      <c r="B45" s="53"/>
      <c r="C45" s="53"/>
      <c r="D45" s="319"/>
      <c r="E45" s="320"/>
      <c r="F45" s="321"/>
      <c r="G45" s="321"/>
      <c r="H45" s="321"/>
      <c r="I45" s="219"/>
      <c r="J45" s="320"/>
      <c r="K45" s="322"/>
      <c r="L45" s="322"/>
      <c r="M45" s="321"/>
      <c r="N45" s="321"/>
      <c r="O45" s="321"/>
      <c r="P45" s="323"/>
      <c r="Q45" s="324"/>
      <c r="R45" s="204"/>
      <c r="S45" s="20"/>
    </row>
    <row r="46" spans="1:19" s="62" customFormat="1" ht="15" customHeight="1">
      <c r="A46" s="20"/>
      <c r="B46" s="53"/>
      <c r="C46" s="94" t="s">
        <v>114</v>
      </c>
      <c r="D46" s="319">
        <f>D17/Revenues!D17</f>
        <v>2.4261603375527425E-2</v>
      </c>
      <c r="E46" s="320">
        <f>E17/Revenues!E17</f>
        <v>2.4193548387096774E-2</v>
      </c>
      <c r="F46" s="321">
        <f>F17/Revenues!F17</f>
        <v>2.8806584362139918E-2</v>
      </c>
      <c r="G46" s="321">
        <f>G17/Revenues!G17</f>
        <v>2.1645021645021644E-2</v>
      </c>
      <c r="H46" s="321">
        <f>H17/Revenues!H17</f>
        <v>2.2123893805309734E-2</v>
      </c>
      <c r="I46" s="219">
        <f>I17/Revenues!I17</f>
        <v>2.9927760577915376E-2</v>
      </c>
      <c r="J46" s="320">
        <f>J17/Revenues!J17</f>
        <v>2.5862068965517241E-2</v>
      </c>
      <c r="K46" s="322">
        <f>K17/Revenues!K17</f>
        <v>3.6290322580645164E-2</v>
      </c>
      <c r="L46" s="322">
        <f>L17/Revenues!L17</f>
        <v>2.8340080971659919E-2</v>
      </c>
      <c r="M46" s="321">
        <f>M17/Revenues!M17</f>
        <v>2.8925619834710745E-2</v>
      </c>
      <c r="N46" s="321"/>
      <c r="O46" s="321"/>
      <c r="P46" s="323"/>
      <c r="Q46" s="324"/>
      <c r="R46" s="204"/>
      <c r="S46" s="20"/>
    </row>
    <row r="47" spans="1:19" s="62" customFormat="1" ht="15" customHeight="1">
      <c r="A47" s="20"/>
      <c r="B47" s="53"/>
      <c r="C47" s="53"/>
      <c r="D47" s="319"/>
      <c r="E47" s="320"/>
      <c r="F47" s="321"/>
      <c r="G47" s="321"/>
      <c r="H47" s="321"/>
      <c r="I47" s="219"/>
      <c r="J47" s="320"/>
      <c r="K47" s="322"/>
      <c r="L47" s="322"/>
      <c r="M47" s="321"/>
      <c r="N47" s="321"/>
      <c r="O47" s="321"/>
      <c r="P47" s="323"/>
      <c r="Q47" s="324"/>
      <c r="R47" s="204"/>
      <c r="S47" s="20"/>
    </row>
    <row r="48" spans="1:19" s="62" customFormat="1" ht="15" customHeight="1">
      <c r="A48" s="20"/>
      <c r="B48" s="53"/>
      <c r="C48" s="53" t="s">
        <v>437</v>
      </c>
      <c r="D48" s="319">
        <f>D19/Revenues!D19</f>
        <v>4.9753086419753085</v>
      </c>
      <c r="E48" s="320">
        <f>E19/Revenues!E19</f>
        <v>4.1666666666666664E-2</v>
      </c>
      <c r="F48" s="321">
        <f>F19/Revenues!F19</f>
        <v>-0.94736842105263153</v>
      </c>
      <c r="G48" s="321">
        <f>G19/Revenues!G19</f>
        <v>25.705882352941178</v>
      </c>
      <c r="H48" s="321">
        <f>H19/Revenues!H19</f>
        <v>-0.80952380952380953</v>
      </c>
      <c r="I48" s="219">
        <f>I19/Revenues!I19</f>
        <v>-1.2948717948717949</v>
      </c>
      <c r="J48" s="320">
        <f>J19/Revenues!J19</f>
        <v>-4</v>
      </c>
      <c r="K48" s="322">
        <f>K19/Revenues!K19</f>
        <v>-0.36363636363636365</v>
      </c>
      <c r="L48" s="322">
        <f>L19/Revenues!L19</f>
        <v>-0.66666666666666663</v>
      </c>
      <c r="M48" s="321">
        <f>M19/Revenues!M19</f>
        <v>-0.61904761904761907</v>
      </c>
      <c r="N48" s="321"/>
      <c r="O48" s="321"/>
      <c r="P48" s="323"/>
      <c r="Q48" s="324"/>
      <c r="R48" s="204"/>
      <c r="S48" s="20"/>
    </row>
    <row r="49" spans="1:19" s="62" customFormat="1" ht="15" customHeight="1">
      <c r="A49" s="20"/>
      <c r="B49" s="53"/>
      <c r="C49" s="53"/>
      <c r="D49" s="319"/>
      <c r="E49" s="320"/>
      <c r="F49" s="321"/>
      <c r="G49" s="321"/>
      <c r="H49" s="321"/>
      <c r="I49" s="219"/>
      <c r="J49" s="320"/>
      <c r="K49" s="322"/>
      <c r="L49" s="322"/>
      <c r="M49" s="321"/>
      <c r="N49" s="321"/>
      <c r="O49" s="321"/>
      <c r="P49" s="323"/>
      <c r="Q49" s="324"/>
      <c r="R49" s="204"/>
      <c r="S49" s="20"/>
    </row>
    <row r="50" spans="1:19" s="62" customFormat="1" ht="15" customHeight="1">
      <c r="A50" s="20"/>
      <c r="B50" s="53"/>
      <c r="C50" s="53" t="s">
        <v>450</v>
      </c>
      <c r="D50" s="319">
        <f>D21/Revenues!D23</f>
        <v>0.35898418782942021</v>
      </c>
      <c r="E50" s="320">
        <f>E21/Revenues!E23</f>
        <v>0.32826603325415676</v>
      </c>
      <c r="F50" s="321">
        <f>F21/Revenues!F23</f>
        <v>0.31512756018684873</v>
      </c>
      <c r="G50" s="321">
        <f>G21/Revenues!G23</f>
        <v>0.47690655209452204</v>
      </c>
      <c r="H50" s="321">
        <f>H21/Revenues!H23</f>
        <v>0.30718954248366015</v>
      </c>
      <c r="I50" s="219">
        <f>I21/Revenues!I23</f>
        <v>0.33212309820193636</v>
      </c>
      <c r="J50" s="320">
        <f>J21/Revenues!J23</f>
        <v>0.29383060299756014</v>
      </c>
      <c r="K50" s="322">
        <f>K21/Revenues!K23</f>
        <v>0.34034349807220471</v>
      </c>
      <c r="L50" s="322">
        <f>L21/Revenues!L23</f>
        <v>0.35229982964224871</v>
      </c>
      <c r="M50" s="321">
        <f>M21/Revenues!M23</f>
        <v>0.34146341463414637</v>
      </c>
      <c r="N50" s="321"/>
      <c r="O50" s="321"/>
      <c r="P50" s="323"/>
      <c r="Q50" s="324"/>
      <c r="R50" s="204"/>
      <c r="S50" s="20"/>
    </row>
    <row r="51" spans="1:19" s="62" customFormat="1" ht="15" customHeight="1">
      <c r="A51" s="20"/>
      <c r="B51" s="53"/>
      <c r="C51" s="53"/>
      <c r="D51" s="319"/>
      <c r="E51" s="320"/>
      <c r="F51" s="321"/>
      <c r="G51" s="321"/>
      <c r="H51" s="321"/>
      <c r="I51" s="219"/>
      <c r="J51" s="320"/>
      <c r="K51" s="322"/>
      <c r="L51" s="322"/>
      <c r="M51" s="321"/>
      <c r="N51" s="321"/>
      <c r="O51" s="321"/>
      <c r="P51" s="323"/>
      <c r="Q51" s="324"/>
      <c r="R51" s="204"/>
      <c r="S51" s="20"/>
    </row>
    <row r="52" spans="1:19" s="132" customFormat="1" ht="15" customHeight="1">
      <c r="A52" s="20"/>
      <c r="B52" s="124"/>
      <c r="C52" s="124" t="s">
        <v>355</v>
      </c>
      <c r="D52" s="326">
        <f>D23/Revenues!D25</f>
        <v>0.31079931972789115</v>
      </c>
      <c r="E52" s="125">
        <v>0</v>
      </c>
      <c r="F52" s="327">
        <f>F23/Revenues!F25</f>
        <v>0.3031055900621118</v>
      </c>
      <c r="G52" s="327">
        <f>G23/Revenues!G25</f>
        <v>0.33586818757921422</v>
      </c>
      <c r="H52" s="327">
        <f>H23/Revenues!H25</f>
        <v>0.29287598944591031</v>
      </c>
      <c r="I52" s="328">
        <f>I23/Revenues!I25</f>
        <v>0.3097545219638243</v>
      </c>
      <c r="J52" s="329">
        <f>J23/Revenues!J25</f>
        <v>0.32425742574257427</v>
      </c>
      <c r="K52" s="330">
        <f>K23/Revenues!K25</f>
        <v>0.29495472186287192</v>
      </c>
      <c r="L52" s="330">
        <f>L23/Revenues!L25</f>
        <v>0.35301668806161746</v>
      </c>
      <c r="M52" s="327">
        <f>M23/Revenues!M25</f>
        <v>0.26358695652173914</v>
      </c>
      <c r="N52" s="327"/>
      <c r="O52" s="327"/>
      <c r="P52" s="331"/>
      <c r="Q52" s="332"/>
      <c r="R52" s="300"/>
      <c r="S52" s="20"/>
    </row>
    <row r="53" spans="1:19" s="62" customFormat="1" ht="15" customHeight="1">
      <c r="A53" s="20"/>
      <c r="B53" s="53"/>
      <c r="C53" s="53"/>
      <c r="D53" s="319"/>
      <c r="E53" s="320"/>
      <c r="F53" s="321"/>
      <c r="G53" s="321"/>
      <c r="H53" s="321"/>
      <c r="I53" s="219"/>
      <c r="J53" s="320"/>
      <c r="K53" s="322"/>
      <c r="L53" s="322"/>
      <c r="M53" s="321"/>
      <c r="N53" s="321"/>
      <c r="O53" s="321"/>
      <c r="P53" s="323"/>
      <c r="Q53" s="324"/>
      <c r="R53" s="204"/>
      <c r="S53" s="20"/>
    </row>
    <row r="54" spans="1:19" s="62" customFormat="1" ht="15" customHeight="1">
      <c r="A54" s="20"/>
      <c r="B54" s="53"/>
      <c r="C54" s="53" t="s">
        <v>572</v>
      </c>
      <c r="D54" s="319">
        <f>D25/Revenues!D27</f>
        <v>0.37300507237411851</v>
      </c>
      <c r="E54" s="320">
        <f>E25/Revenues!E27</f>
        <v>0.32826603325415676</v>
      </c>
      <c r="F54" s="321">
        <f>F25/Revenues!F27</f>
        <v>0.32002022244691608</v>
      </c>
      <c r="G54" s="321">
        <f>G25/Revenues!G27</f>
        <v>0.53243512974051899</v>
      </c>
      <c r="H54" s="321">
        <f>H25/Revenues!H27</f>
        <v>0.31262525050100198</v>
      </c>
      <c r="I54" s="219">
        <f>I25/Revenues!I27</f>
        <v>0.3402974504249292</v>
      </c>
      <c r="J54" s="320">
        <f>J25/Revenues!J27</f>
        <v>0.28190198932557009</v>
      </c>
      <c r="K54" s="322">
        <f>K25/Revenues!K27</f>
        <v>0.35721153846153847</v>
      </c>
      <c r="L54" s="322">
        <f>L25/Revenues!L27</f>
        <v>0.35204081632653061</v>
      </c>
      <c r="M54" s="321">
        <f>M25/Revenues!M27</f>
        <v>0.36781609195402298</v>
      </c>
      <c r="N54" s="321"/>
      <c r="O54" s="321"/>
      <c r="P54" s="323"/>
      <c r="Q54" s="324"/>
      <c r="R54" s="204"/>
      <c r="S54" s="20"/>
    </row>
    <row r="55" spans="1:19" ht="15" customHeight="1">
      <c r="A55" s="20"/>
      <c r="B55" s="53"/>
      <c r="C55" s="53"/>
      <c r="D55" s="81"/>
      <c r="E55" s="81"/>
      <c r="F55" s="81"/>
      <c r="G55" s="81"/>
      <c r="H55" s="81"/>
      <c r="I55" s="81"/>
      <c r="J55" s="81"/>
      <c r="K55" s="81"/>
      <c r="L55" s="81"/>
      <c r="M55" s="81"/>
      <c r="N55" s="81"/>
      <c r="O55" s="42"/>
      <c r="P55" s="81"/>
      <c r="Q55" s="42"/>
      <c r="R55" s="264"/>
      <c r="S55" s="20"/>
    </row>
    <row r="56" spans="1:19" ht="9" customHeight="1">
      <c r="A56" s="20"/>
      <c r="B56" s="20"/>
      <c r="C56" s="20"/>
      <c r="D56" s="20"/>
      <c r="E56" s="20"/>
      <c r="F56" s="20"/>
      <c r="G56" s="20"/>
      <c r="H56" s="20"/>
      <c r="I56" s="20"/>
      <c r="J56" s="20"/>
      <c r="K56" s="20"/>
      <c r="L56" s="20"/>
      <c r="M56" s="20"/>
      <c r="N56" s="20"/>
      <c r="O56" s="289"/>
      <c r="P56" s="20"/>
      <c r="Q56" s="290"/>
      <c r="R56" s="20"/>
      <c r="S56" s="20"/>
    </row>
    <row r="57" spans="1:19" ht="17.25">
      <c r="A57" s="167"/>
      <c r="B57" s="168" t="s">
        <v>439</v>
      </c>
      <c r="C57" s="168"/>
      <c r="D57" s="169"/>
      <c r="E57" s="168"/>
      <c r="F57" s="169"/>
      <c r="G57" s="169"/>
      <c r="H57" s="169"/>
      <c r="I57" s="169"/>
      <c r="J57" s="168"/>
      <c r="K57" s="169"/>
      <c r="L57" s="169"/>
      <c r="M57" s="169"/>
      <c r="N57" s="169"/>
      <c r="O57" s="170"/>
      <c r="P57" s="169"/>
      <c r="Q57" s="170"/>
      <c r="R57" s="168"/>
      <c r="S57" s="169"/>
    </row>
    <row r="58" spans="1:19" ht="17.25">
      <c r="A58" s="229"/>
      <c r="B58" s="3"/>
      <c r="C58" s="48"/>
      <c r="D58" s="48"/>
      <c r="E58" s="48"/>
      <c r="F58" s="48"/>
      <c r="G58" s="48"/>
      <c r="H58" s="48"/>
      <c r="I58" s="48"/>
      <c r="J58" s="48"/>
      <c r="K58" s="48"/>
      <c r="L58" s="48"/>
      <c r="M58" s="229"/>
      <c r="N58" s="229"/>
      <c r="O58" s="170"/>
      <c r="P58" s="48"/>
      <c r="Q58" s="170"/>
      <c r="R58" s="167"/>
      <c r="S58" s="229"/>
    </row>
    <row r="59" spans="1:19" ht="9" customHeight="1">
      <c r="A59" s="20"/>
      <c r="B59" s="20"/>
      <c r="C59" s="20"/>
      <c r="D59" s="20"/>
      <c r="E59" s="20"/>
      <c r="F59" s="20"/>
      <c r="G59" s="20"/>
      <c r="H59" s="20"/>
      <c r="I59" s="20"/>
      <c r="J59" s="20"/>
      <c r="K59" s="20"/>
      <c r="L59" s="20"/>
      <c r="M59" s="20"/>
      <c r="N59" s="20"/>
      <c r="O59" s="289"/>
      <c r="P59" s="20"/>
      <c r="Q59" s="290"/>
      <c r="R59" s="20"/>
      <c r="S59" s="20"/>
    </row>
    <row r="60" spans="1:19" ht="15" customHeight="1">
      <c r="A60" s="20"/>
      <c r="B60" s="38"/>
      <c r="C60" s="39" t="s">
        <v>29</v>
      </c>
      <c r="D60" s="40">
        <f>+D2</f>
        <v>2014</v>
      </c>
      <c r="E60" s="38" t="str">
        <f t="shared" ref="E60:Q61" si="10">+E2</f>
        <v>Q4 '14</v>
      </c>
      <c r="F60" s="38" t="str">
        <f t="shared" si="10"/>
        <v>Q3 '14</v>
      </c>
      <c r="G60" s="38" t="str">
        <f t="shared" si="10"/>
        <v>Q2 '14</v>
      </c>
      <c r="H60" s="38" t="str">
        <f t="shared" si="10"/>
        <v>Q1 '14</v>
      </c>
      <c r="I60" s="40">
        <f t="shared" si="10"/>
        <v>2013</v>
      </c>
      <c r="J60" s="38" t="str">
        <f t="shared" si="10"/>
        <v>Q4 '13</v>
      </c>
      <c r="K60" s="38" t="str">
        <f t="shared" si="10"/>
        <v>Q3 '13</v>
      </c>
      <c r="L60" s="38" t="str">
        <f t="shared" si="10"/>
        <v>Q2 '13</v>
      </c>
      <c r="M60" s="38" t="str">
        <f t="shared" si="10"/>
        <v>Q1 '13</v>
      </c>
      <c r="N60" s="38"/>
      <c r="O60" s="38" t="str">
        <f t="shared" si="10"/>
        <v>y-on-y</v>
      </c>
      <c r="P60" s="38"/>
      <c r="Q60" s="38" t="str">
        <f t="shared" si="10"/>
        <v>y-on-y</v>
      </c>
      <c r="R60" s="232"/>
      <c r="S60" s="20"/>
    </row>
    <row r="61" spans="1:19" ht="15" customHeight="1">
      <c r="A61" s="20"/>
      <c r="B61" s="74"/>
      <c r="C61" s="45" t="s">
        <v>451</v>
      </c>
      <c r="D61" s="38"/>
      <c r="E61" s="38"/>
      <c r="F61" s="38"/>
      <c r="G61" s="38"/>
      <c r="H61" s="38"/>
      <c r="I61" s="38"/>
      <c r="J61" s="38"/>
      <c r="K61" s="38"/>
      <c r="L61" s="38"/>
      <c r="M61" s="38"/>
      <c r="N61" s="38"/>
      <c r="O61" s="38" t="str">
        <f t="shared" si="10"/>
        <v>FY%</v>
      </c>
      <c r="P61" s="74"/>
      <c r="Q61" s="40" t="str">
        <f>+Q3</f>
        <v>Q4%</v>
      </c>
      <c r="R61" s="74"/>
      <c r="S61" s="20"/>
    </row>
    <row r="62" spans="1:19" ht="15" customHeight="1">
      <c r="A62" s="20"/>
      <c r="B62" s="74"/>
      <c r="C62" s="74"/>
      <c r="D62" s="183"/>
      <c r="E62" s="183"/>
      <c r="F62" s="183"/>
      <c r="G62" s="183"/>
      <c r="H62" s="183"/>
      <c r="I62" s="183"/>
      <c r="J62" s="183"/>
      <c r="K62" s="48"/>
      <c r="L62" s="48"/>
      <c r="M62" s="183"/>
      <c r="N62" s="183"/>
      <c r="O62" s="234"/>
      <c r="P62" s="74"/>
      <c r="Q62" s="234"/>
      <c r="R62" s="235"/>
      <c r="S62" s="20"/>
    </row>
    <row r="63" spans="1:19" ht="15" customHeight="1">
      <c r="A63" s="20"/>
      <c r="B63" s="74"/>
      <c r="C63" s="82" t="s">
        <v>285</v>
      </c>
      <c r="D63" s="236">
        <f t="shared" ref="D63:D83" si="11">+H63+G63+F63+E63</f>
        <v>733</v>
      </c>
      <c r="E63" s="237">
        <f>+'Growth analysis Q4'!G36</f>
        <v>-3</v>
      </c>
      <c r="F63" s="244">
        <f>+'Growth analysis Q3'!G36</f>
        <v>250</v>
      </c>
      <c r="G63" s="244">
        <f>+'Growth analysis Q2'!G36</f>
        <v>263</v>
      </c>
      <c r="H63" s="244">
        <f>+'Growth analysis Q1'!G36</f>
        <v>223</v>
      </c>
      <c r="I63" s="294">
        <f t="shared" ref="I63:I83" si="12">+M63+L63+K63+J63</f>
        <v>897</v>
      </c>
      <c r="J63" s="237">
        <f>+'Growth analysis Q4'!L36</f>
        <v>270</v>
      </c>
      <c r="K63" s="238">
        <f>+'Growth analysis Q3'!L36</f>
        <v>228</v>
      </c>
      <c r="L63" s="238">
        <f>+'Growth analysis Q2'!L36</f>
        <v>209</v>
      </c>
      <c r="M63" s="244">
        <f>+'Growth analysis Q1'!L36</f>
        <v>190</v>
      </c>
      <c r="N63" s="244"/>
      <c r="O63" s="87">
        <f>+IFERROR(IF(D63*I63&lt;0,"n.m.",IF(D63/I63-1&gt;100%,"&gt;100%",D63/I63-1)),"n.m.")</f>
        <v>-0.18283166109253068</v>
      </c>
      <c r="P63" s="79"/>
      <c r="Q63" s="88" t="str">
        <f>+IFERROR(IF(E63*J63&lt;0,"n.m.",IF(E63/J63-1&gt;100%,"&gt;100%",E63/J63-1)),"n.m.")</f>
        <v>n.m.</v>
      </c>
      <c r="R63" s="264"/>
      <c r="S63" s="20"/>
    </row>
    <row r="64" spans="1:19" ht="15" customHeight="1">
      <c r="A64" s="20"/>
      <c r="B64" s="74"/>
      <c r="C64" s="82" t="s">
        <v>21</v>
      </c>
      <c r="D64" s="236">
        <f t="shared" si="11"/>
        <v>156</v>
      </c>
      <c r="E64" s="237">
        <f>+'Growth analysis Q4'!G37</f>
        <v>38</v>
      </c>
      <c r="F64" s="244">
        <f>+'Growth analysis Q3'!G37</f>
        <v>38</v>
      </c>
      <c r="G64" s="244">
        <f>+'Growth analysis Q2'!G37</f>
        <v>39</v>
      </c>
      <c r="H64" s="244">
        <f>+'Growth analysis Q1'!G37</f>
        <v>41</v>
      </c>
      <c r="I64" s="293">
        <f t="shared" si="12"/>
        <v>186</v>
      </c>
      <c r="J64" s="237">
        <f>+'Growth analysis Q4'!L37</f>
        <v>44</v>
      </c>
      <c r="K64" s="238">
        <f>+'Growth analysis Q3'!L37</f>
        <v>47</v>
      </c>
      <c r="L64" s="238">
        <f>+'Growth analysis Q2'!L37</f>
        <v>49</v>
      </c>
      <c r="M64" s="244">
        <f>+'Growth analysis Q1'!L37</f>
        <v>46</v>
      </c>
      <c r="N64" s="244"/>
      <c r="O64" s="87">
        <f t="shared" ref="O64:O83" si="13">+IFERROR(IF(D64*I64&lt;0,"n.m.",IF(D64/I64-1&gt;100%,"&gt;100%",D64/I64-1)),"n.m.")</f>
        <v>-0.16129032258064513</v>
      </c>
      <c r="P64" s="79"/>
      <c r="Q64" s="88">
        <f t="shared" ref="Q64:Q66" si="14">+IFERROR(IF(E64*J64&lt;0,"n.m.",IF(E64/J64-1&gt;100%,"&gt;100%",E64/J64-1)),"n.m.")</f>
        <v>-0.13636363636363635</v>
      </c>
      <c r="R64" s="264"/>
      <c r="S64" s="20"/>
    </row>
    <row r="65" spans="1:19" ht="15" customHeight="1">
      <c r="A65" s="20"/>
      <c r="B65" s="74"/>
      <c r="C65" s="82" t="s">
        <v>207</v>
      </c>
      <c r="D65" s="236">
        <f t="shared" si="11"/>
        <v>-5</v>
      </c>
      <c r="E65" s="237">
        <f>+'Growth analysis Q4'!G38</f>
        <v>0</v>
      </c>
      <c r="F65" s="244">
        <f>+'Growth analysis Q3'!G38</f>
        <v>-1</v>
      </c>
      <c r="G65" s="244">
        <f>+'Growth analysis Q2'!G38</f>
        <v>-1</v>
      </c>
      <c r="H65" s="244">
        <f>+'Growth analysis Q1'!G38</f>
        <v>-3</v>
      </c>
      <c r="I65" s="293">
        <f t="shared" si="12"/>
        <v>-8</v>
      </c>
      <c r="J65" s="237">
        <f>+'Growth analysis Q4'!L38</f>
        <v>-2</v>
      </c>
      <c r="K65" s="238">
        <f>+'Growth analysis Q3'!L38</f>
        <v>-1</v>
      </c>
      <c r="L65" s="238">
        <f>+'Growth analysis Q2'!L38</f>
        <v>-2</v>
      </c>
      <c r="M65" s="244">
        <f>+'Growth analysis Q1'!L38</f>
        <v>-3</v>
      </c>
      <c r="N65" s="244"/>
      <c r="O65" s="87">
        <f t="shared" si="13"/>
        <v>-0.375</v>
      </c>
      <c r="P65" s="244"/>
      <c r="Q65" s="88">
        <f t="shared" si="14"/>
        <v>-1</v>
      </c>
      <c r="R65" s="264"/>
      <c r="S65" s="20"/>
    </row>
    <row r="66" spans="1:19" s="62" customFormat="1" ht="15" customHeight="1">
      <c r="A66" s="20"/>
      <c r="B66" s="53"/>
      <c r="C66" s="53" t="s">
        <v>429</v>
      </c>
      <c r="D66" s="246">
        <f t="shared" si="11"/>
        <v>884</v>
      </c>
      <c r="E66" s="247">
        <f>+'Growth analysis Q4'!G39</f>
        <v>35</v>
      </c>
      <c r="F66" s="279">
        <f>+'Growth analysis Q3'!G39</f>
        <v>287</v>
      </c>
      <c r="G66" s="279">
        <f>+'Growth analysis Q2'!G39</f>
        <v>301</v>
      </c>
      <c r="H66" s="279">
        <f>+'Growth analysis Q1'!G39</f>
        <v>261</v>
      </c>
      <c r="I66" s="295">
        <f t="shared" si="12"/>
        <v>1075</v>
      </c>
      <c r="J66" s="247">
        <f>+'Growth analysis Q4'!L39</f>
        <v>312</v>
      </c>
      <c r="K66" s="248">
        <f>+'Growth analysis Q3'!L39</f>
        <v>274</v>
      </c>
      <c r="L66" s="248">
        <f>+'Growth analysis Q2'!L39</f>
        <v>256</v>
      </c>
      <c r="M66" s="279">
        <f>+'Growth analysis Q1'!L39</f>
        <v>233</v>
      </c>
      <c r="N66" s="279"/>
      <c r="O66" s="59">
        <f t="shared" si="13"/>
        <v>-0.17767441860465116</v>
      </c>
      <c r="P66" s="58"/>
      <c r="Q66" s="60">
        <f t="shared" si="14"/>
        <v>-0.88782051282051277</v>
      </c>
      <c r="R66" s="204"/>
      <c r="S66" s="20"/>
    </row>
    <row r="67" spans="1:19" s="62" customFormat="1" ht="15" customHeight="1">
      <c r="A67" s="20"/>
      <c r="B67" s="53"/>
      <c r="C67" s="53"/>
      <c r="D67" s="246"/>
      <c r="E67" s="247"/>
      <c r="F67" s="279"/>
      <c r="G67" s="279"/>
      <c r="H67" s="279"/>
      <c r="I67" s="295"/>
      <c r="J67" s="247"/>
      <c r="K67" s="248"/>
      <c r="L67" s="248"/>
      <c r="M67" s="279"/>
      <c r="N67" s="279"/>
      <c r="O67" s="59"/>
      <c r="P67" s="58"/>
      <c r="Q67" s="60"/>
      <c r="R67" s="204"/>
      <c r="S67" s="20"/>
    </row>
    <row r="68" spans="1:19" ht="15" customHeight="1">
      <c r="A68" s="20"/>
      <c r="B68" s="74"/>
      <c r="C68" s="74" t="s">
        <v>186</v>
      </c>
      <c r="D68" s="236">
        <f t="shared" si="11"/>
        <v>192</v>
      </c>
      <c r="E68" s="237">
        <f>+'Growth analysis Q4'!G41</f>
        <v>39</v>
      </c>
      <c r="F68" s="244">
        <f>+'Growth analysis Q3'!G41</f>
        <v>47</v>
      </c>
      <c r="G68" s="244">
        <f>+'Growth analysis Q2'!G41</f>
        <v>51</v>
      </c>
      <c r="H68" s="244">
        <f>+'Growth analysis Q1'!G41</f>
        <v>55</v>
      </c>
      <c r="I68" s="293">
        <f t="shared" si="12"/>
        <v>410</v>
      </c>
      <c r="J68" s="237">
        <f>+'Growth analysis Q4'!L41</f>
        <v>35</v>
      </c>
      <c r="K68" s="238">
        <f>+'Growth analysis Q3'!L41</f>
        <v>101</v>
      </c>
      <c r="L68" s="238">
        <f>+'Growth analysis Q2'!L41</f>
        <v>137</v>
      </c>
      <c r="M68" s="244">
        <f>+'Growth analysis Q1'!L41</f>
        <v>137</v>
      </c>
      <c r="N68" s="244"/>
      <c r="O68" s="87">
        <f t="shared" si="13"/>
        <v>-0.53170731707317076</v>
      </c>
      <c r="P68" s="79"/>
      <c r="Q68" s="88">
        <f t="shared" ref="Q68:Q73" si="15">+IFERROR(IF(E68*J68&lt;0,"n.m.",IF(E68/J68-1&gt;100%,"&gt;100%",E68/J68-1)),"n.m.")</f>
        <v>0.11428571428571432</v>
      </c>
      <c r="R68" s="282"/>
      <c r="S68" s="20"/>
    </row>
    <row r="69" spans="1:19" ht="15" customHeight="1">
      <c r="A69" s="20"/>
      <c r="B69" s="74"/>
      <c r="C69" s="82" t="s">
        <v>187</v>
      </c>
      <c r="D69" s="236">
        <f t="shared" si="11"/>
        <v>412</v>
      </c>
      <c r="E69" s="241">
        <f>+'Growth analysis Q4'!G42</f>
        <v>97</v>
      </c>
      <c r="F69" s="244">
        <f>+'Growth analysis Q3'!G42</f>
        <v>109</v>
      </c>
      <c r="G69" s="244">
        <f>+'Growth analysis Q2'!G42</f>
        <v>106</v>
      </c>
      <c r="H69" s="244">
        <f>+'Growth analysis Q1'!G42</f>
        <v>100</v>
      </c>
      <c r="I69" s="293">
        <f t="shared" si="12"/>
        <v>379</v>
      </c>
      <c r="J69" s="241">
        <f>+'Growth analysis Q4'!L42</f>
        <v>101</v>
      </c>
      <c r="K69" s="242">
        <f>+'Growth analysis Q3'!L42</f>
        <v>107</v>
      </c>
      <c r="L69" s="242">
        <f>+'Growth analysis Q2'!L42</f>
        <v>89</v>
      </c>
      <c r="M69" s="263">
        <f>+'Growth analysis Q1'!L42</f>
        <v>82</v>
      </c>
      <c r="N69" s="263"/>
      <c r="O69" s="87">
        <f t="shared" si="13"/>
        <v>8.7071240105540904E-2</v>
      </c>
      <c r="P69" s="79"/>
      <c r="Q69" s="88">
        <f t="shared" si="15"/>
        <v>-3.9603960396039639E-2</v>
      </c>
      <c r="R69" s="264"/>
      <c r="S69" s="20"/>
    </row>
    <row r="70" spans="1:19" ht="15" customHeight="1">
      <c r="A70" s="20"/>
      <c r="B70" s="74"/>
      <c r="C70" s="82" t="s">
        <v>22</v>
      </c>
      <c r="D70" s="236">
        <f t="shared" si="11"/>
        <v>606</v>
      </c>
      <c r="E70" s="241">
        <f>+'Growth analysis Q4'!G43</f>
        <v>149</v>
      </c>
      <c r="F70" s="244">
        <f>+'Growth analysis Q3'!G43</f>
        <v>158</v>
      </c>
      <c r="G70" s="244">
        <f>+'Growth analysis Q2'!G43</f>
        <v>153</v>
      </c>
      <c r="H70" s="244">
        <f>+'Growth analysis Q1'!G43</f>
        <v>146</v>
      </c>
      <c r="I70" s="293">
        <f t="shared" si="12"/>
        <v>740</v>
      </c>
      <c r="J70" s="241">
        <f>+'Growth analysis Q4'!L43</f>
        <v>172</v>
      </c>
      <c r="K70" s="242">
        <f>+'Growth analysis Q3'!L43</f>
        <v>188</v>
      </c>
      <c r="L70" s="242">
        <f>+'Growth analysis Q2'!L43</f>
        <v>185</v>
      </c>
      <c r="M70" s="263">
        <f>+'Growth analysis Q1'!L43</f>
        <v>195</v>
      </c>
      <c r="N70" s="263"/>
      <c r="O70" s="87">
        <f t="shared" si="13"/>
        <v>-0.18108108108108112</v>
      </c>
      <c r="P70" s="79"/>
      <c r="Q70" s="88">
        <f t="shared" si="15"/>
        <v>-0.13372093023255816</v>
      </c>
      <c r="R70" s="264"/>
      <c r="S70" s="20"/>
    </row>
    <row r="71" spans="1:19" ht="15" customHeight="1">
      <c r="A71" s="20"/>
      <c r="B71" s="74"/>
      <c r="C71" s="82" t="s">
        <v>193</v>
      </c>
      <c r="D71" s="236">
        <f t="shared" si="11"/>
        <v>1228</v>
      </c>
      <c r="E71" s="241">
        <f>+'Growth analysis Q4'!G44</f>
        <v>322</v>
      </c>
      <c r="F71" s="244">
        <f>+'Growth analysis Q3'!G44</f>
        <v>304</v>
      </c>
      <c r="G71" s="244">
        <f>+'Growth analysis Q2'!G44</f>
        <v>305</v>
      </c>
      <c r="H71" s="244">
        <f>+'Growth analysis Q1'!G44</f>
        <v>297</v>
      </c>
      <c r="I71" s="293">
        <f t="shared" si="12"/>
        <v>1298</v>
      </c>
      <c r="J71" s="241">
        <f>+'Growth analysis Q4'!L44</f>
        <v>323</v>
      </c>
      <c r="K71" s="242">
        <f>+'Growth analysis Q3'!L44</f>
        <v>319</v>
      </c>
      <c r="L71" s="242">
        <f>+'Growth analysis Q2'!L44</f>
        <v>328</v>
      </c>
      <c r="M71" s="263">
        <f>+'Growth analysis Q1'!L44</f>
        <v>328</v>
      </c>
      <c r="N71" s="263"/>
      <c r="O71" s="87">
        <f t="shared" si="13"/>
        <v>-5.3929121725731943E-2</v>
      </c>
      <c r="P71" s="79"/>
      <c r="Q71" s="88">
        <f t="shared" si="15"/>
        <v>-3.0959752321981782E-3</v>
      </c>
      <c r="R71" s="264"/>
      <c r="S71" s="20"/>
    </row>
    <row r="72" spans="1:19" ht="15" customHeight="1">
      <c r="A72" s="20"/>
      <c r="B72" s="74"/>
      <c r="C72" s="82" t="s">
        <v>207</v>
      </c>
      <c r="D72" s="236">
        <f t="shared" si="11"/>
        <v>9</v>
      </c>
      <c r="E72" s="241">
        <f>+'Growth analysis Q4'!G45</f>
        <v>37</v>
      </c>
      <c r="F72" s="244">
        <f>+'Growth analysis Q3'!G45</f>
        <v>-4</v>
      </c>
      <c r="G72" s="244">
        <f>+'Growth analysis Q2'!G45</f>
        <v>-15</v>
      </c>
      <c r="H72" s="244">
        <f>+'Growth analysis Q1'!G45</f>
        <v>-9</v>
      </c>
      <c r="I72" s="293">
        <f t="shared" si="12"/>
        <v>-1</v>
      </c>
      <c r="J72" s="241">
        <f>+'Growth analysis Q4'!L45</f>
        <v>-4</v>
      </c>
      <c r="K72" s="242">
        <f>+'Growth analysis Q3'!L45</f>
        <v>-2</v>
      </c>
      <c r="L72" s="242">
        <f>+'Growth analysis Q2'!L45</f>
        <v>3</v>
      </c>
      <c r="M72" s="263">
        <f>+'Growth analysis Q1'!L45</f>
        <v>2</v>
      </c>
      <c r="N72" s="263"/>
      <c r="O72" s="87" t="str">
        <f t="shared" si="13"/>
        <v>n.m.</v>
      </c>
      <c r="P72" s="79"/>
      <c r="Q72" s="88" t="str">
        <f t="shared" si="15"/>
        <v>n.m.</v>
      </c>
      <c r="R72" s="264"/>
      <c r="S72" s="20"/>
    </row>
    <row r="73" spans="1:19" s="62" customFormat="1" ht="15" customHeight="1">
      <c r="A73" s="20"/>
      <c r="B73" s="53"/>
      <c r="C73" s="245" t="s">
        <v>105</v>
      </c>
      <c r="D73" s="133">
        <f t="shared" si="11"/>
        <v>2447</v>
      </c>
      <c r="E73" s="55">
        <f>+'Growth analysis Q4'!G46</f>
        <v>644</v>
      </c>
      <c r="F73" s="58">
        <f>+'Growth analysis Q3'!G46</f>
        <v>614</v>
      </c>
      <c r="G73" s="58">
        <f>+'Growth analysis Q2'!G46</f>
        <v>600</v>
      </c>
      <c r="H73" s="58">
        <f>+'Growth analysis Q1'!G46</f>
        <v>589</v>
      </c>
      <c r="I73" s="134">
        <f t="shared" si="12"/>
        <v>2826</v>
      </c>
      <c r="J73" s="55">
        <f>+'Growth analysis Q4'!L46</f>
        <v>627</v>
      </c>
      <c r="K73" s="56">
        <f>+'Growth analysis Q3'!L46</f>
        <v>713</v>
      </c>
      <c r="L73" s="56">
        <f>+'Growth analysis Q2'!L46</f>
        <v>742</v>
      </c>
      <c r="M73" s="58">
        <f>+'Growth analysis Q1'!L46</f>
        <v>744</v>
      </c>
      <c r="N73" s="58"/>
      <c r="O73" s="59">
        <f t="shared" si="13"/>
        <v>-0.13411181882519463</v>
      </c>
      <c r="P73" s="58"/>
      <c r="Q73" s="60">
        <f t="shared" si="15"/>
        <v>2.7113237639553533E-2</v>
      </c>
      <c r="R73" s="245"/>
      <c r="S73" s="20"/>
    </row>
    <row r="74" spans="1:19" s="62" customFormat="1" ht="15" customHeight="1">
      <c r="A74" s="20"/>
      <c r="B74" s="53"/>
      <c r="C74" s="245"/>
      <c r="D74" s="133"/>
      <c r="E74" s="55"/>
      <c r="F74" s="58"/>
      <c r="G74" s="58"/>
      <c r="H74" s="58"/>
      <c r="I74" s="134"/>
      <c r="J74" s="55"/>
      <c r="K74" s="56"/>
      <c r="L74" s="56"/>
      <c r="M74" s="58"/>
      <c r="N74" s="58"/>
      <c r="O74" s="59"/>
      <c r="P74" s="58"/>
      <c r="Q74" s="60"/>
      <c r="R74" s="245"/>
      <c r="S74" s="20"/>
    </row>
    <row r="75" spans="1:19" s="62" customFormat="1" ht="15" customHeight="1">
      <c r="A75" s="20"/>
      <c r="B75" s="53"/>
      <c r="C75" s="94" t="s">
        <v>114</v>
      </c>
      <c r="D75" s="133">
        <f t="shared" si="11"/>
        <v>23</v>
      </c>
      <c r="E75" s="55">
        <f>+'Growth analysis Q4'!G48</f>
        <v>6</v>
      </c>
      <c r="F75" s="58">
        <f>+'Growth analysis Q3'!G48</f>
        <v>7</v>
      </c>
      <c r="G75" s="58">
        <f>+'Growth analysis Q2'!G48</f>
        <v>5</v>
      </c>
      <c r="H75" s="58">
        <f>+'Growth analysis Q1'!G48</f>
        <v>5</v>
      </c>
      <c r="I75" s="134">
        <f t="shared" si="12"/>
        <v>29</v>
      </c>
      <c r="J75" s="55">
        <f>+'Growth analysis Q4'!L48</f>
        <v>6</v>
      </c>
      <c r="K75" s="56">
        <f>+'Growth analysis Q3'!L48</f>
        <v>9</v>
      </c>
      <c r="L75" s="56">
        <f>+'Growth analysis Q2'!L48</f>
        <v>7</v>
      </c>
      <c r="M75" s="58">
        <f>+'Growth analysis Q1'!L48</f>
        <v>7</v>
      </c>
      <c r="N75" s="58"/>
      <c r="O75" s="59">
        <f t="shared" si="13"/>
        <v>-0.2068965517241379</v>
      </c>
      <c r="P75" s="254"/>
      <c r="Q75" s="60">
        <f t="shared" ref="Q75" si="16">+IFERROR(IF(E75*J75&lt;0,"n.m.",IF(E75/J75-1&gt;100%,"&gt;100%",E75/J75-1)),"n.m.")</f>
        <v>0</v>
      </c>
      <c r="R75" s="285"/>
      <c r="S75" s="20"/>
    </row>
    <row r="76" spans="1:19" s="62" customFormat="1" ht="15" customHeight="1">
      <c r="A76" s="20"/>
      <c r="B76" s="53"/>
      <c r="C76" s="53"/>
      <c r="D76" s="133"/>
      <c r="E76" s="55"/>
      <c r="F76" s="58"/>
      <c r="G76" s="58"/>
      <c r="H76" s="58"/>
      <c r="I76" s="134"/>
      <c r="J76" s="55"/>
      <c r="K76" s="56"/>
      <c r="L76" s="56"/>
      <c r="M76" s="58"/>
      <c r="N76" s="58"/>
      <c r="O76" s="59"/>
      <c r="P76" s="58"/>
      <c r="Q76" s="60"/>
      <c r="R76" s="245"/>
      <c r="S76" s="20"/>
    </row>
    <row r="77" spans="1:19" s="62" customFormat="1" ht="15" customHeight="1">
      <c r="A77" s="20"/>
      <c r="B77" s="53"/>
      <c r="C77" s="53" t="s">
        <v>23</v>
      </c>
      <c r="D77" s="133">
        <f t="shared" si="11"/>
        <v>-46</v>
      </c>
      <c r="E77" s="55">
        <f>+'Growth analysis Q4'!G50</f>
        <v>-16</v>
      </c>
      <c r="F77" s="58">
        <f>+'Growth analysis Q3'!G50</f>
        <v>-8</v>
      </c>
      <c r="G77" s="58">
        <f>+'Growth analysis Q2'!G50</f>
        <v>-10</v>
      </c>
      <c r="H77" s="58">
        <f>+'Growth analysis Q1'!G50</f>
        <v>-12</v>
      </c>
      <c r="I77" s="134">
        <f t="shared" si="12"/>
        <v>-15</v>
      </c>
      <c r="J77" s="55">
        <f>+'Growth analysis Q4'!L50</f>
        <v>13</v>
      </c>
      <c r="K77" s="56">
        <f>+'Growth analysis Q3'!L50</f>
        <v>-7</v>
      </c>
      <c r="L77" s="56">
        <f>+'Growth analysis Q2'!L50</f>
        <v>-11</v>
      </c>
      <c r="M77" s="58">
        <f>+'Growth analysis Q1'!L50</f>
        <v>-10</v>
      </c>
      <c r="N77" s="58"/>
      <c r="O77" s="59" t="str">
        <f t="shared" si="13"/>
        <v>&gt;100%</v>
      </c>
      <c r="P77" s="255"/>
      <c r="Q77" s="60" t="str">
        <f t="shared" ref="Q77" si="17">+IFERROR(IF(E77*J77&lt;0,"n.m.",IF(E77/J77-1&gt;100%,"&gt;100%",E77/J77-1)),"n.m.")</f>
        <v>n.m.</v>
      </c>
      <c r="R77" s="53"/>
      <c r="S77" s="20"/>
    </row>
    <row r="78" spans="1:19" s="62" customFormat="1" ht="15" customHeight="1">
      <c r="A78" s="20"/>
      <c r="B78" s="53"/>
      <c r="C78" s="53"/>
      <c r="D78" s="253"/>
      <c r="E78" s="114"/>
      <c r="F78" s="254"/>
      <c r="G78" s="254"/>
      <c r="H78" s="254"/>
      <c r="I78" s="298"/>
      <c r="J78" s="114"/>
      <c r="K78" s="115"/>
      <c r="L78" s="115"/>
      <c r="M78" s="254"/>
      <c r="N78" s="254"/>
      <c r="O78" s="59"/>
      <c r="P78" s="97"/>
      <c r="Q78" s="60"/>
      <c r="R78" s="251"/>
      <c r="S78" s="20"/>
    </row>
    <row r="79" spans="1:19" s="62" customFormat="1" ht="15" customHeight="1">
      <c r="A79" s="20"/>
      <c r="B79" s="53"/>
      <c r="C79" s="53" t="s">
        <v>452</v>
      </c>
      <c r="D79" s="133">
        <f t="shared" si="11"/>
        <v>3308</v>
      </c>
      <c r="E79" s="55">
        <f>+'Growth analysis Q4'!G52</f>
        <v>669</v>
      </c>
      <c r="F79" s="58">
        <f>+'Growth analysis Q3'!G52</f>
        <v>900</v>
      </c>
      <c r="G79" s="58">
        <f>+'Growth analysis Q2'!G52</f>
        <v>896</v>
      </c>
      <c r="H79" s="58">
        <f>+'Growth analysis Q1'!G52</f>
        <v>843</v>
      </c>
      <c r="I79" s="134">
        <f t="shared" si="12"/>
        <v>3915</v>
      </c>
      <c r="J79" s="55">
        <f>+'Growth analysis Q4'!L52</f>
        <v>958</v>
      </c>
      <c r="K79" s="56">
        <f>+'Growth analysis Q3'!L52</f>
        <v>989</v>
      </c>
      <c r="L79" s="56">
        <f>+'Growth analysis Q2'!L52</f>
        <v>994</v>
      </c>
      <c r="M79" s="58">
        <f>+'Growth analysis Q1'!L52</f>
        <v>974</v>
      </c>
      <c r="N79" s="58"/>
      <c r="O79" s="59">
        <f t="shared" si="13"/>
        <v>-0.15504469987228608</v>
      </c>
      <c r="P79" s="97"/>
      <c r="Q79" s="60">
        <f t="shared" ref="Q79" si="18">+IFERROR(IF(E79*J79&lt;0,"n.m.",IF(E79/J79-1&gt;100%,"&gt;100%",E79/J79-1)),"n.m.")</f>
        <v>-0.30167014613778709</v>
      </c>
      <c r="R79" s="245"/>
      <c r="S79" s="20"/>
    </row>
    <row r="80" spans="1:19" s="311" customFormat="1" ht="15" customHeight="1">
      <c r="A80" s="20"/>
      <c r="B80" s="53"/>
      <c r="C80" s="53"/>
      <c r="D80" s="133"/>
      <c r="E80" s="55"/>
      <c r="F80" s="58"/>
      <c r="G80" s="58"/>
      <c r="H80" s="58"/>
      <c r="I80" s="134"/>
      <c r="J80" s="55"/>
      <c r="K80" s="56"/>
      <c r="L80" s="56"/>
      <c r="M80" s="58"/>
      <c r="N80" s="58"/>
      <c r="O80" s="59"/>
      <c r="P80" s="97"/>
      <c r="Q80" s="60"/>
      <c r="R80" s="204"/>
      <c r="S80" s="20"/>
    </row>
    <row r="81" spans="1:19" s="132" customFormat="1" ht="15" customHeight="1">
      <c r="A81" s="20"/>
      <c r="B81" s="124"/>
      <c r="C81" s="124" t="s">
        <v>283</v>
      </c>
      <c r="D81" s="257">
        <f t="shared" si="11"/>
        <v>735</v>
      </c>
      <c r="E81" s="125">
        <f>+'Growth analysis Q4'!G54</f>
        <v>0</v>
      </c>
      <c r="F81" s="128">
        <f>+'Growth analysis Q3'!G54</f>
        <v>250</v>
      </c>
      <c r="G81" s="128">
        <f>+'Growth analysis Q2'!G54</f>
        <v>263</v>
      </c>
      <c r="H81" s="128">
        <f>+'Growth analysis Q1'!G54</f>
        <v>222</v>
      </c>
      <c r="I81" s="299">
        <f t="shared" si="12"/>
        <v>893</v>
      </c>
      <c r="J81" s="125">
        <f>+'Growth analysis Q4'!L54</f>
        <v>268</v>
      </c>
      <c r="K81" s="126">
        <f>+'Growth analysis Q3'!L54</f>
        <v>227</v>
      </c>
      <c r="L81" s="126">
        <f>+'Growth analysis Q2'!L54</f>
        <v>209</v>
      </c>
      <c r="M81" s="128">
        <f>+'Growth analysis Q1'!L54</f>
        <v>189</v>
      </c>
      <c r="N81" s="128"/>
      <c r="O81" s="129">
        <f t="shared" si="13"/>
        <v>-0.17693169092945127</v>
      </c>
      <c r="P81" s="306"/>
      <c r="Q81" s="130">
        <f t="shared" ref="Q81" si="19">+IFERROR(IF(E81*J81&lt;0,"n.m.",IF(E81/J81-1&gt;100%,"&gt;100%",E81/J81-1)),"n.m.")</f>
        <v>-1</v>
      </c>
      <c r="R81" s="252"/>
      <c r="S81" s="20"/>
    </row>
    <row r="82" spans="1:19" s="62" customFormat="1" ht="15" customHeight="1">
      <c r="A82" s="20"/>
      <c r="B82" s="53"/>
      <c r="C82" s="53"/>
      <c r="D82" s="253"/>
      <c r="E82" s="114"/>
      <c r="F82" s="254"/>
      <c r="G82" s="254"/>
      <c r="H82" s="254"/>
      <c r="I82" s="298"/>
      <c r="J82" s="114"/>
      <c r="K82" s="115"/>
      <c r="L82" s="115"/>
      <c r="M82" s="254"/>
      <c r="N82" s="254"/>
      <c r="O82" s="59"/>
      <c r="P82" s="97"/>
      <c r="Q82" s="60"/>
      <c r="R82" s="251"/>
      <c r="S82" s="20"/>
    </row>
    <row r="83" spans="1:19" s="62" customFormat="1" ht="15" customHeight="1">
      <c r="A83" s="20"/>
      <c r="B83" s="53"/>
      <c r="C83" s="53" t="s">
        <v>453</v>
      </c>
      <c r="D83" s="133">
        <f t="shared" si="11"/>
        <v>2573</v>
      </c>
      <c r="E83" s="55">
        <f>+'Growth analysis Q4'!G56</f>
        <v>669</v>
      </c>
      <c r="F83" s="58">
        <f>+'Growth analysis Q3'!G56</f>
        <v>650</v>
      </c>
      <c r="G83" s="58">
        <f>+'Growth analysis Q2'!G56</f>
        <v>633</v>
      </c>
      <c r="H83" s="58">
        <f>+'Growth analysis Q1'!G56</f>
        <v>621</v>
      </c>
      <c r="I83" s="134">
        <f t="shared" si="12"/>
        <v>3022</v>
      </c>
      <c r="J83" s="55">
        <f>+'Growth analysis Q4'!L56</f>
        <v>690</v>
      </c>
      <c r="K83" s="56">
        <f>+'Growth analysis Q3'!L56</f>
        <v>762</v>
      </c>
      <c r="L83" s="56">
        <f>+'Growth analysis Q2'!L56</f>
        <v>785</v>
      </c>
      <c r="M83" s="58">
        <f>+'Growth analysis Q1'!L56</f>
        <v>785</v>
      </c>
      <c r="N83" s="58"/>
      <c r="O83" s="59">
        <f t="shared" si="13"/>
        <v>-0.14857710125744539</v>
      </c>
      <c r="P83" s="97"/>
      <c r="Q83" s="60">
        <f t="shared" ref="Q83" si="20">+IFERROR(IF(E83*J83&lt;0,"n.m.",IF(E83/J83-1&gt;100%,"&gt;100%",E83/J83-1)),"n.m.")</f>
        <v>-3.0434782608695699E-2</v>
      </c>
      <c r="R83" s="245"/>
      <c r="S83" s="20"/>
    </row>
    <row r="84" spans="1:19" ht="15" customHeight="1">
      <c r="A84" s="20"/>
      <c r="B84" s="74"/>
      <c r="C84" s="53"/>
      <c r="D84" s="81"/>
      <c r="E84" s="81"/>
      <c r="F84" s="81"/>
      <c r="G84" s="81"/>
      <c r="H84" s="81"/>
      <c r="I84" s="81"/>
      <c r="J84" s="81"/>
      <c r="K84" s="81"/>
      <c r="L84" s="81"/>
      <c r="M84" s="81"/>
      <c r="N84" s="81"/>
      <c r="O84" s="42"/>
      <c r="P84" s="81"/>
      <c r="Q84" s="42"/>
      <c r="R84" s="258"/>
      <c r="S84" s="20"/>
    </row>
    <row r="85" spans="1:19" ht="9" customHeight="1">
      <c r="A85" s="20"/>
      <c r="B85" s="20"/>
      <c r="C85" s="20"/>
      <c r="D85" s="20"/>
      <c r="E85" s="20"/>
      <c r="F85" s="20"/>
      <c r="G85" s="20"/>
      <c r="H85" s="20"/>
      <c r="I85" s="20"/>
      <c r="J85" s="20"/>
      <c r="K85" s="20"/>
      <c r="L85" s="20"/>
      <c r="M85" s="20"/>
      <c r="N85" s="20"/>
      <c r="O85" s="289"/>
      <c r="P85" s="20"/>
      <c r="Q85" s="290"/>
      <c r="R85" s="20"/>
      <c r="S85" s="20"/>
    </row>
    <row r="86" spans="1:19" ht="17.25">
      <c r="A86" s="229"/>
      <c r="B86" s="259" t="s">
        <v>431</v>
      </c>
      <c r="C86" s="229"/>
      <c r="D86" s="48"/>
      <c r="E86" s="229"/>
      <c r="F86" s="48"/>
      <c r="G86" s="48"/>
      <c r="H86" s="48"/>
      <c r="I86" s="48"/>
      <c r="J86" s="229"/>
      <c r="K86" s="229"/>
      <c r="L86" s="229"/>
      <c r="M86" s="229"/>
      <c r="N86" s="229"/>
      <c r="O86" s="170"/>
      <c r="P86" s="48"/>
      <c r="Q86" s="170"/>
      <c r="R86" s="167"/>
      <c r="S86" s="229"/>
    </row>
    <row r="87" spans="1:19" ht="12.75" customHeight="1">
      <c r="A87" s="229"/>
      <c r="B87" s="259"/>
      <c r="C87" s="229"/>
      <c r="D87" s="48"/>
      <c r="E87" s="229"/>
      <c r="F87" s="48"/>
      <c r="G87" s="48"/>
      <c r="H87" s="48"/>
      <c r="I87" s="48"/>
      <c r="J87" s="229"/>
      <c r="K87" s="229"/>
      <c r="L87" s="229"/>
      <c r="M87" s="229"/>
      <c r="N87" s="229"/>
      <c r="O87" s="170"/>
      <c r="P87" s="48"/>
      <c r="Q87" s="170"/>
      <c r="R87" s="167"/>
      <c r="S87" s="229"/>
    </row>
    <row r="88" spans="1:19" ht="9" customHeight="1">
      <c r="A88" s="20"/>
      <c r="B88" s="20"/>
      <c r="C88" s="20"/>
      <c r="D88" s="20"/>
      <c r="E88" s="20"/>
      <c r="F88" s="20"/>
      <c r="G88" s="20"/>
      <c r="H88" s="20"/>
      <c r="I88" s="20"/>
      <c r="J88" s="20"/>
      <c r="K88" s="20"/>
      <c r="L88" s="20"/>
      <c r="M88" s="20"/>
      <c r="N88" s="20"/>
      <c r="O88" s="289"/>
      <c r="P88" s="20"/>
      <c r="Q88" s="290"/>
      <c r="R88" s="20"/>
      <c r="S88" s="20"/>
    </row>
    <row r="89" spans="1:19" ht="15" customHeight="1">
      <c r="A89" s="20"/>
      <c r="B89" s="38"/>
      <c r="C89" s="39" t="s">
        <v>29</v>
      </c>
      <c r="D89" s="40">
        <f t="shared" ref="D89:E89" si="21">+D60</f>
        <v>2014</v>
      </c>
      <c r="E89" s="38" t="str">
        <f t="shared" si="21"/>
        <v>Q4 '14</v>
      </c>
      <c r="F89" s="38" t="str">
        <f>+F60</f>
        <v>Q3 '14</v>
      </c>
      <c r="G89" s="38" t="str">
        <f>+G60</f>
        <v>Q2 '14</v>
      </c>
      <c r="H89" s="38" t="str">
        <f>+H60</f>
        <v>Q1 '14</v>
      </c>
      <c r="I89" s="40">
        <f t="shared" ref="I89" si="22">+I60</f>
        <v>2013</v>
      </c>
      <c r="J89" s="38" t="str">
        <f t="shared" ref="J89:M89" si="23">+J60</f>
        <v>Q4 '13</v>
      </c>
      <c r="K89" s="38" t="str">
        <f t="shared" si="23"/>
        <v>Q3 '13</v>
      </c>
      <c r="L89" s="38" t="str">
        <f t="shared" si="23"/>
        <v>Q2 '13</v>
      </c>
      <c r="M89" s="38" t="str">
        <f t="shared" si="23"/>
        <v>Q1 '13</v>
      </c>
      <c r="N89" s="38"/>
      <c r="O89" s="38"/>
      <c r="P89" s="38"/>
      <c r="Q89" s="38"/>
      <c r="R89" s="232"/>
      <c r="S89" s="20"/>
    </row>
    <row r="90" spans="1:19" ht="15" customHeight="1">
      <c r="A90" s="20"/>
      <c r="B90" s="38"/>
      <c r="C90" s="45" t="s">
        <v>454</v>
      </c>
      <c r="D90" s="38"/>
      <c r="E90" s="38"/>
      <c r="F90" s="38"/>
      <c r="G90" s="38"/>
      <c r="H90" s="38"/>
      <c r="I90" s="38"/>
      <c r="J90" s="38"/>
      <c r="K90" s="38"/>
      <c r="L90" s="38"/>
      <c r="M90" s="38"/>
      <c r="N90" s="38"/>
      <c r="O90" s="38"/>
      <c r="P90" s="38"/>
      <c r="Q90" s="38"/>
      <c r="R90" s="74"/>
      <c r="S90" s="20"/>
    </row>
    <row r="91" spans="1:19" ht="15" customHeight="1">
      <c r="A91" s="20"/>
      <c r="B91" s="74"/>
      <c r="C91" s="74"/>
      <c r="D91" s="234"/>
      <c r="E91" s="234"/>
      <c r="F91" s="234"/>
      <c r="G91" s="234"/>
      <c r="H91" s="234"/>
      <c r="I91" s="234"/>
      <c r="J91" s="234"/>
      <c r="K91" s="312"/>
      <c r="L91" s="312"/>
      <c r="M91" s="234"/>
      <c r="N91" s="234"/>
      <c r="O91" s="234"/>
      <c r="P91" s="235"/>
      <c r="Q91" s="234"/>
      <c r="R91" s="235"/>
      <c r="S91" s="20"/>
    </row>
    <row r="92" spans="1:19" ht="15" customHeight="1">
      <c r="A92" s="20"/>
      <c r="B92" s="81"/>
      <c r="C92" s="82" t="s">
        <v>285</v>
      </c>
      <c r="D92" s="313">
        <f>+'Growth analysis FY'!G65</f>
        <v>0.30189456342668863</v>
      </c>
      <c r="E92" s="314">
        <f>+'Growth analysis Q4'!G65</f>
        <v>-1</v>
      </c>
      <c r="F92" s="315">
        <f>+'Growth analysis Q3'!G65</f>
        <v>0.29976019184652281</v>
      </c>
      <c r="G92" s="315">
        <f>+'Growth analysis Q2'!G65</f>
        <v>0.32389162561576357</v>
      </c>
      <c r="H92" s="315">
        <f>+'Growth analysis Q1'!G65</f>
        <v>0.28626444159178432</v>
      </c>
      <c r="I92" s="217">
        <f>+I63/Revenues!I65</f>
        <v>0.28314393939393939</v>
      </c>
      <c r="J92" s="314">
        <f>+'Growth analysis Q4'!L65</f>
        <v>0.32335329341317365</v>
      </c>
      <c r="K92" s="316">
        <f>+'Growth analysis Q3'!L65</f>
        <v>0.28535669586983731</v>
      </c>
      <c r="L92" s="316">
        <f>+'Growth analysis Q2'!L65</f>
        <v>0.27002583979328165</v>
      </c>
      <c r="M92" s="315">
        <f>+'Growth analysis Q1'!L65</f>
        <v>0.25</v>
      </c>
      <c r="N92" s="315"/>
      <c r="O92" s="315"/>
      <c r="P92" s="317"/>
      <c r="Q92" s="318"/>
      <c r="R92" s="264"/>
      <c r="S92" s="20"/>
    </row>
    <row r="93" spans="1:19" ht="15" customHeight="1">
      <c r="A93" s="20"/>
      <c r="B93" s="81"/>
      <c r="C93" s="82" t="s">
        <v>21</v>
      </c>
      <c r="D93" s="313">
        <f>+'Growth analysis FY'!G66</f>
        <v>0.22002820874471085</v>
      </c>
      <c r="E93" s="314">
        <f>+'Growth analysis Q4'!G66</f>
        <v>0.21348314606741572</v>
      </c>
      <c r="F93" s="315">
        <f>+'Growth analysis Q3'!G66</f>
        <v>0.21590909090909091</v>
      </c>
      <c r="G93" s="315">
        <f>+'Growth analysis Q2'!G66</f>
        <v>0.21910112359550563</v>
      </c>
      <c r="H93" s="315">
        <f>+'Growth analysis Q1'!G66</f>
        <v>0.23163841807909605</v>
      </c>
      <c r="I93" s="217">
        <f>+I64/Revenues!I66</f>
        <v>0.25549450549450547</v>
      </c>
      <c r="J93" s="314">
        <f>+'Growth analysis Q4'!L66</f>
        <v>0.24309392265193369</v>
      </c>
      <c r="K93" s="316">
        <f>+'Growth analysis Q3'!L66</f>
        <v>0.25966850828729282</v>
      </c>
      <c r="L93" s="316">
        <f>+'Growth analysis Q2'!L66</f>
        <v>0.26775956284153007</v>
      </c>
      <c r="M93" s="315">
        <f>+'Growth analysis Q1'!L66</f>
        <v>0.25136612021857924</v>
      </c>
      <c r="N93" s="315"/>
      <c r="O93" s="315"/>
      <c r="P93" s="317"/>
      <c r="Q93" s="318"/>
      <c r="R93" s="264"/>
      <c r="S93" s="20"/>
    </row>
    <row r="94" spans="1:19" ht="15" customHeight="1">
      <c r="A94" s="20"/>
      <c r="B94" s="81"/>
      <c r="C94" s="82" t="s">
        <v>207</v>
      </c>
      <c r="D94" s="313">
        <f>+'Growth analysis FY'!G67</f>
        <v>-0.15151515151515152</v>
      </c>
      <c r="E94" s="314">
        <f>+'Growth analysis Q4'!G67</f>
        <v>0</v>
      </c>
      <c r="F94" s="315">
        <f>+'Growth analysis Q3'!G67</f>
        <v>-0.14285714285714285</v>
      </c>
      <c r="G94" s="315">
        <f>+'Growth analysis Q2'!G67</f>
        <v>-0.125</v>
      </c>
      <c r="H94" s="315">
        <f>+'Growth analysis Q1'!G67</f>
        <v>-0.3</v>
      </c>
      <c r="I94" s="217">
        <f>+I65/Revenues!I67</f>
        <v>-0.1951219512195122</v>
      </c>
      <c r="J94" s="314">
        <f>+'Growth analysis Q4'!L67</f>
        <v>-0.2</v>
      </c>
      <c r="K94" s="316">
        <f>+'Growth analysis Q3'!L67</f>
        <v>-0.1</v>
      </c>
      <c r="L94" s="316">
        <f>+'Growth analysis Q2'!L67</f>
        <v>-0.18181818181818182</v>
      </c>
      <c r="M94" s="315">
        <f>+'Growth analysis Q1'!L67</f>
        <v>-0.3</v>
      </c>
      <c r="N94" s="315"/>
      <c r="O94" s="315"/>
      <c r="P94" s="317"/>
      <c r="Q94" s="318"/>
      <c r="R94" s="264"/>
      <c r="S94" s="20"/>
    </row>
    <row r="95" spans="1:19" s="62" customFormat="1" ht="15" customHeight="1">
      <c r="A95" s="20"/>
      <c r="B95" s="53"/>
      <c r="C95" s="53" t="s">
        <v>429</v>
      </c>
      <c r="D95" s="319">
        <f>+'Growth analysis FY'!G68</f>
        <v>0.27886435331230286</v>
      </c>
      <c r="E95" s="320">
        <f>+'Growth analysis Q4'!G68</f>
        <v>0.18518518518518517</v>
      </c>
      <c r="F95" s="321">
        <f>+'Growth analysis Q3'!G68</f>
        <v>0.28220255653883974</v>
      </c>
      <c r="G95" s="321">
        <f>+'Growth analysis Q2'!G68</f>
        <v>0.30160320641282568</v>
      </c>
      <c r="H95" s="321">
        <f>+'Growth analysis Q1'!G68</f>
        <v>0.27018633540372672</v>
      </c>
      <c r="I95" s="219">
        <f>+I66/Revenues!I68</f>
        <v>0.2730505461010922</v>
      </c>
      <c r="J95" s="320">
        <f>+'Growth analysis Q4'!L68</f>
        <v>0.30409356725146197</v>
      </c>
      <c r="K95" s="322">
        <f>+'Growth analysis Q3'!L68</f>
        <v>0.27676767676767677</v>
      </c>
      <c r="L95" s="322">
        <f>+'Growth analysis Q2'!L68</f>
        <v>0.26446280991735538</v>
      </c>
      <c r="M95" s="321">
        <f>+'Growth analysis Q1'!L68</f>
        <v>0.24449108079748164</v>
      </c>
      <c r="N95" s="321"/>
      <c r="O95" s="321"/>
      <c r="P95" s="323"/>
      <c r="Q95" s="324"/>
      <c r="R95" s="204"/>
      <c r="S95" s="20"/>
    </row>
    <row r="96" spans="1:19" s="62" customFormat="1" ht="15" customHeight="1">
      <c r="A96" s="20"/>
      <c r="B96" s="53"/>
      <c r="C96" s="53"/>
      <c r="D96" s="319"/>
      <c r="E96" s="320"/>
      <c r="F96" s="321"/>
      <c r="G96" s="321"/>
      <c r="H96" s="321"/>
      <c r="I96" s="219"/>
      <c r="J96" s="320"/>
      <c r="K96" s="322"/>
      <c r="L96" s="322"/>
      <c r="M96" s="321"/>
      <c r="N96" s="321"/>
      <c r="O96" s="321"/>
      <c r="P96" s="323"/>
      <c r="Q96" s="324"/>
      <c r="R96" s="204"/>
      <c r="S96" s="20"/>
    </row>
    <row r="97" spans="1:19" ht="15" customHeight="1">
      <c r="A97" s="20"/>
      <c r="B97" s="74"/>
      <c r="C97" s="74" t="s">
        <v>186</v>
      </c>
      <c r="D97" s="313">
        <f>+'Growth analysis FY'!G70</f>
        <v>0.13646055437100213</v>
      </c>
      <c r="E97" s="314">
        <f>+'Growth analysis Q4'!G70</f>
        <v>0.11079545454545454</v>
      </c>
      <c r="F97" s="315">
        <f>+'Growth analysis Q3'!G70</f>
        <v>0.1327683615819209</v>
      </c>
      <c r="G97" s="315">
        <f>+'Growth analysis Q2'!G70</f>
        <v>0.1440677966101695</v>
      </c>
      <c r="H97" s="315">
        <f>+'Growth analysis Q1'!G70</f>
        <v>0.15850144092219021</v>
      </c>
      <c r="I97" s="217">
        <f>+I68/Revenues!I70</f>
        <v>0.27278775781769793</v>
      </c>
      <c r="J97" s="314">
        <f>+'Growth analysis Q4'!L70</f>
        <v>9.9150141643059492E-2</v>
      </c>
      <c r="K97" s="316">
        <f>+'Growth analysis Q3'!L70</f>
        <v>0.26933333333333331</v>
      </c>
      <c r="L97" s="316">
        <f>+'Growth analysis Q2'!L70</f>
        <v>0.35218508997429304</v>
      </c>
      <c r="M97" s="315">
        <f>+'Growth analysis Q1'!L70</f>
        <v>0.3549222797927461</v>
      </c>
      <c r="N97" s="315"/>
      <c r="O97" s="315"/>
      <c r="P97" s="321"/>
      <c r="Q97" s="318"/>
      <c r="R97" s="282"/>
      <c r="S97" s="20"/>
    </row>
    <row r="98" spans="1:19" ht="15" customHeight="1">
      <c r="A98" s="20"/>
      <c r="B98" s="74"/>
      <c r="C98" s="82" t="s">
        <v>187</v>
      </c>
      <c r="D98" s="313">
        <f>+'Growth analysis FY'!G71</f>
        <v>0.21503131524008351</v>
      </c>
      <c r="E98" s="314">
        <f>+'Growth analysis Q4'!G71</f>
        <v>0.20208333333333334</v>
      </c>
      <c r="F98" s="315">
        <f>+'Growth analysis Q3'!G71</f>
        <v>0.22851153039832284</v>
      </c>
      <c r="G98" s="315">
        <f>+'Growth analysis Q2'!G71</f>
        <v>0.22268907563025211</v>
      </c>
      <c r="H98" s="315">
        <f>+'Growth analysis Q1'!G71</f>
        <v>0.20703933747412009</v>
      </c>
      <c r="I98" s="217">
        <f>+I69/Revenues!I71</f>
        <v>0.1944586967675731</v>
      </c>
      <c r="J98" s="314">
        <f>+'Growth analysis Q4'!L71</f>
        <v>0.20528455284552846</v>
      </c>
      <c r="K98" s="316">
        <f>+'Growth analysis Q3'!L71</f>
        <v>0.21881390593047034</v>
      </c>
      <c r="L98" s="316">
        <f>+'Growth analysis Q2'!L71</f>
        <v>0.18541666666666667</v>
      </c>
      <c r="M98" s="315">
        <f>+'Growth analysis Q1'!L71</f>
        <v>0.16803278688524589</v>
      </c>
      <c r="N98" s="315"/>
      <c r="O98" s="315"/>
      <c r="P98" s="317"/>
      <c r="Q98" s="318"/>
      <c r="R98" s="264"/>
      <c r="S98" s="20"/>
    </row>
    <row r="99" spans="1:19" ht="15" customHeight="1">
      <c r="A99" s="20"/>
      <c r="B99" s="74"/>
      <c r="C99" s="82" t="s">
        <v>22</v>
      </c>
      <c r="D99" s="313">
        <f>+'Growth analysis FY'!G72</f>
        <v>0.20824742268041238</v>
      </c>
      <c r="E99" s="314">
        <f>+'Growth analysis Q4'!G72</f>
        <v>0.1994645247657296</v>
      </c>
      <c r="F99" s="315">
        <f>+'Growth analysis Q3'!G72</f>
        <v>0.22379603399433429</v>
      </c>
      <c r="G99" s="315">
        <f>+'Growth analysis Q2'!G72</f>
        <v>0.21045392022008252</v>
      </c>
      <c r="H99" s="315">
        <f>+'Growth analysis Q1'!G72</f>
        <v>0.2</v>
      </c>
      <c r="I99" s="217">
        <f>+I70/Revenues!I72</f>
        <v>0.23285084959093769</v>
      </c>
      <c r="J99" s="314">
        <f>+'Growth analysis Q4'!L72</f>
        <v>0.21994884910485935</v>
      </c>
      <c r="K99" s="316">
        <f>+'Growth analysis Q3'!L72</f>
        <v>0.24769433465085638</v>
      </c>
      <c r="L99" s="316">
        <f>+'Growth analysis Q2'!L72</f>
        <v>0.22755227552275523</v>
      </c>
      <c r="M99" s="315">
        <f>+'Growth analysis Q1'!L72</f>
        <v>0.23665048543689321</v>
      </c>
      <c r="N99" s="315"/>
      <c r="O99" s="315"/>
      <c r="P99" s="317"/>
      <c r="Q99" s="318"/>
      <c r="R99" s="264"/>
      <c r="S99" s="20"/>
    </row>
    <row r="100" spans="1:19" ht="15" customHeight="1">
      <c r="A100" s="20"/>
      <c r="B100" s="74"/>
      <c r="C100" s="82" t="s">
        <v>193</v>
      </c>
      <c r="D100" s="313">
        <f>+'Growth analysis FY'!G73</f>
        <v>0.54699331848552335</v>
      </c>
      <c r="E100" s="314">
        <f>+'Growth analysis Q4'!G73</f>
        <v>0.56890459363957602</v>
      </c>
      <c r="F100" s="315">
        <f>+'Growth analysis Q3'!G73</f>
        <v>0.54578096947935373</v>
      </c>
      <c r="G100" s="315">
        <f>+'Growth analysis Q2'!G73</f>
        <v>0.5446428571428571</v>
      </c>
      <c r="H100" s="315">
        <f>+'Growth analysis Q1'!G73</f>
        <v>0.52846975088967973</v>
      </c>
      <c r="I100" s="217">
        <f>+I71/Revenues!I73</f>
        <v>0.55093378607809851</v>
      </c>
      <c r="J100" s="314">
        <f>+'Growth analysis Q4'!L73</f>
        <v>0.5597920277296361</v>
      </c>
      <c r="K100" s="316">
        <f>+'Growth analysis Q3'!L73</f>
        <v>0.54716981132075471</v>
      </c>
      <c r="L100" s="316">
        <f>+'Growth analysis Q2'!L73</f>
        <v>0.55311973018549743</v>
      </c>
      <c r="M100" s="315">
        <f>+'Growth analysis Q1'!L73</f>
        <v>0.54394693200663347</v>
      </c>
      <c r="N100" s="315"/>
      <c r="O100" s="315"/>
      <c r="P100" s="317"/>
      <c r="Q100" s="318"/>
      <c r="R100" s="264"/>
      <c r="S100" s="20"/>
    </row>
    <row r="101" spans="1:19" ht="15" customHeight="1">
      <c r="A101" s="20"/>
      <c r="B101" s="74"/>
      <c r="C101" s="82" t="s">
        <v>207</v>
      </c>
      <c r="D101" s="313">
        <f>+'Growth analysis FY'!G74</f>
        <v>-4.3269230769230772E-3</v>
      </c>
      <c r="E101" s="314">
        <f>+'Growth analysis Q4'!G74</f>
        <v>-7.5356415478615074E-2</v>
      </c>
      <c r="F101" s="315">
        <f>+'Growth analysis Q3'!G74</f>
        <v>7.5614366729678641E-3</v>
      </c>
      <c r="G101" s="315">
        <f>+'Growth analysis Q2'!G74</f>
        <v>2.835538752362949E-2</v>
      </c>
      <c r="H101" s="315">
        <f>+'Growth analysis Q1'!G74</f>
        <v>1.6949152542372881E-2</v>
      </c>
      <c r="I101" s="217">
        <f>+I72/Revenues!I74</f>
        <v>4.5167118337850043E-4</v>
      </c>
      <c r="J101" s="314">
        <f>+'Growth analysis Q4'!L74</f>
        <v>7.2727272727272727E-3</v>
      </c>
      <c r="K101" s="316">
        <f>+'Growth analysis Q3'!L74</f>
        <v>3.669724770642202E-3</v>
      </c>
      <c r="L101" s="316">
        <f>+'Growth analysis Q2'!L74</f>
        <v>-5.3859964093357273E-3</v>
      </c>
      <c r="M101" s="315">
        <f>+'Growth analysis Q1'!L74</f>
        <v>-3.5587188612099642E-3</v>
      </c>
      <c r="N101" s="315"/>
      <c r="O101" s="315"/>
      <c r="P101" s="317"/>
      <c r="Q101" s="318"/>
      <c r="R101" s="264"/>
      <c r="S101" s="20"/>
    </row>
    <row r="102" spans="1:19" s="62" customFormat="1" ht="15" customHeight="1">
      <c r="A102" s="20"/>
      <c r="B102" s="53"/>
      <c r="C102" s="245" t="s">
        <v>105</v>
      </c>
      <c r="D102" s="319">
        <f>+'Growth analysis FY'!G75</f>
        <v>0.38246326977180367</v>
      </c>
      <c r="E102" s="320">
        <f>+'Growth analysis Q4'!G75</f>
        <v>0.38935912938331319</v>
      </c>
      <c r="F102" s="321">
        <f>+'Growth analysis Q3'!G75</f>
        <v>0.39233226837060703</v>
      </c>
      <c r="G102" s="321">
        <f>+'Growth analysis Q2'!G75</f>
        <v>0.37783375314861462</v>
      </c>
      <c r="H102" s="321">
        <f>+'Growth analysis Q1'!G75</f>
        <v>0.37020741671904461</v>
      </c>
      <c r="I102" s="219">
        <f>+I73/Revenues!I75</f>
        <v>0.41730655640874187</v>
      </c>
      <c r="J102" s="320">
        <f>+'Growth analysis Q4'!L75</f>
        <v>0.37908101571946795</v>
      </c>
      <c r="K102" s="322">
        <f>+'Growth analysis Q3'!L75</f>
        <v>0.42925948223961469</v>
      </c>
      <c r="L102" s="322">
        <f>+'Growth analysis Q2'!L75</f>
        <v>0.43189755529685681</v>
      </c>
      <c r="M102" s="321">
        <f>+'Growth analysis Q1'!L75</f>
        <v>0.42783208740655548</v>
      </c>
      <c r="N102" s="321"/>
      <c r="O102" s="321"/>
      <c r="P102" s="323"/>
      <c r="Q102" s="324"/>
      <c r="R102" s="325"/>
      <c r="S102" s="20"/>
    </row>
    <row r="103" spans="1:19" s="62" customFormat="1" ht="15" customHeight="1">
      <c r="A103" s="20"/>
      <c r="B103" s="53"/>
      <c r="C103" s="53"/>
      <c r="D103" s="319"/>
      <c r="E103" s="320"/>
      <c r="F103" s="321"/>
      <c r="G103" s="321"/>
      <c r="H103" s="321"/>
      <c r="I103" s="219"/>
      <c r="J103" s="320"/>
      <c r="K103" s="322"/>
      <c r="L103" s="322"/>
      <c r="M103" s="321"/>
      <c r="N103" s="321"/>
      <c r="O103" s="321"/>
      <c r="P103" s="323"/>
      <c r="Q103" s="324"/>
      <c r="R103" s="204"/>
      <c r="S103" s="20"/>
    </row>
    <row r="104" spans="1:19" s="62" customFormat="1" ht="15" customHeight="1">
      <c r="A104" s="20"/>
      <c r="B104" s="53"/>
      <c r="C104" s="94" t="s">
        <v>114</v>
      </c>
      <c r="D104" s="319">
        <f>+'Growth analysis FY'!G77</f>
        <v>2.4261603375527425E-2</v>
      </c>
      <c r="E104" s="320">
        <f>+'Growth analysis Q4'!G77</f>
        <v>2.4193548387096774E-2</v>
      </c>
      <c r="F104" s="321">
        <f>+'Growth analysis Q3'!G77</f>
        <v>2.8806584362139918E-2</v>
      </c>
      <c r="G104" s="321">
        <f>+'Growth analysis Q2'!G77</f>
        <v>2.1645021645021644E-2</v>
      </c>
      <c r="H104" s="321">
        <f>+'Growth analysis Q1'!G77</f>
        <v>2.2123893805309734E-2</v>
      </c>
      <c r="I104" s="219">
        <f>+I75/Revenues!I77</f>
        <v>2.9927760577915376E-2</v>
      </c>
      <c r="J104" s="320">
        <f>+'Growth analysis Q4'!L77</f>
        <v>2.5862068965517241E-2</v>
      </c>
      <c r="K104" s="322">
        <f>+'Growth analysis Q3'!L77</f>
        <v>3.6290322580645164E-2</v>
      </c>
      <c r="L104" s="322">
        <f>+'Growth analysis Q2'!L77</f>
        <v>2.8340080971659919E-2</v>
      </c>
      <c r="M104" s="321">
        <f>+'Growth analysis Q1'!L77</f>
        <v>2.8925619834710745E-2</v>
      </c>
      <c r="N104" s="321"/>
      <c r="O104" s="321"/>
      <c r="P104" s="323"/>
      <c r="Q104" s="324"/>
      <c r="R104" s="204"/>
      <c r="S104" s="20"/>
    </row>
    <row r="105" spans="1:19" s="62" customFormat="1" ht="15" customHeight="1">
      <c r="A105" s="20"/>
      <c r="B105" s="53"/>
      <c r="C105" s="53"/>
      <c r="D105" s="319"/>
      <c r="E105" s="320"/>
      <c r="F105" s="321"/>
      <c r="G105" s="321"/>
      <c r="H105" s="321"/>
      <c r="I105" s="219"/>
      <c r="J105" s="320"/>
      <c r="K105" s="322"/>
      <c r="L105" s="322"/>
      <c r="M105" s="321"/>
      <c r="N105" s="321"/>
      <c r="O105" s="321"/>
      <c r="P105" s="323"/>
      <c r="Q105" s="324"/>
      <c r="R105" s="204"/>
      <c r="S105" s="20"/>
    </row>
    <row r="106" spans="1:19" s="62" customFormat="1" ht="15" customHeight="1">
      <c r="A106" s="20"/>
      <c r="B106" s="53"/>
      <c r="C106" s="53" t="s">
        <v>23</v>
      </c>
      <c r="D106" s="319">
        <f>+'Growth analysis FY'!G79</f>
        <v>-0.5679012345679012</v>
      </c>
      <c r="E106" s="320">
        <f>+'Growth analysis Q4'!G79</f>
        <v>-0.66666666666666663</v>
      </c>
      <c r="F106" s="321">
        <f>+'Growth analysis Q3'!G79</f>
        <v>-0.42105263157894735</v>
      </c>
      <c r="G106" s="321">
        <f>+'Growth analysis Q2'!G79</f>
        <v>-0.58823529411764708</v>
      </c>
      <c r="H106" s="321">
        <f>+'Growth analysis Q1'!G79</f>
        <v>-0.5714285714285714</v>
      </c>
      <c r="I106" s="219">
        <f>+I77/Revenues!I79</f>
        <v>-0.19230769230769232</v>
      </c>
      <c r="J106" s="320">
        <f>+'Growth analysis Q4'!L79</f>
        <v>0.76470588235294112</v>
      </c>
      <c r="K106" s="322">
        <f>+'Growth analysis Q3'!L79</f>
        <v>-0.31818181818181818</v>
      </c>
      <c r="L106" s="322">
        <f>+'Growth analysis Q2'!L79</f>
        <v>-0.61111111111111116</v>
      </c>
      <c r="M106" s="321">
        <f>+'Growth analysis Q1'!L79</f>
        <v>-0.47619047619047616</v>
      </c>
      <c r="N106" s="321"/>
      <c r="O106" s="321"/>
      <c r="P106" s="323"/>
      <c r="Q106" s="324"/>
      <c r="R106" s="204"/>
      <c r="S106" s="20"/>
    </row>
    <row r="107" spans="1:19" s="62" customFormat="1" ht="15" customHeight="1">
      <c r="A107" s="20"/>
      <c r="B107" s="53"/>
      <c r="C107" s="53"/>
      <c r="D107" s="319"/>
      <c r="E107" s="320"/>
      <c r="F107" s="321"/>
      <c r="G107" s="321"/>
      <c r="H107" s="321"/>
      <c r="I107" s="219"/>
      <c r="J107" s="320"/>
      <c r="K107" s="322"/>
      <c r="L107" s="322"/>
      <c r="M107" s="321"/>
      <c r="N107" s="321"/>
      <c r="O107" s="321"/>
      <c r="P107" s="323"/>
      <c r="Q107" s="324"/>
      <c r="R107" s="204"/>
      <c r="S107" s="20"/>
    </row>
    <row r="108" spans="1:19" s="62" customFormat="1" ht="15" customHeight="1">
      <c r="A108" s="20"/>
      <c r="B108" s="53"/>
      <c r="C108" s="53" t="s">
        <v>578</v>
      </c>
      <c r="D108" s="319">
        <f>+'Growth analysis FY'!G81</f>
        <v>0.31881264456437935</v>
      </c>
      <c r="E108" s="320">
        <f>+'Growth analysis Q4'!G81</f>
        <v>0.32350096711798837</v>
      </c>
      <c r="F108" s="321">
        <f>+'Growth analysis Q3'!G81</f>
        <v>0.32339202299676606</v>
      </c>
      <c r="G108" s="321">
        <f>+'Growth analysis Q2'!G81</f>
        <v>0.32253419726421884</v>
      </c>
      <c r="H108" s="321">
        <f>+'Growth analysis Q1'!G81</f>
        <v>0.3068802329814343</v>
      </c>
      <c r="I108" s="219">
        <f>+I79/Revenues!I83</f>
        <v>0.34016856373273091</v>
      </c>
      <c r="J108" s="320">
        <f>+'Growth analysis Q4'!L81</f>
        <v>0.33310152990264258</v>
      </c>
      <c r="K108" s="322">
        <f>+'Growth analysis Q3'!L81</f>
        <v>0.3466526463371889</v>
      </c>
      <c r="L108" s="322">
        <f>+'Growth analysis Q2'!L81</f>
        <v>0.34406368985808239</v>
      </c>
      <c r="M108" s="321">
        <f>+'Growth analysis Q1'!L81</f>
        <v>0.33690764441369769</v>
      </c>
      <c r="N108" s="321"/>
      <c r="O108" s="321"/>
      <c r="P108" s="323"/>
      <c r="Q108" s="324"/>
      <c r="R108" s="204"/>
      <c r="S108" s="20"/>
    </row>
    <row r="109" spans="1:19" s="62" customFormat="1" ht="15" customHeight="1">
      <c r="A109" s="20"/>
      <c r="B109" s="53"/>
      <c r="C109" s="53"/>
      <c r="D109" s="319"/>
      <c r="E109" s="320"/>
      <c r="F109" s="321"/>
      <c r="G109" s="321"/>
      <c r="H109" s="321"/>
      <c r="I109" s="219"/>
      <c r="J109" s="320"/>
      <c r="K109" s="322"/>
      <c r="L109" s="322"/>
      <c r="M109" s="321"/>
      <c r="N109" s="321"/>
      <c r="O109" s="321"/>
      <c r="P109" s="323"/>
      <c r="Q109" s="324"/>
      <c r="R109" s="204"/>
      <c r="S109" s="20"/>
    </row>
    <row r="110" spans="1:19" s="132" customFormat="1" ht="15" customHeight="1">
      <c r="A110" s="20"/>
      <c r="B110" s="124"/>
      <c r="C110" s="124" t="s">
        <v>570</v>
      </c>
      <c r="D110" s="326">
        <f>+'Growth analysis FY'!G83</f>
        <v>0.3125</v>
      </c>
      <c r="E110" s="125">
        <v>0</v>
      </c>
      <c r="F110" s="327">
        <f>+'Growth analysis Q3'!G83</f>
        <v>0.3105590062111801</v>
      </c>
      <c r="G110" s="327">
        <f>+'Growth analysis Q2'!G83</f>
        <v>0.33333333333333331</v>
      </c>
      <c r="H110" s="327">
        <f>+'Growth analysis Q1'!G83</f>
        <v>0.29287598944591031</v>
      </c>
      <c r="I110" s="328">
        <f>+I81/Revenues!I85</f>
        <v>0.29116400391261821</v>
      </c>
      <c r="J110" s="329">
        <f>+'Growth analysis Q4'!L83</f>
        <v>0.3316831683168317</v>
      </c>
      <c r="K110" s="330">
        <f>+'Growth analysis Q3'!L83</f>
        <v>0.29366106080206988</v>
      </c>
      <c r="L110" s="330">
        <f>+'Growth analysis Q2'!L83</f>
        <v>0.27866666666666667</v>
      </c>
      <c r="M110" s="327">
        <f>+'Growth analysis Q1'!L83</f>
        <v>0.25679347826086957</v>
      </c>
      <c r="N110" s="327"/>
      <c r="O110" s="327"/>
      <c r="P110" s="331"/>
      <c r="Q110" s="332"/>
      <c r="R110" s="300"/>
      <c r="S110" s="20"/>
    </row>
    <row r="111" spans="1:19" s="62" customFormat="1" ht="15" customHeight="1">
      <c r="A111" s="20"/>
      <c r="B111" s="53"/>
      <c r="C111" s="53"/>
      <c r="D111" s="319"/>
      <c r="E111" s="320"/>
      <c r="F111" s="321"/>
      <c r="G111" s="321"/>
      <c r="H111" s="321"/>
      <c r="I111" s="219"/>
      <c r="J111" s="320"/>
      <c r="K111" s="322"/>
      <c r="L111" s="322"/>
      <c r="M111" s="321"/>
      <c r="N111" s="321"/>
      <c r="O111" s="321"/>
      <c r="P111" s="323"/>
      <c r="Q111" s="324"/>
      <c r="R111" s="204"/>
      <c r="S111" s="20"/>
    </row>
    <row r="112" spans="1:19" s="62" customFormat="1" ht="15" customHeight="1">
      <c r="A112" s="20"/>
      <c r="B112" s="53"/>
      <c r="C112" s="53" t="s">
        <v>573</v>
      </c>
      <c r="D112" s="319">
        <f>+'Growth analysis FY'!G85</f>
        <v>0.3206630109670987</v>
      </c>
      <c r="E112" s="320">
        <f>+'Growth analysis Q4'!G85</f>
        <v>0.32350096711798837</v>
      </c>
      <c r="F112" s="321">
        <f>+'Growth analysis Q3'!G85</f>
        <v>0.32861476238624876</v>
      </c>
      <c r="G112" s="321">
        <f>+'Growth analysis Q2'!G85</f>
        <v>0.31825037707390647</v>
      </c>
      <c r="H112" s="321">
        <f>+'Growth analysis Q1'!G85</f>
        <v>0.31221719457013575</v>
      </c>
      <c r="I112" s="219">
        <f>+I83/Revenues!I87</f>
        <v>0.35797204453920872</v>
      </c>
      <c r="J112" s="320">
        <f>+'Growth analysis Q4'!L85</f>
        <v>0.33365570599613154</v>
      </c>
      <c r="K112" s="322">
        <f>+'Growth analysis Q3'!L85</f>
        <v>0.36634615384615382</v>
      </c>
      <c r="L112" s="322">
        <f>+'Growth analysis Q2'!L85</f>
        <v>0.36699392239364187</v>
      </c>
      <c r="M112" s="321">
        <f>+'Growth analysis Q1'!L85</f>
        <v>0.3642691415313225</v>
      </c>
      <c r="N112" s="321"/>
      <c r="O112" s="321"/>
      <c r="P112" s="323"/>
      <c r="Q112" s="324"/>
      <c r="R112" s="204"/>
      <c r="S112" s="20"/>
    </row>
    <row r="113" spans="1:19" ht="15" customHeight="1">
      <c r="A113" s="20"/>
      <c r="B113" s="53"/>
      <c r="C113" s="53"/>
      <c r="D113" s="81"/>
      <c r="E113" s="81"/>
      <c r="F113" s="81"/>
      <c r="G113" s="81"/>
      <c r="H113" s="81"/>
      <c r="I113" s="81"/>
      <c r="J113" s="81"/>
      <c r="K113" s="333"/>
      <c r="L113" s="333"/>
      <c r="M113" s="81"/>
      <c r="N113" s="81"/>
      <c r="O113" s="42"/>
      <c r="P113" s="81"/>
      <c r="Q113" s="42"/>
      <c r="R113" s="264"/>
      <c r="S113" s="20"/>
    </row>
    <row r="114" spans="1:19" ht="9" customHeight="1">
      <c r="A114" s="20"/>
      <c r="B114" s="20"/>
      <c r="C114" s="20"/>
      <c r="D114" s="20"/>
      <c r="E114" s="20"/>
      <c r="F114" s="20"/>
      <c r="G114" s="20"/>
      <c r="H114" s="20"/>
      <c r="I114" s="20"/>
      <c r="J114" s="20"/>
      <c r="K114" s="20"/>
      <c r="L114" s="20"/>
      <c r="M114" s="20"/>
      <c r="N114" s="20"/>
      <c r="O114" s="289"/>
      <c r="P114" s="20"/>
      <c r="Q114" s="290"/>
      <c r="R114" s="20"/>
      <c r="S114" s="20"/>
    </row>
    <row r="115" spans="1:19" ht="17.25">
      <c r="A115" s="229"/>
      <c r="B115" s="259" t="s">
        <v>431</v>
      </c>
      <c r="C115" s="229"/>
      <c r="D115" s="48"/>
      <c r="E115" s="229"/>
      <c r="F115" s="48"/>
      <c r="G115" s="48"/>
      <c r="H115" s="48"/>
      <c r="I115" s="48"/>
      <c r="J115" s="229"/>
      <c r="K115" s="229"/>
      <c r="L115" s="229"/>
      <c r="M115" s="229"/>
      <c r="N115" s="229"/>
      <c r="O115" s="170"/>
      <c r="P115" s="48"/>
      <c r="Q115" s="170"/>
      <c r="R115" s="167"/>
      <c r="S115" s="229"/>
    </row>
    <row r="116" spans="1:19" ht="17.25">
      <c r="A116" s="229"/>
      <c r="B116" s="3"/>
      <c r="C116" s="48"/>
      <c r="D116" s="48"/>
      <c r="E116" s="48"/>
      <c r="F116" s="48"/>
      <c r="G116" s="48"/>
      <c r="H116" s="48"/>
      <c r="I116" s="48"/>
      <c r="J116" s="48"/>
      <c r="K116" s="48"/>
      <c r="L116" s="48"/>
      <c r="M116" s="229"/>
      <c r="N116" s="229"/>
      <c r="O116" s="170"/>
      <c r="P116" s="48"/>
      <c r="Q116" s="170"/>
      <c r="R116" s="167"/>
      <c r="S116" s="229"/>
    </row>
    <row r="117" spans="1:19" ht="9" customHeight="1">
      <c r="A117" s="20"/>
      <c r="B117" s="20"/>
      <c r="C117" s="20"/>
      <c r="D117" s="20"/>
      <c r="E117" s="20"/>
      <c r="F117" s="20"/>
      <c r="G117" s="20"/>
      <c r="H117" s="20"/>
      <c r="I117" s="20"/>
      <c r="J117" s="20"/>
      <c r="K117" s="20"/>
      <c r="L117" s="20"/>
      <c r="M117" s="20"/>
      <c r="N117" s="20"/>
      <c r="O117" s="289"/>
      <c r="P117" s="20"/>
      <c r="Q117" s="290"/>
      <c r="R117" s="20"/>
      <c r="S117" s="20"/>
    </row>
    <row r="118" spans="1:19" ht="15" customHeight="1">
      <c r="A118" s="20"/>
      <c r="B118" s="38"/>
      <c r="C118" s="39" t="s">
        <v>29</v>
      </c>
      <c r="D118" s="40">
        <f>+D60</f>
        <v>2014</v>
      </c>
      <c r="E118" s="38" t="str">
        <f t="shared" ref="E118:Q119" si="24">+E60</f>
        <v>Q4 '14</v>
      </c>
      <c r="F118" s="38" t="str">
        <f t="shared" si="24"/>
        <v>Q3 '14</v>
      </c>
      <c r="G118" s="38" t="str">
        <f t="shared" si="24"/>
        <v>Q2 '14</v>
      </c>
      <c r="H118" s="38" t="str">
        <f t="shared" si="24"/>
        <v>Q1 '14</v>
      </c>
      <c r="I118" s="40">
        <f t="shared" si="24"/>
        <v>2013</v>
      </c>
      <c r="J118" s="38" t="str">
        <f t="shared" si="24"/>
        <v>Q4 '13</v>
      </c>
      <c r="K118" s="38" t="str">
        <f t="shared" si="24"/>
        <v>Q3 '13</v>
      </c>
      <c r="L118" s="38" t="str">
        <f t="shared" si="24"/>
        <v>Q2 '13</v>
      </c>
      <c r="M118" s="38" t="str">
        <f t="shared" si="24"/>
        <v>Q1 '13</v>
      </c>
      <c r="N118" s="38"/>
      <c r="O118" s="38" t="str">
        <f t="shared" si="24"/>
        <v>y-on-y</v>
      </c>
      <c r="P118" s="38"/>
      <c r="Q118" s="38" t="str">
        <f t="shared" si="24"/>
        <v>y-on-y</v>
      </c>
      <c r="R118" s="232"/>
      <c r="S118" s="20"/>
    </row>
    <row r="119" spans="1:19" ht="15" customHeight="1">
      <c r="A119" s="20"/>
      <c r="B119" s="44"/>
      <c r="C119" s="45" t="s">
        <v>4</v>
      </c>
      <c r="D119" s="38"/>
      <c r="E119" s="38"/>
      <c r="F119" s="38"/>
      <c r="G119" s="38"/>
      <c r="H119" s="38"/>
      <c r="I119" s="38"/>
      <c r="J119" s="38"/>
      <c r="K119" s="41"/>
      <c r="L119" s="41"/>
      <c r="M119" s="38"/>
      <c r="N119" s="38"/>
      <c r="O119" s="38" t="str">
        <f t="shared" si="24"/>
        <v>FY%</v>
      </c>
      <c r="P119" s="38"/>
      <c r="Q119" s="38" t="str">
        <f t="shared" si="24"/>
        <v>Q4%</v>
      </c>
      <c r="R119" s="74"/>
      <c r="S119" s="20"/>
    </row>
    <row r="120" spans="1:19" ht="15" customHeight="1">
      <c r="A120" s="20"/>
      <c r="B120" s="44"/>
      <c r="C120" s="74"/>
      <c r="D120" s="291"/>
      <c r="E120" s="291"/>
      <c r="F120" s="291"/>
      <c r="G120" s="291"/>
      <c r="H120" s="291"/>
      <c r="I120" s="291"/>
      <c r="J120" s="291"/>
      <c r="K120" s="334"/>
      <c r="L120" s="334"/>
      <c r="M120" s="291"/>
      <c r="N120" s="291"/>
      <c r="O120" s="292"/>
      <c r="P120" s="335"/>
      <c r="Q120" s="292"/>
      <c r="R120" s="235"/>
      <c r="S120" s="20"/>
    </row>
    <row r="121" spans="1:19" ht="15" customHeight="1">
      <c r="A121" s="20"/>
      <c r="B121" s="44"/>
      <c r="C121" s="82" t="s">
        <v>285</v>
      </c>
      <c r="D121" s="236">
        <f>+'Profit &amp; Margin'!D5-Expenses!D36-Expenses!D66</f>
        <v>-49</v>
      </c>
      <c r="E121" s="237">
        <f>+'Profit &amp; Margin'!E5-Expenses!E36-Expenses!E66</f>
        <v>-4</v>
      </c>
      <c r="F121" s="244">
        <f>+'Profit &amp; Margin'!F5-Expenses!F36-Expenses!F66</f>
        <v>-31</v>
      </c>
      <c r="G121" s="244">
        <f>+'Profit &amp; Margin'!G5-Expenses!G36-Expenses!G66</f>
        <v>10</v>
      </c>
      <c r="H121" s="244">
        <f>+'Profit &amp; Margin'!H5-Expenses!H36-Expenses!H66</f>
        <v>-24</v>
      </c>
      <c r="I121" s="293">
        <f t="shared" ref="I121:I141" si="25">+M121+L121+K121+J121</f>
        <v>-19</v>
      </c>
      <c r="J121" s="237">
        <f>+'Profit &amp; Margin'!J5-Expenses!J36-Expenses!J66</f>
        <v>3</v>
      </c>
      <c r="K121" s="238">
        <f>+'Profit &amp; Margin'!K5-Expenses!K36-Expenses!K66</f>
        <v>12</v>
      </c>
      <c r="L121" s="238">
        <f>+'Profit &amp; Margin'!L5-Expenses!L36-Expenses!L66</f>
        <v>-42</v>
      </c>
      <c r="M121" s="244">
        <f>+'Profit &amp; Margin'!M5-Expenses!M36-Expenses!M66</f>
        <v>8</v>
      </c>
      <c r="N121" s="244"/>
      <c r="O121" s="87" t="str">
        <f>+IFERROR(IF(D121*I121&lt;0,"n.m.",IF(D121/I121-1&gt;100%,"&gt;100%",D121/I121-1)),"n.m.")</f>
        <v>&gt;100%</v>
      </c>
      <c r="P121" s="79"/>
      <c r="Q121" s="88" t="str">
        <f>+IFERROR(IF(E121*J121&lt;0,"n.m.",IF(E121/J121-1&gt;100%,"&gt;100%",E121/J121-1)),"n.m.")</f>
        <v>n.m.</v>
      </c>
      <c r="R121" s="264"/>
      <c r="S121" s="20"/>
    </row>
    <row r="122" spans="1:19" ht="15" customHeight="1">
      <c r="A122" s="20"/>
      <c r="B122" s="44"/>
      <c r="C122" s="82" t="s">
        <v>21</v>
      </c>
      <c r="D122" s="236">
        <f>+'Profit &amp; Margin'!D6-Expenses!D37-Expenses!D67</f>
        <v>-17</v>
      </c>
      <c r="E122" s="237">
        <f>+'Profit &amp; Margin'!E6-Expenses!E37-Expenses!E67</f>
        <v>-17</v>
      </c>
      <c r="F122" s="244">
        <f>+'Profit &amp; Margin'!F6-Expenses!F37-Expenses!F67</f>
        <v>-2</v>
      </c>
      <c r="G122" s="244">
        <f>+'Profit &amp; Margin'!G6-Expenses!G37-Expenses!G67</f>
        <v>-2</v>
      </c>
      <c r="H122" s="244">
        <f>+'Profit &amp; Margin'!H6-Expenses!H37-Expenses!H67</f>
        <v>4</v>
      </c>
      <c r="I122" s="293">
        <f t="shared" si="25"/>
        <v>41</v>
      </c>
      <c r="J122" s="237">
        <f>+'Profit &amp; Margin'!J6-Expenses!J37-Expenses!J67</f>
        <v>9</v>
      </c>
      <c r="K122" s="238">
        <f>+'Profit &amp; Margin'!K6-Expenses!K37-Expenses!K67</f>
        <v>12</v>
      </c>
      <c r="L122" s="238">
        <f>+'Profit &amp; Margin'!L6-Expenses!L37-Expenses!L67</f>
        <v>12</v>
      </c>
      <c r="M122" s="244">
        <f>+'Profit &amp; Margin'!M6-Expenses!M37-Expenses!M67</f>
        <v>8</v>
      </c>
      <c r="N122" s="244"/>
      <c r="O122" s="87" t="str">
        <f t="shared" ref="O122:O141" si="26">+IFERROR(IF(D122*I122&lt;0,"n.m.",IF(D122/I122-1&gt;100%,"&gt;100%",D122/I122-1)),"n.m.")</f>
        <v>n.m.</v>
      </c>
      <c r="P122" s="79"/>
      <c r="Q122" s="88" t="str">
        <f t="shared" ref="Q122:Q124" si="27">+IFERROR(IF(E122*J122&lt;0,"n.m.",IF(E122/J122-1&gt;100%,"&gt;100%",E122/J122-1)),"n.m.")</f>
        <v>n.m.</v>
      </c>
      <c r="R122" s="264"/>
      <c r="S122" s="20"/>
    </row>
    <row r="123" spans="1:19" ht="15" customHeight="1">
      <c r="A123" s="20"/>
      <c r="B123" s="44"/>
      <c r="C123" s="82" t="s">
        <v>207</v>
      </c>
      <c r="D123" s="240">
        <f>+'Profit &amp; Margin'!D7-Expenses!D38-Expenses!D68</f>
        <v>-9</v>
      </c>
      <c r="E123" s="241">
        <f>+'Profit &amp; Margin'!E7-Expenses!E38-Expenses!E68</f>
        <v>-5</v>
      </c>
      <c r="F123" s="263">
        <f>+'Profit &amp; Margin'!F7-Expenses!F38-Expenses!F68</f>
        <v>0</v>
      </c>
      <c r="G123" s="263">
        <f>+'Profit &amp; Margin'!G7-Expenses!G38-Expenses!G68</f>
        <v>-2</v>
      </c>
      <c r="H123" s="263">
        <f>+'Profit &amp; Margin'!H7-Expenses!H38-Expenses!H68</f>
        <v>-2</v>
      </c>
      <c r="I123" s="294">
        <f t="shared" si="25"/>
        <v>4</v>
      </c>
      <c r="J123" s="241">
        <f>+'Profit &amp; Margin'!J7-Expenses!J38-Expenses!J68</f>
        <v>12</v>
      </c>
      <c r="K123" s="242">
        <f>+'Profit &amp; Margin'!K7-Expenses!K38-Expenses!K68</f>
        <v>-3</v>
      </c>
      <c r="L123" s="242">
        <f>+'Profit &amp; Margin'!L7-Expenses!L38-Expenses!L68</f>
        <v>-1</v>
      </c>
      <c r="M123" s="263">
        <f>+'Profit &amp; Margin'!M7-Expenses!M38-Expenses!M68</f>
        <v>-4</v>
      </c>
      <c r="N123" s="263"/>
      <c r="O123" s="87" t="str">
        <f t="shared" si="26"/>
        <v>n.m.</v>
      </c>
      <c r="P123" s="244"/>
      <c r="Q123" s="88" t="str">
        <f t="shared" si="27"/>
        <v>n.m.</v>
      </c>
      <c r="R123" s="264"/>
      <c r="S123" s="20"/>
    </row>
    <row r="124" spans="1:19" s="62" customFormat="1" ht="15" customHeight="1">
      <c r="A124" s="20"/>
      <c r="B124" s="46"/>
      <c r="C124" s="53" t="s">
        <v>429</v>
      </c>
      <c r="D124" s="246">
        <f>+'Profit &amp; Margin'!D8-Expenses!D39-Expenses!D69</f>
        <v>-75</v>
      </c>
      <c r="E124" s="247">
        <f>+'Profit &amp; Margin'!E8-Expenses!E39-Expenses!E69</f>
        <v>-26</v>
      </c>
      <c r="F124" s="279">
        <f>+'Profit &amp; Margin'!F8-Expenses!F39-Expenses!F69</f>
        <v>-33</v>
      </c>
      <c r="G124" s="279">
        <f>+'Profit &amp; Margin'!G8-Expenses!G39-Expenses!G69</f>
        <v>6</v>
      </c>
      <c r="H124" s="279">
        <f>+'Profit &amp; Margin'!H8-Expenses!H39-Expenses!H69</f>
        <v>-22</v>
      </c>
      <c r="I124" s="295">
        <f t="shared" si="25"/>
        <v>26</v>
      </c>
      <c r="J124" s="247">
        <f>+'Profit &amp; Margin'!J8-Expenses!J39-Expenses!J69</f>
        <v>24</v>
      </c>
      <c r="K124" s="248">
        <f>+'Profit &amp; Margin'!K8-Expenses!K39-Expenses!K69</f>
        <v>21</v>
      </c>
      <c r="L124" s="248">
        <f>+'Profit &amp; Margin'!L8-Expenses!L39-Expenses!L69</f>
        <v>-31</v>
      </c>
      <c r="M124" s="279">
        <f>+'Profit &amp; Margin'!M8-Expenses!M39-Expenses!M69</f>
        <v>12</v>
      </c>
      <c r="N124" s="279"/>
      <c r="O124" s="59" t="str">
        <f t="shared" si="26"/>
        <v>n.m.</v>
      </c>
      <c r="P124" s="58"/>
      <c r="Q124" s="60" t="str">
        <f t="shared" si="27"/>
        <v>n.m.</v>
      </c>
      <c r="R124" s="204"/>
      <c r="S124" s="20"/>
    </row>
    <row r="125" spans="1:19" s="62" customFormat="1" ht="15" customHeight="1">
      <c r="A125" s="20"/>
      <c r="B125" s="46"/>
      <c r="C125" s="53"/>
      <c r="D125" s="246"/>
      <c r="E125" s="247"/>
      <c r="F125" s="279"/>
      <c r="G125" s="279"/>
      <c r="H125" s="279"/>
      <c r="I125" s="295"/>
      <c r="J125" s="247"/>
      <c r="K125" s="248"/>
      <c r="L125" s="248"/>
      <c r="M125" s="279"/>
      <c r="N125" s="279"/>
      <c r="O125" s="59"/>
      <c r="P125" s="58"/>
      <c r="Q125" s="60"/>
      <c r="R125" s="204"/>
      <c r="S125" s="20"/>
    </row>
    <row r="126" spans="1:19" ht="15" customHeight="1">
      <c r="A126" s="20"/>
      <c r="B126" s="44"/>
      <c r="C126" s="74" t="s">
        <v>186</v>
      </c>
      <c r="D126" s="240">
        <f>+'Profit &amp; Margin'!D10-Expenses!D41-Expenses!D71</f>
        <v>25</v>
      </c>
      <c r="E126" s="241">
        <f>+'Profit &amp; Margin'!E10-Expenses!E41-Expenses!E71</f>
        <v>2</v>
      </c>
      <c r="F126" s="263">
        <f>+'Profit &amp; Margin'!F10-Expenses!F41-Expenses!F71</f>
        <v>8</v>
      </c>
      <c r="G126" s="263">
        <f>+'Profit &amp; Margin'!G10-Expenses!G41-Expenses!G71</f>
        <v>8</v>
      </c>
      <c r="H126" s="263">
        <f>+'Profit &amp; Margin'!H10-Expenses!H41-Expenses!H71</f>
        <v>7</v>
      </c>
      <c r="I126" s="294">
        <f t="shared" si="25"/>
        <v>168</v>
      </c>
      <c r="J126" s="241">
        <f>+'Profit &amp; Margin'!J10-Expenses!J41-Expenses!J71</f>
        <v>-26</v>
      </c>
      <c r="K126" s="242">
        <f>+'Profit &amp; Margin'!K10-Expenses!K41-Expenses!K71</f>
        <v>36</v>
      </c>
      <c r="L126" s="242">
        <f>+'Profit &amp; Margin'!L10-Expenses!L41-Expenses!L71</f>
        <v>70</v>
      </c>
      <c r="M126" s="263">
        <f>+'Profit &amp; Margin'!M10-Expenses!M41-Expenses!M71</f>
        <v>88</v>
      </c>
      <c r="N126" s="263"/>
      <c r="O126" s="87">
        <f t="shared" si="26"/>
        <v>-0.85119047619047616</v>
      </c>
      <c r="P126" s="79"/>
      <c r="Q126" s="88" t="str">
        <f t="shared" ref="Q126:Q131" si="28">+IFERROR(IF(E126*J126&lt;0,"n.m.",IF(E126/J126-1&gt;100%,"&gt;100%",E126/J126-1)),"n.m.")</f>
        <v>n.m.</v>
      </c>
      <c r="R126" s="282"/>
      <c r="S126" s="20"/>
    </row>
    <row r="127" spans="1:19" ht="15" customHeight="1">
      <c r="A127" s="20"/>
      <c r="B127" s="44"/>
      <c r="C127" s="82" t="s">
        <v>187</v>
      </c>
      <c r="D127" s="240">
        <f>+'Profit &amp; Margin'!D11-Expenses!D42-Expenses!D72</f>
        <v>105</v>
      </c>
      <c r="E127" s="241">
        <f>+'Profit &amp; Margin'!E11-Expenses!E42-Expenses!E72</f>
        <v>20</v>
      </c>
      <c r="F127" s="263">
        <f>+'Profit &amp; Margin'!F11-Expenses!F42-Expenses!F72</f>
        <v>36</v>
      </c>
      <c r="G127" s="263">
        <f>+'Profit &amp; Margin'!G11-Expenses!G42-Expenses!G72</f>
        <v>23</v>
      </c>
      <c r="H127" s="263">
        <f>+'Profit &amp; Margin'!H11-Expenses!H42-Expenses!H72</f>
        <v>26</v>
      </c>
      <c r="I127" s="294">
        <f t="shared" si="25"/>
        <v>78</v>
      </c>
      <c r="J127" s="241">
        <f>+'Profit &amp; Margin'!J11-Expenses!J42-Expenses!J72</f>
        <v>27</v>
      </c>
      <c r="K127" s="242">
        <f>+'Profit &amp; Margin'!K11-Expenses!K42-Expenses!K72</f>
        <v>28</v>
      </c>
      <c r="L127" s="242">
        <f>+'Profit &amp; Margin'!L11-Expenses!L42-Expenses!L72</f>
        <v>4</v>
      </c>
      <c r="M127" s="263">
        <f>+'Profit &amp; Margin'!M11-Expenses!M42-Expenses!M72</f>
        <v>19</v>
      </c>
      <c r="N127" s="263"/>
      <c r="O127" s="87">
        <f t="shared" si="26"/>
        <v>0.34615384615384626</v>
      </c>
      <c r="P127" s="79"/>
      <c r="Q127" s="88">
        <f t="shared" si="28"/>
        <v>-0.2592592592592593</v>
      </c>
      <c r="R127" s="264"/>
      <c r="S127" s="20"/>
    </row>
    <row r="128" spans="1:19" ht="15" customHeight="1">
      <c r="A128" s="20"/>
      <c r="B128" s="44"/>
      <c r="C128" s="82" t="s">
        <v>22</v>
      </c>
      <c r="D128" s="240">
        <f>+'Profit &amp; Margin'!D12-Expenses!D43-Expenses!D73</f>
        <v>384</v>
      </c>
      <c r="E128" s="241">
        <f>+'Profit &amp; Margin'!E12-Expenses!E43-Expenses!E73</f>
        <v>95</v>
      </c>
      <c r="F128" s="263">
        <f>+'Profit &amp; Margin'!F12-Expenses!F43-Expenses!F73</f>
        <v>102</v>
      </c>
      <c r="G128" s="263">
        <f>+'Profit &amp; Margin'!G12-Expenses!G43-Expenses!G73</f>
        <v>91</v>
      </c>
      <c r="H128" s="263">
        <f>+'Profit &amp; Margin'!H12-Expenses!H43-Expenses!H73</f>
        <v>96</v>
      </c>
      <c r="I128" s="294">
        <f t="shared" si="25"/>
        <v>485</v>
      </c>
      <c r="J128" s="241">
        <f>+'Profit &amp; Margin'!J12-Expenses!J43-Expenses!J73</f>
        <v>82</v>
      </c>
      <c r="K128" s="242">
        <f>+'Profit &amp; Margin'!K12-Expenses!K43-Expenses!K73</f>
        <v>129</v>
      </c>
      <c r="L128" s="242">
        <f>+'Profit &amp; Margin'!L12-Expenses!L43-Expenses!L73</f>
        <v>138</v>
      </c>
      <c r="M128" s="263">
        <f>+'Profit &amp; Margin'!M12-Expenses!M43-Expenses!M73</f>
        <v>136</v>
      </c>
      <c r="N128" s="263"/>
      <c r="O128" s="87">
        <f t="shared" si="26"/>
        <v>-0.20824742268041241</v>
      </c>
      <c r="P128" s="79"/>
      <c r="Q128" s="88">
        <f>+IFERROR(IF(E128*J128&lt;0,"n.m.",IF(E128/J128-1&gt;100%,"&gt;100%",E128/J128-1)),"n.m.")</f>
        <v>0.15853658536585358</v>
      </c>
      <c r="R128" s="264"/>
      <c r="S128" s="20"/>
    </row>
    <row r="129" spans="1:19" ht="15" customHeight="1">
      <c r="A129" s="20"/>
      <c r="B129" s="44"/>
      <c r="C129" s="82" t="s">
        <v>193</v>
      </c>
      <c r="D129" s="240">
        <f>+'Profit &amp; Margin'!D13-Expenses!D44-Expenses!D74</f>
        <v>303</v>
      </c>
      <c r="E129" s="241">
        <f>+'Profit &amp; Margin'!E13-Expenses!E44-Expenses!E74</f>
        <v>76</v>
      </c>
      <c r="F129" s="263">
        <f>+'Profit &amp; Margin'!F13-Expenses!F44-Expenses!F74</f>
        <v>75</v>
      </c>
      <c r="G129" s="263">
        <f>+'Profit &amp; Margin'!G13-Expenses!G44-Expenses!G74</f>
        <v>76</v>
      </c>
      <c r="H129" s="263">
        <f>+'Profit &amp; Margin'!H13-Expenses!H44-Expenses!H74</f>
        <v>76</v>
      </c>
      <c r="I129" s="294">
        <f t="shared" si="25"/>
        <v>390</v>
      </c>
      <c r="J129" s="241">
        <f>+'Profit &amp; Margin'!J13-Expenses!J44-Expenses!J74</f>
        <v>70</v>
      </c>
      <c r="K129" s="242">
        <f>+'Profit &amp; Margin'!K13-Expenses!K44-Expenses!K74</f>
        <v>94</v>
      </c>
      <c r="L129" s="242">
        <f>+'Profit &amp; Margin'!L13-Expenses!L44-Expenses!L74</f>
        <v>98</v>
      </c>
      <c r="M129" s="263">
        <f>+'Profit &amp; Margin'!M13-Expenses!M44-Expenses!M74</f>
        <v>128</v>
      </c>
      <c r="N129" s="263"/>
      <c r="O129" s="87">
        <f t="shared" si="26"/>
        <v>-0.22307692307692306</v>
      </c>
      <c r="P129" s="79"/>
      <c r="Q129" s="88">
        <f t="shared" si="28"/>
        <v>8.5714285714285632E-2</v>
      </c>
      <c r="R129" s="264"/>
      <c r="S129" s="20"/>
    </row>
    <row r="130" spans="1:19" ht="15" customHeight="1">
      <c r="A130" s="20"/>
      <c r="B130" s="44"/>
      <c r="C130" s="82" t="s">
        <v>207</v>
      </c>
      <c r="D130" s="240">
        <f>+'Profit &amp; Margin'!D14-Expenses!D45-Expenses!D75</f>
        <v>3</v>
      </c>
      <c r="E130" s="241">
        <f>+'Profit &amp; Margin'!E14-Expenses!E45-Expenses!E75</f>
        <v>52</v>
      </c>
      <c r="F130" s="263">
        <f>+'Profit &amp; Margin'!F14-Expenses!F45-Expenses!F75</f>
        <v>-10</v>
      </c>
      <c r="G130" s="263">
        <f>+'Profit &amp; Margin'!G14-Expenses!G45-Expenses!G75</f>
        <v>-27</v>
      </c>
      <c r="H130" s="263">
        <f>+'Profit &amp; Margin'!H14-Expenses!H45-Expenses!H75</f>
        <v>-12</v>
      </c>
      <c r="I130" s="294">
        <f t="shared" si="25"/>
        <v>-45</v>
      </c>
      <c r="J130" s="241">
        <f>+'Profit &amp; Margin'!J14-Expenses!J45-Expenses!J75</f>
        <v>-7</v>
      </c>
      <c r="K130" s="242">
        <f>+'Profit &amp; Margin'!K14-Expenses!K45-Expenses!K75</f>
        <v>-13</v>
      </c>
      <c r="L130" s="242">
        <f>+'Profit &amp; Margin'!L14-Expenses!L45-Expenses!L75</f>
        <v>-16</v>
      </c>
      <c r="M130" s="263">
        <f>+'Profit &amp; Margin'!M14-Expenses!M45-Expenses!M75</f>
        <v>-9</v>
      </c>
      <c r="N130" s="263"/>
      <c r="O130" s="87" t="str">
        <f t="shared" si="26"/>
        <v>n.m.</v>
      </c>
      <c r="P130" s="79"/>
      <c r="Q130" s="88" t="str">
        <f t="shared" si="28"/>
        <v>n.m.</v>
      </c>
      <c r="R130" s="264"/>
      <c r="S130" s="20"/>
    </row>
    <row r="131" spans="1:19" s="62" customFormat="1" ht="15" customHeight="1">
      <c r="A131" s="20"/>
      <c r="B131" s="46"/>
      <c r="C131" s="245" t="s">
        <v>105</v>
      </c>
      <c r="D131" s="133">
        <f>+'Profit &amp; Margin'!D15-Expenses!D46-Expenses!D76</f>
        <v>820</v>
      </c>
      <c r="E131" s="55">
        <f>+'Profit &amp; Margin'!E15-Expenses!E46-Expenses!E76</f>
        <v>245</v>
      </c>
      <c r="F131" s="58">
        <f>+'Profit &amp; Margin'!F15-Expenses!F46-Expenses!F76</f>
        <v>211</v>
      </c>
      <c r="G131" s="58">
        <f>+'Profit &amp; Margin'!G15-Expenses!G46-Expenses!G76</f>
        <v>171</v>
      </c>
      <c r="H131" s="58">
        <f>+'Profit &amp; Margin'!H15-Expenses!H46-Expenses!H76</f>
        <v>193</v>
      </c>
      <c r="I131" s="134">
        <f t="shared" si="25"/>
        <v>1076</v>
      </c>
      <c r="J131" s="55">
        <f>+'Profit &amp; Margin'!J15-Expenses!J46-Expenses!J76</f>
        <v>146</v>
      </c>
      <c r="K131" s="56">
        <f>+'Profit &amp; Margin'!K15-Expenses!K46-Expenses!K76</f>
        <v>274</v>
      </c>
      <c r="L131" s="56">
        <f>+'Profit &amp; Margin'!L15-Expenses!L46-Expenses!L76</f>
        <v>294</v>
      </c>
      <c r="M131" s="58">
        <f>+'Profit &amp; Margin'!M15-Expenses!M46-Expenses!M76</f>
        <v>362</v>
      </c>
      <c r="N131" s="58"/>
      <c r="O131" s="59">
        <f t="shared" si="26"/>
        <v>-0.23791821561338289</v>
      </c>
      <c r="P131" s="58"/>
      <c r="Q131" s="60">
        <f t="shared" si="28"/>
        <v>0.67808219178082196</v>
      </c>
      <c r="R131" s="204"/>
      <c r="S131" s="20"/>
    </row>
    <row r="132" spans="1:19" s="62" customFormat="1" ht="15" customHeight="1">
      <c r="A132" s="20"/>
      <c r="B132" s="46"/>
      <c r="C132" s="245"/>
      <c r="D132" s="133"/>
      <c r="E132" s="55"/>
      <c r="F132" s="58"/>
      <c r="G132" s="58"/>
      <c r="H132" s="58"/>
      <c r="I132" s="134"/>
      <c r="J132" s="55"/>
      <c r="K132" s="56"/>
      <c r="L132" s="56"/>
      <c r="M132" s="58"/>
      <c r="N132" s="58"/>
      <c r="O132" s="59"/>
      <c r="P132" s="58"/>
      <c r="Q132" s="60"/>
      <c r="R132" s="204"/>
      <c r="S132" s="20"/>
    </row>
    <row r="133" spans="1:19" s="62" customFormat="1" ht="15" customHeight="1">
      <c r="A133" s="20"/>
      <c r="B133" s="46"/>
      <c r="C133" s="94" t="s">
        <v>114</v>
      </c>
      <c r="D133" s="253">
        <f>+'Profit &amp; Margin'!D17-Expenses!D48-Expenses!D78</f>
        <v>14</v>
      </c>
      <c r="E133" s="114">
        <f>+'Profit &amp; Margin'!E17-Expenses!E48-Expenses!E78</f>
        <v>4</v>
      </c>
      <c r="F133" s="254">
        <f>+'Profit &amp; Margin'!F17-Expenses!F48-Expenses!F78</f>
        <v>4</v>
      </c>
      <c r="G133" s="254">
        <f>+'Profit &amp; Margin'!G17-Expenses!G48-Expenses!G78</f>
        <v>4</v>
      </c>
      <c r="H133" s="254">
        <f>+'Profit &amp; Margin'!H17-Expenses!H48-Expenses!H78</f>
        <v>2</v>
      </c>
      <c r="I133" s="298">
        <f t="shared" si="25"/>
        <v>17</v>
      </c>
      <c r="J133" s="114">
        <f>+'Profit &amp; Margin'!J17-Expenses!J48-Expenses!J78</f>
        <v>3</v>
      </c>
      <c r="K133" s="115">
        <f>+'Profit &amp; Margin'!K17-Expenses!K48-Expenses!K78</f>
        <v>6</v>
      </c>
      <c r="L133" s="115">
        <f>+'Profit &amp; Margin'!L17-Expenses!L48-Expenses!L78</f>
        <v>4</v>
      </c>
      <c r="M133" s="254">
        <f>+'Profit &amp; Margin'!M17-Expenses!M48-Expenses!M78</f>
        <v>4</v>
      </c>
      <c r="N133" s="254"/>
      <c r="O133" s="59">
        <f t="shared" si="26"/>
        <v>-0.17647058823529416</v>
      </c>
      <c r="P133" s="254"/>
      <c r="Q133" s="60">
        <f t="shared" ref="Q133" si="29">+IFERROR(IF(E133*J133&lt;0,"n.m.",IF(E133/J133-1&gt;100%,"&gt;100%",E133/J133-1)),"n.m.")</f>
        <v>0.33333333333333326</v>
      </c>
      <c r="R133" s="285"/>
      <c r="S133" s="20"/>
    </row>
    <row r="134" spans="1:19" s="62" customFormat="1" ht="15" customHeight="1">
      <c r="A134" s="20"/>
      <c r="B134" s="46"/>
      <c r="C134" s="53"/>
      <c r="D134" s="133"/>
      <c r="E134" s="55"/>
      <c r="F134" s="58"/>
      <c r="G134" s="58"/>
      <c r="H134" s="58"/>
      <c r="I134" s="134"/>
      <c r="J134" s="55"/>
      <c r="K134" s="56"/>
      <c r="L134" s="56"/>
      <c r="M134" s="58"/>
      <c r="N134" s="58"/>
      <c r="O134" s="59"/>
      <c r="P134" s="58"/>
      <c r="Q134" s="60"/>
      <c r="R134" s="204"/>
      <c r="S134" s="20"/>
    </row>
    <row r="135" spans="1:19" s="62" customFormat="1" ht="15" customHeight="1">
      <c r="A135" s="20"/>
      <c r="B135" s="46"/>
      <c r="C135" s="53" t="s">
        <v>437</v>
      </c>
      <c r="D135" s="253">
        <f>+'Profit &amp; Margin'!D19-Expenses!D50-Expenses!D80</f>
        <v>394</v>
      </c>
      <c r="E135" s="114">
        <f>+'Profit &amp; Margin'!E19-Expenses!E50-Expenses!E80</f>
        <v>-5</v>
      </c>
      <c r="F135" s="254">
        <f>+'Profit &amp; Margin'!F19-Expenses!F50-Expenses!F80</f>
        <v>-19</v>
      </c>
      <c r="G135" s="254">
        <f>+'Profit &amp; Margin'!G19-Expenses!G50-Expenses!G80</f>
        <v>436</v>
      </c>
      <c r="H135" s="254">
        <f>+'Profit &amp; Margin'!H19-Expenses!H50-Expenses!H80</f>
        <v>-18</v>
      </c>
      <c r="I135" s="298">
        <f t="shared" si="25"/>
        <v>-106</v>
      </c>
      <c r="J135" s="114">
        <f>+'Profit &amp; Margin'!J19-Expenses!J50-Expenses!J80</f>
        <v>-71</v>
      </c>
      <c r="K135" s="115">
        <f>+'Profit &amp; Margin'!K19-Expenses!K50-Expenses!K80</f>
        <v>-8</v>
      </c>
      <c r="L135" s="115">
        <f>+'Profit &amp; Margin'!L19-Expenses!L50-Expenses!L80</f>
        <v>-14</v>
      </c>
      <c r="M135" s="254">
        <f>+'Profit &amp; Margin'!M19-Expenses!M50-Expenses!M80</f>
        <v>-13</v>
      </c>
      <c r="N135" s="254"/>
      <c r="O135" s="59" t="str">
        <f t="shared" si="26"/>
        <v>n.m.</v>
      </c>
      <c r="P135" s="255"/>
      <c r="Q135" s="60">
        <f t="shared" ref="Q135" si="30">+IFERROR(IF(E135*J135&lt;0,"n.m.",IF(E135/J135-1&gt;100%,"&gt;100%",E135/J135-1)),"n.m.")</f>
        <v>-0.92957746478873238</v>
      </c>
      <c r="R135" s="204"/>
      <c r="S135" s="20"/>
    </row>
    <row r="136" spans="1:19" s="62" customFormat="1" ht="15" customHeight="1">
      <c r="A136" s="20"/>
      <c r="B136" s="46"/>
      <c r="C136" s="53"/>
      <c r="D136" s="253"/>
      <c r="E136" s="114"/>
      <c r="F136" s="254"/>
      <c r="G136" s="254"/>
      <c r="H136" s="254"/>
      <c r="I136" s="298"/>
      <c r="J136" s="114"/>
      <c r="K136" s="115"/>
      <c r="L136" s="115"/>
      <c r="M136" s="254"/>
      <c r="N136" s="254"/>
      <c r="O136" s="59"/>
      <c r="P136" s="97"/>
      <c r="Q136" s="60"/>
      <c r="R136" s="204"/>
      <c r="S136" s="20"/>
    </row>
    <row r="137" spans="1:19" s="62" customFormat="1" ht="15" customHeight="1">
      <c r="A137" s="20"/>
      <c r="B137" s="46"/>
      <c r="C137" s="53" t="s">
        <v>455</v>
      </c>
      <c r="D137" s="133">
        <f>+'Profit &amp; Margin'!D21-Expenses!D52-Expenses!D82</f>
        <v>1153</v>
      </c>
      <c r="E137" s="55">
        <f>+'Profit &amp; Margin'!E21-Expenses!E52-Expenses!E82</f>
        <v>218</v>
      </c>
      <c r="F137" s="58">
        <f>+'Profit &amp; Margin'!F21-Expenses!F52-Expenses!F82</f>
        <v>163</v>
      </c>
      <c r="G137" s="58">
        <f>+'Profit &amp; Margin'!G21-Expenses!G52-Expenses!G82</f>
        <v>617</v>
      </c>
      <c r="H137" s="58">
        <f>+'Profit &amp; Margin'!H21-Expenses!H52-Expenses!H82</f>
        <v>155</v>
      </c>
      <c r="I137" s="134">
        <f t="shared" si="25"/>
        <v>1013</v>
      </c>
      <c r="J137" s="55">
        <f>+'Profit &amp; Margin'!J21-Expenses!J52-Expenses!J82</f>
        <v>102</v>
      </c>
      <c r="K137" s="56">
        <f>+'Profit &amp; Margin'!K21-Expenses!K52-Expenses!K82</f>
        <v>293</v>
      </c>
      <c r="L137" s="56">
        <f>+'Profit &amp; Margin'!L21-Expenses!L52-Expenses!L82</f>
        <v>253</v>
      </c>
      <c r="M137" s="58">
        <f>+'Profit &amp; Margin'!M21-Expenses!M52-Expenses!M82</f>
        <v>365</v>
      </c>
      <c r="N137" s="58"/>
      <c r="O137" s="59">
        <f t="shared" si="26"/>
        <v>0.13820335636722603</v>
      </c>
      <c r="P137" s="97"/>
      <c r="Q137" s="60" t="str">
        <f t="shared" ref="Q137" si="31">+IFERROR(IF(E137*J137&lt;0,"n.m.",IF(E137/J137-1&gt;100%,"&gt;100%",E137/J137-1)),"n.m.")</f>
        <v>&gt;100%</v>
      </c>
      <c r="R137" s="204"/>
      <c r="S137" s="20"/>
    </row>
    <row r="138" spans="1:19" s="62" customFormat="1" ht="15" customHeight="1">
      <c r="A138" s="20"/>
      <c r="B138" s="46"/>
      <c r="C138" s="53"/>
      <c r="D138" s="133"/>
      <c r="E138" s="55"/>
      <c r="F138" s="58"/>
      <c r="G138" s="58"/>
      <c r="H138" s="58"/>
      <c r="I138" s="134"/>
      <c r="J138" s="55"/>
      <c r="K138" s="56"/>
      <c r="L138" s="56"/>
      <c r="M138" s="58"/>
      <c r="N138" s="58"/>
      <c r="O138" s="59"/>
      <c r="P138" s="97"/>
      <c r="Q138" s="60"/>
      <c r="R138" s="204"/>
      <c r="S138" s="20"/>
    </row>
    <row r="139" spans="1:19" s="132" customFormat="1" ht="15" customHeight="1">
      <c r="A139" s="20"/>
      <c r="B139" s="336"/>
      <c r="C139" s="124" t="s">
        <v>283</v>
      </c>
      <c r="D139" s="257">
        <f>+'Profit &amp; Margin'!D23-Expenses!D54-Expenses!D84</f>
        <v>-42</v>
      </c>
      <c r="E139" s="125">
        <f>+'Profit &amp; Margin'!E23-Expenses!E54-Expenses!E84</f>
        <v>0</v>
      </c>
      <c r="F139" s="128">
        <f>+'Profit &amp; Margin'!F23-Expenses!F54-Expenses!F84</f>
        <v>-30</v>
      </c>
      <c r="G139" s="128">
        <f>+'Profit &amp; Margin'!G23-Expenses!G54-Expenses!G84</f>
        <v>12</v>
      </c>
      <c r="H139" s="128">
        <f>+'Profit &amp; Margin'!H23-Expenses!H54-Expenses!H84</f>
        <v>-24</v>
      </c>
      <c r="I139" s="299">
        <f t="shared" si="25"/>
        <v>-13</v>
      </c>
      <c r="J139" s="125">
        <f>+'Profit &amp; Margin'!J23-Expenses!J54-Expenses!J84</f>
        <v>4</v>
      </c>
      <c r="K139" s="126">
        <f>+'Profit &amp; Margin'!K23-Expenses!K54-Expenses!K84</f>
        <v>12</v>
      </c>
      <c r="L139" s="126">
        <f>+'Profit &amp; Margin'!L23-Expenses!L54-Expenses!L84</f>
        <v>-39</v>
      </c>
      <c r="M139" s="128">
        <f>+'Profit &amp; Margin'!M23-Expenses!M54-Expenses!M84</f>
        <v>10</v>
      </c>
      <c r="N139" s="128"/>
      <c r="O139" s="129" t="str">
        <f t="shared" si="26"/>
        <v>&gt;100%</v>
      </c>
      <c r="P139" s="306"/>
      <c r="Q139" s="130">
        <f t="shared" ref="Q139" si="32">+IFERROR(IF(E139*J139&lt;0,"n.m.",IF(E139/J139-1&gt;100%,"&gt;100%",E139/J139-1)),"n.m.")</f>
        <v>-1</v>
      </c>
      <c r="R139" s="300"/>
      <c r="S139" s="20"/>
    </row>
    <row r="140" spans="1:19" s="62" customFormat="1" ht="15" customHeight="1">
      <c r="A140" s="20"/>
      <c r="B140" s="46"/>
      <c r="C140" s="53"/>
      <c r="D140" s="133"/>
      <c r="E140" s="55"/>
      <c r="F140" s="58"/>
      <c r="G140" s="58"/>
      <c r="H140" s="58"/>
      <c r="I140" s="134"/>
      <c r="J140" s="55"/>
      <c r="K140" s="56"/>
      <c r="L140" s="56"/>
      <c r="M140" s="58"/>
      <c r="N140" s="58"/>
      <c r="O140" s="59"/>
      <c r="P140" s="97"/>
      <c r="Q140" s="60"/>
      <c r="R140" s="204"/>
      <c r="S140" s="20"/>
    </row>
    <row r="141" spans="1:19" s="62" customFormat="1" ht="15" customHeight="1">
      <c r="A141" s="20"/>
      <c r="B141" s="46"/>
      <c r="C141" s="53" t="s">
        <v>292</v>
      </c>
      <c r="D141" s="133">
        <f>+'Profit &amp; Margin'!D25-Expenses!D56-Expenses!D86</f>
        <v>1195</v>
      </c>
      <c r="E141" s="55">
        <f>+'Profit &amp; Margin'!E25-Expenses!E56-Expenses!E86</f>
        <v>218</v>
      </c>
      <c r="F141" s="58">
        <f>+'Profit &amp; Margin'!F25-Expenses!F56-Expenses!F86</f>
        <v>193</v>
      </c>
      <c r="G141" s="58">
        <f>+'Profit &amp; Margin'!G25-Expenses!G56-Expenses!G86</f>
        <v>605</v>
      </c>
      <c r="H141" s="58">
        <f>+'Profit &amp; Margin'!H25-Expenses!H56-Expenses!H86</f>
        <v>179</v>
      </c>
      <c r="I141" s="134">
        <f t="shared" si="25"/>
        <v>1026</v>
      </c>
      <c r="J141" s="55">
        <f>+'Profit &amp; Margin'!J25-Expenses!J56-Expenses!J86</f>
        <v>98</v>
      </c>
      <c r="K141" s="56">
        <f>+'Profit &amp; Margin'!K25-Expenses!K56-Expenses!K86</f>
        <v>281</v>
      </c>
      <c r="L141" s="56">
        <f>+'Profit &amp; Margin'!L25-Expenses!L56-Expenses!L86</f>
        <v>292</v>
      </c>
      <c r="M141" s="58">
        <f>+'Profit &amp; Margin'!M25-Expenses!M56-Expenses!M86</f>
        <v>355</v>
      </c>
      <c r="N141" s="58"/>
      <c r="O141" s="59">
        <f t="shared" si="26"/>
        <v>0.16471734892787526</v>
      </c>
      <c r="P141" s="97"/>
      <c r="Q141" s="60" t="str">
        <f t="shared" ref="Q141" si="33">+IFERROR(IF(E141*J141&lt;0,"n.m.",IF(E141/J141-1&gt;100%,"&gt;100%",E141/J141-1)),"n.m.")</f>
        <v>&gt;100%</v>
      </c>
      <c r="R141" s="204"/>
      <c r="S141" s="20"/>
    </row>
    <row r="142" spans="1:19" ht="15" customHeight="1">
      <c r="A142" s="20"/>
      <c r="B142" s="44"/>
      <c r="C142" s="53"/>
      <c r="D142" s="81"/>
      <c r="E142" s="81"/>
      <c r="F142" s="81"/>
      <c r="G142" s="81"/>
      <c r="H142" s="81"/>
      <c r="I142" s="81"/>
      <c r="J142" s="81"/>
      <c r="K142" s="81"/>
      <c r="L142" s="81"/>
      <c r="M142" s="81"/>
      <c r="N142" s="81"/>
      <c r="O142" s="42"/>
      <c r="P142" s="81"/>
      <c r="Q142" s="42"/>
      <c r="R142" s="53"/>
      <c r="S142" s="20"/>
    </row>
    <row r="143" spans="1:19" ht="9" customHeight="1">
      <c r="A143" s="20"/>
      <c r="B143" s="20"/>
      <c r="C143" s="20"/>
      <c r="D143" s="20"/>
      <c r="E143" s="20"/>
      <c r="F143" s="20"/>
      <c r="G143" s="20"/>
      <c r="H143" s="20"/>
      <c r="I143" s="20"/>
      <c r="J143" s="20"/>
      <c r="K143" s="20"/>
      <c r="L143" s="20"/>
      <c r="M143" s="20"/>
      <c r="N143" s="20"/>
      <c r="O143" s="289"/>
      <c r="P143" s="20"/>
      <c r="Q143" s="290"/>
      <c r="R143" s="20"/>
      <c r="S143" s="20"/>
    </row>
    <row r="144" spans="1:19" ht="17.25">
      <c r="A144" s="167"/>
      <c r="B144" s="168" t="s">
        <v>439</v>
      </c>
      <c r="C144" s="168"/>
      <c r="D144" s="169"/>
      <c r="E144" s="168"/>
      <c r="F144" s="169"/>
      <c r="G144" s="169"/>
      <c r="H144" s="169"/>
      <c r="I144" s="169"/>
      <c r="J144" s="168"/>
      <c r="K144" s="169"/>
      <c r="L144" s="169"/>
      <c r="M144" s="169"/>
      <c r="N144" s="169"/>
      <c r="O144" s="170"/>
      <c r="P144" s="169"/>
      <c r="Q144" s="170"/>
      <c r="R144" s="168"/>
      <c r="S144" s="169"/>
    </row>
    <row r="145" spans="1:19" ht="17.25">
      <c r="A145" s="229"/>
      <c r="B145" s="259"/>
      <c r="C145" s="229"/>
      <c r="D145" s="229"/>
      <c r="E145" s="229"/>
      <c r="F145" s="229"/>
      <c r="G145" s="229"/>
      <c r="H145" s="229"/>
      <c r="I145" s="229"/>
      <c r="J145" s="229"/>
      <c r="K145" s="229"/>
      <c r="L145" s="229"/>
      <c r="M145" s="229"/>
      <c r="N145" s="229"/>
      <c r="O145" s="177"/>
      <c r="P145" s="229"/>
      <c r="Q145" s="337"/>
      <c r="R145" s="229"/>
      <c r="S145" s="229"/>
    </row>
    <row r="146" spans="1:19" ht="9" customHeight="1">
      <c r="A146" s="20"/>
      <c r="B146" s="20"/>
      <c r="C146" s="20"/>
      <c r="D146" s="20"/>
      <c r="E146" s="20"/>
      <c r="F146" s="20"/>
      <c r="G146" s="20"/>
      <c r="H146" s="20"/>
      <c r="I146" s="20"/>
      <c r="J146" s="20"/>
      <c r="K146" s="20"/>
      <c r="L146" s="20"/>
      <c r="M146" s="20"/>
      <c r="N146" s="20"/>
      <c r="O146" s="289"/>
      <c r="P146" s="20"/>
      <c r="Q146" s="290"/>
      <c r="R146" s="20"/>
      <c r="S146" s="20"/>
    </row>
    <row r="147" spans="1:19" ht="15" customHeight="1">
      <c r="A147" s="20"/>
      <c r="B147" s="38"/>
      <c r="C147" s="39" t="s">
        <v>29</v>
      </c>
      <c r="D147" s="40">
        <f t="shared" ref="D147:E147" si="34">+D118</f>
        <v>2014</v>
      </c>
      <c r="E147" s="38" t="str">
        <f t="shared" si="34"/>
        <v>Q4 '14</v>
      </c>
      <c r="F147" s="38" t="str">
        <f>+F118</f>
        <v>Q3 '14</v>
      </c>
      <c r="G147" s="38" t="str">
        <f>+G118</f>
        <v>Q2 '14</v>
      </c>
      <c r="H147" s="38" t="str">
        <f>+H118</f>
        <v>Q1 '14</v>
      </c>
      <c r="I147" s="40">
        <f>+I118</f>
        <v>2013</v>
      </c>
      <c r="J147" s="38" t="str">
        <f>+J118</f>
        <v>Q4 '13</v>
      </c>
      <c r="K147" s="38" t="str">
        <f>K118</f>
        <v>Q3 '13</v>
      </c>
      <c r="L147" s="38" t="str">
        <f>+L118</f>
        <v>Q2 '13</v>
      </c>
      <c r="M147" s="38" t="str">
        <f>+M118</f>
        <v>Q1 '13</v>
      </c>
      <c r="N147" s="38"/>
      <c r="O147" s="42"/>
      <c r="P147" s="38"/>
      <c r="Q147" s="42"/>
      <c r="R147" s="232"/>
      <c r="S147" s="20"/>
    </row>
    <row r="148" spans="1:19" ht="15" customHeight="1">
      <c r="A148" s="20"/>
      <c r="B148" s="38"/>
      <c r="C148" s="45" t="s">
        <v>31</v>
      </c>
      <c r="D148" s="38"/>
      <c r="E148" s="38"/>
      <c r="F148" s="38"/>
      <c r="G148" s="38"/>
      <c r="H148" s="38"/>
      <c r="I148" s="38"/>
      <c r="J148" s="38"/>
      <c r="K148" s="38"/>
      <c r="L148" s="38"/>
      <c r="M148" s="38"/>
      <c r="N148" s="38"/>
      <c r="O148" s="181"/>
      <c r="P148" s="74"/>
      <c r="Q148" s="181"/>
      <c r="R148" s="74"/>
      <c r="S148" s="20"/>
    </row>
    <row r="149" spans="1:19" ht="15" customHeight="1">
      <c r="A149" s="20"/>
      <c r="B149" s="74"/>
      <c r="C149" s="74"/>
      <c r="D149" s="234"/>
      <c r="E149" s="234"/>
      <c r="F149" s="234"/>
      <c r="G149" s="234"/>
      <c r="H149" s="234"/>
      <c r="I149" s="234"/>
      <c r="J149" s="234"/>
      <c r="K149" s="312"/>
      <c r="L149" s="312"/>
      <c r="M149" s="234"/>
      <c r="N149" s="234"/>
      <c r="O149" s="234"/>
      <c r="P149" s="235"/>
      <c r="Q149" s="234"/>
      <c r="R149" s="235"/>
      <c r="S149" s="20"/>
    </row>
    <row r="150" spans="1:19" ht="15" customHeight="1">
      <c r="A150" s="20"/>
      <c r="B150" s="81"/>
      <c r="C150" s="82" t="s">
        <v>285</v>
      </c>
      <c r="D150" s="313">
        <f>D121/Revenues!D5</f>
        <v>-2.0181219110378911E-2</v>
      </c>
      <c r="E150" s="314">
        <f>E121/Revenues!E5</f>
        <v>-1.3333333333333333</v>
      </c>
      <c r="F150" s="315">
        <f>F121/Revenues!F5</f>
        <v>-3.7170263788968823E-2</v>
      </c>
      <c r="G150" s="315">
        <f>G121/Revenues!G5</f>
        <v>1.2315270935960592E-2</v>
      </c>
      <c r="H150" s="315">
        <f>H121/Revenues!H5</f>
        <v>-3.0808729139922979E-2</v>
      </c>
      <c r="I150" s="217">
        <f>I121/Revenues!I5</f>
        <v>-5.9430716296527998E-3</v>
      </c>
      <c r="J150" s="314">
        <f>J121/Revenues!J5</f>
        <v>3.592814371257485E-3</v>
      </c>
      <c r="K150" s="316">
        <f>K121/Revenues!K5</f>
        <v>1.5018773466833541E-2</v>
      </c>
      <c r="L150" s="316">
        <f>L121/Revenues!L5</f>
        <v>-5.2303860523038606E-2</v>
      </c>
      <c r="M150" s="315">
        <f>M121/Revenues!M5</f>
        <v>1.0526315789473684E-2</v>
      </c>
      <c r="N150" s="315"/>
      <c r="O150" s="315"/>
      <c r="P150" s="317"/>
      <c r="Q150" s="318"/>
      <c r="R150" s="264"/>
      <c r="S150" s="20"/>
    </row>
    <row r="151" spans="1:19" ht="15" customHeight="1">
      <c r="A151" s="20"/>
      <c r="B151" s="81"/>
      <c r="C151" s="82" t="s">
        <v>21</v>
      </c>
      <c r="D151" s="313">
        <f>D122/Revenues!D6</f>
        <v>-2.3909985935302389E-2</v>
      </c>
      <c r="E151" s="314">
        <f>E122/Revenues!E6</f>
        <v>-9.4444444444444442E-2</v>
      </c>
      <c r="F151" s="315">
        <f>F122/Revenues!F6</f>
        <v>-1.1363636363636364E-2</v>
      </c>
      <c r="G151" s="315">
        <f>G122/Revenues!G6</f>
        <v>-1.1235955056179775E-2</v>
      </c>
      <c r="H151" s="315">
        <f>H122/Revenues!H6</f>
        <v>2.2598870056497175E-2</v>
      </c>
      <c r="I151" s="217">
        <f>I122/Revenues!I6</f>
        <v>5.631868131868132E-2</v>
      </c>
      <c r="J151" s="314">
        <f>J122/Revenues!J6</f>
        <v>4.9723756906077346E-2</v>
      </c>
      <c r="K151" s="316">
        <f>K122/Revenues!K6</f>
        <v>6.6298342541436461E-2</v>
      </c>
      <c r="L151" s="316">
        <f>L122/Revenues!L6</f>
        <v>6.5573770491803282E-2</v>
      </c>
      <c r="M151" s="315">
        <f>M122/Revenues!M6</f>
        <v>4.3715846994535519E-2</v>
      </c>
      <c r="N151" s="315"/>
      <c r="O151" s="315"/>
      <c r="P151" s="317"/>
      <c r="Q151" s="318"/>
      <c r="R151" s="264"/>
      <c r="S151" s="20"/>
    </row>
    <row r="152" spans="1:19" ht="15" customHeight="1">
      <c r="A152" s="20"/>
      <c r="B152" s="81"/>
      <c r="C152" s="82" t="s">
        <v>207</v>
      </c>
      <c r="D152" s="313">
        <f>D123/Revenues!D7</f>
        <v>-0.27272727272727271</v>
      </c>
      <c r="E152" s="314">
        <f>E123/Revenues!E7</f>
        <v>-0.625</v>
      </c>
      <c r="F152" s="315">
        <f>F123/Revenues!F7</f>
        <v>0</v>
      </c>
      <c r="G152" s="315">
        <f>G123/Revenues!G7</f>
        <v>-0.25</v>
      </c>
      <c r="H152" s="315">
        <f>H123/Revenues!H7</f>
        <v>-0.2</v>
      </c>
      <c r="I152" s="217">
        <f>I123/Revenues!I7</f>
        <v>9.7560975609756101E-2</v>
      </c>
      <c r="J152" s="314">
        <f>J123/Revenues!J7</f>
        <v>1.2</v>
      </c>
      <c r="K152" s="316">
        <f>K123/Revenues!K7</f>
        <v>-0.3</v>
      </c>
      <c r="L152" s="316">
        <f>L123/Revenues!L7</f>
        <v>-9.0909090909090912E-2</v>
      </c>
      <c r="M152" s="315">
        <f>M123/Revenues!M7</f>
        <v>-0.4</v>
      </c>
      <c r="N152" s="315"/>
      <c r="O152" s="315"/>
      <c r="P152" s="317"/>
      <c r="Q152" s="318"/>
      <c r="R152" s="264"/>
      <c r="S152" s="20"/>
    </row>
    <row r="153" spans="1:19" s="62" customFormat="1" ht="15" customHeight="1">
      <c r="A153" s="20"/>
      <c r="B153" s="53"/>
      <c r="C153" s="53" t="s">
        <v>429</v>
      </c>
      <c r="D153" s="319">
        <f>D124/Revenues!D8</f>
        <v>-2.364438839848676E-2</v>
      </c>
      <c r="E153" s="320">
        <f>E124/Revenues!E8</f>
        <v>-0.13612565445026178</v>
      </c>
      <c r="F153" s="321">
        <f>F124/Revenues!F8</f>
        <v>-3.2448377581120944E-2</v>
      </c>
      <c r="G153" s="321">
        <f>G124/Revenues!G8</f>
        <v>6.0120240480961923E-3</v>
      </c>
      <c r="H153" s="321">
        <f>H124/Revenues!H8</f>
        <v>-2.2774327122153208E-2</v>
      </c>
      <c r="I153" s="219">
        <f>I124/Revenues!I8</f>
        <v>6.5557236510337871E-3</v>
      </c>
      <c r="J153" s="320">
        <f>J124/Revenues!J8</f>
        <v>2.3391812865497075E-2</v>
      </c>
      <c r="K153" s="322">
        <f>K124/Revenues!K8</f>
        <v>2.1212121212121213E-2</v>
      </c>
      <c r="L153" s="322">
        <f>L124/Revenues!L8</f>
        <v>-3.1093279839518557E-2</v>
      </c>
      <c r="M153" s="321">
        <f>M124/Revenues!M8</f>
        <v>1.2591815320041973E-2</v>
      </c>
      <c r="N153" s="321"/>
      <c r="O153" s="321"/>
      <c r="P153" s="323"/>
      <c r="Q153" s="324"/>
      <c r="R153" s="204"/>
      <c r="S153" s="20"/>
    </row>
    <row r="154" spans="1:19" ht="15" customHeight="1">
      <c r="A154" s="20"/>
      <c r="B154" s="74"/>
      <c r="C154" s="74"/>
      <c r="D154" s="313"/>
      <c r="E154" s="314"/>
      <c r="F154" s="315"/>
      <c r="G154" s="315"/>
      <c r="H154" s="315"/>
      <c r="I154" s="217"/>
      <c r="J154" s="314"/>
      <c r="K154" s="316"/>
      <c r="L154" s="316"/>
      <c r="M154" s="315"/>
      <c r="N154" s="315"/>
      <c r="O154" s="315"/>
      <c r="P154" s="321"/>
      <c r="Q154" s="318"/>
      <c r="R154" s="282"/>
      <c r="S154" s="20"/>
    </row>
    <row r="155" spans="1:19" ht="15" customHeight="1">
      <c r="A155" s="20"/>
      <c r="B155" s="74"/>
      <c r="C155" s="74" t="s">
        <v>186</v>
      </c>
      <c r="D155" s="313">
        <f>D126/Revenues!D10</f>
        <v>1.7768301350390904E-2</v>
      </c>
      <c r="E155" s="314">
        <f>E126/Revenues!E10</f>
        <v>5.681818181818182E-3</v>
      </c>
      <c r="F155" s="315">
        <f>F126/Revenues!F10</f>
        <v>2.2598870056497175E-2</v>
      </c>
      <c r="G155" s="315">
        <f>G126/Revenues!G10</f>
        <v>2.2598870056497175E-2</v>
      </c>
      <c r="H155" s="315">
        <f>H126/Revenues!H10</f>
        <v>2.0172910662824207E-2</v>
      </c>
      <c r="I155" s="217">
        <f>I126/Revenues!I10</f>
        <v>0.11125827814569536</v>
      </c>
      <c r="J155" s="314">
        <f>J126/Revenues!J10</f>
        <v>-7.3654390934844188E-2</v>
      </c>
      <c r="K155" s="316">
        <f>K126/Revenues!K10</f>
        <v>9.6000000000000002E-2</v>
      </c>
      <c r="L155" s="316">
        <f>L126/Revenues!L10</f>
        <v>0.17994858611825193</v>
      </c>
      <c r="M155" s="315">
        <f>M126/Revenues!M10</f>
        <v>0.22391857506361323</v>
      </c>
      <c r="N155" s="315"/>
      <c r="O155" s="315"/>
      <c r="P155" s="321"/>
      <c r="Q155" s="318"/>
      <c r="R155" s="282"/>
      <c r="S155" s="20"/>
    </row>
    <row r="156" spans="1:19" ht="15" customHeight="1">
      <c r="A156" s="20"/>
      <c r="B156" s="74"/>
      <c r="C156" s="82" t="s">
        <v>187</v>
      </c>
      <c r="D156" s="313">
        <f>D127/Revenues!D11</f>
        <v>5.4801670146137786E-2</v>
      </c>
      <c r="E156" s="314">
        <f>E127/Revenues!E11</f>
        <v>4.1666666666666664E-2</v>
      </c>
      <c r="F156" s="315">
        <f>F127/Revenues!F11</f>
        <v>7.5471698113207544E-2</v>
      </c>
      <c r="G156" s="315">
        <f>G127/Revenues!G11</f>
        <v>4.8319327731092439E-2</v>
      </c>
      <c r="H156" s="315">
        <f>H127/Revenues!H11</f>
        <v>5.3830227743271224E-2</v>
      </c>
      <c r="I156" s="217">
        <f>I127/Revenues!I11</f>
        <v>3.9755351681957186E-2</v>
      </c>
      <c r="J156" s="314">
        <f>J127/Revenues!J11</f>
        <v>5.4878048780487805E-2</v>
      </c>
      <c r="K156" s="316">
        <f>K127/Revenues!K11</f>
        <v>5.7259713701431493E-2</v>
      </c>
      <c r="L156" s="316">
        <f>L127/Revenues!L11</f>
        <v>8.3333333333333332E-3</v>
      </c>
      <c r="M156" s="315">
        <f>M127/Revenues!M11</f>
        <v>3.7924151696606789E-2</v>
      </c>
      <c r="N156" s="315"/>
      <c r="O156" s="315"/>
      <c r="P156" s="317"/>
      <c r="Q156" s="318"/>
      <c r="R156" s="264"/>
      <c r="S156" s="20"/>
    </row>
    <row r="157" spans="1:19" ht="15" customHeight="1">
      <c r="A157" s="20"/>
      <c r="B157" s="74"/>
      <c r="C157" s="82" t="s">
        <v>22</v>
      </c>
      <c r="D157" s="313">
        <f>D128/Revenues!D12</f>
        <v>0.13150684931506848</v>
      </c>
      <c r="E157" s="314">
        <f>E128/Revenues!E12</f>
        <v>0.12632978723404256</v>
      </c>
      <c r="F157" s="315">
        <f>F128/Revenues!F12</f>
        <v>0.14447592067988668</v>
      </c>
      <c r="G157" s="315">
        <f>G128/Revenues!G12</f>
        <v>0.12431693989071038</v>
      </c>
      <c r="H157" s="315">
        <f>H128/Revenues!H12</f>
        <v>0.13150684931506848</v>
      </c>
      <c r="I157" s="217">
        <f>I128/Revenues!I12</f>
        <v>0.15151515151515152</v>
      </c>
      <c r="J157" s="314">
        <f>J128/Revenues!J12</f>
        <v>0.10485933503836317</v>
      </c>
      <c r="K157" s="316">
        <f>K128/Revenues!K12</f>
        <v>0.16996047430830039</v>
      </c>
      <c r="L157" s="316">
        <f>L128/Revenues!L12</f>
        <v>0.16507177033492823</v>
      </c>
      <c r="M157" s="315">
        <f>M128/Revenues!M12</f>
        <v>0.1650485436893204</v>
      </c>
      <c r="N157" s="315"/>
      <c r="O157" s="315"/>
      <c r="P157" s="317"/>
      <c r="Q157" s="318"/>
      <c r="R157" s="264"/>
      <c r="S157" s="20"/>
    </row>
    <row r="158" spans="1:19" ht="15" customHeight="1">
      <c r="A158" s="20"/>
      <c r="B158" s="74"/>
      <c r="C158" s="82" t="s">
        <v>193</v>
      </c>
      <c r="D158" s="313">
        <f>D129/Revenues!D13</f>
        <v>0.13395225464190982</v>
      </c>
      <c r="E158" s="314">
        <f>E129/Revenues!E13</f>
        <v>0.13427561837455831</v>
      </c>
      <c r="F158" s="315">
        <f>F129/Revenues!F13</f>
        <v>0.13464991023339318</v>
      </c>
      <c r="G158" s="315">
        <f>G129/Revenues!G13</f>
        <v>0.13333333333333333</v>
      </c>
      <c r="H158" s="315">
        <f>H129/Revenues!H13</f>
        <v>0.1335676625659051</v>
      </c>
      <c r="I158" s="217">
        <f>I129/Revenues!I13</f>
        <v>0.16645326504481434</v>
      </c>
      <c r="J158" s="314">
        <f>J129/Revenues!J13</f>
        <v>0.12280701754385964</v>
      </c>
      <c r="K158" s="316">
        <f>K129/Revenues!K13</f>
        <v>0.16123499142367068</v>
      </c>
      <c r="L158" s="316">
        <f>L129/Revenues!L13</f>
        <v>0.16695059625212946</v>
      </c>
      <c r="M158" s="315">
        <f>M129/Revenues!M13</f>
        <v>0.21227197346600332</v>
      </c>
      <c r="N158" s="315"/>
      <c r="O158" s="315"/>
      <c r="P158" s="317"/>
      <c r="Q158" s="318"/>
      <c r="R158" s="264"/>
      <c r="S158" s="20"/>
    </row>
    <row r="159" spans="1:19" ht="15" customHeight="1">
      <c r="A159" s="20"/>
      <c r="B159" s="74"/>
      <c r="C159" s="82" t="s">
        <v>207</v>
      </c>
      <c r="D159" s="313">
        <f>D130/Revenues!D14</f>
        <v>-1.4634146341463415E-3</v>
      </c>
      <c r="E159" s="314">
        <f>E130/Revenues!E14</f>
        <v>-0.11279826464208242</v>
      </c>
      <c r="F159" s="315">
        <f>F130/Revenues!F14</f>
        <v>1.890359168241966E-2</v>
      </c>
      <c r="G159" s="315">
        <f>G130/Revenues!G14</f>
        <v>5.1039697542533083E-2</v>
      </c>
      <c r="H159" s="315">
        <f>H130/Revenues!H14</f>
        <v>2.2598870056497175E-2</v>
      </c>
      <c r="I159" s="217">
        <f>I130/Revenues!I14</f>
        <v>2.032520325203252E-2</v>
      </c>
      <c r="J159" s="314">
        <f>J130/Revenues!J14</f>
        <v>1.2727272727272728E-2</v>
      </c>
      <c r="K159" s="316">
        <f>K130/Revenues!K14</f>
        <v>2.3853211009174313E-2</v>
      </c>
      <c r="L159" s="316">
        <f>L130/Revenues!L14</f>
        <v>2.8725314183123879E-2</v>
      </c>
      <c r="M159" s="315">
        <f>M130/Revenues!M14</f>
        <v>1.601423487544484E-2</v>
      </c>
      <c r="N159" s="315"/>
      <c r="O159" s="315"/>
      <c r="P159" s="317"/>
      <c r="Q159" s="318"/>
      <c r="R159" s="264"/>
      <c r="S159" s="20"/>
    </row>
    <row r="160" spans="1:19" s="62" customFormat="1" ht="15" customHeight="1">
      <c r="A160" s="20"/>
      <c r="B160" s="53"/>
      <c r="C160" s="245" t="s">
        <v>105</v>
      </c>
      <c r="D160" s="319">
        <f>D131/Revenues!D15</f>
        <v>0.12703330751355538</v>
      </c>
      <c r="E160" s="320">
        <f>E131/Revenues!E15</f>
        <v>0.14505624629958555</v>
      </c>
      <c r="F160" s="321">
        <f>F131/Revenues!F15</f>
        <v>0.13482428115015974</v>
      </c>
      <c r="G160" s="321">
        <f>G131/Revenues!G15</f>
        <v>0.10667498440424204</v>
      </c>
      <c r="H160" s="321">
        <f>H131/Revenues!H15</f>
        <v>0.12077596996245307</v>
      </c>
      <c r="I160" s="219">
        <f>I131/Revenues!I15</f>
        <v>0.15818876800940901</v>
      </c>
      <c r="J160" s="320">
        <f>J131/Revenues!J15</f>
        <v>8.8646023072252583E-2</v>
      </c>
      <c r="K160" s="322">
        <f>K131/Revenues!K15</f>
        <v>0.16496086694762191</v>
      </c>
      <c r="L160" s="322">
        <f>L131/Revenues!L15</f>
        <v>0.16945244956772335</v>
      </c>
      <c r="M160" s="321">
        <f>M131/Revenues!M15</f>
        <v>0.20579874928936895</v>
      </c>
      <c r="N160" s="321"/>
      <c r="O160" s="321"/>
      <c r="P160" s="323"/>
      <c r="Q160" s="324"/>
      <c r="R160" s="204"/>
      <c r="S160" s="20"/>
    </row>
    <row r="161" spans="1:19" s="62" customFormat="1" ht="15" customHeight="1">
      <c r="A161" s="20"/>
      <c r="B161" s="53"/>
      <c r="C161" s="245"/>
      <c r="D161" s="319"/>
      <c r="E161" s="320"/>
      <c r="F161" s="321"/>
      <c r="G161" s="321"/>
      <c r="H161" s="321"/>
      <c r="I161" s="219"/>
      <c r="J161" s="320"/>
      <c r="K161" s="322"/>
      <c r="L161" s="322"/>
      <c r="M161" s="321"/>
      <c r="N161" s="321"/>
      <c r="O161" s="321"/>
      <c r="P161" s="323"/>
      <c r="Q161" s="324"/>
      <c r="R161" s="204"/>
      <c r="S161" s="20"/>
    </row>
    <row r="162" spans="1:19" s="62" customFormat="1" ht="15" customHeight="1">
      <c r="A162" s="20"/>
      <c r="B162" s="53"/>
      <c r="C162" s="94" t="s">
        <v>114</v>
      </c>
      <c r="D162" s="319">
        <f>D133/Revenues!D17</f>
        <v>1.4767932489451477E-2</v>
      </c>
      <c r="E162" s="320">
        <f>E133/Revenues!E17</f>
        <v>1.6129032258064516E-2</v>
      </c>
      <c r="F162" s="321">
        <f>F133/Revenues!F17</f>
        <v>1.646090534979424E-2</v>
      </c>
      <c r="G162" s="321">
        <f>G133/Revenues!G17</f>
        <v>1.7316017316017316E-2</v>
      </c>
      <c r="H162" s="321">
        <f>H133/Revenues!H17</f>
        <v>8.8495575221238937E-3</v>
      </c>
      <c r="I162" s="219">
        <f>I133/Revenues!I17</f>
        <v>1.7543859649122806E-2</v>
      </c>
      <c r="J162" s="320">
        <f>J133/Revenues!J17</f>
        <v>1.2931034482758621E-2</v>
      </c>
      <c r="K162" s="322">
        <f>K133/Revenues!K17</f>
        <v>2.4193548387096774E-2</v>
      </c>
      <c r="L162" s="322">
        <f>L133/Revenues!L17</f>
        <v>1.6194331983805668E-2</v>
      </c>
      <c r="M162" s="321">
        <f>M133/Revenues!M17</f>
        <v>1.6528925619834711E-2</v>
      </c>
      <c r="N162" s="321"/>
      <c r="O162" s="321"/>
      <c r="P162" s="323"/>
      <c r="Q162" s="324"/>
      <c r="R162" s="204"/>
      <c r="S162" s="20"/>
    </row>
    <row r="163" spans="1:19" s="62" customFormat="1" ht="15" customHeight="1">
      <c r="A163" s="20"/>
      <c r="B163" s="53"/>
      <c r="C163" s="53"/>
      <c r="D163" s="319"/>
      <c r="E163" s="320"/>
      <c r="F163" s="321"/>
      <c r="G163" s="321"/>
      <c r="H163" s="321"/>
      <c r="I163" s="219"/>
      <c r="J163" s="320"/>
      <c r="K163" s="322"/>
      <c r="L163" s="322"/>
      <c r="M163" s="321"/>
      <c r="N163" s="321"/>
      <c r="O163" s="321"/>
      <c r="P163" s="323"/>
      <c r="Q163" s="324"/>
      <c r="R163" s="204"/>
      <c r="S163" s="20"/>
    </row>
    <row r="164" spans="1:19" s="62" customFormat="1" ht="15" customHeight="1">
      <c r="A164" s="20"/>
      <c r="B164" s="53"/>
      <c r="C164" s="53" t="s">
        <v>437</v>
      </c>
      <c r="D164" s="319">
        <f>D135/Revenues!D19</f>
        <v>4.8641975308641978</v>
      </c>
      <c r="E164" s="320">
        <f>E135/Revenues!E19</f>
        <v>-0.20833333333333334</v>
      </c>
      <c r="F164" s="321">
        <f>F135/Revenues!F19</f>
        <v>-1</v>
      </c>
      <c r="G164" s="321">
        <f>G135/Revenues!G19</f>
        <v>25.647058823529413</v>
      </c>
      <c r="H164" s="321">
        <f>H135/Revenues!H19</f>
        <v>-0.8571428571428571</v>
      </c>
      <c r="I164" s="219">
        <f>I135/Revenues!I19</f>
        <v>-1.358974358974359</v>
      </c>
      <c r="J164" s="320">
        <f>J135/Revenues!J19</f>
        <v>-4.1764705882352944</v>
      </c>
      <c r="K164" s="322">
        <f>K135/Revenues!K19</f>
        <v>-0.36363636363636365</v>
      </c>
      <c r="L164" s="322">
        <f>L135/Revenues!L19</f>
        <v>-0.77777777777777779</v>
      </c>
      <c r="M164" s="321">
        <f>M135/Revenues!M19</f>
        <v>-0.61904761904761907</v>
      </c>
      <c r="N164" s="321"/>
      <c r="O164" s="321"/>
      <c r="P164" s="323"/>
      <c r="Q164" s="324"/>
      <c r="R164" s="204"/>
      <c r="S164" s="20"/>
    </row>
    <row r="165" spans="1:19" s="62" customFormat="1" ht="15" customHeight="1">
      <c r="A165" s="20"/>
      <c r="B165" s="53"/>
      <c r="C165" s="53"/>
      <c r="D165" s="319"/>
      <c r="E165" s="320"/>
      <c r="F165" s="321"/>
      <c r="G165" s="321"/>
      <c r="H165" s="321"/>
      <c r="I165" s="219"/>
      <c r="J165" s="320"/>
      <c r="K165" s="322"/>
      <c r="L165" s="322"/>
      <c r="M165" s="321"/>
      <c r="N165" s="321"/>
      <c r="O165" s="321"/>
      <c r="P165" s="323"/>
      <c r="Q165" s="324"/>
      <c r="R165" s="204"/>
      <c r="S165" s="20"/>
    </row>
    <row r="166" spans="1:19" s="62" customFormat="1" ht="15" customHeight="1">
      <c r="A166" s="20"/>
      <c r="B166" s="53"/>
      <c r="C166" s="53" t="s">
        <v>456</v>
      </c>
      <c r="D166" s="319">
        <f>D137/Revenues!D23</f>
        <v>0.11049353138476281</v>
      </c>
      <c r="E166" s="320">
        <f>E137/Revenues!E23</f>
        <v>0.10356294536817102</v>
      </c>
      <c r="F166" s="321">
        <f>F137/Revenues!F23</f>
        <v>5.8569888609414304E-2</v>
      </c>
      <c r="G166" s="321">
        <f>G137/Revenues!G23</f>
        <v>0.22090941639813821</v>
      </c>
      <c r="H166" s="321">
        <f>H137/Revenues!H23</f>
        <v>5.6281771968046478E-2</v>
      </c>
      <c r="I166" s="219">
        <f>I137/Revenues!I23</f>
        <v>8.7569156293222677E-2</v>
      </c>
      <c r="J166" s="320">
        <f>J137/Revenues!J23</f>
        <v>3.5552457302195889E-2</v>
      </c>
      <c r="K166" s="322">
        <f>K137/Revenues!K23</f>
        <v>0.10269891342446548</v>
      </c>
      <c r="L166" s="322">
        <f>L137/Revenues!L23</f>
        <v>8.6201022146507669E-2</v>
      </c>
      <c r="M166" s="321">
        <f>M137/Revenues!M23</f>
        <v>0.12538646513225696</v>
      </c>
      <c r="N166" s="321"/>
      <c r="O166" s="321"/>
      <c r="P166" s="323"/>
      <c r="Q166" s="324"/>
      <c r="R166" s="204"/>
      <c r="S166" s="20"/>
    </row>
    <row r="167" spans="1:19" s="62" customFormat="1" ht="15" customHeight="1">
      <c r="A167" s="20"/>
      <c r="B167" s="53"/>
      <c r="C167" s="53"/>
      <c r="D167" s="319"/>
      <c r="E167" s="320"/>
      <c r="F167" s="321"/>
      <c r="G167" s="321"/>
      <c r="H167" s="321"/>
      <c r="I167" s="219"/>
      <c r="J167" s="320"/>
      <c r="K167" s="322"/>
      <c r="L167" s="322"/>
      <c r="M167" s="321"/>
      <c r="N167" s="321"/>
      <c r="O167" s="321"/>
      <c r="P167" s="323"/>
      <c r="Q167" s="324"/>
      <c r="R167" s="204"/>
      <c r="S167" s="20"/>
    </row>
    <row r="168" spans="1:19" s="73" customFormat="1" ht="15" customHeight="1">
      <c r="A168" s="20"/>
      <c r="B168" s="64"/>
      <c r="C168" s="124" t="s">
        <v>358</v>
      </c>
      <c r="D168" s="326">
        <f>D139/Revenues!D25</f>
        <v>-1.7857142857142856E-2</v>
      </c>
      <c r="E168" s="125">
        <v>0</v>
      </c>
      <c r="F168" s="327">
        <f>F139/Revenues!F25</f>
        <v>-3.7267080745341616E-2</v>
      </c>
      <c r="G168" s="327">
        <f>G139/Revenues!G25</f>
        <v>1.5209125475285171E-2</v>
      </c>
      <c r="H168" s="327">
        <f>H139/Revenues!H25</f>
        <v>-3.1662269129287601E-2</v>
      </c>
      <c r="I168" s="328">
        <f>I139/Revenues!I25</f>
        <v>-4.1989664082687341E-3</v>
      </c>
      <c r="J168" s="329">
        <f>J139/Revenues!J25</f>
        <v>4.9504950495049506E-3</v>
      </c>
      <c r="K168" s="330">
        <f>K139/Revenues!K25</f>
        <v>1.5523932729624839E-2</v>
      </c>
      <c r="L168" s="330">
        <f>L139/Revenues!L25</f>
        <v>-5.0064184852374842E-2</v>
      </c>
      <c r="M168" s="327">
        <f>M139/Revenues!M25</f>
        <v>1.358695652173913E-2</v>
      </c>
      <c r="N168" s="327"/>
      <c r="O168" s="327"/>
      <c r="P168" s="331"/>
      <c r="Q168" s="332"/>
      <c r="R168" s="285"/>
      <c r="S168" s="20"/>
    </row>
    <row r="169" spans="1:19" s="62" customFormat="1" ht="15" customHeight="1">
      <c r="A169" s="20"/>
      <c r="B169" s="53"/>
      <c r="C169" s="53"/>
      <c r="D169" s="319"/>
      <c r="E169" s="320"/>
      <c r="F169" s="321"/>
      <c r="G169" s="321"/>
      <c r="H169" s="321"/>
      <c r="I169" s="219"/>
      <c r="J169" s="320"/>
      <c r="K169" s="322"/>
      <c r="L169" s="322"/>
      <c r="M169" s="321"/>
      <c r="N169" s="321"/>
      <c r="O169" s="321"/>
      <c r="P169" s="323"/>
      <c r="Q169" s="324"/>
      <c r="R169" s="204"/>
      <c r="S169" s="20"/>
    </row>
    <row r="170" spans="1:19" s="62" customFormat="1" ht="15" customHeight="1">
      <c r="A170" s="20"/>
      <c r="B170" s="53"/>
      <c r="C170" s="53" t="s">
        <v>574</v>
      </c>
      <c r="D170" s="319">
        <f>D141/Revenues!D27</f>
        <v>0.14784114808858098</v>
      </c>
      <c r="E170" s="320">
        <f>E141/Revenues!E27</f>
        <v>0.10356294536817102</v>
      </c>
      <c r="F170" s="321">
        <f>F141/Revenues!F27</f>
        <v>9.7573306370070778E-2</v>
      </c>
      <c r="G170" s="321">
        <f>G141/Revenues!G27</f>
        <v>0.30189620758483032</v>
      </c>
      <c r="H170" s="321">
        <f>H141/Revenues!H27</f>
        <v>8.9679358717434876E-2</v>
      </c>
      <c r="I170" s="219">
        <f>I141/Revenues!I27</f>
        <v>0.12110481586402266</v>
      </c>
      <c r="J170" s="320">
        <f>J141/Revenues!J27</f>
        <v>4.7549733139252787E-2</v>
      </c>
      <c r="K170" s="322">
        <f>K141/Revenues!K27</f>
        <v>0.13509615384615384</v>
      </c>
      <c r="L170" s="322">
        <f>L141/Revenues!L27</f>
        <v>0.13543599257884972</v>
      </c>
      <c r="M170" s="321">
        <f>M141/Revenues!M27</f>
        <v>0.16321839080459771</v>
      </c>
      <c r="N170" s="321"/>
      <c r="O170" s="321"/>
      <c r="P170" s="323"/>
      <c r="Q170" s="324"/>
      <c r="R170" s="204"/>
      <c r="S170" s="20"/>
    </row>
    <row r="171" spans="1:19" ht="15" customHeight="1">
      <c r="A171" s="20"/>
      <c r="B171" s="53"/>
      <c r="C171" s="53"/>
      <c r="D171" s="81"/>
      <c r="E171" s="81"/>
      <c r="F171" s="81"/>
      <c r="G171" s="81"/>
      <c r="H171" s="81"/>
      <c r="I171" s="81"/>
      <c r="J171" s="81"/>
      <c r="K171" s="81"/>
      <c r="L171" s="81"/>
      <c r="M171" s="81"/>
      <c r="N171" s="81"/>
      <c r="O171" s="42"/>
      <c r="P171" s="81"/>
      <c r="Q171" s="42"/>
      <c r="R171" s="53"/>
      <c r="S171" s="20"/>
    </row>
    <row r="172" spans="1:19" ht="9.75" customHeight="1">
      <c r="A172" s="20"/>
      <c r="B172" s="20"/>
      <c r="C172" s="20"/>
      <c r="D172" s="20"/>
      <c r="E172" s="20"/>
      <c r="F172" s="20"/>
      <c r="G172" s="20"/>
      <c r="H172" s="20"/>
      <c r="I172" s="20"/>
      <c r="J172" s="20"/>
      <c r="K172" s="20"/>
      <c r="L172" s="20"/>
      <c r="M172" s="20"/>
      <c r="N172" s="20"/>
      <c r="O172" s="289"/>
      <c r="P172" s="20"/>
      <c r="Q172" s="290"/>
      <c r="R172" s="20"/>
      <c r="S172" s="20"/>
    </row>
    <row r="173" spans="1:19" ht="17.25">
      <c r="A173" s="167"/>
      <c r="B173" s="168" t="s">
        <v>439</v>
      </c>
      <c r="C173" s="168"/>
      <c r="D173" s="169"/>
      <c r="E173" s="168"/>
      <c r="F173" s="169"/>
      <c r="G173" s="169"/>
      <c r="H173" s="169"/>
      <c r="I173" s="169"/>
      <c r="J173" s="168"/>
      <c r="K173" s="169"/>
      <c r="L173" s="169"/>
      <c r="M173" s="169"/>
      <c r="N173" s="169"/>
      <c r="O173" s="170"/>
      <c r="P173" s="169"/>
      <c r="Q173" s="170"/>
      <c r="R173" s="168"/>
      <c r="S173" s="169"/>
    </row>
  </sheetData>
  <sheetProtection password="8355" sheet="1" objects="1" scenarios="1"/>
  <phoneticPr fontId="3" type="noConversion"/>
  <printOptions horizontalCentered="1"/>
  <pageMargins left="0.31496062992125984" right="0.31496062992125984" top="0.74803149606299213" bottom="0.74803149606299213" header="0.31496062992125984" footer="0.31496062992125984"/>
  <pageSetup paperSize="9" scale="55" fitToWidth="0" orientation="portrait" r:id="rId1"/>
  <headerFooter alignWithMargins="0">
    <oddHeader>&amp;CKPN Investor Relations</oddHeader>
    <oddFooter>&amp;L&amp;8
Q4 2014 &amp;C&amp;8&amp;A&amp;R&amp;8  &amp;P/&amp;N</oddFooter>
  </headerFooter>
  <rowBreaks count="2" manualBreakCount="2">
    <brk id="58" max="16383" man="1"/>
    <brk id="116"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view="pageBreakPreview" zoomScale="85" zoomScaleNormal="100" zoomScaleSheetLayoutView="85" workbookViewId="0"/>
  </sheetViews>
  <sheetFormatPr defaultRowHeight="15"/>
  <cols>
    <col min="1" max="1" width="1.28515625" style="342" customWidth="1"/>
    <col min="2" max="2" width="1.7109375" style="342" customWidth="1"/>
    <col min="3" max="3" width="67.5703125" style="342" bestFit="1" customWidth="1"/>
    <col min="4" max="13" width="8.7109375" style="342" customWidth="1"/>
    <col min="14" max="14" width="1.7109375" style="342" customWidth="1"/>
    <col min="15" max="15" width="8.85546875" style="231" customWidth="1"/>
    <col min="16" max="16" width="1.7109375" style="342" customWidth="1"/>
    <col min="17" max="17" width="8.7109375" style="89" customWidth="1"/>
    <col min="18" max="18" width="1.7109375" style="342" customWidth="1"/>
    <col min="19" max="19" width="1.28515625" style="342" customWidth="1"/>
    <col min="20" max="16384" width="9.140625" style="342"/>
  </cols>
  <sheetData>
    <row r="1" spans="1:19" s="37" customFormat="1" ht="9" customHeight="1">
      <c r="A1" s="20"/>
      <c r="B1" s="20"/>
      <c r="C1" s="20"/>
      <c r="D1" s="20"/>
      <c r="E1" s="20"/>
      <c r="F1" s="20"/>
      <c r="G1" s="20"/>
      <c r="H1" s="20"/>
      <c r="I1" s="20"/>
      <c r="J1" s="20"/>
      <c r="K1" s="20"/>
      <c r="L1" s="20"/>
      <c r="M1" s="20"/>
      <c r="N1" s="20"/>
      <c r="O1" s="36"/>
      <c r="P1" s="20"/>
      <c r="Q1" s="20"/>
      <c r="R1" s="20"/>
      <c r="S1" s="20"/>
    </row>
    <row r="2" spans="1:19" ht="15" customHeight="1">
      <c r="A2" s="20"/>
      <c r="B2" s="338"/>
      <c r="C2" s="39" t="s">
        <v>0</v>
      </c>
      <c r="D2" s="339">
        <f>+'Profit &amp; Margin'!D2</f>
        <v>2014</v>
      </c>
      <c r="E2" s="340" t="str">
        <f>+'Profit &amp; Margin'!E2</f>
        <v>Q4 '14</v>
      </c>
      <c r="F2" s="340" t="str">
        <f>+'Profit &amp; Margin'!F2</f>
        <v>Q3 '14</v>
      </c>
      <c r="G2" s="340" t="str">
        <f>+'Profit &amp; Margin'!G2</f>
        <v>Q2 '14</v>
      </c>
      <c r="H2" s="340" t="str">
        <f>+'Profit &amp; Margin'!H2</f>
        <v>Q1 '14</v>
      </c>
      <c r="I2" s="339">
        <f>+'Profit &amp; Margin'!I2</f>
        <v>2013</v>
      </c>
      <c r="J2" s="340" t="str">
        <f>+'Profit &amp; Margin'!J2</f>
        <v>Q4 '13</v>
      </c>
      <c r="K2" s="340" t="str">
        <f>+'Profit &amp; Margin'!K2</f>
        <v>Q3 '13</v>
      </c>
      <c r="L2" s="340" t="str">
        <f>+'Profit &amp; Margin'!L2</f>
        <v>Q2 '13</v>
      </c>
      <c r="M2" s="340" t="str">
        <f>+'Profit &amp; Margin'!M2</f>
        <v>Q1 '13</v>
      </c>
      <c r="N2" s="340"/>
      <c r="O2" s="340" t="str">
        <f>+'Profit &amp; Margin'!O2</f>
        <v>y-on-y</v>
      </c>
      <c r="P2" s="340"/>
      <c r="Q2" s="42" t="s">
        <v>216</v>
      </c>
      <c r="R2" s="341"/>
      <c r="S2" s="20"/>
    </row>
    <row r="3" spans="1:19" ht="15" customHeight="1">
      <c r="A3" s="20"/>
      <c r="B3" s="343"/>
      <c r="C3" s="344" t="s">
        <v>457</v>
      </c>
      <c r="D3" s="340"/>
      <c r="E3" s="340"/>
      <c r="F3" s="340"/>
      <c r="G3" s="340"/>
      <c r="H3" s="340"/>
      <c r="I3" s="340"/>
      <c r="J3" s="340"/>
      <c r="K3" s="340"/>
      <c r="L3" s="340"/>
      <c r="M3" s="340"/>
      <c r="N3" s="340"/>
      <c r="O3" s="340" t="str">
        <f>+'Profit &amp; Margin'!O3</f>
        <v>FY%</v>
      </c>
      <c r="P3" s="198"/>
      <c r="Q3" s="339" t="str">
        <f>+'Profit &amp; Margin'!Q3</f>
        <v>Q4%</v>
      </c>
      <c r="R3" s="340"/>
      <c r="S3" s="20"/>
    </row>
    <row r="4" spans="1:19" ht="15" customHeight="1">
      <c r="A4" s="20"/>
      <c r="B4" s="343"/>
      <c r="C4" s="343"/>
      <c r="D4" s="345"/>
      <c r="E4" s="345"/>
      <c r="F4" s="346"/>
      <c r="G4" s="345"/>
      <c r="H4" s="345"/>
      <c r="I4" s="345"/>
      <c r="J4" s="345"/>
      <c r="K4" s="346"/>
      <c r="L4" s="346"/>
      <c r="M4" s="345"/>
      <c r="N4" s="345"/>
      <c r="O4" s="347"/>
      <c r="P4" s="348"/>
      <c r="Q4" s="347"/>
      <c r="R4" s="349"/>
      <c r="S4" s="20"/>
    </row>
    <row r="5" spans="1:19" s="359" customFormat="1" ht="15" customHeight="1">
      <c r="A5" s="20"/>
      <c r="B5" s="350"/>
      <c r="C5" s="351" t="s">
        <v>7</v>
      </c>
      <c r="D5" s="352">
        <f>+H5+G5+F5+E5</f>
        <v>286</v>
      </c>
      <c r="E5" s="353">
        <v>-112</v>
      </c>
      <c r="F5" s="354">
        <v>-65</v>
      </c>
      <c r="G5" s="355">
        <v>444</v>
      </c>
      <c r="H5" s="355">
        <v>19</v>
      </c>
      <c r="I5" s="356">
        <f>+J5+K5+L5+M5</f>
        <v>262</v>
      </c>
      <c r="J5" s="353">
        <v>-145</v>
      </c>
      <c r="K5" s="354">
        <v>102</v>
      </c>
      <c r="L5" s="354">
        <v>132</v>
      </c>
      <c r="M5" s="355">
        <v>173</v>
      </c>
      <c r="N5" s="355"/>
      <c r="O5" s="59">
        <f>+IFERROR(IF(D5*I5&lt;0,"n.m.",IF(D5/I5-1&gt;100%,"&gt;100%",D5/I5-1)),"n.m.")</f>
        <v>9.1603053435114434E-2</v>
      </c>
      <c r="P5" s="357"/>
      <c r="Q5" s="60">
        <f>+IFERROR(IF(E5*J5&lt;0,"n.m.",IF(E5/J5-1&gt;100%,"&gt;100%",E5/J5-1)),"n.m.")</f>
        <v>-0.22758620689655173</v>
      </c>
      <c r="R5" s="358"/>
      <c r="S5" s="20"/>
    </row>
    <row r="6" spans="1:19" ht="15" customHeight="1">
      <c r="A6" s="20"/>
      <c r="B6" s="360"/>
      <c r="C6" s="343" t="s">
        <v>115</v>
      </c>
      <c r="D6" s="361">
        <f t="shared" ref="D6:D21" si="0">+H6+G6+F6+E6</f>
        <v>903</v>
      </c>
      <c r="E6" s="362">
        <v>328</v>
      </c>
      <c r="F6" s="363">
        <v>255</v>
      </c>
      <c r="G6" s="364">
        <v>161</v>
      </c>
      <c r="H6" s="364">
        <v>159</v>
      </c>
      <c r="I6" s="365">
        <f t="shared" ref="I6:I57" si="1">+J6+K6+L6+M6</f>
        <v>757</v>
      </c>
      <c r="J6" s="362">
        <v>243</v>
      </c>
      <c r="K6" s="363">
        <v>176</v>
      </c>
      <c r="L6" s="363">
        <v>159</v>
      </c>
      <c r="M6" s="364">
        <v>179</v>
      </c>
      <c r="N6" s="364"/>
      <c r="O6" s="87">
        <f t="shared" ref="O6:O69" si="2">+IFERROR(IF(D6*I6&lt;0,"n.m.",IF(D6/I6-1&gt;100%,"&gt;100%",D6/I6-1)),"n.m.")</f>
        <v>0.19286657859973588</v>
      </c>
      <c r="P6" s="366"/>
      <c r="Q6" s="88">
        <f t="shared" ref="Q6:Q69" si="3">+IFERROR(IF(E6*J6&lt;0,"n.m.",IF(E6/J6-1&gt;100%,"&gt;100%",E6/J6-1)),"n.m.")</f>
        <v>0.34979423868312765</v>
      </c>
      <c r="R6" s="367"/>
      <c r="S6" s="20"/>
    </row>
    <row r="7" spans="1:19" ht="15" customHeight="1">
      <c r="A7" s="20"/>
      <c r="B7" s="360"/>
      <c r="C7" s="343" t="s">
        <v>6</v>
      </c>
      <c r="D7" s="361">
        <f t="shared" si="0"/>
        <v>6</v>
      </c>
      <c r="E7" s="362">
        <v>2</v>
      </c>
      <c r="F7" s="363">
        <v>3</v>
      </c>
      <c r="G7" s="364">
        <v>0</v>
      </c>
      <c r="H7" s="364">
        <v>1</v>
      </c>
      <c r="I7" s="365">
        <f t="shared" si="1"/>
        <v>7</v>
      </c>
      <c r="J7" s="362">
        <v>0</v>
      </c>
      <c r="K7" s="363">
        <v>3</v>
      </c>
      <c r="L7" s="363">
        <v>1</v>
      </c>
      <c r="M7" s="364">
        <v>3</v>
      </c>
      <c r="N7" s="364"/>
      <c r="O7" s="87">
        <f t="shared" si="2"/>
        <v>-0.1428571428571429</v>
      </c>
      <c r="P7" s="366"/>
      <c r="Q7" s="88" t="str">
        <f t="shared" si="3"/>
        <v>n.m.</v>
      </c>
      <c r="R7" s="367"/>
      <c r="S7" s="20"/>
    </row>
    <row r="8" spans="1:19" ht="15" customHeight="1">
      <c r="A8" s="20"/>
      <c r="B8" s="360"/>
      <c r="C8" s="343"/>
      <c r="D8" s="361"/>
      <c r="E8" s="362"/>
      <c r="F8" s="363"/>
      <c r="G8" s="364"/>
      <c r="H8" s="364"/>
      <c r="I8" s="365"/>
      <c r="J8" s="362"/>
      <c r="K8" s="363"/>
      <c r="L8" s="363"/>
      <c r="M8" s="364"/>
      <c r="N8" s="364"/>
      <c r="O8" s="87"/>
      <c r="P8" s="368"/>
      <c r="Q8" s="88"/>
      <c r="R8" s="367"/>
      <c r="S8" s="20"/>
    </row>
    <row r="9" spans="1:19" ht="15" customHeight="1">
      <c r="A9" s="20"/>
      <c r="B9" s="360"/>
      <c r="C9" s="343" t="s">
        <v>116</v>
      </c>
      <c r="D9" s="361"/>
      <c r="E9" s="362"/>
      <c r="F9" s="363"/>
      <c r="G9" s="364"/>
      <c r="H9" s="364"/>
      <c r="I9" s="365"/>
      <c r="J9" s="362"/>
      <c r="K9" s="363"/>
      <c r="L9" s="363"/>
      <c r="M9" s="364"/>
      <c r="N9" s="364"/>
      <c r="O9" s="87"/>
      <c r="P9" s="368"/>
      <c r="Q9" s="88"/>
      <c r="R9" s="367"/>
      <c r="S9" s="20"/>
    </row>
    <row r="10" spans="1:19" ht="15" customHeight="1">
      <c r="A10" s="20"/>
      <c r="B10" s="360"/>
      <c r="C10" s="343" t="s">
        <v>209</v>
      </c>
      <c r="D10" s="361">
        <f t="shared" si="0"/>
        <v>1820</v>
      </c>
      <c r="E10" s="362">
        <v>473</v>
      </c>
      <c r="F10" s="363">
        <v>440</v>
      </c>
      <c r="G10" s="364">
        <v>462</v>
      </c>
      <c r="H10" s="364">
        <v>445</v>
      </c>
      <c r="I10" s="365">
        <f t="shared" si="1"/>
        <v>1857</v>
      </c>
      <c r="J10" s="362">
        <v>483</v>
      </c>
      <c r="K10" s="363">
        <v>462</v>
      </c>
      <c r="L10" s="363">
        <v>467</v>
      </c>
      <c r="M10" s="364">
        <v>445</v>
      </c>
      <c r="N10" s="364"/>
      <c r="O10" s="87">
        <f t="shared" si="2"/>
        <v>-1.9924609585352693E-2</v>
      </c>
      <c r="P10" s="366"/>
      <c r="Q10" s="88">
        <f t="shared" si="3"/>
        <v>-2.0703933747411973E-2</v>
      </c>
      <c r="R10" s="367"/>
      <c r="S10" s="20"/>
    </row>
    <row r="11" spans="1:19" ht="15" customHeight="1">
      <c r="A11" s="20"/>
      <c r="B11" s="360"/>
      <c r="C11" s="343" t="s">
        <v>117</v>
      </c>
      <c r="D11" s="361">
        <f t="shared" si="0"/>
        <v>6</v>
      </c>
      <c r="E11" s="362">
        <v>1</v>
      </c>
      <c r="F11" s="363">
        <v>3</v>
      </c>
      <c r="G11" s="364">
        <v>1</v>
      </c>
      <c r="H11" s="364">
        <v>1</v>
      </c>
      <c r="I11" s="365">
        <f t="shared" si="1"/>
        <v>4</v>
      </c>
      <c r="J11" s="362">
        <v>1</v>
      </c>
      <c r="K11" s="363">
        <v>2</v>
      </c>
      <c r="L11" s="363">
        <v>0</v>
      </c>
      <c r="M11" s="364">
        <v>1</v>
      </c>
      <c r="N11" s="364"/>
      <c r="O11" s="87">
        <f t="shared" si="2"/>
        <v>0.5</v>
      </c>
      <c r="P11" s="366"/>
      <c r="Q11" s="88">
        <f t="shared" si="3"/>
        <v>0</v>
      </c>
      <c r="R11" s="367"/>
      <c r="S11" s="20"/>
    </row>
    <row r="12" spans="1:19" ht="15" customHeight="1">
      <c r="A12" s="20"/>
      <c r="B12" s="360"/>
      <c r="C12" s="343" t="s">
        <v>1</v>
      </c>
      <c r="D12" s="361">
        <f t="shared" si="0"/>
        <v>-2</v>
      </c>
      <c r="E12" s="362">
        <v>5</v>
      </c>
      <c r="F12" s="363">
        <v>0</v>
      </c>
      <c r="G12" s="364">
        <v>-7</v>
      </c>
      <c r="H12" s="364">
        <v>0</v>
      </c>
      <c r="I12" s="365">
        <f t="shared" si="1"/>
        <v>-26</v>
      </c>
      <c r="J12" s="362">
        <v>-1</v>
      </c>
      <c r="K12" s="363">
        <v>0</v>
      </c>
      <c r="L12" s="363">
        <v>-18</v>
      </c>
      <c r="M12" s="364">
        <v>-7</v>
      </c>
      <c r="N12" s="364"/>
      <c r="O12" s="87">
        <f t="shared" si="2"/>
        <v>-0.92307692307692313</v>
      </c>
      <c r="P12" s="366"/>
      <c r="Q12" s="88" t="str">
        <f t="shared" si="3"/>
        <v>n.m.</v>
      </c>
      <c r="R12" s="367"/>
      <c r="S12" s="20"/>
    </row>
    <row r="13" spans="1:19" ht="15" customHeight="1">
      <c r="A13" s="20"/>
      <c r="B13" s="360"/>
      <c r="C13" s="343" t="s">
        <v>458</v>
      </c>
      <c r="D13" s="361">
        <f t="shared" si="0"/>
        <v>-887</v>
      </c>
      <c r="E13" s="362">
        <v>-275</v>
      </c>
      <c r="F13" s="363">
        <v>-8</v>
      </c>
      <c r="G13" s="364">
        <v>-489</v>
      </c>
      <c r="H13" s="364">
        <v>-115</v>
      </c>
      <c r="I13" s="365">
        <f t="shared" si="1"/>
        <v>-191</v>
      </c>
      <c r="J13" s="362">
        <v>-35</v>
      </c>
      <c r="K13" s="363">
        <v>-55</v>
      </c>
      <c r="L13" s="363">
        <v>-47</v>
      </c>
      <c r="M13" s="364">
        <v>-54</v>
      </c>
      <c r="N13" s="364"/>
      <c r="O13" s="87" t="str">
        <f t="shared" si="2"/>
        <v>&gt;100%</v>
      </c>
      <c r="P13" s="366"/>
      <c r="Q13" s="88" t="str">
        <f t="shared" si="3"/>
        <v>&gt;100%</v>
      </c>
      <c r="R13" s="367"/>
      <c r="S13" s="20"/>
    </row>
    <row r="14" spans="1:19" ht="15" customHeight="1">
      <c r="A14" s="20"/>
      <c r="B14" s="360"/>
      <c r="C14" s="343"/>
      <c r="D14" s="352"/>
      <c r="E14" s="353"/>
      <c r="F14" s="354"/>
      <c r="G14" s="355"/>
      <c r="H14" s="355"/>
      <c r="I14" s="356"/>
      <c r="J14" s="353"/>
      <c r="K14" s="354"/>
      <c r="L14" s="354"/>
      <c r="M14" s="355"/>
      <c r="N14" s="355"/>
      <c r="O14" s="87"/>
      <c r="P14" s="357"/>
      <c r="Q14" s="88"/>
      <c r="R14" s="358"/>
      <c r="S14" s="20"/>
    </row>
    <row r="15" spans="1:19" ht="15" customHeight="1">
      <c r="A15" s="20"/>
      <c r="B15" s="360"/>
      <c r="C15" s="369" t="s">
        <v>118</v>
      </c>
      <c r="D15" s="361">
        <f t="shared" si="0"/>
        <v>-2</v>
      </c>
      <c r="E15" s="362">
        <v>10</v>
      </c>
      <c r="F15" s="363">
        <v>-1</v>
      </c>
      <c r="G15" s="364">
        <v>-3</v>
      </c>
      <c r="H15" s="364">
        <v>-8</v>
      </c>
      <c r="I15" s="365">
        <f t="shared" si="1"/>
        <v>13</v>
      </c>
      <c r="J15" s="362">
        <v>0</v>
      </c>
      <c r="K15" s="363">
        <v>10</v>
      </c>
      <c r="L15" s="363">
        <v>-4</v>
      </c>
      <c r="M15" s="364">
        <v>7</v>
      </c>
      <c r="N15" s="364"/>
      <c r="O15" s="87" t="str">
        <f t="shared" si="2"/>
        <v>n.m.</v>
      </c>
      <c r="P15" s="366"/>
      <c r="Q15" s="88" t="str">
        <f t="shared" si="3"/>
        <v>n.m.</v>
      </c>
      <c r="R15" s="367"/>
      <c r="S15" s="20"/>
    </row>
    <row r="16" spans="1:19" ht="15" customHeight="1">
      <c r="A16" s="20"/>
      <c r="B16" s="360"/>
      <c r="C16" s="369" t="s">
        <v>37</v>
      </c>
      <c r="D16" s="361">
        <f t="shared" si="0"/>
        <v>216</v>
      </c>
      <c r="E16" s="362">
        <v>75</v>
      </c>
      <c r="F16" s="363">
        <v>32</v>
      </c>
      <c r="G16" s="364">
        <v>-3</v>
      </c>
      <c r="H16" s="364">
        <v>112</v>
      </c>
      <c r="I16" s="365">
        <f t="shared" si="1"/>
        <v>150</v>
      </c>
      <c r="J16" s="362">
        <v>20</v>
      </c>
      <c r="K16" s="363">
        <v>54</v>
      </c>
      <c r="L16" s="363">
        <v>39</v>
      </c>
      <c r="M16" s="364">
        <v>37</v>
      </c>
      <c r="N16" s="364"/>
      <c r="O16" s="87">
        <f t="shared" si="2"/>
        <v>0.43999999999999995</v>
      </c>
      <c r="P16" s="366"/>
      <c r="Q16" s="88" t="str">
        <f t="shared" si="3"/>
        <v>&gt;100%</v>
      </c>
      <c r="R16" s="367"/>
      <c r="S16" s="20"/>
    </row>
    <row r="17" spans="1:19" ht="15" customHeight="1">
      <c r="A17" s="20"/>
      <c r="B17" s="360"/>
      <c r="C17" s="369" t="s">
        <v>119</v>
      </c>
      <c r="D17" s="361">
        <f t="shared" si="0"/>
        <v>-102</v>
      </c>
      <c r="E17" s="362">
        <v>-3</v>
      </c>
      <c r="F17" s="363">
        <v>38</v>
      </c>
      <c r="G17" s="364">
        <v>38</v>
      </c>
      <c r="H17" s="364">
        <v>-175</v>
      </c>
      <c r="I17" s="365">
        <f t="shared" si="1"/>
        <v>95</v>
      </c>
      <c r="J17" s="362">
        <v>93</v>
      </c>
      <c r="K17" s="363">
        <v>37</v>
      </c>
      <c r="L17" s="363">
        <v>24</v>
      </c>
      <c r="M17" s="364">
        <v>-59</v>
      </c>
      <c r="N17" s="364"/>
      <c r="O17" s="87" t="str">
        <f t="shared" si="2"/>
        <v>n.m.</v>
      </c>
      <c r="P17" s="366"/>
      <c r="Q17" s="88" t="str">
        <f t="shared" si="3"/>
        <v>n.m.</v>
      </c>
      <c r="R17" s="367"/>
      <c r="S17" s="20"/>
    </row>
    <row r="18" spans="1:19" ht="15" customHeight="1">
      <c r="A18" s="20"/>
      <c r="B18" s="360"/>
      <c r="C18" s="369" t="s">
        <v>38</v>
      </c>
      <c r="D18" s="361">
        <f t="shared" si="0"/>
        <v>16</v>
      </c>
      <c r="E18" s="362">
        <v>-1</v>
      </c>
      <c r="F18" s="363">
        <v>2</v>
      </c>
      <c r="G18" s="364">
        <v>6</v>
      </c>
      <c r="H18" s="364">
        <v>9</v>
      </c>
      <c r="I18" s="365">
        <f t="shared" si="1"/>
        <v>21</v>
      </c>
      <c r="J18" s="362">
        <v>3</v>
      </c>
      <c r="K18" s="363">
        <v>-2</v>
      </c>
      <c r="L18" s="363">
        <v>5</v>
      </c>
      <c r="M18" s="364">
        <v>15</v>
      </c>
      <c r="N18" s="364"/>
      <c r="O18" s="87">
        <f t="shared" si="2"/>
        <v>-0.23809523809523814</v>
      </c>
      <c r="P18" s="366"/>
      <c r="Q18" s="88" t="str">
        <f t="shared" si="3"/>
        <v>n.m.</v>
      </c>
      <c r="R18" s="367"/>
      <c r="S18" s="20"/>
    </row>
    <row r="19" spans="1:19" ht="15" customHeight="1">
      <c r="A19" s="20"/>
      <c r="B19" s="360"/>
      <c r="C19" s="369" t="s">
        <v>120</v>
      </c>
      <c r="D19" s="361">
        <f t="shared" si="0"/>
        <v>-347</v>
      </c>
      <c r="E19" s="362">
        <v>-154</v>
      </c>
      <c r="F19" s="363">
        <v>-37</v>
      </c>
      <c r="G19" s="364">
        <v>-114</v>
      </c>
      <c r="H19" s="364">
        <v>-42</v>
      </c>
      <c r="I19" s="365">
        <f t="shared" si="1"/>
        <v>128</v>
      </c>
      <c r="J19" s="362">
        <v>125</v>
      </c>
      <c r="K19" s="363">
        <v>-118</v>
      </c>
      <c r="L19" s="363">
        <v>-88</v>
      </c>
      <c r="M19" s="364">
        <v>209</v>
      </c>
      <c r="N19" s="364"/>
      <c r="O19" s="87" t="str">
        <f t="shared" si="2"/>
        <v>n.m.</v>
      </c>
      <c r="P19" s="366"/>
      <c r="Q19" s="88" t="str">
        <f t="shared" si="3"/>
        <v>n.m.</v>
      </c>
      <c r="R19" s="367"/>
      <c r="S19" s="20"/>
    </row>
    <row r="20" spans="1:19" ht="15" customHeight="1">
      <c r="A20" s="20"/>
      <c r="B20" s="360"/>
      <c r="C20" s="369" t="s">
        <v>121</v>
      </c>
      <c r="D20" s="361">
        <f t="shared" si="0"/>
        <v>-33</v>
      </c>
      <c r="E20" s="362">
        <v>-7</v>
      </c>
      <c r="F20" s="363">
        <v>6</v>
      </c>
      <c r="G20" s="364">
        <v>-15</v>
      </c>
      <c r="H20" s="364">
        <v>-17</v>
      </c>
      <c r="I20" s="365">
        <f t="shared" si="1"/>
        <v>-189</v>
      </c>
      <c r="J20" s="362">
        <v>-46</v>
      </c>
      <c r="K20" s="363">
        <v>-59</v>
      </c>
      <c r="L20" s="363">
        <v>-42</v>
      </c>
      <c r="M20" s="364">
        <v>-42</v>
      </c>
      <c r="N20" s="364"/>
      <c r="O20" s="87">
        <f t="shared" si="2"/>
        <v>-0.82539682539682535</v>
      </c>
      <c r="P20" s="366"/>
      <c r="Q20" s="88">
        <f t="shared" si="3"/>
        <v>-0.84782608695652173</v>
      </c>
      <c r="R20" s="367"/>
      <c r="S20" s="20"/>
    </row>
    <row r="21" spans="1:19" ht="15" customHeight="1">
      <c r="A21" s="20"/>
      <c r="B21" s="360"/>
      <c r="C21" s="369" t="s">
        <v>571</v>
      </c>
      <c r="D21" s="361">
        <f t="shared" si="0"/>
        <v>28</v>
      </c>
      <c r="E21" s="362">
        <v>-4</v>
      </c>
      <c r="F21" s="363">
        <v>8</v>
      </c>
      <c r="G21" s="364">
        <v>38</v>
      </c>
      <c r="H21" s="364">
        <v>-14</v>
      </c>
      <c r="I21" s="365">
        <f t="shared" si="1"/>
        <v>-56</v>
      </c>
      <c r="J21" s="362">
        <v>13</v>
      </c>
      <c r="K21" s="363">
        <v>0</v>
      </c>
      <c r="L21" s="363">
        <v>-22</v>
      </c>
      <c r="M21" s="364">
        <v>-47</v>
      </c>
      <c r="N21" s="364"/>
      <c r="O21" s="87" t="str">
        <f t="shared" si="2"/>
        <v>n.m.</v>
      </c>
      <c r="P21" s="366"/>
      <c r="Q21" s="88" t="str">
        <f t="shared" si="3"/>
        <v>n.m.</v>
      </c>
      <c r="R21" s="367"/>
      <c r="S21" s="20"/>
    </row>
    <row r="22" spans="1:19" s="359" customFormat="1" ht="15" customHeight="1">
      <c r="A22" s="20"/>
      <c r="B22" s="350"/>
      <c r="C22" s="351" t="s">
        <v>459</v>
      </c>
      <c r="D22" s="352">
        <f t="shared" ref="D22:E22" si="4">+D15+D16+D17+D18+D19+D20+D21</f>
        <v>-224</v>
      </c>
      <c r="E22" s="353">
        <f t="shared" si="4"/>
        <v>-84</v>
      </c>
      <c r="F22" s="354">
        <f t="shared" ref="F22:M22" si="5">+F15+F16+F17+F18+F19+F20+F21</f>
        <v>48</v>
      </c>
      <c r="G22" s="355">
        <f t="shared" ref="G22" si="6">+G15+G16+G17+G18+G19+G20+G21</f>
        <v>-53</v>
      </c>
      <c r="H22" s="355">
        <f t="shared" si="5"/>
        <v>-135</v>
      </c>
      <c r="I22" s="356">
        <f t="shared" si="1"/>
        <v>162</v>
      </c>
      <c r="J22" s="353">
        <f t="shared" si="5"/>
        <v>208</v>
      </c>
      <c r="K22" s="354">
        <f t="shared" si="5"/>
        <v>-78</v>
      </c>
      <c r="L22" s="354">
        <f t="shared" si="5"/>
        <v>-88</v>
      </c>
      <c r="M22" s="355">
        <f t="shared" si="5"/>
        <v>120</v>
      </c>
      <c r="N22" s="355"/>
      <c r="O22" s="59" t="str">
        <f t="shared" si="2"/>
        <v>n.m.</v>
      </c>
      <c r="P22" s="286"/>
      <c r="Q22" s="60" t="str">
        <f t="shared" si="3"/>
        <v>n.m.</v>
      </c>
      <c r="R22" s="358"/>
      <c r="S22" s="20"/>
    </row>
    <row r="23" spans="1:19" ht="15" customHeight="1">
      <c r="A23" s="20"/>
      <c r="B23" s="360"/>
      <c r="C23" s="369"/>
      <c r="D23" s="361"/>
      <c r="E23" s="362"/>
      <c r="F23" s="363"/>
      <c r="G23" s="364"/>
      <c r="H23" s="364"/>
      <c r="I23" s="365"/>
      <c r="J23" s="362"/>
      <c r="K23" s="363"/>
      <c r="L23" s="363"/>
      <c r="M23" s="364"/>
      <c r="N23" s="364"/>
      <c r="O23" s="59"/>
      <c r="P23" s="366"/>
      <c r="Q23" s="60"/>
      <c r="R23" s="358"/>
      <c r="S23" s="20"/>
    </row>
    <row r="24" spans="1:19" ht="15" customHeight="1">
      <c r="A24" s="20"/>
      <c r="B24" s="360"/>
      <c r="C24" s="369" t="s">
        <v>122</v>
      </c>
      <c r="D24" s="361">
        <f t="shared" ref="D24:D26" si="7">+H24+G24+F24+E24</f>
        <v>1</v>
      </c>
      <c r="E24" s="362">
        <v>0</v>
      </c>
      <c r="F24" s="363">
        <v>0</v>
      </c>
      <c r="G24" s="364">
        <v>1</v>
      </c>
      <c r="H24" s="364">
        <v>0</v>
      </c>
      <c r="I24" s="365">
        <f t="shared" si="1"/>
        <v>1</v>
      </c>
      <c r="J24" s="362">
        <v>0</v>
      </c>
      <c r="K24" s="363">
        <v>0</v>
      </c>
      <c r="L24" s="363">
        <v>1</v>
      </c>
      <c r="M24" s="364">
        <v>0</v>
      </c>
      <c r="N24" s="364"/>
      <c r="O24" s="87">
        <f t="shared" si="2"/>
        <v>0</v>
      </c>
      <c r="P24" s="366"/>
      <c r="Q24" s="88" t="str">
        <f t="shared" si="3"/>
        <v>n.m.</v>
      </c>
      <c r="R24" s="367"/>
      <c r="S24" s="20"/>
    </row>
    <row r="25" spans="1:19" ht="15" customHeight="1">
      <c r="A25" s="20"/>
      <c r="B25" s="360"/>
      <c r="C25" s="369" t="s">
        <v>123</v>
      </c>
      <c r="D25" s="361">
        <f t="shared" si="7"/>
        <v>38</v>
      </c>
      <c r="E25" s="362">
        <v>65</v>
      </c>
      <c r="F25" s="363">
        <v>-14</v>
      </c>
      <c r="G25" s="364">
        <v>-15</v>
      </c>
      <c r="H25" s="364">
        <v>2</v>
      </c>
      <c r="I25" s="365">
        <f t="shared" si="1"/>
        <v>-253</v>
      </c>
      <c r="J25" s="362">
        <v>-35</v>
      </c>
      <c r="K25" s="363">
        <v>-82</v>
      </c>
      <c r="L25" s="363">
        <v>-77</v>
      </c>
      <c r="M25" s="364">
        <v>-59</v>
      </c>
      <c r="N25" s="364"/>
      <c r="O25" s="87" t="str">
        <f t="shared" si="2"/>
        <v>n.m.</v>
      </c>
      <c r="P25" s="366"/>
      <c r="Q25" s="88" t="str">
        <f t="shared" si="3"/>
        <v>n.m.</v>
      </c>
      <c r="R25" s="367"/>
      <c r="S25" s="20"/>
    </row>
    <row r="26" spans="1:19" ht="15" customHeight="1">
      <c r="A26" s="20"/>
      <c r="B26" s="360"/>
      <c r="C26" s="369" t="s">
        <v>359</v>
      </c>
      <c r="D26" s="361">
        <f t="shared" si="7"/>
        <v>-705</v>
      </c>
      <c r="E26" s="362">
        <v>-120</v>
      </c>
      <c r="F26" s="363">
        <v>-130</v>
      </c>
      <c r="G26" s="364">
        <v>-123</v>
      </c>
      <c r="H26" s="364">
        <v>-332</v>
      </c>
      <c r="I26" s="365">
        <f t="shared" si="1"/>
        <v>-654</v>
      </c>
      <c r="J26" s="362">
        <v>-70</v>
      </c>
      <c r="K26" s="363">
        <v>-168</v>
      </c>
      <c r="L26" s="363">
        <v>-119</v>
      </c>
      <c r="M26" s="364">
        <v>-297</v>
      </c>
      <c r="N26" s="364"/>
      <c r="O26" s="87">
        <f t="shared" si="2"/>
        <v>7.7981651376146877E-2</v>
      </c>
      <c r="P26" s="366"/>
      <c r="Q26" s="88">
        <f t="shared" si="3"/>
        <v>0.71428571428571419</v>
      </c>
      <c r="R26" s="367"/>
      <c r="S26" s="20"/>
    </row>
    <row r="27" spans="1:19" s="359" customFormat="1" ht="15" customHeight="1">
      <c r="A27" s="20"/>
      <c r="B27" s="350"/>
      <c r="C27" s="351" t="s">
        <v>294</v>
      </c>
      <c r="D27" s="352">
        <f t="shared" ref="D27:E27" si="8">+D24+D25+D26+D22+D5+D6+D7+D10+D11+D12+D13</f>
        <v>1242</v>
      </c>
      <c r="E27" s="353">
        <f t="shared" si="8"/>
        <v>283</v>
      </c>
      <c r="F27" s="354">
        <f t="shared" ref="F27:M27" si="9">+F24+F25+F26+F22+F5+F6+F7+F10+F11+F12+F13</f>
        <v>532</v>
      </c>
      <c r="G27" s="355">
        <f t="shared" ref="G27" si="10">+G24+G25+G26+G22+G5+G6+G7+G10+G11+G12+G13</f>
        <v>382</v>
      </c>
      <c r="H27" s="355">
        <f t="shared" si="9"/>
        <v>45</v>
      </c>
      <c r="I27" s="356">
        <f t="shared" si="1"/>
        <v>1926</v>
      </c>
      <c r="J27" s="353">
        <f t="shared" si="9"/>
        <v>649</v>
      </c>
      <c r="K27" s="354">
        <f t="shared" si="9"/>
        <v>362</v>
      </c>
      <c r="L27" s="354">
        <f t="shared" si="9"/>
        <v>411</v>
      </c>
      <c r="M27" s="355">
        <f t="shared" si="9"/>
        <v>504</v>
      </c>
      <c r="N27" s="355"/>
      <c r="O27" s="59">
        <f t="shared" si="2"/>
        <v>-0.35514018691588789</v>
      </c>
      <c r="P27" s="286"/>
      <c r="Q27" s="60">
        <f t="shared" si="3"/>
        <v>-0.56394453004622491</v>
      </c>
      <c r="R27" s="358"/>
      <c r="S27" s="20"/>
    </row>
    <row r="28" spans="1:19" s="359" customFormat="1" ht="15" customHeight="1">
      <c r="A28" s="20"/>
      <c r="B28" s="350"/>
      <c r="C28" s="370" t="s">
        <v>288</v>
      </c>
      <c r="D28" s="371">
        <f t="shared" ref="D28:D39" si="11">+H28+G28+F28+E28</f>
        <v>312</v>
      </c>
      <c r="E28" s="372">
        <v>-53</v>
      </c>
      <c r="F28" s="373">
        <v>298</v>
      </c>
      <c r="G28" s="374">
        <v>118</v>
      </c>
      <c r="H28" s="374">
        <v>-51</v>
      </c>
      <c r="I28" s="375">
        <f t="shared" si="1"/>
        <v>927</v>
      </c>
      <c r="J28" s="372">
        <v>383</v>
      </c>
      <c r="K28" s="373">
        <v>247</v>
      </c>
      <c r="L28" s="373">
        <v>220</v>
      </c>
      <c r="M28" s="374">
        <v>77</v>
      </c>
      <c r="N28" s="374"/>
      <c r="O28" s="129">
        <f t="shared" si="2"/>
        <v>-0.66343042071197411</v>
      </c>
      <c r="P28" s="376"/>
      <c r="Q28" s="130" t="str">
        <f t="shared" si="3"/>
        <v>n.m.</v>
      </c>
      <c r="R28" s="377"/>
      <c r="S28" s="20"/>
    </row>
    <row r="29" spans="1:19" ht="15" customHeight="1">
      <c r="A29" s="20"/>
      <c r="B29" s="360"/>
      <c r="C29" s="369"/>
      <c r="D29" s="361"/>
      <c r="E29" s="362"/>
      <c r="F29" s="363"/>
      <c r="G29" s="364"/>
      <c r="H29" s="364"/>
      <c r="I29" s="365"/>
      <c r="J29" s="362"/>
      <c r="K29" s="363"/>
      <c r="L29" s="363"/>
      <c r="M29" s="364"/>
      <c r="N29" s="364"/>
      <c r="O29" s="59"/>
      <c r="P29" s="366"/>
      <c r="Q29" s="60"/>
      <c r="R29" s="358"/>
      <c r="S29" s="20"/>
    </row>
    <row r="30" spans="1:19" ht="15" customHeight="1">
      <c r="A30" s="20"/>
      <c r="B30" s="360"/>
      <c r="C30" s="369" t="s">
        <v>124</v>
      </c>
      <c r="D30" s="361">
        <f t="shared" si="11"/>
        <v>-745</v>
      </c>
      <c r="E30" s="362">
        <v>-736</v>
      </c>
      <c r="F30" s="363">
        <v>-8</v>
      </c>
      <c r="G30" s="364">
        <v>0</v>
      </c>
      <c r="H30" s="364">
        <v>-1</v>
      </c>
      <c r="I30" s="365">
        <f t="shared" si="1"/>
        <v>-5</v>
      </c>
      <c r="J30" s="362">
        <v>2</v>
      </c>
      <c r="K30" s="363">
        <v>-1</v>
      </c>
      <c r="L30" s="363">
        <v>-5</v>
      </c>
      <c r="M30" s="364">
        <v>-1</v>
      </c>
      <c r="N30" s="364"/>
      <c r="O30" s="87" t="str">
        <f t="shared" si="2"/>
        <v>&gt;100%</v>
      </c>
      <c r="P30" s="366"/>
      <c r="Q30" s="88" t="str">
        <f t="shared" si="3"/>
        <v>n.m.</v>
      </c>
      <c r="R30" s="367"/>
      <c r="S30" s="20"/>
    </row>
    <row r="31" spans="1:19" ht="15" customHeight="1">
      <c r="A31" s="20"/>
      <c r="B31" s="360"/>
      <c r="C31" s="369" t="s">
        <v>125</v>
      </c>
      <c r="D31" s="361">
        <f t="shared" si="11"/>
        <v>-1</v>
      </c>
      <c r="E31" s="362">
        <v>9</v>
      </c>
      <c r="F31" s="363">
        <v>-3</v>
      </c>
      <c r="G31" s="364">
        <v>-2</v>
      </c>
      <c r="H31" s="364">
        <v>-5</v>
      </c>
      <c r="I31" s="365">
        <f t="shared" si="1"/>
        <v>49</v>
      </c>
      <c r="J31" s="362">
        <v>1</v>
      </c>
      <c r="K31" s="363">
        <v>-5</v>
      </c>
      <c r="L31" s="363">
        <v>56</v>
      </c>
      <c r="M31" s="364">
        <v>-3</v>
      </c>
      <c r="N31" s="364"/>
      <c r="O31" s="87" t="str">
        <f t="shared" si="2"/>
        <v>n.m.</v>
      </c>
      <c r="P31" s="366"/>
      <c r="Q31" s="88" t="str">
        <f t="shared" si="3"/>
        <v>&gt;100%</v>
      </c>
      <c r="R31" s="367"/>
      <c r="S31" s="20"/>
    </row>
    <row r="32" spans="1:19" ht="15" customHeight="1">
      <c r="A32" s="20"/>
      <c r="B32" s="360"/>
      <c r="C32" s="369" t="s">
        <v>208</v>
      </c>
      <c r="D32" s="361">
        <f t="shared" si="11"/>
        <v>-61</v>
      </c>
      <c r="E32" s="362">
        <v>-44</v>
      </c>
      <c r="F32" s="363">
        <v>-14</v>
      </c>
      <c r="G32" s="364">
        <v>0</v>
      </c>
      <c r="H32" s="364">
        <v>-3</v>
      </c>
      <c r="I32" s="365">
        <f t="shared" si="1"/>
        <v>-1500</v>
      </c>
      <c r="J32" s="362">
        <v>-130</v>
      </c>
      <c r="K32" s="363">
        <v>-12</v>
      </c>
      <c r="L32" s="363">
        <v>-6</v>
      </c>
      <c r="M32" s="364">
        <v>-1352</v>
      </c>
      <c r="N32" s="364"/>
      <c r="O32" s="87">
        <f t="shared" si="2"/>
        <v>-0.95933333333333337</v>
      </c>
      <c r="P32" s="366"/>
      <c r="Q32" s="88">
        <f t="shared" si="3"/>
        <v>-0.66153846153846152</v>
      </c>
      <c r="R32" s="367"/>
      <c r="S32" s="20"/>
    </row>
    <row r="33" spans="1:19" ht="15" customHeight="1">
      <c r="A33" s="20"/>
      <c r="B33" s="360"/>
      <c r="C33" s="369" t="s">
        <v>126</v>
      </c>
      <c r="D33" s="361">
        <f t="shared" si="11"/>
        <v>2</v>
      </c>
      <c r="E33" s="362">
        <v>0</v>
      </c>
      <c r="F33" s="363">
        <v>0</v>
      </c>
      <c r="G33" s="364">
        <v>2</v>
      </c>
      <c r="H33" s="364">
        <v>0</v>
      </c>
      <c r="I33" s="365">
        <f t="shared" si="1"/>
        <v>0</v>
      </c>
      <c r="J33" s="362">
        <v>0</v>
      </c>
      <c r="K33" s="363">
        <v>0</v>
      </c>
      <c r="L33" s="363">
        <v>0</v>
      </c>
      <c r="M33" s="364">
        <v>0</v>
      </c>
      <c r="N33" s="364"/>
      <c r="O33" s="87" t="str">
        <f t="shared" si="2"/>
        <v>n.m.</v>
      </c>
      <c r="P33" s="366"/>
      <c r="Q33" s="88" t="str">
        <f t="shared" si="3"/>
        <v>n.m.</v>
      </c>
      <c r="R33" s="367"/>
      <c r="S33" s="20"/>
    </row>
    <row r="34" spans="1:19" ht="15" customHeight="1">
      <c r="A34" s="20"/>
      <c r="B34" s="360"/>
      <c r="C34" s="369" t="s">
        <v>127</v>
      </c>
      <c r="D34" s="361">
        <f t="shared" si="11"/>
        <v>-1412</v>
      </c>
      <c r="E34" s="362">
        <v>-482</v>
      </c>
      <c r="F34" s="363">
        <v>-283</v>
      </c>
      <c r="G34" s="364">
        <v>-310</v>
      </c>
      <c r="H34" s="364">
        <v>-337</v>
      </c>
      <c r="I34" s="365">
        <f t="shared" si="1"/>
        <v>-1616</v>
      </c>
      <c r="J34" s="362">
        <v>-411</v>
      </c>
      <c r="K34" s="363">
        <v>-357</v>
      </c>
      <c r="L34" s="363">
        <v>-415</v>
      </c>
      <c r="M34" s="364">
        <v>-433</v>
      </c>
      <c r="N34" s="364"/>
      <c r="O34" s="87">
        <f t="shared" si="2"/>
        <v>-0.12623762376237624</v>
      </c>
      <c r="P34" s="366"/>
      <c r="Q34" s="88">
        <f t="shared" si="3"/>
        <v>0.17274939172749382</v>
      </c>
      <c r="R34" s="367"/>
      <c r="S34" s="20"/>
    </row>
    <row r="35" spans="1:19" ht="15" customHeight="1">
      <c r="A35" s="20"/>
      <c r="B35" s="360"/>
      <c r="C35" s="369" t="s">
        <v>128</v>
      </c>
      <c r="D35" s="361">
        <f t="shared" si="11"/>
        <v>3</v>
      </c>
      <c r="E35" s="362">
        <v>1</v>
      </c>
      <c r="F35" s="363">
        <v>-1</v>
      </c>
      <c r="G35" s="364">
        <v>1</v>
      </c>
      <c r="H35" s="364">
        <v>2</v>
      </c>
      <c r="I35" s="365">
        <f t="shared" si="1"/>
        <v>13</v>
      </c>
      <c r="J35" s="362">
        <v>4</v>
      </c>
      <c r="K35" s="363">
        <v>1</v>
      </c>
      <c r="L35" s="363">
        <v>0</v>
      </c>
      <c r="M35" s="364">
        <v>8</v>
      </c>
      <c r="N35" s="364"/>
      <c r="O35" s="87">
        <f t="shared" si="2"/>
        <v>-0.76923076923076916</v>
      </c>
      <c r="P35" s="366"/>
      <c r="Q35" s="88">
        <f t="shared" si="3"/>
        <v>-0.75</v>
      </c>
      <c r="R35" s="367"/>
      <c r="S35" s="20"/>
    </row>
    <row r="36" spans="1:19" ht="15" customHeight="1">
      <c r="A36" s="20"/>
      <c r="B36" s="360"/>
      <c r="C36" s="369" t="s">
        <v>39</v>
      </c>
      <c r="D36" s="361">
        <f t="shared" si="11"/>
        <v>1</v>
      </c>
      <c r="E36" s="362">
        <v>0</v>
      </c>
      <c r="F36" s="363">
        <v>1</v>
      </c>
      <c r="G36" s="364">
        <v>0</v>
      </c>
      <c r="H36" s="364">
        <v>0</v>
      </c>
      <c r="I36" s="365">
        <f t="shared" si="1"/>
        <v>3</v>
      </c>
      <c r="J36" s="362">
        <v>1</v>
      </c>
      <c r="K36" s="363">
        <v>0</v>
      </c>
      <c r="L36" s="363">
        <v>0</v>
      </c>
      <c r="M36" s="364">
        <v>2</v>
      </c>
      <c r="N36" s="364"/>
      <c r="O36" s="87">
        <f t="shared" si="2"/>
        <v>-0.66666666666666674</v>
      </c>
      <c r="P36" s="366"/>
      <c r="Q36" s="88">
        <f t="shared" si="3"/>
        <v>-1</v>
      </c>
      <c r="R36" s="367"/>
      <c r="S36" s="20"/>
    </row>
    <row r="37" spans="1:19" ht="15" customHeight="1">
      <c r="A37" s="20"/>
      <c r="B37" s="360"/>
      <c r="C37" s="369" t="s">
        <v>129</v>
      </c>
      <c r="D37" s="361">
        <f t="shared" si="11"/>
        <v>-477</v>
      </c>
      <c r="E37" s="362">
        <v>-323</v>
      </c>
      <c r="F37" s="363">
        <v>-38</v>
      </c>
      <c r="G37" s="364">
        <v>-18</v>
      </c>
      <c r="H37" s="364">
        <v>-98</v>
      </c>
      <c r="I37" s="365">
        <f t="shared" si="1"/>
        <v>-272</v>
      </c>
      <c r="J37" s="362">
        <v>-241</v>
      </c>
      <c r="K37" s="363">
        <v>-10</v>
      </c>
      <c r="L37" s="363">
        <v>-12</v>
      </c>
      <c r="M37" s="364">
        <v>-9</v>
      </c>
      <c r="N37" s="364"/>
      <c r="O37" s="87">
        <f t="shared" si="2"/>
        <v>0.75367647058823528</v>
      </c>
      <c r="P37" s="366"/>
      <c r="Q37" s="88">
        <f t="shared" si="3"/>
        <v>0.34024896265560156</v>
      </c>
      <c r="R37" s="367"/>
      <c r="S37" s="20"/>
    </row>
    <row r="38" spans="1:19" s="359" customFormat="1" ht="15" customHeight="1">
      <c r="A38" s="20"/>
      <c r="B38" s="350"/>
      <c r="C38" s="351" t="s">
        <v>286</v>
      </c>
      <c r="D38" s="352">
        <f>+D30+D31+D32+D33+D34+D35+D36+D37</f>
        <v>-2690</v>
      </c>
      <c r="E38" s="353">
        <f t="shared" ref="E38" si="12">+E30+E31+E32+E33+E34+E35+E36+E37</f>
        <v>-1575</v>
      </c>
      <c r="F38" s="354">
        <f t="shared" ref="F38:M38" si="13">+F30+F31+F32+F33+F34+F35+F36+F37</f>
        <v>-346</v>
      </c>
      <c r="G38" s="355">
        <f t="shared" ref="G38" si="14">+G30+G31+G32+G33+G34+G35+G36+G37</f>
        <v>-327</v>
      </c>
      <c r="H38" s="355">
        <f t="shared" si="13"/>
        <v>-442</v>
      </c>
      <c r="I38" s="356">
        <f t="shared" si="1"/>
        <v>-3328</v>
      </c>
      <c r="J38" s="353">
        <f t="shared" si="13"/>
        <v>-774</v>
      </c>
      <c r="K38" s="354">
        <f t="shared" si="13"/>
        <v>-384</v>
      </c>
      <c r="L38" s="354">
        <f t="shared" si="13"/>
        <v>-382</v>
      </c>
      <c r="M38" s="355">
        <f t="shared" si="13"/>
        <v>-1788</v>
      </c>
      <c r="N38" s="355"/>
      <c r="O38" s="59">
        <f t="shared" si="2"/>
        <v>-0.19170673076923073</v>
      </c>
      <c r="P38" s="286"/>
      <c r="Q38" s="60" t="str">
        <f t="shared" si="3"/>
        <v>&gt;100%</v>
      </c>
      <c r="R38" s="358"/>
      <c r="S38" s="20"/>
    </row>
    <row r="39" spans="1:19" s="359" customFormat="1" ht="15" customHeight="1">
      <c r="A39" s="20"/>
      <c r="B39" s="350"/>
      <c r="C39" s="370" t="s">
        <v>289</v>
      </c>
      <c r="D39" s="371">
        <f t="shared" si="11"/>
        <v>4163</v>
      </c>
      <c r="E39" s="372">
        <v>4480</v>
      </c>
      <c r="F39" s="373">
        <v>-142</v>
      </c>
      <c r="G39" s="374">
        <v>-91</v>
      </c>
      <c r="H39" s="374">
        <v>-84</v>
      </c>
      <c r="I39" s="375">
        <f t="shared" si="1"/>
        <v>-660</v>
      </c>
      <c r="J39" s="372">
        <v>-273</v>
      </c>
      <c r="K39" s="373">
        <v>-126</v>
      </c>
      <c r="L39" s="373">
        <v>-141</v>
      </c>
      <c r="M39" s="374">
        <v>-120</v>
      </c>
      <c r="N39" s="374"/>
      <c r="O39" s="129" t="str">
        <f t="shared" si="2"/>
        <v>n.m.</v>
      </c>
      <c r="P39" s="376"/>
      <c r="Q39" s="130" t="str">
        <f t="shared" si="3"/>
        <v>n.m.</v>
      </c>
      <c r="R39" s="358"/>
      <c r="S39" s="20"/>
    </row>
    <row r="40" spans="1:19" ht="15" customHeight="1">
      <c r="A40" s="20"/>
      <c r="B40" s="360"/>
      <c r="C40" s="369"/>
      <c r="D40" s="361"/>
      <c r="E40" s="362"/>
      <c r="F40" s="363"/>
      <c r="G40" s="364"/>
      <c r="H40" s="364"/>
      <c r="I40" s="365"/>
      <c r="J40" s="362"/>
      <c r="K40" s="363"/>
      <c r="L40" s="363"/>
      <c r="M40" s="364"/>
      <c r="N40" s="364"/>
      <c r="O40" s="59"/>
      <c r="P40" s="366"/>
      <c r="Q40" s="60"/>
      <c r="R40" s="358"/>
      <c r="S40" s="20"/>
    </row>
    <row r="41" spans="1:19" ht="15" customHeight="1">
      <c r="A41" s="20"/>
      <c r="B41" s="360"/>
      <c r="C41" s="369" t="s">
        <v>220</v>
      </c>
      <c r="D41" s="361">
        <f t="shared" ref="D41:D51" si="15">+H41+G41+F41+E41</f>
        <v>0</v>
      </c>
      <c r="E41" s="362">
        <v>0</v>
      </c>
      <c r="F41" s="363">
        <v>0</v>
      </c>
      <c r="G41" s="364">
        <v>0</v>
      </c>
      <c r="H41" s="364">
        <v>0</v>
      </c>
      <c r="I41" s="365">
        <f t="shared" si="1"/>
        <v>0</v>
      </c>
      <c r="J41" s="362">
        <v>0</v>
      </c>
      <c r="K41" s="363">
        <v>0</v>
      </c>
      <c r="L41" s="363">
        <v>0</v>
      </c>
      <c r="M41" s="364">
        <v>0</v>
      </c>
      <c r="N41" s="364"/>
      <c r="O41" s="87" t="str">
        <f t="shared" si="2"/>
        <v>n.m.</v>
      </c>
      <c r="P41" s="366"/>
      <c r="Q41" s="88" t="str">
        <f t="shared" si="3"/>
        <v>n.m.</v>
      </c>
      <c r="R41" s="367"/>
      <c r="S41" s="20"/>
    </row>
    <row r="42" spans="1:19" ht="15" customHeight="1">
      <c r="A42" s="20"/>
      <c r="B42" s="360"/>
      <c r="C42" s="369" t="s">
        <v>130</v>
      </c>
      <c r="D42" s="361">
        <f t="shared" si="15"/>
        <v>0</v>
      </c>
      <c r="E42" s="362">
        <v>0</v>
      </c>
      <c r="F42" s="363">
        <v>0</v>
      </c>
      <c r="G42" s="364">
        <v>0</v>
      </c>
      <c r="H42" s="364">
        <v>0</v>
      </c>
      <c r="I42" s="365">
        <f t="shared" si="1"/>
        <v>0</v>
      </c>
      <c r="J42" s="362">
        <v>0</v>
      </c>
      <c r="K42" s="363">
        <v>0</v>
      </c>
      <c r="L42" s="363">
        <v>0</v>
      </c>
      <c r="M42" s="364">
        <v>0</v>
      </c>
      <c r="N42" s="364"/>
      <c r="O42" s="87" t="str">
        <f t="shared" si="2"/>
        <v>n.m.</v>
      </c>
      <c r="P42" s="366"/>
      <c r="Q42" s="88" t="str">
        <f t="shared" si="3"/>
        <v>n.m.</v>
      </c>
      <c r="R42" s="367"/>
      <c r="S42" s="20"/>
    </row>
    <row r="43" spans="1:19" ht="15" customHeight="1">
      <c r="A43" s="20"/>
      <c r="B43" s="360"/>
      <c r="C43" s="369" t="s">
        <v>40</v>
      </c>
      <c r="D43" s="361">
        <f t="shared" si="15"/>
        <v>-94</v>
      </c>
      <c r="E43" s="362">
        <v>-85</v>
      </c>
      <c r="F43" s="363">
        <v>0</v>
      </c>
      <c r="G43" s="364">
        <v>-9</v>
      </c>
      <c r="H43" s="364">
        <v>0</v>
      </c>
      <c r="I43" s="365">
        <f t="shared" si="1"/>
        <v>-6</v>
      </c>
      <c r="J43" s="362">
        <v>0</v>
      </c>
      <c r="K43" s="363">
        <v>-2</v>
      </c>
      <c r="L43" s="363">
        <v>0</v>
      </c>
      <c r="M43" s="364">
        <v>-4</v>
      </c>
      <c r="N43" s="364"/>
      <c r="O43" s="87" t="str">
        <f t="shared" si="2"/>
        <v>&gt;100%</v>
      </c>
      <c r="P43" s="366"/>
      <c r="Q43" s="88" t="str">
        <f t="shared" si="3"/>
        <v>n.m.</v>
      </c>
      <c r="R43" s="367"/>
      <c r="S43" s="20"/>
    </row>
    <row r="44" spans="1:19" ht="15" customHeight="1">
      <c r="A44" s="20"/>
      <c r="B44" s="360"/>
      <c r="C44" s="215" t="s">
        <v>317</v>
      </c>
      <c r="D44" s="361">
        <f t="shared" si="15"/>
        <v>-67</v>
      </c>
      <c r="E44" s="362">
        <v>0</v>
      </c>
      <c r="F44" s="363">
        <v>-67</v>
      </c>
      <c r="G44" s="364">
        <v>0</v>
      </c>
      <c r="H44" s="364">
        <v>0</v>
      </c>
      <c r="I44" s="365">
        <f t="shared" si="1"/>
        <v>-34</v>
      </c>
      <c r="J44" s="362">
        <v>0</v>
      </c>
      <c r="K44" s="363">
        <v>-34</v>
      </c>
      <c r="L44" s="363">
        <v>0</v>
      </c>
      <c r="M44" s="364">
        <v>0</v>
      </c>
      <c r="N44" s="364"/>
      <c r="O44" s="87">
        <f t="shared" si="2"/>
        <v>0.97058823529411775</v>
      </c>
      <c r="P44" s="366"/>
      <c r="Q44" s="88" t="str">
        <f t="shared" si="3"/>
        <v>n.m.</v>
      </c>
      <c r="R44" s="367"/>
      <c r="S44" s="20"/>
    </row>
    <row r="45" spans="1:19" ht="15" customHeight="1">
      <c r="A45" s="20"/>
      <c r="B45" s="360"/>
      <c r="C45" s="369" t="s">
        <v>131</v>
      </c>
      <c r="D45" s="361">
        <f t="shared" si="15"/>
        <v>0</v>
      </c>
      <c r="E45" s="362">
        <v>0</v>
      </c>
      <c r="F45" s="363">
        <v>0</v>
      </c>
      <c r="G45" s="364">
        <v>0</v>
      </c>
      <c r="H45" s="364">
        <v>0</v>
      </c>
      <c r="I45" s="365">
        <f t="shared" si="1"/>
        <v>0</v>
      </c>
      <c r="J45" s="362">
        <v>0</v>
      </c>
      <c r="K45" s="363">
        <v>0</v>
      </c>
      <c r="L45" s="363">
        <v>0</v>
      </c>
      <c r="M45" s="364">
        <v>0</v>
      </c>
      <c r="N45" s="364"/>
      <c r="O45" s="87" t="str">
        <f t="shared" si="2"/>
        <v>n.m.</v>
      </c>
      <c r="P45" s="366"/>
      <c r="Q45" s="88" t="str">
        <f t="shared" si="3"/>
        <v>n.m.</v>
      </c>
      <c r="R45" s="367"/>
      <c r="S45" s="20"/>
    </row>
    <row r="46" spans="1:19" ht="15" customHeight="1">
      <c r="A46" s="20"/>
      <c r="B46" s="360"/>
      <c r="C46" s="369" t="s">
        <v>260</v>
      </c>
      <c r="D46" s="361">
        <f t="shared" si="15"/>
        <v>-1</v>
      </c>
      <c r="E46" s="362">
        <v>0</v>
      </c>
      <c r="F46" s="363">
        <v>-1</v>
      </c>
      <c r="G46" s="364">
        <v>0</v>
      </c>
      <c r="H46" s="364">
        <v>0</v>
      </c>
      <c r="I46" s="365">
        <f t="shared" si="1"/>
        <v>1085</v>
      </c>
      <c r="J46" s="362">
        <v>0</v>
      </c>
      <c r="K46" s="363">
        <v>0</v>
      </c>
      <c r="L46" s="363">
        <v>-2</v>
      </c>
      <c r="M46" s="364">
        <v>1087</v>
      </c>
      <c r="N46" s="364"/>
      <c r="O46" s="87" t="str">
        <f t="shared" si="2"/>
        <v>n.m.</v>
      </c>
      <c r="P46" s="366"/>
      <c r="Q46" s="88" t="str">
        <f t="shared" si="3"/>
        <v>n.m.</v>
      </c>
      <c r="R46" s="367"/>
      <c r="S46" s="20"/>
    </row>
    <row r="47" spans="1:19" ht="15" customHeight="1">
      <c r="A47" s="20"/>
      <c r="B47" s="360"/>
      <c r="C47" s="369" t="s">
        <v>235</v>
      </c>
      <c r="D47" s="361">
        <f t="shared" si="15"/>
        <v>0</v>
      </c>
      <c r="E47" s="362">
        <v>0</v>
      </c>
      <c r="F47" s="363">
        <v>0</v>
      </c>
      <c r="G47" s="364">
        <v>0</v>
      </c>
      <c r="H47" s="364">
        <v>0</v>
      </c>
      <c r="I47" s="365">
        <f t="shared" si="1"/>
        <v>915</v>
      </c>
      <c r="J47" s="362">
        <v>0</v>
      </c>
      <c r="K47" s="363">
        <v>0</v>
      </c>
      <c r="L47" s="363">
        <v>0</v>
      </c>
      <c r="M47" s="364">
        <v>915</v>
      </c>
      <c r="N47" s="364"/>
      <c r="O47" s="87">
        <f t="shared" si="2"/>
        <v>-1</v>
      </c>
      <c r="P47" s="366"/>
      <c r="Q47" s="88" t="str">
        <f t="shared" si="3"/>
        <v>n.m.</v>
      </c>
      <c r="R47" s="367"/>
      <c r="S47" s="20"/>
    </row>
    <row r="48" spans="1:19" ht="15" customHeight="1">
      <c r="A48" s="20"/>
      <c r="B48" s="360"/>
      <c r="C48" s="369" t="s">
        <v>313</v>
      </c>
      <c r="D48" s="361">
        <f t="shared" si="15"/>
        <v>-255</v>
      </c>
      <c r="E48" s="362">
        <v>0</v>
      </c>
      <c r="F48" s="363">
        <v>0</v>
      </c>
      <c r="G48" s="364">
        <v>0</v>
      </c>
      <c r="H48" s="364">
        <v>-255</v>
      </c>
      <c r="I48" s="365">
        <f t="shared" si="1"/>
        <v>256</v>
      </c>
      <c r="J48" s="362">
        <v>0</v>
      </c>
      <c r="K48" s="363">
        <v>256</v>
      </c>
      <c r="L48" s="363">
        <v>0</v>
      </c>
      <c r="M48" s="364">
        <v>0</v>
      </c>
      <c r="N48" s="364"/>
      <c r="O48" s="87" t="str">
        <f t="shared" si="2"/>
        <v>n.m.</v>
      </c>
      <c r="P48" s="366"/>
      <c r="Q48" s="88" t="str">
        <f t="shared" si="3"/>
        <v>n.m.</v>
      </c>
      <c r="R48" s="367"/>
      <c r="S48" s="20"/>
    </row>
    <row r="49" spans="1:19" ht="15" customHeight="1">
      <c r="A49" s="20"/>
      <c r="B49" s="360"/>
      <c r="C49" s="369" t="s">
        <v>132</v>
      </c>
      <c r="D49" s="361">
        <f t="shared" si="15"/>
        <v>-4002</v>
      </c>
      <c r="E49" s="362">
        <v>-2590</v>
      </c>
      <c r="F49" s="363">
        <v>-5</v>
      </c>
      <c r="G49" s="364">
        <v>-653</v>
      </c>
      <c r="H49" s="364">
        <v>-754</v>
      </c>
      <c r="I49" s="365">
        <f t="shared" si="1"/>
        <v>-1142</v>
      </c>
      <c r="J49" s="362">
        <v>-36</v>
      </c>
      <c r="K49" s="363">
        <v>-553</v>
      </c>
      <c r="L49" s="363">
        <v>-7</v>
      </c>
      <c r="M49" s="364">
        <v>-546</v>
      </c>
      <c r="N49" s="364"/>
      <c r="O49" s="87" t="str">
        <f t="shared" si="2"/>
        <v>&gt;100%</v>
      </c>
      <c r="P49" s="366"/>
      <c r="Q49" s="88" t="str">
        <f t="shared" si="3"/>
        <v>&gt;100%</v>
      </c>
      <c r="R49" s="367"/>
      <c r="S49" s="20"/>
    </row>
    <row r="50" spans="1:19" ht="15" customHeight="1">
      <c r="A50" s="20"/>
      <c r="B50" s="360"/>
      <c r="C50" s="369" t="s">
        <v>274</v>
      </c>
      <c r="D50" s="361">
        <f t="shared" si="15"/>
        <v>1</v>
      </c>
      <c r="E50" s="362">
        <v>0</v>
      </c>
      <c r="F50" s="363">
        <v>0</v>
      </c>
      <c r="G50" s="364">
        <v>0</v>
      </c>
      <c r="H50" s="364">
        <v>1</v>
      </c>
      <c r="I50" s="365">
        <f t="shared" si="1"/>
        <v>2939</v>
      </c>
      <c r="J50" s="362">
        <v>-1</v>
      </c>
      <c r="K50" s="363">
        <v>-8</v>
      </c>
      <c r="L50" s="363">
        <v>2948</v>
      </c>
      <c r="M50" s="364">
        <v>0</v>
      </c>
      <c r="N50" s="364"/>
      <c r="O50" s="87">
        <f t="shared" si="2"/>
        <v>-0.99965974821367809</v>
      </c>
      <c r="P50" s="366"/>
      <c r="Q50" s="88">
        <f t="shared" si="3"/>
        <v>-1</v>
      </c>
      <c r="R50" s="367"/>
      <c r="S50" s="20"/>
    </row>
    <row r="51" spans="1:19" ht="15" customHeight="1">
      <c r="A51" s="20"/>
      <c r="B51" s="360"/>
      <c r="C51" s="369" t="s">
        <v>133</v>
      </c>
      <c r="D51" s="361">
        <f t="shared" si="15"/>
        <v>-35</v>
      </c>
      <c r="E51" s="362">
        <v>-11</v>
      </c>
      <c r="F51" s="363">
        <v>-10</v>
      </c>
      <c r="G51" s="364">
        <v>-12</v>
      </c>
      <c r="H51" s="364">
        <v>-2</v>
      </c>
      <c r="I51" s="365">
        <f t="shared" si="1"/>
        <v>-33</v>
      </c>
      <c r="J51" s="362">
        <v>-7</v>
      </c>
      <c r="K51" s="363">
        <v>0</v>
      </c>
      <c r="L51" s="363">
        <v>2</v>
      </c>
      <c r="M51" s="364">
        <v>-28</v>
      </c>
      <c r="N51" s="364"/>
      <c r="O51" s="87">
        <f t="shared" si="2"/>
        <v>6.0606060606060552E-2</v>
      </c>
      <c r="P51" s="366"/>
      <c r="Q51" s="88">
        <f t="shared" si="3"/>
        <v>0.5714285714285714</v>
      </c>
      <c r="R51" s="367"/>
      <c r="S51" s="20"/>
    </row>
    <row r="52" spans="1:19" s="359" customFormat="1" ht="15" customHeight="1">
      <c r="A52" s="20"/>
      <c r="B52" s="350"/>
      <c r="C52" s="351" t="s">
        <v>287</v>
      </c>
      <c r="D52" s="352">
        <f t="shared" ref="D52:E52" si="16">+D41+D42+D43+D45+D46+D47+D49+D50+D51+D44+D48</f>
        <v>-4453</v>
      </c>
      <c r="E52" s="353">
        <f t="shared" si="16"/>
        <v>-2686</v>
      </c>
      <c r="F52" s="354">
        <f>+F41+F42+F43+F45+F46+F47+F49+F50+F51+F44+F48</f>
        <v>-83</v>
      </c>
      <c r="G52" s="355">
        <f>+G41+G42+G43+G45+G46+G47+G49+G50+G51+G44+G48</f>
        <v>-674</v>
      </c>
      <c r="H52" s="355">
        <f t="shared" ref="H52" si="17">+H41+H42+H43+H45+H46+H47+H49+H50+H51+H44+H48</f>
        <v>-1010</v>
      </c>
      <c r="I52" s="356">
        <f t="shared" si="1"/>
        <v>3980</v>
      </c>
      <c r="J52" s="353">
        <f>+J41+J42+J43+J45+J46+J47+J49+J50+J51+J44+J48</f>
        <v>-44</v>
      </c>
      <c r="K52" s="354">
        <f>+K41+K42+K43+K45+K46+K47+K49+K50+K51+K44+K48</f>
        <v>-341</v>
      </c>
      <c r="L52" s="354">
        <f t="shared" ref="L52:M52" si="18">+L41+L42+L43+L45+L46+L47+L49+L50+L51+L44+L48</f>
        <v>2941</v>
      </c>
      <c r="M52" s="355">
        <f t="shared" si="18"/>
        <v>1424</v>
      </c>
      <c r="N52" s="355"/>
      <c r="O52" s="59" t="str">
        <f t="shared" si="2"/>
        <v>n.m.</v>
      </c>
      <c r="P52" s="286"/>
      <c r="Q52" s="60" t="str">
        <f t="shared" si="3"/>
        <v>&gt;100%</v>
      </c>
      <c r="R52" s="358"/>
      <c r="S52" s="20"/>
    </row>
    <row r="53" spans="1:19" s="359" customFormat="1" ht="15" customHeight="1">
      <c r="A53" s="20"/>
      <c r="B53" s="350"/>
      <c r="C53" s="370" t="s">
        <v>290</v>
      </c>
      <c r="D53" s="371">
        <f t="shared" ref="D53" si="19">+H53+G53+F53+E53</f>
        <v>-251</v>
      </c>
      <c r="E53" s="372">
        <v>0</v>
      </c>
      <c r="F53" s="373">
        <v>-93</v>
      </c>
      <c r="G53" s="374">
        <v>-84</v>
      </c>
      <c r="H53" s="374">
        <v>-74</v>
      </c>
      <c r="I53" s="375">
        <f t="shared" si="1"/>
        <v>-172</v>
      </c>
      <c r="J53" s="372">
        <v>-63</v>
      </c>
      <c r="K53" s="373">
        <v>-50</v>
      </c>
      <c r="L53" s="373">
        <v>-33</v>
      </c>
      <c r="M53" s="374">
        <v>-26</v>
      </c>
      <c r="N53" s="374"/>
      <c r="O53" s="129">
        <f t="shared" si="2"/>
        <v>0.45930232558139528</v>
      </c>
      <c r="P53" s="376"/>
      <c r="Q53" s="130">
        <f t="shared" si="3"/>
        <v>-1</v>
      </c>
      <c r="R53" s="358"/>
      <c r="S53" s="20"/>
    </row>
    <row r="54" spans="1:19" s="359" customFormat="1" ht="15" customHeight="1">
      <c r="A54" s="20"/>
      <c r="B54" s="350"/>
      <c r="C54" s="378"/>
      <c r="D54" s="379"/>
      <c r="E54" s="380"/>
      <c r="F54" s="381"/>
      <c r="G54" s="382"/>
      <c r="H54" s="382"/>
      <c r="I54" s="383"/>
      <c r="J54" s="380"/>
      <c r="K54" s="381"/>
      <c r="L54" s="381"/>
      <c r="M54" s="382"/>
      <c r="N54" s="382"/>
      <c r="O54" s="59"/>
      <c r="P54" s="357"/>
      <c r="Q54" s="60"/>
      <c r="R54" s="358"/>
      <c r="S54" s="20"/>
    </row>
    <row r="55" spans="1:19" s="391" customFormat="1" ht="15" customHeight="1">
      <c r="A55" s="20"/>
      <c r="B55" s="384"/>
      <c r="C55" s="336" t="s">
        <v>314</v>
      </c>
      <c r="D55" s="385">
        <f t="shared" ref="D55" si="20">+D27+D38+D52</f>
        <v>-5901</v>
      </c>
      <c r="E55" s="386">
        <f>+E27+E38+E52</f>
        <v>-3978</v>
      </c>
      <c r="F55" s="387">
        <f>+F27+F38+F52</f>
        <v>103</v>
      </c>
      <c r="G55" s="388">
        <f>+G27+G38+G52</f>
        <v>-619</v>
      </c>
      <c r="H55" s="388">
        <f t="shared" ref="F55:H56" si="21">+H27+H38+H52</f>
        <v>-1407</v>
      </c>
      <c r="I55" s="389">
        <f t="shared" si="1"/>
        <v>2578</v>
      </c>
      <c r="J55" s="386">
        <f t="shared" ref="J55:M55" si="22">+J27+J38+J52</f>
        <v>-169</v>
      </c>
      <c r="K55" s="387">
        <f t="shared" si="22"/>
        <v>-363</v>
      </c>
      <c r="L55" s="387">
        <f t="shared" si="22"/>
        <v>2970</v>
      </c>
      <c r="M55" s="388">
        <f t="shared" si="22"/>
        <v>140</v>
      </c>
      <c r="N55" s="388"/>
      <c r="O55" s="129" t="str">
        <f t="shared" si="2"/>
        <v>n.m.</v>
      </c>
      <c r="P55" s="390"/>
      <c r="Q55" s="130" t="str">
        <f t="shared" si="3"/>
        <v>&gt;100%</v>
      </c>
      <c r="R55" s="377"/>
      <c r="S55" s="20"/>
    </row>
    <row r="56" spans="1:19" s="391" customFormat="1" ht="15" customHeight="1">
      <c r="A56" s="20"/>
      <c r="B56" s="384"/>
      <c r="C56" s="336" t="s">
        <v>315</v>
      </c>
      <c r="D56" s="385">
        <f t="shared" ref="D56:E56" si="23">+D28+D39+D53</f>
        <v>4224</v>
      </c>
      <c r="E56" s="386">
        <f t="shared" si="23"/>
        <v>4427</v>
      </c>
      <c r="F56" s="387">
        <f t="shared" si="21"/>
        <v>63</v>
      </c>
      <c r="G56" s="388">
        <f t="shared" ref="G56" si="24">+G28+G39+G53</f>
        <v>-57</v>
      </c>
      <c r="H56" s="388">
        <f t="shared" si="21"/>
        <v>-209</v>
      </c>
      <c r="I56" s="389">
        <f t="shared" si="1"/>
        <v>95</v>
      </c>
      <c r="J56" s="386">
        <f t="shared" ref="J56:K56" si="25">+J28+J39+J53</f>
        <v>47</v>
      </c>
      <c r="K56" s="387">
        <f t="shared" si="25"/>
        <v>71</v>
      </c>
      <c r="L56" s="387">
        <f>+L28+L39+L53</f>
        <v>46</v>
      </c>
      <c r="M56" s="388">
        <f t="shared" ref="M56" si="26">+M28+M39+M53</f>
        <v>-69</v>
      </c>
      <c r="N56" s="388"/>
      <c r="O56" s="129" t="str">
        <f t="shared" si="2"/>
        <v>&gt;100%</v>
      </c>
      <c r="P56" s="390"/>
      <c r="Q56" s="130" t="str">
        <f t="shared" si="3"/>
        <v>&gt;100%</v>
      </c>
      <c r="R56" s="377"/>
      <c r="S56" s="20"/>
    </row>
    <row r="57" spans="1:19" s="359" customFormat="1" ht="15" customHeight="1">
      <c r="A57" s="20"/>
      <c r="B57" s="350"/>
      <c r="C57" s="351" t="s">
        <v>316</v>
      </c>
      <c r="D57" s="352">
        <f t="shared" ref="D57:E57" si="27">+D53+D39+D28+D52+D38+D27</f>
        <v>-1677</v>
      </c>
      <c r="E57" s="353">
        <f t="shared" si="27"/>
        <v>449</v>
      </c>
      <c r="F57" s="354">
        <f>+F53+F39+F28+F52+F38+F27</f>
        <v>166</v>
      </c>
      <c r="G57" s="355">
        <f>+G53+G39+G28+G52+G38+G27</f>
        <v>-676</v>
      </c>
      <c r="H57" s="355">
        <f t="shared" ref="H57:M57" si="28">+H53+H39+H28+H52+H38+H27</f>
        <v>-1616</v>
      </c>
      <c r="I57" s="356">
        <f t="shared" si="1"/>
        <v>2673</v>
      </c>
      <c r="J57" s="353">
        <f t="shared" si="28"/>
        <v>-122</v>
      </c>
      <c r="K57" s="354">
        <f t="shared" si="28"/>
        <v>-292</v>
      </c>
      <c r="L57" s="354">
        <f t="shared" si="28"/>
        <v>3016</v>
      </c>
      <c r="M57" s="355">
        <f t="shared" si="28"/>
        <v>71</v>
      </c>
      <c r="N57" s="355"/>
      <c r="O57" s="59" t="str">
        <f t="shared" si="2"/>
        <v>n.m.</v>
      </c>
      <c r="P57" s="286"/>
      <c r="Q57" s="60" t="str">
        <f t="shared" si="3"/>
        <v>n.m.</v>
      </c>
      <c r="R57" s="358"/>
      <c r="S57" s="20"/>
    </row>
    <row r="58" spans="1:19" s="359" customFormat="1" ht="15" customHeight="1">
      <c r="A58" s="20"/>
      <c r="B58" s="350"/>
      <c r="C58" s="351"/>
      <c r="D58" s="379"/>
      <c r="E58" s="380"/>
      <c r="F58" s="381"/>
      <c r="G58" s="382"/>
      <c r="H58" s="382"/>
      <c r="I58" s="383"/>
      <c r="J58" s="380"/>
      <c r="K58" s="381"/>
      <c r="L58" s="381"/>
      <c r="M58" s="382"/>
      <c r="N58" s="382"/>
      <c r="O58" s="59"/>
      <c r="P58" s="357"/>
      <c r="Q58" s="60"/>
      <c r="R58" s="358"/>
      <c r="S58" s="20"/>
    </row>
    <row r="59" spans="1:19" s="359" customFormat="1" ht="15" customHeight="1">
      <c r="A59" s="92"/>
      <c r="B59" s="350"/>
      <c r="C59" s="351" t="s">
        <v>210</v>
      </c>
      <c r="D59" s="352">
        <f>+H59</f>
        <v>3620</v>
      </c>
      <c r="E59" s="353">
        <f>+F62</f>
        <v>1496</v>
      </c>
      <c r="F59" s="354">
        <f>+G62</f>
        <v>1328</v>
      </c>
      <c r="G59" s="355">
        <f>+H62</f>
        <v>2004</v>
      </c>
      <c r="H59" s="355">
        <f>+J62</f>
        <v>3620</v>
      </c>
      <c r="I59" s="356">
        <f>+M59</f>
        <v>947</v>
      </c>
      <c r="J59" s="353">
        <f>+K62</f>
        <v>3742</v>
      </c>
      <c r="K59" s="354">
        <f>+L62</f>
        <v>4034</v>
      </c>
      <c r="L59" s="354">
        <v>1018</v>
      </c>
      <c r="M59" s="355">
        <v>947</v>
      </c>
      <c r="N59" s="355"/>
      <c r="O59" s="59" t="str">
        <f t="shared" si="2"/>
        <v>&gt;100%</v>
      </c>
      <c r="P59" s="286"/>
      <c r="Q59" s="60">
        <f t="shared" si="3"/>
        <v>-0.60021378941742376</v>
      </c>
      <c r="R59" s="358"/>
      <c r="S59" s="92"/>
    </row>
    <row r="60" spans="1:19" ht="15" customHeight="1">
      <c r="A60" s="20"/>
      <c r="B60" s="360"/>
      <c r="C60" s="369" t="s">
        <v>134</v>
      </c>
      <c r="D60" s="361">
        <f t="shared" ref="D60:D61" si="29">+E60+F60+G60+H60</f>
        <v>-1677</v>
      </c>
      <c r="E60" s="362">
        <f t="shared" ref="E60" si="30">+E57</f>
        <v>449</v>
      </c>
      <c r="F60" s="363">
        <f>+F57</f>
        <v>166</v>
      </c>
      <c r="G60" s="364">
        <f>+G57</f>
        <v>-676</v>
      </c>
      <c r="H60" s="364">
        <f>+H57</f>
        <v>-1616</v>
      </c>
      <c r="I60" s="365">
        <f t="shared" ref="I60:I61" si="31">+J60+K60+L60+M60</f>
        <v>2673</v>
      </c>
      <c r="J60" s="362">
        <f>+J57</f>
        <v>-122</v>
      </c>
      <c r="K60" s="363">
        <f>+K57</f>
        <v>-292</v>
      </c>
      <c r="L60" s="363">
        <v>3016</v>
      </c>
      <c r="M60" s="364">
        <v>71</v>
      </c>
      <c r="N60" s="364"/>
      <c r="O60" s="87" t="str">
        <f t="shared" si="2"/>
        <v>n.m.</v>
      </c>
      <c r="P60" s="366"/>
      <c r="Q60" s="88" t="str">
        <f t="shared" si="3"/>
        <v>n.m.</v>
      </c>
      <c r="R60" s="367"/>
      <c r="S60" s="20"/>
    </row>
    <row r="61" spans="1:19" ht="15" customHeight="1">
      <c r="A61" s="20"/>
      <c r="B61" s="360"/>
      <c r="C61" s="369" t="s">
        <v>135</v>
      </c>
      <c r="D61" s="361">
        <f t="shared" si="29"/>
        <v>2</v>
      </c>
      <c r="E61" s="362">
        <v>0</v>
      </c>
      <c r="F61" s="363">
        <v>2</v>
      </c>
      <c r="G61" s="364">
        <v>0</v>
      </c>
      <c r="H61" s="364">
        <v>0</v>
      </c>
      <c r="I61" s="365">
        <f t="shared" si="31"/>
        <v>0</v>
      </c>
      <c r="J61" s="362">
        <v>0</v>
      </c>
      <c r="K61" s="363">
        <v>0</v>
      </c>
      <c r="L61" s="363">
        <v>0</v>
      </c>
      <c r="M61" s="364">
        <v>0</v>
      </c>
      <c r="N61" s="364"/>
      <c r="O61" s="87" t="str">
        <f t="shared" si="2"/>
        <v>n.m.</v>
      </c>
      <c r="P61" s="366"/>
      <c r="Q61" s="88" t="str">
        <f t="shared" si="3"/>
        <v>n.m.</v>
      </c>
      <c r="R61" s="367"/>
      <c r="S61" s="20"/>
    </row>
    <row r="62" spans="1:19" s="359" customFormat="1" ht="15" customHeight="1">
      <c r="A62" s="92"/>
      <c r="B62" s="350"/>
      <c r="C62" s="351" t="s">
        <v>211</v>
      </c>
      <c r="D62" s="352">
        <f t="shared" ref="D62:E62" si="32">+D59+D60+D61</f>
        <v>1945</v>
      </c>
      <c r="E62" s="353">
        <f t="shared" si="32"/>
        <v>1945</v>
      </c>
      <c r="F62" s="354">
        <f>+F59+F60+F61</f>
        <v>1496</v>
      </c>
      <c r="G62" s="355">
        <f>+G59+G60+G61</f>
        <v>1328</v>
      </c>
      <c r="H62" s="355">
        <f>+H59+H60+H61</f>
        <v>2004</v>
      </c>
      <c r="I62" s="356">
        <f>+I59+I60+I61</f>
        <v>3620</v>
      </c>
      <c r="J62" s="353">
        <f>+J59+J60</f>
        <v>3620</v>
      </c>
      <c r="K62" s="354">
        <f>+K59+K60</f>
        <v>3742</v>
      </c>
      <c r="L62" s="354">
        <f>+L59+L60+L61</f>
        <v>4034</v>
      </c>
      <c r="M62" s="355">
        <f>+M59+M60+M61</f>
        <v>1018</v>
      </c>
      <c r="N62" s="355"/>
      <c r="O62" s="59">
        <f t="shared" si="2"/>
        <v>-0.46270718232044195</v>
      </c>
      <c r="P62" s="286"/>
      <c r="Q62" s="60">
        <f t="shared" si="3"/>
        <v>-0.46270718232044195</v>
      </c>
      <c r="R62" s="358"/>
      <c r="S62" s="92"/>
    </row>
    <row r="63" spans="1:19" ht="15" customHeight="1">
      <c r="A63" s="20"/>
      <c r="B63" s="360"/>
      <c r="C63" s="369" t="s">
        <v>136</v>
      </c>
      <c r="D63" s="361">
        <f>+E63</f>
        <v>31</v>
      </c>
      <c r="E63" s="362">
        <v>31</v>
      </c>
      <c r="F63" s="363">
        <v>4</v>
      </c>
      <c r="G63" s="364">
        <v>203</v>
      </c>
      <c r="H63" s="364">
        <v>141</v>
      </c>
      <c r="I63" s="365">
        <f>+J63</f>
        <v>326</v>
      </c>
      <c r="J63" s="362">
        <v>326</v>
      </c>
      <c r="K63" s="363">
        <v>391</v>
      </c>
      <c r="L63" s="363">
        <v>311</v>
      </c>
      <c r="M63" s="364">
        <v>199</v>
      </c>
      <c r="N63" s="364"/>
      <c r="O63" s="87">
        <f t="shared" si="2"/>
        <v>-0.90490797546012269</v>
      </c>
      <c r="P63" s="366"/>
      <c r="Q63" s="88">
        <f t="shared" si="3"/>
        <v>-0.90490797546012269</v>
      </c>
      <c r="R63" s="367"/>
      <c r="S63" s="20"/>
    </row>
    <row r="64" spans="1:19" ht="15" customHeight="1">
      <c r="A64" s="20"/>
      <c r="B64" s="360"/>
      <c r="C64" s="369" t="s">
        <v>142</v>
      </c>
      <c r="D64" s="361">
        <f>+E64</f>
        <v>0</v>
      </c>
      <c r="E64" s="362">
        <v>0</v>
      </c>
      <c r="F64" s="363">
        <v>0</v>
      </c>
      <c r="G64" s="364">
        <v>0</v>
      </c>
      <c r="H64" s="364">
        <v>0</v>
      </c>
      <c r="I64" s="365">
        <f>+J64</f>
        <v>0</v>
      </c>
      <c r="J64" s="362">
        <v>0</v>
      </c>
      <c r="K64" s="363">
        <v>0</v>
      </c>
      <c r="L64" s="363">
        <v>0</v>
      </c>
      <c r="M64" s="364">
        <v>-4</v>
      </c>
      <c r="N64" s="364"/>
      <c r="O64" s="87" t="str">
        <f t="shared" si="2"/>
        <v>n.m.</v>
      </c>
      <c r="P64" s="366"/>
      <c r="Q64" s="88" t="str">
        <f t="shared" si="3"/>
        <v>n.m.</v>
      </c>
      <c r="R64" s="367"/>
      <c r="S64" s="20"/>
    </row>
    <row r="65" spans="1:19" s="359" customFormat="1" ht="15" customHeight="1">
      <c r="A65" s="20"/>
      <c r="B65" s="350"/>
      <c r="C65" s="351" t="s">
        <v>137</v>
      </c>
      <c r="D65" s="352">
        <f t="shared" ref="D65:E65" si="33">+D62+D63+D64</f>
        <v>1976</v>
      </c>
      <c r="E65" s="353">
        <f t="shared" si="33"/>
        <v>1976</v>
      </c>
      <c r="F65" s="354">
        <f>+F62+F63+F64</f>
        <v>1500</v>
      </c>
      <c r="G65" s="355">
        <f>+G62+G63+G64</f>
        <v>1531</v>
      </c>
      <c r="H65" s="355">
        <f>+H62+H63+H64</f>
        <v>2145</v>
      </c>
      <c r="I65" s="356">
        <f>+I62+I63+I64</f>
        <v>3946</v>
      </c>
      <c r="J65" s="353">
        <f>+J62+J63</f>
        <v>3946</v>
      </c>
      <c r="K65" s="354">
        <f>+K62+K63</f>
        <v>4133</v>
      </c>
      <c r="L65" s="354">
        <f>+L62+L63+L64</f>
        <v>4345</v>
      </c>
      <c r="M65" s="355">
        <f>+M62+M63+M64</f>
        <v>1213</v>
      </c>
      <c r="N65" s="355"/>
      <c r="O65" s="59">
        <f t="shared" si="2"/>
        <v>-0.49923973644196651</v>
      </c>
      <c r="P65" s="286"/>
      <c r="Q65" s="60">
        <f t="shared" si="3"/>
        <v>-0.49923973644196651</v>
      </c>
      <c r="R65" s="358"/>
      <c r="S65" s="20"/>
    </row>
    <row r="66" spans="1:19" ht="15" customHeight="1">
      <c r="A66" s="20"/>
      <c r="B66" s="360"/>
      <c r="C66" s="351"/>
      <c r="D66" s="392"/>
      <c r="E66" s="393"/>
      <c r="F66" s="394"/>
      <c r="G66" s="395"/>
      <c r="H66" s="395"/>
      <c r="I66" s="396"/>
      <c r="J66" s="393"/>
      <c r="K66" s="394"/>
      <c r="L66" s="394"/>
      <c r="M66" s="395"/>
      <c r="N66" s="395"/>
      <c r="O66" s="59"/>
      <c r="P66" s="357"/>
      <c r="Q66" s="60"/>
      <c r="R66" s="358"/>
      <c r="S66" s="20"/>
    </row>
    <row r="67" spans="1:19" ht="15" customHeight="1">
      <c r="A67" s="20"/>
      <c r="B67" s="360"/>
      <c r="C67" s="397" t="s">
        <v>295</v>
      </c>
      <c r="D67" s="361">
        <f t="shared" ref="D67:D70" si="34">+E67+F67+G67+H67</f>
        <v>1242</v>
      </c>
      <c r="E67" s="362">
        <f t="shared" ref="E67" si="35">+E27</f>
        <v>283</v>
      </c>
      <c r="F67" s="363">
        <f t="shared" ref="F67:M67" si="36">+F27</f>
        <v>532</v>
      </c>
      <c r="G67" s="364">
        <f t="shared" ref="G67" si="37">+G27</f>
        <v>382</v>
      </c>
      <c r="H67" s="364">
        <f t="shared" si="36"/>
        <v>45</v>
      </c>
      <c r="I67" s="365">
        <f t="shared" ref="I67:I77" si="38">+J67+K67+L67+M67</f>
        <v>1926</v>
      </c>
      <c r="J67" s="362">
        <f t="shared" si="36"/>
        <v>649</v>
      </c>
      <c r="K67" s="363">
        <f t="shared" si="36"/>
        <v>362</v>
      </c>
      <c r="L67" s="363">
        <f t="shared" si="36"/>
        <v>411</v>
      </c>
      <c r="M67" s="364">
        <f t="shared" si="36"/>
        <v>504</v>
      </c>
      <c r="N67" s="364"/>
      <c r="O67" s="87">
        <f t="shared" si="2"/>
        <v>-0.35514018691588789</v>
      </c>
      <c r="P67" s="366"/>
      <c r="Q67" s="88">
        <f t="shared" si="3"/>
        <v>-0.56394453004622491</v>
      </c>
      <c r="R67" s="367"/>
      <c r="S67" s="20"/>
    </row>
    <row r="68" spans="1:19" ht="15" customHeight="1">
      <c r="A68" s="20"/>
      <c r="B68" s="360"/>
      <c r="C68" s="397" t="s">
        <v>460</v>
      </c>
      <c r="D68" s="361">
        <f t="shared" si="34"/>
        <v>-1412</v>
      </c>
      <c r="E68" s="362">
        <v>-482</v>
      </c>
      <c r="F68" s="363">
        <v>-283</v>
      </c>
      <c r="G68" s="364">
        <v>-310</v>
      </c>
      <c r="H68" s="364">
        <v>-337</v>
      </c>
      <c r="I68" s="365">
        <f t="shared" si="38"/>
        <v>-1616</v>
      </c>
      <c r="J68" s="362">
        <v>-411</v>
      </c>
      <c r="K68" s="363">
        <v>-357</v>
      </c>
      <c r="L68" s="363">
        <v>-415</v>
      </c>
      <c r="M68" s="364">
        <v>-433</v>
      </c>
      <c r="N68" s="364"/>
      <c r="O68" s="87">
        <f t="shared" si="2"/>
        <v>-0.12623762376237624</v>
      </c>
      <c r="P68" s="366"/>
      <c r="Q68" s="88">
        <f t="shared" si="3"/>
        <v>0.17274939172749382</v>
      </c>
      <c r="R68" s="367"/>
      <c r="S68" s="20"/>
    </row>
    <row r="69" spans="1:19" ht="15" customHeight="1">
      <c r="A69" s="20"/>
      <c r="B69" s="360"/>
      <c r="C69" s="397" t="s">
        <v>307</v>
      </c>
      <c r="D69" s="361">
        <f t="shared" si="34"/>
        <v>1</v>
      </c>
      <c r="E69" s="362">
        <v>0</v>
      </c>
      <c r="F69" s="363">
        <v>1</v>
      </c>
      <c r="G69" s="364">
        <v>0</v>
      </c>
      <c r="H69" s="364">
        <v>0</v>
      </c>
      <c r="I69" s="365">
        <f t="shared" si="38"/>
        <v>3</v>
      </c>
      <c r="J69" s="362">
        <v>1</v>
      </c>
      <c r="K69" s="363">
        <v>0</v>
      </c>
      <c r="L69" s="363">
        <v>0</v>
      </c>
      <c r="M69" s="364">
        <v>2</v>
      </c>
      <c r="N69" s="364"/>
      <c r="O69" s="87">
        <f t="shared" si="2"/>
        <v>-0.66666666666666674</v>
      </c>
      <c r="P69" s="366"/>
      <c r="Q69" s="88">
        <f t="shared" si="3"/>
        <v>-1</v>
      </c>
      <c r="R69" s="367"/>
      <c r="S69" s="20"/>
    </row>
    <row r="70" spans="1:19" ht="15" customHeight="1">
      <c r="A70" s="20"/>
      <c r="B70" s="360"/>
      <c r="C70" s="397" t="s">
        <v>10</v>
      </c>
      <c r="D70" s="361">
        <f t="shared" si="34"/>
        <v>0</v>
      </c>
      <c r="E70" s="362">
        <v>0</v>
      </c>
      <c r="F70" s="363">
        <v>0</v>
      </c>
      <c r="G70" s="364">
        <v>0</v>
      </c>
      <c r="H70" s="364">
        <v>0</v>
      </c>
      <c r="I70" s="365">
        <f t="shared" si="38"/>
        <v>176</v>
      </c>
      <c r="J70" s="362">
        <v>25</v>
      </c>
      <c r="K70" s="363">
        <v>58</v>
      </c>
      <c r="L70" s="363">
        <v>56</v>
      </c>
      <c r="M70" s="364">
        <v>37</v>
      </c>
      <c r="N70" s="364"/>
      <c r="O70" s="87">
        <f t="shared" ref="O70:O77" si="39">+IFERROR(IF(D70*I70&lt;0,"n.m.",IF(D70/I70-1&gt;100%,"&gt;100%",D70/I70-1)),"n.m.")</f>
        <v>-1</v>
      </c>
      <c r="P70" s="366"/>
      <c r="Q70" s="88">
        <f t="shared" ref="Q70:Q77" si="40">+IFERROR(IF(E70*J70&lt;0,"n.m.",IF(E70/J70-1&gt;100%,"&gt;100%",E70/J70-1)),"n.m.")</f>
        <v>-1</v>
      </c>
      <c r="R70" s="367"/>
      <c r="S70" s="20"/>
    </row>
    <row r="71" spans="1:19" ht="15" customHeight="1">
      <c r="A71" s="20"/>
      <c r="B71" s="360"/>
      <c r="C71" s="351" t="s">
        <v>461</v>
      </c>
      <c r="D71" s="352">
        <f t="shared" ref="D71:E71" si="41">+D67+D68+D70+D69</f>
        <v>-169</v>
      </c>
      <c r="E71" s="353">
        <f t="shared" si="41"/>
        <v>-199</v>
      </c>
      <c r="F71" s="354">
        <f>+F67+F68+F70+F69</f>
        <v>250</v>
      </c>
      <c r="G71" s="355">
        <f t="shared" ref="G71" si="42">+G67+G68+G70+G69</f>
        <v>72</v>
      </c>
      <c r="H71" s="355">
        <f t="shared" ref="H71" si="43">+H67+H68+H70+H69</f>
        <v>-292</v>
      </c>
      <c r="I71" s="356">
        <f t="shared" si="38"/>
        <v>489</v>
      </c>
      <c r="J71" s="353">
        <f t="shared" ref="J71:M71" si="44">+J67+J68+J70+J69</f>
        <v>264</v>
      </c>
      <c r="K71" s="354">
        <f t="shared" si="44"/>
        <v>63</v>
      </c>
      <c r="L71" s="354">
        <f t="shared" si="44"/>
        <v>52</v>
      </c>
      <c r="M71" s="355">
        <f t="shared" si="44"/>
        <v>110</v>
      </c>
      <c r="N71" s="355"/>
      <c r="O71" s="59" t="str">
        <f t="shared" si="39"/>
        <v>n.m.</v>
      </c>
      <c r="P71" s="286"/>
      <c r="Q71" s="60" t="str">
        <f t="shared" si="40"/>
        <v>n.m.</v>
      </c>
      <c r="R71" s="367"/>
      <c r="S71" s="20"/>
    </row>
    <row r="72" spans="1:19" ht="15" customHeight="1">
      <c r="A72" s="20"/>
      <c r="B72" s="360"/>
      <c r="C72" s="351"/>
      <c r="D72" s="352"/>
      <c r="E72" s="353"/>
      <c r="F72" s="354"/>
      <c r="G72" s="355"/>
      <c r="H72" s="355"/>
      <c r="I72" s="356"/>
      <c r="J72" s="353"/>
      <c r="K72" s="354"/>
      <c r="L72" s="354"/>
      <c r="M72" s="355"/>
      <c r="N72" s="355"/>
      <c r="O72" s="59"/>
      <c r="P72" s="286"/>
      <c r="Q72" s="60"/>
      <c r="R72" s="367"/>
      <c r="S72" s="20"/>
    </row>
    <row r="73" spans="1:19" ht="15" customHeight="1">
      <c r="A73" s="20"/>
      <c r="B73" s="360"/>
      <c r="C73" s="397" t="s">
        <v>296</v>
      </c>
      <c r="D73" s="361">
        <f t="shared" ref="D73:D76" si="45">+E73+F73+G73+H73</f>
        <v>1554</v>
      </c>
      <c r="E73" s="362">
        <f t="shared" ref="E73" si="46">+E27+E28</f>
        <v>230</v>
      </c>
      <c r="F73" s="363">
        <f t="shared" ref="F73:M73" si="47">+F27+F28</f>
        <v>830</v>
      </c>
      <c r="G73" s="364">
        <f t="shared" ref="G73" si="48">+G27+G28</f>
        <v>500</v>
      </c>
      <c r="H73" s="364">
        <f t="shared" si="47"/>
        <v>-6</v>
      </c>
      <c r="I73" s="365">
        <f t="shared" si="38"/>
        <v>2853</v>
      </c>
      <c r="J73" s="362">
        <f t="shared" si="47"/>
        <v>1032</v>
      </c>
      <c r="K73" s="363">
        <f t="shared" si="47"/>
        <v>609</v>
      </c>
      <c r="L73" s="363">
        <f t="shared" si="47"/>
        <v>631</v>
      </c>
      <c r="M73" s="364">
        <f t="shared" si="47"/>
        <v>581</v>
      </c>
      <c r="N73" s="364"/>
      <c r="O73" s="87">
        <f t="shared" si="39"/>
        <v>-0.455310199789695</v>
      </c>
      <c r="P73" s="366"/>
      <c r="Q73" s="88">
        <f t="shared" si="40"/>
        <v>-0.77713178294573648</v>
      </c>
      <c r="R73" s="367"/>
      <c r="S73" s="20"/>
    </row>
    <row r="74" spans="1:19" ht="15" customHeight="1">
      <c r="A74" s="20"/>
      <c r="B74" s="360"/>
      <c r="C74" s="397" t="s">
        <v>462</v>
      </c>
      <c r="D74" s="361">
        <f t="shared" si="45"/>
        <v>-1724</v>
      </c>
      <c r="E74" s="362">
        <v>-482</v>
      </c>
      <c r="F74" s="363">
        <f>(+F105)*-1</f>
        <v>-423</v>
      </c>
      <c r="G74" s="364">
        <f>(+G105)*-1</f>
        <v>-399</v>
      </c>
      <c r="H74" s="364">
        <f t="shared" ref="H74:M74" si="49">(+H105)*-1</f>
        <v>-420</v>
      </c>
      <c r="I74" s="365">
        <f t="shared" si="38"/>
        <v>-2249</v>
      </c>
      <c r="J74" s="362">
        <f t="shared" si="49"/>
        <v>-683</v>
      </c>
      <c r="K74" s="363">
        <f t="shared" si="49"/>
        <v>-483</v>
      </c>
      <c r="L74" s="363">
        <f t="shared" si="49"/>
        <v>-548</v>
      </c>
      <c r="M74" s="364">
        <f t="shared" si="49"/>
        <v>-535</v>
      </c>
      <c r="N74" s="364"/>
      <c r="O74" s="87">
        <f t="shared" si="39"/>
        <v>-0.23343708314806577</v>
      </c>
      <c r="P74" s="366"/>
      <c r="Q74" s="88">
        <f t="shared" si="40"/>
        <v>-0.294289897510981</v>
      </c>
      <c r="R74" s="367"/>
      <c r="S74" s="20"/>
    </row>
    <row r="75" spans="1:19" ht="15" customHeight="1">
      <c r="A75" s="20"/>
      <c r="B75" s="360"/>
      <c r="C75" s="397" t="s">
        <v>297</v>
      </c>
      <c r="D75" s="361">
        <f t="shared" si="45"/>
        <v>1</v>
      </c>
      <c r="E75" s="362">
        <v>0</v>
      </c>
      <c r="F75" s="363">
        <v>1</v>
      </c>
      <c r="G75" s="364">
        <v>0</v>
      </c>
      <c r="H75" s="364">
        <v>0</v>
      </c>
      <c r="I75" s="365">
        <f t="shared" si="38"/>
        <v>3</v>
      </c>
      <c r="J75" s="362">
        <v>1</v>
      </c>
      <c r="K75" s="363">
        <v>0</v>
      </c>
      <c r="L75" s="363">
        <v>0</v>
      </c>
      <c r="M75" s="364">
        <v>2</v>
      </c>
      <c r="N75" s="364"/>
      <c r="O75" s="87">
        <f t="shared" si="39"/>
        <v>-0.66666666666666674</v>
      </c>
      <c r="P75" s="366"/>
      <c r="Q75" s="88">
        <f t="shared" si="40"/>
        <v>-1</v>
      </c>
      <c r="R75" s="367"/>
      <c r="S75" s="20"/>
    </row>
    <row r="76" spans="1:19" ht="15" customHeight="1">
      <c r="A76" s="20"/>
      <c r="B76" s="360"/>
      <c r="C76" s="397" t="s">
        <v>10</v>
      </c>
      <c r="D76" s="361">
        <f t="shared" si="45"/>
        <v>0</v>
      </c>
      <c r="E76" s="362">
        <v>0</v>
      </c>
      <c r="F76" s="363">
        <f t="shared" ref="F76:H76" si="50">+F70</f>
        <v>0</v>
      </c>
      <c r="G76" s="364">
        <f t="shared" ref="G76" si="51">+G70</f>
        <v>0</v>
      </c>
      <c r="H76" s="364">
        <f t="shared" si="50"/>
        <v>0</v>
      </c>
      <c r="I76" s="365">
        <f t="shared" si="38"/>
        <v>176</v>
      </c>
      <c r="J76" s="362">
        <f t="shared" ref="J76:M76" si="52">+J70</f>
        <v>25</v>
      </c>
      <c r="K76" s="363">
        <f t="shared" si="52"/>
        <v>58</v>
      </c>
      <c r="L76" s="363">
        <f t="shared" si="52"/>
        <v>56</v>
      </c>
      <c r="M76" s="364">
        <f t="shared" si="52"/>
        <v>37</v>
      </c>
      <c r="N76" s="364"/>
      <c r="O76" s="87">
        <f t="shared" si="39"/>
        <v>-1</v>
      </c>
      <c r="P76" s="366"/>
      <c r="Q76" s="88">
        <f t="shared" si="40"/>
        <v>-1</v>
      </c>
      <c r="R76" s="367"/>
      <c r="S76" s="20"/>
    </row>
    <row r="77" spans="1:19" ht="15" customHeight="1">
      <c r="A77" s="20"/>
      <c r="B77" s="360"/>
      <c r="C77" s="351" t="s">
        <v>463</v>
      </c>
      <c r="D77" s="352">
        <f t="shared" ref="D77:E77" si="53">+D73+D74+D76+D75</f>
        <v>-169</v>
      </c>
      <c r="E77" s="353">
        <f t="shared" si="53"/>
        <v>-252</v>
      </c>
      <c r="F77" s="354">
        <f t="shared" ref="F77:H77" si="54">+F73+F74+F76+F75</f>
        <v>408</v>
      </c>
      <c r="G77" s="355">
        <f t="shared" ref="G77" si="55">+G73+G74+G76+G75</f>
        <v>101</v>
      </c>
      <c r="H77" s="355">
        <f t="shared" si="54"/>
        <v>-426</v>
      </c>
      <c r="I77" s="356">
        <f t="shared" si="38"/>
        <v>783</v>
      </c>
      <c r="J77" s="353">
        <f t="shared" ref="J77:M77" si="56">+J73+J74+J76+J75</f>
        <v>375</v>
      </c>
      <c r="K77" s="354">
        <f t="shared" si="56"/>
        <v>184</v>
      </c>
      <c r="L77" s="354">
        <f t="shared" si="56"/>
        <v>139</v>
      </c>
      <c r="M77" s="355">
        <f t="shared" si="56"/>
        <v>85</v>
      </c>
      <c r="N77" s="355"/>
      <c r="O77" s="59" t="str">
        <f t="shared" si="39"/>
        <v>n.m.</v>
      </c>
      <c r="P77" s="286"/>
      <c r="Q77" s="60" t="str">
        <f t="shared" si="40"/>
        <v>n.m.</v>
      </c>
      <c r="R77" s="367"/>
      <c r="S77" s="20"/>
    </row>
    <row r="78" spans="1:19" ht="15" customHeight="1">
      <c r="A78" s="20"/>
      <c r="B78" s="351"/>
      <c r="C78" s="351"/>
      <c r="D78" s="398"/>
      <c r="E78" s="398"/>
      <c r="F78" s="398"/>
      <c r="G78" s="398"/>
      <c r="H78" s="398"/>
      <c r="I78" s="398"/>
      <c r="J78" s="398"/>
      <c r="K78" s="398"/>
      <c r="L78" s="398"/>
      <c r="M78" s="398"/>
      <c r="N78" s="398"/>
      <c r="O78" s="399"/>
      <c r="P78" s="251"/>
      <c r="Q78" s="399"/>
      <c r="R78" s="251"/>
      <c r="S78" s="20"/>
    </row>
    <row r="79" spans="1:19" s="37" customFormat="1" ht="9" customHeight="1">
      <c r="A79" s="20"/>
      <c r="B79" s="20"/>
      <c r="C79" s="20"/>
      <c r="D79" s="20"/>
      <c r="E79" s="20"/>
      <c r="F79" s="20"/>
      <c r="G79" s="20"/>
      <c r="H79" s="20"/>
      <c r="I79" s="20"/>
      <c r="J79" s="20"/>
      <c r="K79" s="20"/>
      <c r="L79" s="20"/>
      <c r="M79" s="20"/>
      <c r="N79" s="20"/>
      <c r="O79" s="36"/>
      <c r="P79" s="20"/>
      <c r="Q79" s="20"/>
      <c r="R79" s="20"/>
      <c r="S79" s="20"/>
    </row>
    <row r="80" spans="1:19" ht="17.25">
      <c r="A80" s="400"/>
      <c r="B80" s="1" t="s">
        <v>464</v>
      </c>
      <c r="C80" s="401"/>
      <c r="D80" s="401"/>
      <c r="E80" s="401"/>
      <c r="F80" s="400"/>
      <c r="G80" s="401"/>
      <c r="H80" s="401"/>
      <c r="I80" s="401"/>
      <c r="J80" s="401"/>
      <c r="K80" s="400"/>
      <c r="L80" s="400"/>
      <c r="M80" s="401"/>
      <c r="N80" s="401"/>
      <c r="O80" s="9"/>
      <c r="P80" s="400"/>
      <c r="Q80" s="10"/>
      <c r="R80" s="400"/>
      <c r="S80" s="400"/>
    </row>
    <row r="81" spans="1:19" ht="17.25">
      <c r="A81" s="400"/>
      <c r="B81" s="1" t="s">
        <v>465</v>
      </c>
      <c r="C81" s="401"/>
      <c r="D81" s="401"/>
      <c r="E81" s="401"/>
      <c r="F81" s="400"/>
      <c r="G81" s="401"/>
      <c r="H81" s="401"/>
      <c r="I81" s="401"/>
      <c r="J81" s="401"/>
      <c r="K81" s="400"/>
      <c r="L81" s="400"/>
      <c r="M81" s="401"/>
      <c r="N81" s="401"/>
      <c r="O81" s="9"/>
      <c r="P81" s="400"/>
      <c r="Q81" s="10"/>
      <c r="R81" s="400"/>
      <c r="S81" s="400"/>
    </row>
    <row r="82" spans="1:19" ht="17.25">
      <c r="A82" s="400"/>
      <c r="B82" s="1" t="s">
        <v>466</v>
      </c>
      <c r="C82" s="401"/>
      <c r="D82" s="401"/>
      <c r="E82" s="401"/>
      <c r="F82" s="400"/>
      <c r="G82" s="401"/>
      <c r="H82" s="401"/>
      <c r="I82" s="401"/>
      <c r="J82" s="401"/>
      <c r="K82" s="400"/>
      <c r="L82" s="400"/>
      <c r="M82" s="401"/>
      <c r="N82" s="401"/>
      <c r="O82" s="9"/>
      <c r="P82" s="400"/>
      <c r="Q82" s="10"/>
      <c r="R82" s="400"/>
      <c r="S82" s="400"/>
    </row>
    <row r="83" spans="1:19" ht="17.25">
      <c r="A83" s="400"/>
      <c r="B83" s="4" t="s">
        <v>467</v>
      </c>
      <c r="C83" s="401"/>
      <c r="D83" s="401"/>
      <c r="E83" s="401"/>
      <c r="F83" s="400"/>
      <c r="G83" s="401"/>
      <c r="H83" s="401"/>
      <c r="I83" s="401"/>
      <c r="J83" s="401"/>
      <c r="K83" s="400"/>
      <c r="L83" s="400"/>
      <c r="M83" s="401"/>
      <c r="N83" s="401"/>
      <c r="O83" s="9"/>
      <c r="P83" s="400"/>
      <c r="Q83" s="10"/>
      <c r="R83" s="400"/>
      <c r="S83" s="400"/>
    </row>
    <row r="84" spans="1:19" ht="17.25">
      <c r="A84" s="400"/>
      <c r="B84" s="229"/>
      <c r="C84" s="401"/>
      <c r="D84" s="401"/>
      <c r="E84" s="401"/>
      <c r="F84" s="400"/>
      <c r="G84" s="401"/>
      <c r="H84" s="401"/>
      <c r="I84" s="401"/>
      <c r="J84" s="401"/>
      <c r="K84" s="400"/>
      <c r="L84" s="400"/>
      <c r="M84" s="401"/>
      <c r="N84" s="401"/>
      <c r="O84" s="9"/>
      <c r="P84" s="400"/>
      <c r="Q84" s="10"/>
      <c r="R84" s="400"/>
      <c r="S84" s="400"/>
    </row>
    <row r="85" spans="1:19" s="37" customFormat="1" ht="9" customHeight="1">
      <c r="A85" s="20"/>
      <c r="B85" s="20"/>
      <c r="C85" s="20"/>
      <c r="D85" s="20"/>
      <c r="E85" s="20"/>
      <c r="F85" s="20"/>
      <c r="G85" s="20"/>
      <c r="H85" s="20"/>
      <c r="I85" s="20"/>
      <c r="J85" s="20"/>
      <c r="K85" s="20"/>
      <c r="L85" s="20"/>
      <c r="M85" s="20"/>
      <c r="N85" s="20"/>
      <c r="O85" s="36"/>
      <c r="P85" s="20"/>
      <c r="Q85" s="20"/>
      <c r="R85" s="20"/>
      <c r="S85" s="20"/>
    </row>
    <row r="86" spans="1:19" ht="15" customHeight="1">
      <c r="A86" s="20"/>
      <c r="B86" s="338"/>
      <c r="C86" s="39" t="s">
        <v>0</v>
      </c>
      <c r="D86" s="402">
        <f t="shared" ref="D86:O87" si="57">+D2</f>
        <v>2014</v>
      </c>
      <c r="E86" s="338" t="str">
        <f t="shared" si="57"/>
        <v>Q4 '14</v>
      </c>
      <c r="F86" s="338" t="str">
        <f t="shared" si="57"/>
        <v>Q3 '14</v>
      </c>
      <c r="G86" s="338" t="str">
        <f t="shared" si="57"/>
        <v>Q2 '14</v>
      </c>
      <c r="H86" s="338" t="str">
        <f t="shared" si="57"/>
        <v>Q1 '14</v>
      </c>
      <c r="I86" s="402">
        <f t="shared" si="57"/>
        <v>2013</v>
      </c>
      <c r="J86" s="338" t="str">
        <f t="shared" si="57"/>
        <v>Q4 '13</v>
      </c>
      <c r="K86" s="338" t="str">
        <f t="shared" si="57"/>
        <v>Q3 '13</v>
      </c>
      <c r="L86" s="338" t="str">
        <f t="shared" si="57"/>
        <v>Q2 '13</v>
      </c>
      <c r="M86" s="338" t="str">
        <f t="shared" si="57"/>
        <v>Q1 '13</v>
      </c>
      <c r="N86" s="338"/>
      <c r="O86" s="338" t="str">
        <f t="shared" si="57"/>
        <v>y-on-y</v>
      </c>
      <c r="P86" s="338"/>
      <c r="Q86" s="403" t="s">
        <v>216</v>
      </c>
      <c r="R86" s="404"/>
      <c r="S86" s="20"/>
    </row>
    <row r="87" spans="1:19" ht="15" customHeight="1">
      <c r="A87" s="20"/>
      <c r="B87" s="343"/>
      <c r="C87" s="344" t="s">
        <v>468</v>
      </c>
      <c r="D87" s="338"/>
      <c r="E87" s="338"/>
      <c r="F87" s="338"/>
      <c r="G87" s="338"/>
      <c r="H87" s="338"/>
      <c r="I87" s="338"/>
      <c r="J87" s="338"/>
      <c r="K87" s="338"/>
      <c r="L87" s="338"/>
      <c r="M87" s="338"/>
      <c r="N87" s="338"/>
      <c r="O87" s="338" t="str">
        <f t="shared" si="57"/>
        <v>FY%</v>
      </c>
      <c r="P87" s="343"/>
      <c r="Q87" s="47" t="str">
        <f>+Q3</f>
        <v>Q4%</v>
      </c>
      <c r="R87" s="338"/>
      <c r="S87" s="20"/>
    </row>
    <row r="88" spans="1:19" ht="15" customHeight="1">
      <c r="A88" s="20"/>
      <c r="B88" s="343"/>
      <c r="C88" s="343"/>
      <c r="D88" s="343"/>
      <c r="E88" s="343"/>
      <c r="F88" s="343"/>
      <c r="G88" s="343"/>
      <c r="H88" s="343"/>
      <c r="I88" s="343"/>
      <c r="J88" s="343"/>
      <c r="K88" s="343"/>
      <c r="L88" s="343"/>
      <c r="M88" s="343"/>
      <c r="N88" s="343"/>
      <c r="O88" s="52"/>
      <c r="P88" s="343"/>
      <c r="Q88" s="52"/>
      <c r="R88" s="343"/>
      <c r="S88" s="20"/>
    </row>
    <row r="89" spans="1:19" ht="15" customHeight="1">
      <c r="A89" s="20"/>
      <c r="B89" s="360"/>
      <c r="C89" s="397" t="s">
        <v>285</v>
      </c>
      <c r="D89" s="405">
        <f>+H89+G89+F89+E89</f>
        <v>314</v>
      </c>
      <c r="E89" s="406">
        <v>1</v>
      </c>
      <c r="F89" s="407">
        <v>141</v>
      </c>
      <c r="G89" s="408">
        <v>89</v>
      </c>
      <c r="H89" s="408">
        <v>83</v>
      </c>
      <c r="I89" s="409">
        <f>+J89+K89+L89+M89</f>
        <v>634</v>
      </c>
      <c r="J89" s="406">
        <v>273</v>
      </c>
      <c r="K89" s="407">
        <v>126</v>
      </c>
      <c r="L89" s="407">
        <v>133</v>
      </c>
      <c r="M89" s="408">
        <v>102</v>
      </c>
      <c r="N89" s="408"/>
      <c r="O89" s="87">
        <f>+IFERROR(IF(D89*I89&lt;0,"n.m.",IF(D89/I89-1&gt;100%,"&gt;100%",D89/I89-1)),"n.m.")</f>
        <v>-0.50473186119873814</v>
      </c>
      <c r="P89" s="410"/>
      <c r="Q89" s="88">
        <f>+IFERROR(IF(E89*J89&lt;0,"n.m.",IF(E89/J89-1&gt;100%,"&gt;100%",E89/J89-1)),"n.m.")</f>
        <v>-0.99633699633699635</v>
      </c>
      <c r="R89" s="411"/>
      <c r="S89" s="20"/>
    </row>
    <row r="90" spans="1:19" ht="15" customHeight="1">
      <c r="A90" s="20"/>
      <c r="B90" s="360"/>
      <c r="C90" s="397" t="s">
        <v>21</v>
      </c>
      <c r="D90" s="405">
        <f t="shared" ref="D90:D91" si="58">+H90+G90+F90+E90</f>
        <v>173</v>
      </c>
      <c r="E90" s="406">
        <v>69</v>
      </c>
      <c r="F90" s="407">
        <v>31</v>
      </c>
      <c r="G90" s="408">
        <v>35</v>
      </c>
      <c r="H90" s="408">
        <v>38</v>
      </c>
      <c r="I90" s="409">
        <f t="shared" ref="I90:I109" si="59">+J90+K90+L90+M90</f>
        <v>187</v>
      </c>
      <c r="J90" s="406">
        <v>67</v>
      </c>
      <c r="K90" s="407">
        <v>46</v>
      </c>
      <c r="L90" s="407">
        <v>44</v>
      </c>
      <c r="M90" s="408">
        <v>30</v>
      </c>
      <c r="N90" s="408"/>
      <c r="O90" s="87">
        <f t="shared" ref="O90:O109" si="60">+IFERROR(IF(D90*I90&lt;0,"n.m.",IF(D90/I90-1&gt;100%,"&gt;100%",D90/I90-1)),"n.m.")</f>
        <v>-7.4866310160427774E-2</v>
      </c>
      <c r="P90" s="410"/>
      <c r="Q90" s="88">
        <f t="shared" ref="Q90:Q109" si="61">+IFERROR(IF(E90*J90&lt;0,"n.m.",IF(E90/J90-1&gt;100%,"&gt;100%",E90/J90-1)),"n.m.")</f>
        <v>2.9850746268656803E-2</v>
      </c>
      <c r="R90" s="411"/>
      <c r="S90" s="20"/>
    </row>
    <row r="91" spans="1:19" ht="15" customHeight="1">
      <c r="A91" s="20"/>
      <c r="B91" s="360"/>
      <c r="C91" s="397" t="s">
        <v>207</v>
      </c>
      <c r="D91" s="405">
        <f t="shared" si="58"/>
        <v>0</v>
      </c>
      <c r="E91" s="406">
        <v>-1</v>
      </c>
      <c r="F91" s="407">
        <v>1</v>
      </c>
      <c r="G91" s="408">
        <v>0</v>
      </c>
      <c r="H91" s="408">
        <v>0</v>
      </c>
      <c r="I91" s="409">
        <f t="shared" si="59"/>
        <v>0</v>
      </c>
      <c r="J91" s="406">
        <v>0</v>
      </c>
      <c r="K91" s="407">
        <v>0</v>
      </c>
      <c r="L91" s="407">
        <v>0</v>
      </c>
      <c r="M91" s="408">
        <v>0</v>
      </c>
      <c r="N91" s="408"/>
      <c r="O91" s="87" t="str">
        <f t="shared" si="60"/>
        <v>n.m.</v>
      </c>
      <c r="P91" s="410"/>
      <c r="Q91" s="88" t="str">
        <f t="shared" si="61"/>
        <v>n.m.</v>
      </c>
      <c r="R91" s="411"/>
      <c r="S91" s="20"/>
    </row>
    <row r="92" spans="1:19" ht="15" customHeight="1">
      <c r="A92" s="20"/>
      <c r="B92" s="350"/>
      <c r="C92" s="412" t="s">
        <v>429</v>
      </c>
      <c r="D92" s="133">
        <f t="shared" ref="D92:E92" si="62">+D89+D90+D91</f>
        <v>487</v>
      </c>
      <c r="E92" s="55">
        <f t="shared" si="62"/>
        <v>69</v>
      </c>
      <c r="F92" s="56">
        <f t="shared" ref="F92:M92" si="63">+F89+F90+F91</f>
        <v>173</v>
      </c>
      <c r="G92" s="58">
        <f t="shared" ref="G92" si="64">+G89+G90+G91</f>
        <v>124</v>
      </c>
      <c r="H92" s="58">
        <f t="shared" si="63"/>
        <v>121</v>
      </c>
      <c r="I92" s="134">
        <f t="shared" si="59"/>
        <v>821</v>
      </c>
      <c r="J92" s="55">
        <f t="shared" si="63"/>
        <v>340</v>
      </c>
      <c r="K92" s="56">
        <f t="shared" si="63"/>
        <v>172</v>
      </c>
      <c r="L92" s="56">
        <f t="shared" si="63"/>
        <v>177</v>
      </c>
      <c r="M92" s="58">
        <f t="shared" si="63"/>
        <v>132</v>
      </c>
      <c r="N92" s="58"/>
      <c r="O92" s="59">
        <f t="shared" si="60"/>
        <v>-0.40682095006090135</v>
      </c>
      <c r="P92" s="56"/>
      <c r="Q92" s="60">
        <f t="shared" si="61"/>
        <v>-0.79705882352941182</v>
      </c>
      <c r="R92" s="413"/>
      <c r="S92" s="20"/>
    </row>
    <row r="93" spans="1:19" s="359" customFormat="1" ht="15" customHeight="1">
      <c r="A93" s="20"/>
      <c r="B93" s="360"/>
      <c r="C93" s="343"/>
      <c r="D93" s="414"/>
      <c r="E93" s="415"/>
      <c r="F93" s="416"/>
      <c r="G93" s="417"/>
      <c r="H93" s="417"/>
      <c r="I93" s="418"/>
      <c r="J93" s="415"/>
      <c r="K93" s="416"/>
      <c r="L93" s="416"/>
      <c r="M93" s="417"/>
      <c r="N93" s="417"/>
      <c r="O93" s="87"/>
      <c r="P93" s="419"/>
      <c r="Q93" s="88"/>
      <c r="R93" s="413"/>
      <c r="S93" s="20"/>
    </row>
    <row r="94" spans="1:19" s="359" customFormat="1" ht="15" customHeight="1">
      <c r="A94" s="20"/>
      <c r="B94" s="360"/>
      <c r="C94" s="397" t="s">
        <v>186</v>
      </c>
      <c r="D94" s="405">
        <f>+H94+G94+F94+E94</f>
        <v>17</v>
      </c>
      <c r="E94" s="406">
        <v>1</v>
      </c>
      <c r="F94" s="407">
        <v>0</v>
      </c>
      <c r="G94" s="408">
        <v>5</v>
      </c>
      <c r="H94" s="408">
        <v>11</v>
      </c>
      <c r="I94" s="409">
        <f t="shared" si="59"/>
        <v>230</v>
      </c>
      <c r="J94" s="406">
        <v>26</v>
      </c>
      <c r="K94" s="407">
        <v>38</v>
      </c>
      <c r="L94" s="407">
        <v>80</v>
      </c>
      <c r="M94" s="408">
        <v>86</v>
      </c>
      <c r="N94" s="408"/>
      <c r="O94" s="87">
        <f t="shared" si="60"/>
        <v>-0.92608695652173911</v>
      </c>
      <c r="P94" s="410"/>
      <c r="Q94" s="88">
        <f t="shared" si="61"/>
        <v>-0.96153846153846156</v>
      </c>
      <c r="R94" s="420"/>
      <c r="S94" s="20"/>
    </row>
    <row r="95" spans="1:19" s="359" customFormat="1" ht="15" customHeight="1">
      <c r="A95" s="20"/>
      <c r="B95" s="360"/>
      <c r="C95" s="397" t="s">
        <v>187</v>
      </c>
      <c r="D95" s="405">
        <f t="shared" ref="D95:D98" si="65">+H95+G95+F95+E95</f>
        <v>185</v>
      </c>
      <c r="E95" s="406">
        <v>66</v>
      </c>
      <c r="F95" s="407">
        <v>40</v>
      </c>
      <c r="G95" s="408">
        <v>38</v>
      </c>
      <c r="H95" s="408">
        <v>41</v>
      </c>
      <c r="I95" s="409">
        <f t="shared" si="59"/>
        <v>275</v>
      </c>
      <c r="J95" s="406">
        <v>62</v>
      </c>
      <c r="K95" s="407">
        <v>55</v>
      </c>
      <c r="L95" s="407">
        <v>72</v>
      </c>
      <c r="M95" s="408">
        <v>86</v>
      </c>
      <c r="N95" s="408"/>
      <c r="O95" s="87">
        <f t="shared" si="60"/>
        <v>-0.32727272727272727</v>
      </c>
      <c r="P95" s="410"/>
      <c r="Q95" s="88">
        <f t="shared" si="61"/>
        <v>6.4516129032258007E-2</v>
      </c>
      <c r="R95" s="420"/>
      <c r="S95" s="20"/>
    </row>
    <row r="96" spans="1:19" ht="15" customHeight="1">
      <c r="A96" s="20"/>
      <c r="B96" s="360"/>
      <c r="C96" s="397" t="s">
        <v>22</v>
      </c>
      <c r="D96" s="405">
        <f t="shared" si="65"/>
        <v>68</v>
      </c>
      <c r="E96" s="406">
        <v>20</v>
      </c>
      <c r="F96" s="407">
        <v>13</v>
      </c>
      <c r="G96" s="408">
        <v>14</v>
      </c>
      <c r="H96" s="408">
        <v>21</v>
      </c>
      <c r="I96" s="409">
        <f t="shared" si="59"/>
        <v>158</v>
      </c>
      <c r="J96" s="406">
        <v>52</v>
      </c>
      <c r="K96" s="407">
        <v>37</v>
      </c>
      <c r="L96" s="407">
        <v>38</v>
      </c>
      <c r="M96" s="408">
        <v>31</v>
      </c>
      <c r="N96" s="408"/>
      <c r="O96" s="87">
        <f t="shared" si="60"/>
        <v>-0.56962025316455689</v>
      </c>
      <c r="P96" s="410"/>
      <c r="Q96" s="88">
        <f t="shared" si="61"/>
        <v>-0.61538461538461542</v>
      </c>
      <c r="R96" s="420"/>
      <c r="S96" s="20"/>
    </row>
    <row r="97" spans="1:19" s="359" customFormat="1" ht="15" customHeight="1">
      <c r="A97" s="20"/>
      <c r="B97" s="360"/>
      <c r="C97" s="397" t="s">
        <v>193</v>
      </c>
      <c r="D97" s="405">
        <f t="shared" si="65"/>
        <v>668</v>
      </c>
      <c r="E97" s="406">
        <v>240</v>
      </c>
      <c r="F97" s="407">
        <v>129</v>
      </c>
      <c r="G97" s="408">
        <v>140</v>
      </c>
      <c r="H97" s="408">
        <v>159</v>
      </c>
      <c r="I97" s="409">
        <f t="shared" si="59"/>
        <v>732</v>
      </c>
      <c r="J97" s="406">
        <v>190</v>
      </c>
      <c r="K97" s="407">
        <v>171</v>
      </c>
      <c r="L97" s="407">
        <v>176</v>
      </c>
      <c r="M97" s="408">
        <v>195</v>
      </c>
      <c r="N97" s="408"/>
      <c r="O97" s="87">
        <f t="shared" si="60"/>
        <v>-8.7431693989071024E-2</v>
      </c>
      <c r="P97" s="410"/>
      <c r="Q97" s="88">
        <f t="shared" si="61"/>
        <v>0.26315789473684204</v>
      </c>
      <c r="R97" s="420"/>
      <c r="S97" s="20"/>
    </row>
    <row r="98" spans="1:19" ht="15" customHeight="1">
      <c r="A98" s="20"/>
      <c r="B98" s="360"/>
      <c r="C98" s="397" t="s">
        <v>207</v>
      </c>
      <c r="D98" s="405">
        <f t="shared" si="65"/>
        <v>288</v>
      </c>
      <c r="E98" s="406">
        <v>83</v>
      </c>
      <c r="F98" s="407">
        <v>66</v>
      </c>
      <c r="G98" s="408">
        <v>74</v>
      </c>
      <c r="H98" s="408">
        <v>65</v>
      </c>
      <c r="I98" s="409">
        <f t="shared" si="59"/>
        <v>22</v>
      </c>
      <c r="J98" s="406">
        <v>9</v>
      </c>
      <c r="K98" s="407">
        <v>7</v>
      </c>
      <c r="L98" s="407">
        <v>3</v>
      </c>
      <c r="M98" s="408">
        <v>3</v>
      </c>
      <c r="N98" s="408"/>
      <c r="O98" s="421" t="str">
        <f t="shared" si="60"/>
        <v>&gt;100%</v>
      </c>
      <c r="P98" s="410"/>
      <c r="Q98" s="422" t="str">
        <f t="shared" si="61"/>
        <v>&gt;100%</v>
      </c>
      <c r="R98" s="420"/>
      <c r="S98" s="20"/>
    </row>
    <row r="99" spans="1:19" ht="15" customHeight="1">
      <c r="A99" s="20"/>
      <c r="B99" s="350"/>
      <c r="C99" s="351" t="s">
        <v>105</v>
      </c>
      <c r="D99" s="133">
        <f t="shared" ref="D99:E99" si="66">D94+D95+D96+D97+D98</f>
        <v>1226</v>
      </c>
      <c r="E99" s="55">
        <f t="shared" si="66"/>
        <v>410</v>
      </c>
      <c r="F99" s="56">
        <f t="shared" ref="F99:H99" si="67">F94+F95+F96+F97+F98</f>
        <v>248</v>
      </c>
      <c r="G99" s="58">
        <f t="shared" ref="G99" si="68">G94+G95+G96+G97+G98</f>
        <v>271</v>
      </c>
      <c r="H99" s="58">
        <f t="shared" si="67"/>
        <v>297</v>
      </c>
      <c r="I99" s="134">
        <f t="shared" si="59"/>
        <v>1417</v>
      </c>
      <c r="J99" s="55">
        <f t="shared" ref="J99:M99" si="69">J94+J95+J96+J97+J98</f>
        <v>339</v>
      </c>
      <c r="K99" s="56">
        <f t="shared" si="69"/>
        <v>308</v>
      </c>
      <c r="L99" s="56">
        <f t="shared" si="69"/>
        <v>369</v>
      </c>
      <c r="M99" s="58">
        <f t="shared" si="69"/>
        <v>401</v>
      </c>
      <c r="N99" s="58"/>
      <c r="O99" s="59">
        <f t="shared" si="60"/>
        <v>-0.13479181369089621</v>
      </c>
      <c r="P99" s="419"/>
      <c r="Q99" s="60">
        <f t="shared" si="61"/>
        <v>0.20943952802359878</v>
      </c>
      <c r="R99" s="413"/>
      <c r="S99" s="20"/>
    </row>
    <row r="100" spans="1:19" ht="15" customHeight="1">
      <c r="A100" s="20"/>
      <c r="B100" s="350"/>
      <c r="C100" s="423"/>
      <c r="D100" s="424"/>
      <c r="E100" s="425"/>
      <c r="F100" s="426"/>
      <c r="G100" s="427"/>
      <c r="H100" s="427"/>
      <c r="I100" s="428"/>
      <c r="J100" s="425"/>
      <c r="K100" s="426"/>
      <c r="L100" s="426"/>
      <c r="M100" s="427"/>
      <c r="N100" s="427"/>
      <c r="O100" s="59"/>
      <c r="P100" s="419"/>
      <c r="Q100" s="60"/>
      <c r="R100" s="413"/>
      <c r="S100" s="20"/>
    </row>
    <row r="101" spans="1:19" s="359" customFormat="1" ht="15" customHeight="1">
      <c r="A101" s="20"/>
      <c r="B101" s="350"/>
      <c r="C101" s="423" t="s">
        <v>114</v>
      </c>
      <c r="D101" s="429">
        <f>+H101+G101+F101+E101</f>
        <v>8</v>
      </c>
      <c r="E101" s="430">
        <v>3</v>
      </c>
      <c r="F101" s="431">
        <v>2</v>
      </c>
      <c r="G101" s="432">
        <v>2</v>
      </c>
      <c r="H101" s="432">
        <v>1</v>
      </c>
      <c r="I101" s="433">
        <f t="shared" si="59"/>
        <v>7</v>
      </c>
      <c r="J101" s="430">
        <v>3</v>
      </c>
      <c r="K101" s="431">
        <v>1</v>
      </c>
      <c r="L101" s="431">
        <v>2</v>
      </c>
      <c r="M101" s="432">
        <v>1</v>
      </c>
      <c r="N101" s="432"/>
      <c r="O101" s="59">
        <f t="shared" si="60"/>
        <v>0.14285714285714279</v>
      </c>
      <c r="P101" s="434"/>
      <c r="Q101" s="60">
        <f t="shared" si="61"/>
        <v>0</v>
      </c>
      <c r="R101" s="435"/>
      <c r="S101" s="20"/>
    </row>
    <row r="102" spans="1:19" ht="15" customHeight="1">
      <c r="A102" s="20"/>
      <c r="B102" s="350"/>
      <c r="C102" s="423"/>
      <c r="D102" s="424"/>
      <c r="E102" s="425"/>
      <c r="F102" s="426"/>
      <c r="G102" s="427"/>
      <c r="H102" s="427"/>
      <c r="I102" s="428"/>
      <c r="J102" s="425"/>
      <c r="K102" s="426"/>
      <c r="L102" s="426"/>
      <c r="M102" s="427"/>
      <c r="N102" s="427"/>
      <c r="O102" s="59"/>
      <c r="P102" s="419"/>
      <c r="Q102" s="60"/>
      <c r="R102" s="413"/>
      <c r="S102" s="20"/>
    </row>
    <row r="103" spans="1:19" s="391" customFormat="1" ht="15" customHeight="1">
      <c r="A103" s="20"/>
      <c r="B103" s="351"/>
      <c r="C103" s="351" t="s">
        <v>23</v>
      </c>
      <c r="D103" s="436">
        <f>+H103+G103+F103+E103</f>
        <v>3</v>
      </c>
      <c r="E103" s="437">
        <v>0</v>
      </c>
      <c r="F103" s="438">
        <v>0</v>
      </c>
      <c r="G103" s="439">
        <v>2</v>
      </c>
      <c r="H103" s="439">
        <v>1</v>
      </c>
      <c r="I103" s="440">
        <f t="shared" si="59"/>
        <v>4</v>
      </c>
      <c r="J103" s="437">
        <v>1</v>
      </c>
      <c r="K103" s="438">
        <v>2</v>
      </c>
      <c r="L103" s="438">
        <v>0</v>
      </c>
      <c r="M103" s="439">
        <v>1</v>
      </c>
      <c r="N103" s="439"/>
      <c r="O103" s="59">
        <f t="shared" si="60"/>
        <v>-0.25</v>
      </c>
      <c r="P103" s="434"/>
      <c r="Q103" s="60">
        <f t="shared" si="61"/>
        <v>-1</v>
      </c>
      <c r="R103" s="435"/>
      <c r="S103" s="20"/>
    </row>
    <row r="104" spans="1:19" s="359" customFormat="1" ht="15" customHeight="1">
      <c r="A104" s="20"/>
      <c r="B104" s="351"/>
      <c r="C104" s="423"/>
      <c r="D104" s="424"/>
      <c r="E104" s="425"/>
      <c r="F104" s="426"/>
      <c r="G104" s="427"/>
      <c r="H104" s="427"/>
      <c r="I104" s="428"/>
      <c r="J104" s="425"/>
      <c r="K104" s="426"/>
      <c r="L104" s="426"/>
      <c r="M104" s="427"/>
      <c r="N104" s="427"/>
      <c r="O104" s="59"/>
      <c r="P104" s="419"/>
      <c r="Q104" s="60"/>
      <c r="R104" s="413"/>
      <c r="S104" s="20"/>
    </row>
    <row r="105" spans="1:19" s="359" customFormat="1" ht="15" customHeight="1">
      <c r="A105" s="20"/>
      <c r="B105" s="351"/>
      <c r="C105" s="351" t="s">
        <v>469</v>
      </c>
      <c r="D105" s="424">
        <f t="shared" ref="D105:E105" si="70">D92+D101+D99+D103</f>
        <v>1724</v>
      </c>
      <c r="E105" s="425">
        <f t="shared" si="70"/>
        <v>482</v>
      </c>
      <c r="F105" s="426">
        <f t="shared" ref="F105:M105" si="71">F92+F101+F99+F103</f>
        <v>423</v>
      </c>
      <c r="G105" s="427">
        <f t="shared" ref="G105" si="72">G92+G101+G99+G103</f>
        <v>399</v>
      </c>
      <c r="H105" s="427">
        <f t="shared" si="71"/>
        <v>420</v>
      </c>
      <c r="I105" s="428">
        <f t="shared" si="59"/>
        <v>2249</v>
      </c>
      <c r="J105" s="425">
        <f t="shared" si="71"/>
        <v>683</v>
      </c>
      <c r="K105" s="426">
        <f t="shared" si="71"/>
        <v>483</v>
      </c>
      <c r="L105" s="426">
        <f t="shared" si="71"/>
        <v>548</v>
      </c>
      <c r="M105" s="427">
        <f t="shared" si="71"/>
        <v>535</v>
      </c>
      <c r="N105" s="427"/>
      <c r="O105" s="59">
        <f t="shared" si="60"/>
        <v>-0.23343708314806577</v>
      </c>
      <c r="P105" s="419"/>
      <c r="Q105" s="60">
        <f t="shared" si="61"/>
        <v>-0.294289897510981</v>
      </c>
      <c r="R105" s="413"/>
      <c r="S105" s="20"/>
    </row>
    <row r="106" spans="1:19" s="359" customFormat="1" ht="15" customHeight="1">
      <c r="A106" s="20"/>
      <c r="B106" s="351"/>
      <c r="C106" s="351"/>
      <c r="D106" s="424"/>
      <c r="E106" s="425"/>
      <c r="F106" s="426"/>
      <c r="G106" s="427"/>
      <c r="H106" s="427"/>
      <c r="I106" s="428"/>
      <c r="J106" s="425"/>
      <c r="K106" s="426"/>
      <c r="L106" s="426"/>
      <c r="M106" s="427"/>
      <c r="N106" s="427"/>
      <c r="O106" s="59"/>
      <c r="P106" s="419"/>
      <c r="Q106" s="60"/>
      <c r="R106" s="413"/>
      <c r="S106" s="20"/>
    </row>
    <row r="107" spans="1:19" s="391" customFormat="1" ht="15" customHeight="1">
      <c r="A107" s="20"/>
      <c r="B107" s="370"/>
      <c r="C107" s="441" t="s">
        <v>283</v>
      </c>
      <c r="D107" s="442">
        <f>+H107+G107+F107+E107</f>
        <v>312</v>
      </c>
      <c r="E107" s="443">
        <v>0</v>
      </c>
      <c r="F107" s="444">
        <v>140</v>
      </c>
      <c r="G107" s="445">
        <v>89</v>
      </c>
      <c r="H107" s="445">
        <v>83</v>
      </c>
      <c r="I107" s="446">
        <f t="shared" si="59"/>
        <v>633</v>
      </c>
      <c r="J107" s="443">
        <v>272</v>
      </c>
      <c r="K107" s="444">
        <v>126</v>
      </c>
      <c r="L107" s="444">
        <v>133</v>
      </c>
      <c r="M107" s="445">
        <v>102</v>
      </c>
      <c r="N107" s="445"/>
      <c r="O107" s="129">
        <f t="shared" si="60"/>
        <v>-0.50710900473933651</v>
      </c>
      <c r="P107" s="447"/>
      <c r="Q107" s="130">
        <f t="shared" si="61"/>
        <v>-1</v>
      </c>
      <c r="R107" s="448"/>
      <c r="S107" s="20"/>
    </row>
    <row r="108" spans="1:19" s="359" customFormat="1" ht="15" customHeight="1">
      <c r="A108" s="20"/>
      <c r="B108" s="351"/>
      <c r="C108" s="441"/>
      <c r="D108" s="424"/>
      <c r="E108" s="425"/>
      <c r="F108" s="426"/>
      <c r="G108" s="427"/>
      <c r="H108" s="427"/>
      <c r="I108" s="428"/>
      <c r="J108" s="425"/>
      <c r="K108" s="426"/>
      <c r="L108" s="426"/>
      <c r="M108" s="427"/>
      <c r="N108" s="427"/>
      <c r="O108" s="59"/>
      <c r="P108" s="419"/>
      <c r="Q108" s="60"/>
      <c r="R108" s="413"/>
      <c r="S108" s="20"/>
    </row>
    <row r="109" spans="1:19" s="359" customFormat="1" ht="15" customHeight="1">
      <c r="A109" s="20"/>
      <c r="B109" s="351"/>
      <c r="C109" s="351" t="s">
        <v>298</v>
      </c>
      <c r="D109" s="424">
        <f t="shared" ref="D109:E109" si="73">+D105-D107</f>
        <v>1412</v>
      </c>
      <c r="E109" s="425">
        <f t="shared" si="73"/>
        <v>482</v>
      </c>
      <c r="F109" s="426">
        <f t="shared" ref="F109:M109" si="74">+F105-F107</f>
        <v>283</v>
      </c>
      <c r="G109" s="427">
        <f t="shared" ref="G109" si="75">+G105-G107</f>
        <v>310</v>
      </c>
      <c r="H109" s="427">
        <f t="shared" si="74"/>
        <v>337</v>
      </c>
      <c r="I109" s="428">
        <f t="shared" si="59"/>
        <v>1616</v>
      </c>
      <c r="J109" s="425">
        <f t="shared" si="74"/>
        <v>411</v>
      </c>
      <c r="K109" s="426">
        <f t="shared" si="74"/>
        <v>357</v>
      </c>
      <c r="L109" s="426">
        <f t="shared" si="74"/>
        <v>415</v>
      </c>
      <c r="M109" s="427">
        <f t="shared" si="74"/>
        <v>433</v>
      </c>
      <c r="N109" s="427"/>
      <c r="O109" s="59">
        <f t="shared" si="60"/>
        <v>-0.12623762376237624</v>
      </c>
      <c r="P109" s="419"/>
      <c r="Q109" s="60">
        <f t="shared" si="61"/>
        <v>0.17274939172749382</v>
      </c>
      <c r="R109" s="413"/>
      <c r="S109" s="20"/>
    </row>
    <row r="110" spans="1:19" s="359" customFormat="1" ht="15" customHeight="1">
      <c r="A110" s="20"/>
      <c r="B110" s="343"/>
      <c r="C110" s="449"/>
      <c r="D110" s="450"/>
      <c r="E110" s="450"/>
      <c r="F110" s="450"/>
      <c r="G110" s="450"/>
      <c r="H110" s="450"/>
      <c r="I110" s="450"/>
      <c r="J110" s="450"/>
      <c r="K110" s="450"/>
      <c r="L110" s="450"/>
      <c r="M110" s="450"/>
      <c r="N110" s="450"/>
      <c r="O110" s="451"/>
      <c r="P110" s="413"/>
      <c r="Q110" s="451"/>
      <c r="R110" s="413"/>
      <c r="S110" s="20"/>
    </row>
    <row r="111" spans="1:19" s="37" customFormat="1" ht="9" customHeight="1">
      <c r="A111" s="20"/>
      <c r="B111" s="20"/>
      <c r="C111" s="20"/>
      <c r="D111" s="20"/>
      <c r="E111" s="20"/>
      <c r="F111" s="20"/>
      <c r="G111" s="20"/>
      <c r="H111" s="20"/>
      <c r="I111" s="20"/>
      <c r="J111" s="20"/>
      <c r="K111" s="20"/>
      <c r="L111" s="20"/>
      <c r="M111" s="20"/>
      <c r="N111" s="20"/>
      <c r="O111" s="36"/>
      <c r="P111" s="20"/>
      <c r="Q111" s="20"/>
      <c r="R111" s="20"/>
      <c r="S111" s="20"/>
    </row>
    <row r="112" spans="1:19" s="359" customFormat="1" ht="17.25">
      <c r="A112" s="351"/>
      <c r="B112" s="2" t="s">
        <v>470</v>
      </c>
      <c r="C112" s="401"/>
      <c r="D112" s="401"/>
      <c r="E112" s="401"/>
      <c r="F112" s="400"/>
      <c r="G112" s="401"/>
      <c r="H112" s="401"/>
      <c r="I112" s="401"/>
      <c r="J112" s="401"/>
      <c r="K112" s="400"/>
      <c r="L112" s="400"/>
      <c r="M112" s="401"/>
      <c r="N112" s="401"/>
      <c r="O112" s="9"/>
      <c r="P112" s="400"/>
      <c r="Q112" s="10"/>
      <c r="R112" s="452"/>
      <c r="S112" s="351"/>
    </row>
    <row r="113" spans="1:19" ht="17.25">
      <c r="A113" s="343"/>
      <c r="B113" s="5"/>
      <c r="C113" s="453"/>
      <c r="D113" s="453"/>
      <c r="E113" s="453"/>
      <c r="F113" s="453"/>
      <c r="G113" s="453"/>
      <c r="H113" s="453"/>
      <c r="I113" s="453"/>
      <c r="J113" s="453"/>
      <c r="K113" s="453"/>
      <c r="L113" s="453"/>
      <c r="M113" s="453"/>
      <c r="N113" s="453"/>
      <c r="O113" s="179"/>
      <c r="P113" s="453"/>
      <c r="Q113" s="179"/>
      <c r="R113" s="453"/>
      <c r="S113" s="343"/>
    </row>
    <row r="114" spans="1:19" s="37" customFormat="1" ht="9" customHeight="1">
      <c r="A114" s="20"/>
      <c r="B114" s="20"/>
      <c r="C114" s="20"/>
      <c r="D114" s="20"/>
      <c r="E114" s="20"/>
      <c r="F114" s="20"/>
      <c r="G114" s="20"/>
      <c r="H114" s="20"/>
      <c r="I114" s="20"/>
      <c r="J114" s="20"/>
      <c r="K114" s="20"/>
      <c r="L114" s="20"/>
      <c r="M114" s="20"/>
      <c r="N114" s="20"/>
      <c r="O114" s="36"/>
      <c r="P114" s="20"/>
      <c r="Q114" s="20"/>
      <c r="R114" s="20"/>
      <c r="S114" s="20"/>
    </row>
    <row r="115" spans="1:19" ht="15" customHeight="1">
      <c r="A115" s="20"/>
      <c r="B115" s="338"/>
      <c r="C115" s="39" t="s">
        <v>0</v>
      </c>
      <c r="D115" s="402">
        <f t="shared" ref="D115:E115" si="76">+D86</f>
        <v>2014</v>
      </c>
      <c r="E115" s="338" t="str">
        <f t="shared" si="76"/>
        <v>Q4 '14</v>
      </c>
      <c r="F115" s="338" t="str">
        <f>+F86</f>
        <v>Q3 '14</v>
      </c>
      <c r="G115" s="338" t="str">
        <f>+G86</f>
        <v>Q2 '14</v>
      </c>
      <c r="H115" s="338" t="str">
        <f>+H86</f>
        <v>Q1 '14</v>
      </c>
      <c r="I115" s="402">
        <f>+I86</f>
        <v>2013</v>
      </c>
      <c r="J115" s="338" t="str">
        <f>+J86</f>
        <v>Q4 '13</v>
      </c>
      <c r="K115" s="338" t="str">
        <f>+K2</f>
        <v>Q3 '13</v>
      </c>
      <c r="L115" s="338" t="str">
        <f>+L86</f>
        <v>Q2 '13</v>
      </c>
      <c r="M115" s="338" t="s">
        <v>229</v>
      </c>
      <c r="N115" s="338"/>
      <c r="O115" s="403"/>
      <c r="P115" s="338"/>
      <c r="Q115" s="403"/>
      <c r="R115" s="404"/>
      <c r="S115" s="20"/>
    </row>
    <row r="116" spans="1:19" s="454" customFormat="1" ht="15" customHeight="1">
      <c r="A116" s="20"/>
      <c r="B116" s="343"/>
      <c r="C116" s="344" t="s">
        <v>471</v>
      </c>
      <c r="D116" s="338"/>
      <c r="E116" s="338"/>
      <c r="F116" s="338"/>
      <c r="G116" s="338"/>
      <c r="H116" s="338"/>
      <c r="I116" s="338"/>
      <c r="J116" s="338"/>
      <c r="K116" s="338"/>
      <c r="L116" s="338"/>
      <c r="M116" s="338"/>
      <c r="N116" s="338"/>
      <c r="O116" s="47"/>
      <c r="P116" s="343"/>
      <c r="Q116" s="47"/>
      <c r="R116" s="338"/>
      <c r="S116" s="20"/>
    </row>
    <row r="117" spans="1:19" ht="15" customHeight="1">
      <c r="A117" s="20"/>
      <c r="B117" s="343"/>
      <c r="C117" s="343"/>
      <c r="D117" s="343"/>
      <c r="E117" s="343"/>
      <c r="F117" s="343"/>
      <c r="G117" s="343"/>
      <c r="H117" s="343"/>
      <c r="I117" s="343"/>
      <c r="J117" s="343"/>
      <c r="K117" s="343"/>
      <c r="L117" s="343"/>
      <c r="M117" s="343"/>
      <c r="N117" s="343"/>
      <c r="O117" s="52"/>
      <c r="P117" s="343"/>
      <c r="Q117" s="52"/>
      <c r="R117" s="343"/>
      <c r="S117" s="20"/>
    </row>
    <row r="118" spans="1:19" ht="15" customHeight="1">
      <c r="A118" s="20"/>
      <c r="B118" s="360"/>
      <c r="C118" s="397" t="s">
        <v>285</v>
      </c>
      <c r="D118" s="313">
        <f>D89/'Growth analysis FY'!G5</f>
        <v>0.12932454695222406</v>
      </c>
      <c r="E118" s="314">
        <f>E89/'Growth analysis Q4'!G5</f>
        <v>0.33333333333333331</v>
      </c>
      <c r="F118" s="316">
        <f>F89/'Growth analysis Q3'!G5</f>
        <v>0.16906474820143885</v>
      </c>
      <c r="G118" s="315">
        <f>G89/'Growth analysis Q2'!G5</f>
        <v>0.10960591133004927</v>
      </c>
      <c r="H118" s="315">
        <f>H89/'Growth analysis Q1'!G5</f>
        <v>0.10654685494223363</v>
      </c>
      <c r="I118" s="217">
        <f>I89/('Growth analysis FY'!L5+'Growth analysis Q4'!L5)</f>
        <v>0.15838121408943293</v>
      </c>
      <c r="J118" s="314">
        <f>J89/'Growth analysis Q4'!L5</f>
        <v>0.32694610778443112</v>
      </c>
      <c r="K118" s="316">
        <f>K89/'Growth analysis Q3'!L5</f>
        <v>0.15769712140175218</v>
      </c>
      <c r="L118" s="316">
        <f>L89/'Growth analysis Q2'!L5</f>
        <v>0.17183462532299743</v>
      </c>
      <c r="M118" s="315">
        <f>M89/'Growth analysis Q1'!L5</f>
        <v>0.13421052631578947</v>
      </c>
      <c r="N118" s="315"/>
      <c r="O118" s="316"/>
      <c r="P118" s="316"/>
      <c r="Q118" s="455"/>
      <c r="R118" s="411"/>
      <c r="S118" s="20"/>
    </row>
    <row r="119" spans="1:19" ht="15" customHeight="1">
      <c r="A119" s="20"/>
      <c r="B119" s="360"/>
      <c r="C119" s="397" t="s">
        <v>21</v>
      </c>
      <c r="D119" s="313">
        <f>D90/'Growth analysis FY'!G6</f>
        <v>0.24400564174894218</v>
      </c>
      <c r="E119" s="314">
        <f>E90/'Growth analysis Q4'!G6</f>
        <v>0.38764044943820225</v>
      </c>
      <c r="F119" s="316">
        <f>F90/'Growth analysis Q3'!G6</f>
        <v>0.17613636363636365</v>
      </c>
      <c r="G119" s="315">
        <f>G90/'Growth analysis Q2'!G6</f>
        <v>0.19662921348314608</v>
      </c>
      <c r="H119" s="315">
        <f>H90/'Growth analysis Q1'!G6</f>
        <v>0.21468926553672316</v>
      </c>
      <c r="I119" s="217">
        <f>I90/('Growth analysis FY'!L6+'Growth analysis Q4'!L6)</f>
        <v>0.20572057205720573</v>
      </c>
      <c r="J119" s="314">
        <f>J90/'Growth analysis Q4'!L6</f>
        <v>0.37016574585635359</v>
      </c>
      <c r="K119" s="316">
        <f>K90/'Growth analysis Q3'!L6</f>
        <v>0.2541436464088398</v>
      </c>
      <c r="L119" s="316">
        <f>L90/'Growth analysis Q2'!L6</f>
        <v>0.24043715846994534</v>
      </c>
      <c r="M119" s="315">
        <f>M90/'Growth analysis Q1'!L6</f>
        <v>0.16393442622950818</v>
      </c>
      <c r="N119" s="315"/>
      <c r="O119" s="316"/>
      <c r="P119" s="316"/>
      <c r="Q119" s="455"/>
      <c r="R119" s="411"/>
      <c r="S119" s="20"/>
    </row>
    <row r="120" spans="1:19" ht="15" customHeight="1">
      <c r="A120" s="20"/>
      <c r="B120" s="360"/>
      <c r="C120" s="397" t="s">
        <v>207</v>
      </c>
      <c r="D120" s="313">
        <f>D91/'Growth analysis FY'!G7</f>
        <v>0</v>
      </c>
      <c r="E120" s="314">
        <f>E91/'Growth analysis Q4'!G7</f>
        <v>-0.125</v>
      </c>
      <c r="F120" s="316">
        <f>F91/'Growth analysis Q3'!G7</f>
        <v>0.14285714285714285</v>
      </c>
      <c r="G120" s="315">
        <f>G91/'Growth analysis Q2'!G7</f>
        <v>0</v>
      </c>
      <c r="H120" s="315">
        <f>H91/'Growth analysis Q1'!G7</f>
        <v>0</v>
      </c>
      <c r="I120" s="217">
        <f>I91/('Growth analysis FY'!L7+'Growth analysis Q4'!L7)</f>
        <v>0</v>
      </c>
      <c r="J120" s="314">
        <f>J91/'Growth analysis Q4'!L7</f>
        <v>0</v>
      </c>
      <c r="K120" s="316">
        <f>K91/'Growth analysis Q3'!L7</f>
        <v>0</v>
      </c>
      <c r="L120" s="316">
        <f>L91/'Growth analysis Q2'!L7</f>
        <v>0</v>
      </c>
      <c r="M120" s="315">
        <f>M91/'Growth analysis Q1'!L7</f>
        <v>0</v>
      </c>
      <c r="N120" s="315"/>
      <c r="O120" s="316"/>
      <c r="P120" s="316"/>
      <c r="Q120" s="455"/>
      <c r="R120" s="411"/>
      <c r="S120" s="20"/>
    </row>
    <row r="121" spans="1:19" ht="15" customHeight="1">
      <c r="A121" s="20"/>
      <c r="B121" s="350"/>
      <c r="C121" s="412" t="s">
        <v>429</v>
      </c>
      <c r="D121" s="319">
        <f>D92/'Growth analysis FY'!G8</f>
        <v>0.15362776025236594</v>
      </c>
      <c r="E121" s="320">
        <f>E92/'Growth analysis Q4'!G8</f>
        <v>0.36507936507936506</v>
      </c>
      <c r="F121" s="322">
        <f>F92/'Growth analysis Q3'!G8</f>
        <v>0.17010816125860373</v>
      </c>
      <c r="G121" s="321">
        <f>G92/'Growth analysis Q2'!G8</f>
        <v>0.12424849699398798</v>
      </c>
      <c r="H121" s="321">
        <f>H92/'Growth analysis Q1'!G8</f>
        <v>0.12525879917184266</v>
      </c>
      <c r="I121" s="219">
        <f>I92/('Growth analysis FY'!L8+'Growth analysis Q4'!L8)</f>
        <v>0.16542413862583116</v>
      </c>
      <c r="J121" s="320">
        <f>J92/'Growth analysis Q4'!L8</f>
        <v>0.33138401559454189</v>
      </c>
      <c r="K121" s="322">
        <f>K92/'Growth analysis Q3'!L8</f>
        <v>0.17373737373737375</v>
      </c>
      <c r="L121" s="322">
        <f>L92/'Growth analysis Q2'!L8</f>
        <v>0.18285123966942149</v>
      </c>
      <c r="M121" s="321">
        <f>M92/'Growth analysis Q1'!L8</f>
        <v>0.13850996852046171</v>
      </c>
      <c r="N121" s="321"/>
      <c r="O121" s="322"/>
      <c r="P121" s="322"/>
      <c r="Q121" s="456"/>
      <c r="R121" s="413"/>
      <c r="S121" s="20"/>
    </row>
    <row r="122" spans="1:19" ht="15" customHeight="1">
      <c r="A122" s="20"/>
      <c r="B122" s="360"/>
      <c r="C122" s="343"/>
      <c r="D122" s="313"/>
      <c r="E122" s="320"/>
      <c r="F122" s="316"/>
      <c r="G122" s="321"/>
      <c r="H122" s="321"/>
      <c r="I122" s="219"/>
      <c r="J122" s="320"/>
      <c r="K122" s="316"/>
      <c r="L122" s="316"/>
      <c r="M122" s="321"/>
      <c r="N122" s="321"/>
      <c r="O122" s="322"/>
      <c r="P122" s="322"/>
      <c r="Q122" s="456"/>
      <c r="R122" s="413"/>
      <c r="S122" s="20"/>
    </row>
    <row r="123" spans="1:19" ht="15" customHeight="1">
      <c r="A123" s="20"/>
      <c r="B123" s="360"/>
      <c r="C123" s="397" t="s">
        <v>186</v>
      </c>
      <c r="D123" s="313">
        <f>D94/'Growth analysis FY'!G10</f>
        <v>1.2082444918265814E-2</v>
      </c>
      <c r="E123" s="314">
        <f>E94/'Growth analysis Q4'!G10</f>
        <v>2.840909090909091E-3</v>
      </c>
      <c r="F123" s="316">
        <f>F94/'Growth analysis Q3'!G10</f>
        <v>0</v>
      </c>
      <c r="G123" s="315">
        <f>G94/'Growth analysis Q2'!G10</f>
        <v>1.4124293785310734E-2</v>
      </c>
      <c r="H123" s="315">
        <f>H94/'Growth analysis Q1'!G10</f>
        <v>3.1700288184438041E-2</v>
      </c>
      <c r="I123" s="217">
        <f>I94/('Growth analysis FY'!L10+'Growth analysis Q4'!L10)</f>
        <v>0.12392241379310345</v>
      </c>
      <c r="J123" s="314">
        <f>J94/'Growth analysis Q4'!L10</f>
        <v>7.3654390934844188E-2</v>
      </c>
      <c r="K123" s="316">
        <f>K94/'Growth analysis Q3'!L10</f>
        <v>0.10133333333333333</v>
      </c>
      <c r="L123" s="316">
        <f>L94/'Growth analysis Q2'!L10</f>
        <v>0.20565552699228792</v>
      </c>
      <c r="M123" s="315">
        <f>M94/'Growth analysis Q1'!L10</f>
        <v>0.22279792746113988</v>
      </c>
      <c r="N123" s="315"/>
      <c r="O123" s="322"/>
      <c r="P123" s="322"/>
      <c r="Q123" s="456"/>
      <c r="R123" s="413"/>
      <c r="S123" s="20"/>
    </row>
    <row r="124" spans="1:19" ht="15" customHeight="1">
      <c r="A124" s="20"/>
      <c r="B124" s="360"/>
      <c r="C124" s="397" t="s">
        <v>187</v>
      </c>
      <c r="D124" s="313">
        <f>D95/'Growth analysis FY'!G11</f>
        <v>9.6555323590814202E-2</v>
      </c>
      <c r="E124" s="314">
        <f>E95/'Growth analysis Q4'!G11</f>
        <v>0.13750000000000001</v>
      </c>
      <c r="F124" s="316">
        <f>F95/'Growth analysis Q3'!G11</f>
        <v>8.385744234800839E-2</v>
      </c>
      <c r="G124" s="315">
        <f>G95/'Growth analysis Q2'!G11</f>
        <v>7.9831932773109238E-2</v>
      </c>
      <c r="H124" s="315">
        <f>H95/'Growth analysis Q1'!G11</f>
        <v>8.4886128364389232E-2</v>
      </c>
      <c r="I124" s="217">
        <f>I95/('Growth analysis FY'!L11+'Growth analysis Q4'!L11)</f>
        <v>0.11265874641540352</v>
      </c>
      <c r="J124" s="314">
        <f>J95/'Growth analysis Q4'!L11</f>
        <v>0.12601626016260162</v>
      </c>
      <c r="K124" s="316">
        <f>K95/'Growth analysis Q3'!L11</f>
        <v>0.11247443762781185</v>
      </c>
      <c r="L124" s="316">
        <f>L95/'Growth analysis Q2'!L11</f>
        <v>0.15</v>
      </c>
      <c r="M124" s="315">
        <f>M95/'Growth analysis Q1'!L11</f>
        <v>0.17622950819672131</v>
      </c>
      <c r="N124" s="315"/>
      <c r="O124" s="322"/>
      <c r="P124" s="322"/>
      <c r="Q124" s="456"/>
      <c r="R124" s="413"/>
      <c r="S124" s="20"/>
    </row>
    <row r="125" spans="1:19" ht="15" customHeight="1">
      <c r="A125" s="20"/>
      <c r="B125" s="360"/>
      <c r="C125" s="397" t="s">
        <v>22</v>
      </c>
      <c r="D125" s="313">
        <f>D96/'Growth analysis FY'!G12</f>
        <v>2.3367697594501718E-2</v>
      </c>
      <c r="E125" s="314">
        <f>E96/'Growth analysis Q4'!G12</f>
        <v>2.677376171352075E-2</v>
      </c>
      <c r="F125" s="316">
        <f>F96/'Growth analysis Q3'!G12</f>
        <v>1.8413597733711047E-2</v>
      </c>
      <c r="G125" s="315">
        <f>G96/'Growth analysis Q2'!G12</f>
        <v>1.9257221458046769E-2</v>
      </c>
      <c r="H125" s="315">
        <f>H96/'Growth analysis Q1'!G12</f>
        <v>2.8767123287671233E-2</v>
      </c>
      <c r="I125" s="217">
        <f>I96/('Growth analysis FY'!L12+'Growth analysis Q4'!L12)</f>
        <v>3.9898989898989899E-2</v>
      </c>
      <c r="J125" s="314">
        <f>J96/'Growth analysis Q4'!L12</f>
        <v>6.6496163682864456E-2</v>
      </c>
      <c r="K125" s="316">
        <f>K96/'Growth analysis Q3'!L12</f>
        <v>4.8748353096179184E-2</v>
      </c>
      <c r="L125" s="316">
        <f>L96/'Growth analysis Q2'!L12</f>
        <v>4.6740467404674045E-2</v>
      </c>
      <c r="M125" s="315">
        <f>M96/'Growth analysis Q1'!L12</f>
        <v>3.7621359223300968E-2</v>
      </c>
      <c r="N125" s="315"/>
      <c r="O125" s="322"/>
      <c r="P125" s="322"/>
      <c r="Q125" s="456"/>
      <c r="R125" s="413"/>
      <c r="S125" s="20"/>
    </row>
    <row r="126" spans="1:19" ht="15" customHeight="1">
      <c r="A126" s="20"/>
      <c r="B126" s="360"/>
      <c r="C126" s="397" t="s">
        <v>193</v>
      </c>
      <c r="D126" s="313">
        <f>D97/'Growth analysis FY'!G13</f>
        <v>0.29755011135857462</v>
      </c>
      <c r="E126" s="314">
        <f>E97/'Growth analysis Q4'!G13</f>
        <v>0.42402826855123676</v>
      </c>
      <c r="F126" s="316">
        <f>F97/'Growth analysis Q3'!G13</f>
        <v>0.23159784560143626</v>
      </c>
      <c r="G126" s="315">
        <f>G97/'Growth analysis Q2'!G13</f>
        <v>0.25</v>
      </c>
      <c r="H126" s="315">
        <f>H97/'Growth analysis Q1'!G13</f>
        <v>0.28291814946619215</v>
      </c>
      <c r="I126" s="217">
        <f>I97/('Growth analysis FY'!L13+'Growth analysis Q4'!L13)</f>
        <v>0.24957381520627345</v>
      </c>
      <c r="J126" s="314">
        <f>J97/'Growth analysis Q4'!L13</f>
        <v>0.3292894280762565</v>
      </c>
      <c r="K126" s="316">
        <f>K97/'Growth analysis Q3'!L13</f>
        <v>0.29331046312178388</v>
      </c>
      <c r="L126" s="316">
        <f>L97/'Growth analysis Q2'!L13</f>
        <v>0.29679595278246207</v>
      </c>
      <c r="M126" s="315">
        <f>M97/'Growth analysis Q1'!L13</f>
        <v>0.32338308457711445</v>
      </c>
      <c r="N126" s="315"/>
      <c r="O126" s="322"/>
      <c r="P126" s="322"/>
      <c r="Q126" s="456"/>
      <c r="R126" s="413"/>
      <c r="S126" s="20"/>
    </row>
    <row r="127" spans="1:19" s="359" customFormat="1" ht="15" customHeight="1">
      <c r="A127" s="20"/>
      <c r="B127" s="360"/>
      <c r="C127" s="397" t="s">
        <v>207</v>
      </c>
      <c r="D127" s="313">
        <f>D98/'Growth analysis FY'!G14</f>
        <v>-0.13846153846153847</v>
      </c>
      <c r="E127" s="314">
        <f>E98/'Growth analysis Q4'!G14</f>
        <v>-0.1690427698574338</v>
      </c>
      <c r="F127" s="316">
        <f>F98/'Growth analysis Q3'!G14</f>
        <v>-0.12476370510396975</v>
      </c>
      <c r="G127" s="315">
        <f>G98/'Growth analysis Q2'!G14</f>
        <v>-0.13988657844990549</v>
      </c>
      <c r="H127" s="315">
        <f>H98/'Growth analysis Q1'!G14</f>
        <v>-0.1224105461393597</v>
      </c>
      <c r="I127" s="217">
        <f>I98/('Growth analysis FY'!L14+'Growth analysis Q4'!L14)</f>
        <v>-7.9594790159189573E-3</v>
      </c>
      <c r="J127" s="314">
        <f>J98/'Growth analysis Q4'!L14</f>
        <v>-1.6363636363636365E-2</v>
      </c>
      <c r="K127" s="316">
        <f>K98/'Growth analysis Q3'!L14</f>
        <v>-1.2844036697247707E-2</v>
      </c>
      <c r="L127" s="316">
        <f>L98/'Growth analysis Q2'!L14</f>
        <v>-5.3859964093357273E-3</v>
      </c>
      <c r="M127" s="315">
        <f>M98/'Growth analysis Q1'!L14</f>
        <v>-5.3380782918149468E-3</v>
      </c>
      <c r="N127" s="315"/>
      <c r="O127" s="322"/>
      <c r="P127" s="322"/>
      <c r="Q127" s="456"/>
      <c r="R127" s="413"/>
      <c r="S127" s="20"/>
    </row>
    <row r="128" spans="1:19" ht="15" customHeight="1">
      <c r="A128" s="20"/>
      <c r="B128" s="360"/>
      <c r="C128" s="351" t="s">
        <v>105</v>
      </c>
      <c r="D128" s="319">
        <f>D99/'Growth analysis FY'!G15</f>
        <v>0.19162238199437323</v>
      </c>
      <c r="E128" s="320">
        <f>E99/'Growth analysis Q4'!G15</f>
        <v>0.2478839177750907</v>
      </c>
      <c r="F128" s="322">
        <f>F99/'Growth analysis Q3'!G15</f>
        <v>0.1584664536741214</v>
      </c>
      <c r="G128" s="321">
        <f>G99/'Growth analysis Q2'!G15</f>
        <v>0.17065491183879095</v>
      </c>
      <c r="H128" s="321">
        <f>H99/'Growth analysis Q1'!G15</f>
        <v>0.18667504714016342</v>
      </c>
      <c r="I128" s="219">
        <f>I99/('Growth analysis FY'!L15+'Growth analysis Q4'!L15)</f>
        <v>0.16816995015428435</v>
      </c>
      <c r="J128" s="320">
        <f>J99/'Growth analysis Q4'!L15</f>
        <v>0.20495767835550183</v>
      </c>
      <c r="K128" s="322">
        <f>K99/'Growth analysis Q3'!L15</f>
        <v>0.18543046357615894</v>
      </c>
      <c r="L128" s="322">
        <f>L99/'Growth analysis Q2'!L15</f>
        <v>0.21478463329452852</v>
      </c>
      <c r="M128" s="321">
        <f>M99/'Growth analysis Q1'!L15</f>
        <v>0.23059229442208165</v>
      </c>
      <c r="N128" s="321"/>
      <c r="O128" s="322"/>
      <c r="P128" s="322"/>
      <c r="Q128" s="456"/>
      <c r="R128" s="411"/>
      <c r="S128" s="20"/>
    </row>
    <row r="129" spans="1:19" ht="15" customHeight="1">
      <c r="A129" s="20"/>
      <c r="B129" s="360"/>
      <c r="C129" s="423"/>
      <c r="D129" s="313"/>
      <c r="E129" s="320"/>
      <c r="F129" s="316"/>
      <c r="G129" s="321"/>
      <c r="H129" s="321"/>
      <c r="I129" s="219"/>
      <c r="J129" s="320"/>
      <c r="K129" s="316"/>
      <c r="L129" s="316"/>
      <c r="M129" s="321"/>
      <c r="N129" s="321"/>
      <c r="O129" s="322"/>
      <c r="P129" s="322"/>
      <c r="Q129" s="456"/>
      <c r="R129" s="411"/>
      <c r="S129" s="20"/>
    </row>
    <row r="130" spans="1:19" ht="15" customHeight="1">
      <c r="A130" s="20"/>
      <c r="B130" s="360"/>
      <c r="C130" s="423" t="s">
        <v>114</v>
      </c>
      <c r="D130" s="319">
        <f>D101/'Growth analysis FY'!G17</f>
        <v>8.4388185654008432E-3</v>
      </c>
      <c r="E130" s="320">
        <f>E101/'Growth analysis Q4'!G17</f>
        <v>1.2096774193548387E-2</v>
      </c>
      <c r="F130" s="322">
        <f>F101/'Growth analysis Q3'!G17</f>
        <v>8.23045267489712E-3</v>
      </c>
      <c r="G130" s="321">
        <f>G101/'Growth analysis Q2'!G17</f>
        <v>8.658008658008658E-3</v>
      </c>
      <c r="H130" s="321">
        <f>H101/'Growth analysis Q1'!G17</f>
        <v>4.4247787610619468E-3</v>
      </c>
      <c r="I130" s="219">
        <f>I101/('Growth analysis FY'!L17+'Growth analysis Q4'!L17)</f>
        <v>5.8284762697751874E-3</v>
      </c>
      <c r="J130" s="320">
        <f>J101/'Growth analysis Q4'!L17</f>
        <v>1.2931034482758621E-2</v>
      </c>
      <c r="K130" s="322">
        <f>K101/'Growth analysis Q3'!L17</f>
        <v>4.0322580645161289E-3</v>
      </c>
      <c r="L130" s="322">
        <f>L101/'Growth analysis Q2'!L17</f>
        <v>8.0971659919028341E-3</v>
      </c>
      <c r="M130" s="321">
        <f>M101/'Growth analysis Q1'!L17</f>
        <v>4.1322314049586778E-3</v>
      </c>
      <c r="N130" s="321"/>
      <c r="O130" s="322"/>
      <c r="P130" s="322"/>
      <c r="Q130" s="456"/>
      <c r="R130" s="413"/>
      <c r="S130" s="20"/>
    </row>
    <row r="131" spans="1:19" ht="15" customHeight="1">
      <c r="A131" s="20"/>
      <c r="B131" s="360"/>
      <c r="C131" s="423"/>
      <c r="D131" s="313"/>
      <c r="E131" s="320"/>
      <c r="F131" s="322"/>
      <c r="G131" s="321"/>
      <c r="H131" s="321"/>
      <c r="I131" s="219"/>
      <c r="J131" s="320"/>
      <c r="K131" s="322"/>
      <c r="L131" s="322"/>
      <c r="M131" s="321"/>
      <c r="N131" s="321"/>
      <c r="O131" s="322"/>
      <c r="P131" s="322"/>
      <c r="Q131" s="456"/>
      <c r="R131" s="411"/>
      <c r="S131" s="20"/>
    </row>
    <row r="132" spans="1:19" ht="15" customHeight="1">
      <c r="A132" s="20"/>
      <c r="B132" s="384"/>
      <c r="C132" s="351" t="s">
        <v>23</v>
      </c>
      <c r="D132" s="319">
        <f>D103/'Growth analysis FY'!G19</f>
        <v>3.7037037037037035E-2</v>
      </c>
      <c r="E132" s="320">
        <f>E103/'Growth analysis Q4'!G19</f>
        <v>0</v>
      </c>
      <c r="F132" s="322">
        <f>F103/'Growth analysis Q3'!G19</f>
        <v>0</v>
      </c>
      <c r="G132" s="321">
        <f>G103/'Growth analysis Q2'!G19</f>
        <v>0.11764705882352941</v>
      </c>
      <c r="H132" s="321">
        <f>H103/'Growth analysis Q1'!G19</f>
        <v>4.7619047619047616E-2</v>
      </c>
      <c r="I132" s="219">
        <f>I103/('Growth analysis FY'!L19+'Growth analysis Q4'!L19)</f>
        <v>4.2105263157894736E-2</v>
      </c>
      <c r="J132" s="320">
        <f>J103/'Growth analysis Q4'!L19</f>
        <v>5.8823529411764705E-2</v>
      </c>
      <c r="K132" s="322">
        <f>K103/'Growth analysis Q3'!L19</f>
        <v>9.0909090909090912E-2</v>
      </c>
      <c r="L132" s="322">
        <f>L103/'Growth analysis Q2'!L19</f>
        <v>0</v>
      </c>
      <c r="M132" s="321">
        <f>M103/'Growth analysis Q1'!L19</f>
        <v>4.7619047619047616E-2</v>
      </c>
      <c r="N132" s="321"/>
      <c r="O132" s="322"/>
      <c r="P132" s="322"/>
      <c r="Q132" s="456"/>
      <c r="R132" s="457"/>
      <c r="S132" s="20"/>
    </row>
    <row r="133" spans="1:19" ht="15" customHeight="1">
      <c r="A133" s="20"/>
      <c r="B133" s="350"/>
      <c r="C133" s="423"/>
      <c r="D133" s="319"/>
      <c r="E133" s="320"/>
      <c r="F133" s="322"/>
      <c r="G133" s="321"/>
      <c r="H133" s="321"/>
      <c r="I133" s="219"/>
      <c r="J133" s="320"/>
      <c r="K133" s="322"/>
      <c r="L133" s="322"/>
      <c r="M133" s="321"/>
      <c r="N133" s="321"/>
      <c r="O133" s="322"/>
      <c r="P133" s="322"/>
      <c r="Q133" s="456"/>
      <c r="R133" s="413"/>
      <c r="S133" s="20"/>
    </row>
    <row r="134" spans="1:19" s="359" customFormat="1" ht="15" customHeight="1">
      <c r="A134" s="20"/>
      <c r="B134" s="360"/>
      <c r="C134" s="351" t="s">
        <v>472</v>
      </c>
      <c r="D134" s="319">
        <f>D105/'Growth analysis FY'!G23</f>
        <v>0.16615265998457979</v>
      </c>
      <c r="E134" s="320">
        <f>E105/'Growth analysis Q4'!G23</f>
        <v>0.23307543520309479</v>
      </c>
      <c r="F134" s="322">
        <f>F105/'Growth analysis Q3'!G23</f>
        <v>0.15199425080848006</v>
      </c>
      <c r="G134" s="321">
        <f>G105/'Growth analysis Q2'!G23</f>
        <v>0.14362850971922247</v>
      </c>
      <c r="H134" s="321">
        <f>H105/'Growth analysis Q1'!G23</f>
        <v>0.15289406625409538</v>
      </c>
      <c r="I134" s="219">
        <f>I105/('Growth analysis FY'!L23+'Growth analysis Q4'!L23)</f>
        <v>0.15634341327771983</v>
      </c>
      <c r="J134" s="320">
        <f>J105/'Growth analysis Q4'!L23</f>
        <v>0.23748261474269819</v>
      </c>
      <c r="K134" s="322">
        <f>K105/'Growth analysis Q3'!L23</f>
        <v>0.16929547844374343</v>
      </c>
      <c r="L134" s="322">
        <f>L105/'Growth analysis Q2'!L23</f>
        <v>0.18968501211491864</v>
      </c>
      <c r="M134" s="321">
        <f>M105/'Growth analysis Q1'!L23</f>
        <v>0.18505707367692839</v>
      </c>
      <c r="N134" s="321"/>
      <c r="O134" s="322"/>
      <c r="P134" s="322"/>
      <c r="Q134" s="456"/>
      <c r="R134" s="420"/>
      <c r="S134" s="20"/>
    </row>
    <row r="135" spans="1:19" s="359" customFormat="1" ht="15" customHeight="1">
      <c r="A135" s="20"/>
      <c r="B135" s="360"/>
      <c r="C135" s="351"/>
      <c r="D135" s="319"/>
      <c r="E135" s="320"/>
      <c r="F135" s="322"/>
      <c r="G135" s="321"/>
      <c r="H135" s="321"/>
      <c r="I135" s="219"/>
      <c r="J135" s="320"/>
      <c r="K135" s="322"/>
      <c r="L135" s="322"/>
      <c r="M135" s="321"/>
      <c r="N135" s="321"/>
      <c r="O135" s="322"/>
      <c r="P135" s="322"/>
      <c r="Q135" s="456"/>
      <c r="R135" s="420"/>
      <c r="S135" s="20"/>
    </row>
    <row r="136" spans="1:19" s="391" customFormat="1" ht="15" customHeight="1">
      <c r="A136" s="20"/>
      <c r="B136" s="384"/>
      <c r="C136" s="441" t="s">
        <v>356</v>
      </c>
      <c r="D136" s="326">
        <f>D107/'Growth analysis FY'!G25</f>
        <v>0.1326530612244898</v>
      </c>
      <c r="E136" s="125">
        <v>0</v>
      </c>
      <c r="F136" s="330">
        <f>F107/'Growth analysis Q3'!G25</f>
        <v>0.17391304347826086</v>
      </c>
      <c r="G136" s="327">
        <f>G107/'Growth analysis Q2'!G25</f>
        <v>0.11280101394169835</v>
      </c>
      <c r="H136" s="327">
        <f>H107/'Growth analysis Q1'!G25</f>
        <v>0.10949868073878628</v>
      </c>
      <c r="I136" s="328">
        <f>I107/('Growth analysis FY'!L25+'Growth analysis Q4'!L25)</f>
        <v>0.16335483870967743</v>
      </c>
      <c r="J136" s="329">
        <f>J107/'Growth analysis Q4'!L25</f>
        <v>0.33663366336633666</v>
      </c>
      <c r="K136" s="330">
        <f>K107/'Growth analysis Q3'!L25</f>
        <v>0.16300129366106081</v>
      </c>
      <c r="L136" s="330">
        <f>L107/'Growth analysis Q2'!L25</f>
        <v>0.17733333333333334</v>
      </c>
      <c r="M136" s="327">
        <f>M107/'Growth analysis Q1'!L25</f>
        <v>0.13858695652173914</v>
      </c>
      <c r="N136" s="327"/>
      <c r="O136" s="330"/>
      <c r="P136" s="330"/>
      <c r="Q136" s="458"/>
      <c r="R136" s="448"/>
      <c r="S136" s="20"/>
    </row>
    <row r="137" spans="1:19" ht="15" customHeight="1">
      <c r="A137" s="20"/>
      <c r="B137" s="350"/>
      <c r="C137" s="441"/>
      <c r="D137" s="319"/>
      <c r="E137" s="320"/>
      <c r="F137" s="322"/>
      <c r="G137" s="321"/>
      <c r="H137" s="321"/>
      <c r="I137" s="219"/>
      <c r="J137" s="320"/>
      <c r="K137" s="322"/>
      <c r="L137" s="322"/>
      <c r="M137" s="321"/>
      <c r="N137" s="321"/>
      <c r="O137" s="322"/>
      <c r="P137" s="322"/>
      <c r="Q137" s="456"/>
      <c r="R137" s="413"/>
      <c r="S137" s="20"/>
    </row>
    <row r="138" spans="1:19" ht="15" customHeight="1">
      <c r="A138" s="20"/>
      <c r="B138" s="350"/>
      <c r="C138" s="351" t="s">
        <v>303</v>
      </c>
      <c r="D138" s="319">
        <f>D109/'Growth analysis FY'!G27</f>
        <v>0.17597208374875373</v>
      </c>
      <c r="E138" s="320">
        <f>E109/'Growth analysis Q4'!G27</f>
        <v>0.23307543520309479</v>
      </c>
      <c r="F138" s="322">
        <f>F109/'Growth analysis Q3'!G27</f>
        <v>0.14307381193124369</v>
      </c>
      <c r="G138" s="321">
        <f>G109/'Growth analysis Q2'!G27</f>
        <v>0.15585721468074409</v>
      </c>
      <c r="H138" s="321">
        <f>H109/'Growth analysis Q1'!G27</f>
        <v>0.16943187531422826</v>
      </c>
      <c r="I138" s="219">
        <f>I109/('Growth analysis FY'!L27+'Growth analysis Q4'!L27)</f>
        <v>0.15375832540437678</v>
      </c>
      <c r="J138" s="320">
        <f>J109/'Growth analysis Q4'!L27</f>
        <v>0.19874274661508703</v>
      </c>
      <c r="K138" s="322">
        <f>K109/'Growth analysis Q3'!L27</f>
        <v>0.17163461538461539</v>
      </c>
      <c r="L138" s="322">
        <f>L109/'Growth analysis Q2'!L27</f>
        <v>0.19401589527816737</v>
      </c>
      <c r="M138" s="321">
        <f>M109/'Growth analysis Q1'!L27</f>
        <v>0.20092807424593967</v>
      </c>
      <c r="N138" s="321"/>
      <c r="O138" s="322"/>
      <c r="P138" s="322"/>
      <c r="Q138" s="456"/>
      <c r="R138" s="413"/>
      <c r="S138" s="20"/>
    </row>
    <row r="139" spans="1:19" ht="15" customHeight="1">
      <c r="A139" s="20"/>
      <c r="B139" s="351"/>
      <c r="C139" s="351"/>
      <c r="D139" s="459"/>
      <c r="E139" s="459"/>
      <c r="F139" s="459"/>
      <c r="G139" s="459"/>
      <c r="H139" s="459"/>
      <c r="I139" s="459"/>
      <c r="J139" s="459"/>
      <c r="K139" s="459"/>
      <c r="L139" s="459"/>
      <c r="M139" s="459"/>
      <c r="N139" s="459"/>
      <c r="O139" s="459"/>
      <c r="P139" s="459"/>
      <c r="Q139" s="459"/>
      <c r="R139" s="435"/>
      <c r="S139" s="20"/>
    </row>
    <row r="140" spans="1:19" s="37" customFormat="1" ht="9" customHeight="1">
      <c r="A140" s="20"/>
      <c r="B140" s="20"/>
      <c r="C140" s="20"/>
      <c r="D140" s="20"/>
      <c r="E140" s="20"/>
      <c r="F140" s="20"/>
      <c r="G140" s="20"/>
      <c r="H140" s="20"/>
      <c r="I140" s="20"/>
      <c r="J140" s="20"/>
      <c r="K140" s="20"/>
      <c r="L140" s="20"/>
      <c r="M140" s="20"/>
      <c r="N140" s="20"/>
      <c r="O140" s="36"/>
      <c r="P140" s="20"/>
      <c r="Q140" s="20"/>
      <c r="R140" s="20"/>
      <c r="S140" s="20"/>
    </row>
    <row r="141" spans="1:19" s="359" customFormat="1" ht="17.25">
      <c r="A141" s="351"/>
      <c r="B141" s="5" t="s">
        <v>470</v>
      </c>
      <c r="C141" s="453"/>
      <c r="D141" s="453"/>
      <c r="E141" s="453"/>
      <c r="F141" s="453"/>
      <c r="G141" s="453"/>
      <c r="H141" s="453"/>
      <c r="I141" s="453"/>
      <c r="J141" s="453"/>
      <c r="K141" s="453"/>
      <c r="L141" s="453"/>
      <c r="M141" s="453"/>
      <c r="N141" s="453"/>
      <c r="O141" s="179"/>
      <c r="P141" s="453"/>
      <c r="Q141" s="179"/>
      <c r="R141" s="460"/>
      <c r="S141" s="351"/>
    </row>
    <row r="142" spans="1:19" s="359" customFormat="1" ht="17.25">
      <c r="A142" s="351"/>
      <c r="B142" s="259" t="s">
        <v>412</v>
      </c>
      <c r="C142" s="453"/>
      <c r="D142" s="453"/>
      <c r="E142" s="453"/>
      <c r="F142" s="453"/>
      <c r="G142" s="453"/>
      <c r="H142" s="453"/>
      <c r="I142" s="453"/>
      <c r="J142" s="453"/>
      <c r="K142" s="453"/>
      <c r="L142" s="453"/>
      <c r="M142" s="453"/>
      <c r="N142" s="453"/>
      <c r="O142" s="179"/>
      <c r="P142" s="453"/>
      <c r="Q142" s="179"/>
      <c r="R142" s="460"/>
      <c r="S142" s="351"/>
    </row>
    <row r="143" spans="1:19" s="359" customFormat="1" ht="12.75" customHeight="1">
      <c r="A143" s="351"/>
      <c r="B143" s="259"/>
      <c r="C143" s="453"/>
      <c r="D143" s="453"/>
      <c r="E143" s="453"/>
      <c r="F143" s="453"/>
      <c r="G143" s="453"/>
      <c r="H143" s="453"/>
      <c r="I143" s="453"/>
      <c r="J143" s="453"/>
      <c r="K143" s="453"/>
      <c r="L143" s="453"/>
      <c r="M143" s="453"/>
      <c r="N143" s="453"/>
      <c r="O143" s="179"/>
      <c r="P143" s="453"/>
      <c r="Q143" s="179"/>
      <c r="R143" s="460"/>
      <c r="S143" s="351"/>
    </row>
    <row r="144" spans="1:19" s="37" customFormat="1" ht="9" customHeight="1">
      <c r="A144" s="20"/>
      <c r="B144" s="20"/>
      <c r="C144" s="20"/>
      <c r="D144" s="20"/>
      <c r="E144" s="20"/>
      <c r="F144" s="20"/>
      <c r="G144" s="20"/>
      <c r="H144" s="20"/>
      <c r="I144" s="20"/>
      <c r="J144" s="20"/>
      <c r="K144" s="20"/>
      <c r="L144" s="20"/>
      <c r="M144" s="20"/>
      <c r="N144" s="20"/>
      <c r="O144" s="36"/>
      <c r="P144" s="20"/>
      <c r="Q144" s="20"/>
      <c r="R144" s="20"/>
      <c r="S144" s="20"/>
    </row>
    <row r="145" spans="1:19" s="37" customFormat="1" ht="15" customHeight="1">
      <c r="A145" s="20"/>
      <c r="B145" s="41"/>
      <c r="C145" s="39" t="s">
        <v>0</v>
      </c>
      <c r="D145" s="461">
        <f t="shared" ref="D145:E145" si="77">+D115</f>
        <v>2014</v>
      </c>
      <c r="E145" s="41" t="str">
        <f t="shared" si="77"/>
        <v>Q4 '14</v>
      </c>
      <c r="F145" s="41" t="str">
        <f>+F115</f>
        <v>Q3 '14</v>
      </c>
      <c r="G145" s="41" t="str">
        <f>+G115</f>
        <v>Q2 '14</v>
      </c>
      <c r="H145" s="41" t="str">
        <f>+H115</f>
        <v>Q1 '14</v>
      </c>
      <c r="I145" s="461">
        <f>+'P&amp;L &amp; Cash flow'!I62</f>
        <v>2013</v>
      </c>
      <c r="J145" s="462" t="str">
        <f>+'P&amp;L &amp; Cash flow'!J62</f>
        <v>Q4 '13</v>
      </c>
      <c r="K145" s="41" t="s">
        <v>277</v>
      </c>
      <c r="L145" s="41" t="str">
        <f>+'P&amp;L &amp; Cash flow'!L62</f>
        <v>Q2 '13</v>
      </c>
      <c r="M145" s="41" t="s">
        <v>229</v>
      </c>
      <c r="N145" s="41"/>
      <c r="O145" s="403"/>
      <c r="P145" s="41"/>
      <c r="Q145" s="403"/>
      <c r="R145" s="43"/>
      <c r="S145" s="20"/>
    </row>
    <row r="146" spans="1:19" s="37" customFormat="1" ht="15" customHeight="1">
      <c r="A146" s="20"/>
      <c r="B146" s="44"/>
      <c r="C146" s="344" t="s">
        <v>11</v>
      </c>
      <c r="D146" s="41"/>
      <c r="E146" s="46"/>
      <c r="F146" s="41"/>
      <c r="G146" s="41"/>
      <c r="H146" s="41"/>
      <c r="I146" s="41"/>
      <c r="J146" s="46"/>
      <c r="K146" s="41"/>
      <c r="L146" s="41"/>
      <c r="M146" s="41"/>
      <c r="N146" s="41"/>
      <c r="O146" s="47"/>
      <c r="P146" s="44"/>
      <c r="Q146" s="47"/>
      <c r="R146" s="48"/>
      <c r="S146" s="20"/>
    </row>
    <row r="147" spans="1:19" s="37" customFormat="1" ht="15" customHeight="1">
      <c r="A147" s="20"/>
      <c r="B147" s="44"/>
      <c r="C147" s="463"/>
      <c r="D147" s="48"/>
      <c r="E147" s="464"/>
      <c r="F147" s="48"/>
      <c r="G147" s="48"/>
      <c r="H147" s="48"/>
      <c r="I147" s="48"/>
      <c r="J147" s="464"/>
      <c r="K147" s="48"/>
      <c r="L147" s="48"/>
      <c r="M147" s="48"/>
      <c r="N147" s="48"/>
      <c r="O147" s="52"/>
      <c r="P147" s="44"/>
      <c r="Q147" s="52"/>
      <c r="R147" s="41"/>
      <c r="S147" s="20"/>
    </row>
    <row r="148" spans="1:19" s="37" customFormat="1" ht="15" customHeight="1">
      <c r="A148" s="20"/>
      <c r="B148" s="333"/>
      <c r="C148" s="44" t="s">
        <v>41</v>
      </c>
      <c r="D148" s="250">
        <f>+E148</f>
        <v>1454</v>
      </c>
      <c r="E148" s="84">
        <v>1454</v>
      </c>
      <c r="F148" s="85">
        <v>1177</v>
      </c>
      <c r="G148" s="79">
        <v>1169</v>
      </c>
      <c r="H148" s="79">
        <v>1169</v>
      </c>
      <c r="I148" s="296">
        <v>1169</v>
      </c>
      <c r="J148" s="84">
        <v>1169</v>
      </c>
      <c r="K148" s="85">
        <v>1170</v>
      </c>
      <c r="L148" s="85">
        <v>5158</v>
      </c>
      <c r="M148" s="79">
        <v>5151</v>
      </c>
      <c r="N148" s="79"/>
      <c r="O148" s="316"/>
      <c r="P148" s="79"/>
      <c r="Q148" s="455"/>
      <c r="R148" s="465"/>
      <c r="S148" s="20"/>
    </row>
    <row r="149" spans="1:19" s="37" customFormat="1" ht="15" customHeight="1">
      <c r="A149" s="20"/>
      <c r="B149" s="333"/>
      <c r="C149" s="466" t="s">
        <v>42</v>
      </c>
      <c r="D149" s="250">
        <f t="shared" ref="D149:D156" si="78">+E149</f>
        <v>1564</v>
      </c>
      <c r="E149" s="84">
        <v>1564</v>
      </c>
      <c r="F149" s="85">
        <v>1605</v>
      </c>
      <c r="G149" s="79">
        <v>1647</v>
      </c>
      <c r="H149" s="79">
        <v>1688</v>
      </c>
      <c r="I149" s="296">
        <v>1729</v>
      </c>
      <c r="J149" s="84">
        <v>1729</v>
      </c>
      <c r="K149" s="85">
        <v>1634</v>
      </c>
      <c r="L149" s="85">
        <v>3395</v>
      </c>
      <c r="M149" s="79">
        <v>3495</v>
      </c>
      <c r="N149" s="79"/>
      <c r="O149" s="316"/>
      <c r="P149" s="79"/>
      <c r="Q149" s="455"/>
      <c r="R149" s="465"/>
      <c r="S149" s="20"/>
    </row>
    <row r="150" spans="1:19" s="37" customFormat="1" ht="15" customHeight="1">
      <c r="A150" s="20"/>
      <c r="B150" s="333"/>
      <c r="C150" s="44" t="s">
        <v>473</v>
      </c>
      <c r="D150" s="250">
        <f t="shared" si="78"/>
        <v>675</v>
      </c>
      <c r="E150" s="84">
        <v>675</v>
      </c>
      <c r="F150" s="85">
        <v>591</v>
      </c>
      <c r="G150" s="79">
        <v>571</v>
      </c>
      <c r="H150" s="79">
        <v>580</v>
      </c>
      <c r="I150" s="296">
        <v>610</v>
      </c>
      <c r="J150" s="84">
        <v>610</v>
      </c>
      <c r="K150" s="85">
        <v>582</v>
      </c>
      <c r="L150" s="85">
        <v>722</v>
      </c>
      <c r="M150" s="79">
        <v>800</v>
      </c>
      <c r="N150" s="79"/>
      <c r="O150" s="316"/>
      <c r="P150" s="79"/>
      <c r="Q150" s="455"/>
      <c r="R150" s="465"/>
      <c r="S150" s="20"/>
    </row>
    <row r="151" spans="1:19" s="37" customFormat="1" ht="15" customHeight="1">
      <c r="A151" s="20"/>
      <c r="B151" s="333"/>
      <c r="C151" s="44" t="s">
        <v>43</v>
      </c>
      <c r="D151" s="250">
        <f t="shared" si="78"/>
        <v>299</v>
      </c>
      <c r="E151" s="84">
        <v>299</v>
      </c>
      <c r="F151" s="85">
        <v>110</v>
      </c>
      <c r="G151" s="79">
        <v>108</v>
      </c>
      <c r="H151" s="79">
        <v>121</v>
      </c>
      <c r="I151" s="296">
        <v>135</v>
      </c>
      <c r="J151" s="84">
        <v>135</v>
      </c>
      <c r="K151" s="85">
        <v>148</v>
      </c>
      <c r="L151" s="85">
        <v>189</v>
      </c>
      <c r="M151" s="79">
        <v>209</v>
      </c>
      <c r="N151" s="79"/>
      <c r="O151" s="316"/>
      <c r="P151" s="79"/>
      <c r="Q151" s="455"/>
      <c r="R151" s="465"/>
      <c r="S151" s="20"/>
    </row>
    <row r="152" spans="1:19" s="37" customFormat="1" ht="15" customHeight="1">
      <c r="A152" s="20"/>
      <c r="B152" s="333"/>
      <c r="C152" s="466" t="s">
        <v>44</v>
      </c>
      <c r="D152" s="250">
        <f t="shared" si="78"/>
        <v>6606</v>
      </c>
      <c r="E152" s="84">
        <v>6606</v>
      </c>
      <c r="F152" s="85">
        <v>5096</v>
      </c>
      <c r="G152" s="79">
        <v>5223</v>
      </c>
      <c r="H152" s="79">
        <v>5314</v>
      </c>
      <c r="I152" s="296">
        <v>5340</v>
      </c>
      <c r="J152" s="84">
        <v>5340</v>
      </c>
      <c r="K152" s="85">
        <v>5390</v>
      </c>
      <c r="L152" s="85">
        <v>8055</v>
      </c>
      <c r="M152" s="79">
        <v>8028</v>
      </c>
      <c r="N152" s="79"/>
      <c r="O152" s="316"/>
      <c r="P152" s="79"/>
      <c r="Q152" s="455"/>
      <c r="R152" s="465"/>
      <c r="S152" s="20"/>
    </row>
    <row r="153" spans="1:19" s="37" customFormat="1" ht="15" customHeight="1">
      <c r="A153" s="20"/>
      <c r="B153" s="333"/>
      <c r="C153" s="466" t="s">
        <v>310</v>
      </c>
      <c r="D153" s="250">
        <f t="shared" si="78"/>
        <v>4565</v>
      </c>
      <c r="E153" s="84">
        <v>4565</v>
      </c>
      <c r="F153" s="85">
        <v>2788</v>
      </c>
      <c r="G153" s="79">
        <v>2509</v>
      </c>
      <c r="H153" s="79">
        <v>2334</v>
      </c>
      <c r="I153" s="296">
        <v>2199</v>
      </c>
      <c r="J153" s="84">
        <v>2199</v>
      </c>
      <c r="K153" s="85">
        <v>1952</v>
      </c>
      <c r="L153" s="85">
        <v>2773</v>
      </c>
      <c r="M153" s="79">
        <v>2761</v>
      </c>
      <c r="N153" s="79"/>
      <c r="O153" s="316"/>
      <c r="P153" s="79"/>
      <c r="Q153" s="455"/>
      <c r="R153" s="465"/>
      <c r="S153" s="20"/>
    </row>
    <row r="154" spans="1:19" s="37" customFormat="1" ht="15" customHeight="1">
      <c r="A154" s="20"/>
      <c r="B154" s="333"/>
      <c r="C154" s="466" t="s">
        <v>45</v>
      </c>
      <c r="D154" s="250">
        <f t="shared" si="78"/>
        <v>3385</v>
      </c>
      <c r="E154" s="84">
        <v>3385</v>
      </c>
      <c r="F154" s="85">
        <v>2743</v>
      </c>
      <c r="G154" s="79">
        <v>2866</v>
      </c>
      <c r="H154" s="79">
        <v>3477</v>
      </c>
      <c r="I154" s="296">
        <v>5221</v>
      </c>
      <c r="J154" s="84">
        <v>5221</v>
      </c>
      <c r="K154" s="85">
        <v>5469</v>
      </c>
      <c r="L154" s="85">
        <v>6191</v>
      </c>
      <c r="M154" s="79">
        <v>3105</v>
      </c>
      <c r="N154" s="79"/>
      <c r="O154" s="316"/>
      <c r="P154" s="79"/>
      <c r="Q154" s="455"/>
      <c r="R154" s="465"/>
      <c r="S154" s="20"/>
    </row>
    <row r="155" spans="1:19" s="132" customFormat="1" ht="15" customHeight="1">
      <c r="A155" s="20"/>
      <c r="B155" s="467"/>
      <c r="C155" s="468" t="s">
        <v>99</v>
      </c>
      <c r="D155" s="257">
        <f t="shared" si="78"/>
        <v>1976</v>
      </c>
      <c r="E155" s="125">
        <v>1976</v>
      </c>
      <c r="F155" s="126">
        <v>1500</v>
      </c>
      <c r="G155" s="128">
        <v>1531</v>
      </c>
      <c r="H155" s="128">
        <v>2145</v>
      </c>
      <c r="I155" s="299">
        <v>3946</v>
      </c>
      <c r="J155" s="125">
        <v>3946</v>
      </c>
      <c r="K155" s="126">
        <v>4133</v>
      </c>
      <c r="L155" s="126">
        <v>4345</v>
      </c>
      <c r="M155" s="128">
        <v>1213</v>
      </c>
      <c r="N155" s="128"/>
      <c r="O155" s="330"/>
      <c r="P155" s="128"/>
      <c r="Q155" s="458"/>
      <c r="R155" s="469"/>
      <c r="S155" s="20"/>
    </row>
    <row r="156" spans="1:19" s="37" customFormat="1" ht="15" customHeight="1">
      <c r="A156" s="20"/>
      <c r="B156" s="333"/>
      <c r="C156" s="466" t="s">
        <v>308</v>
      </c>
      <c r="D156" s="250">
        <f t="shared" si="78"/>
        <v>8</v>
      </c>
      <c r="E156" s="84">
        <v>8</v>
      </c>
      <c r="F156" s="85">
        <v>8476</v>
      </c>
      <c r="G156" s="79">
        <v>8729</v>
      </c>
      <c r="H156" s="79">
        <v>9547</v>
      </c>
      <c r="I156" s="296">
        <v>9469</v>
      </c>
      <c r="J156" s="84">
        <v>9469</v>
      </c>
      <c r="K156" s="85">
        <v>9462</v>
      </c>
      <c r="L156" s="85">
        <v>0</v>
      </c>
      <c r="M156" s="79">
        <v>34</v>
      </c>
      <c r="N156" s="79"/>
      <c r="O156" s="316"/>
      <c r="P156" s="79"/>
      <c r="Q156" s="455"/>
      <c r="R156" s="465"/>
      <c r="S156" s="20"/>
    </row>
    <row r="157" spans="1:19" s="62" customFormat="1" ht="15" customHeight="1">
      <c r="A157" s="20"/>
      <c r="B157" s="470"/>
      <c r="C157" s="471" t="s">
        <v>12</v>
      </c>
      <c r="D157" s="133">
        <f t="shared" ref="D157:E157" si="79">D148+D149+D150+D151+D152+D153+D154+D156</f>
        <v>18556</v>
      </c>
      <c r="E157" s="55">
        <f t="shared" si="79"/>
        <v>18556</v>
      </c>
      <c r="F157" s="56">
        <f t="shared" ref="F157:M157" si="80">F148+F149+F150+F151+F152+F153+F154+F156</f>
        <v>22586</v>
      </c>
      <c r="G157" s="58">
        <f t="shared" ref="G157" si="81">G148+G149+G150+G151+G152+G153+G154+G156</f>
        <v>22822</v>
      </c>
      <c r="H157" s="58">
        <f t="shared" si="80"/>
        <v>24230</v>
      </c>
      <c r="I157" s="134">
        <f t="shared" ref="I157" si="82">I148+I149+I150+I151+I152+I153+I154+I156</f>
        <v>25872</v>
      </c>
      <c r="J157" s="55">
        <f t="shared" si="80"/>
        <v>25872</v>
      </c>
      <c r="K157" s="56">
        <f t="shared" si="80"/>
        <v>25807</v>
      </c>
      <c r="L157" s="56">
        <f t="shared" si="80"/>
        <v>26483</v>
      </c>
      <c r="M157" s="58">
        <f t="shared" si="80"/>
        <v>23583</v>
      </c>
      <c r="N157" s="58"/>
      <c r="O157" s="322"/>
      <c r="P157" s="58"/>
      <c r="Q157" s="456"/>
      <c r="R157" s="472"/>
      <c r="S157" s="20"/>
    </row>
    <row r="158" spans="1:19" s="37" customFormat="1" ht="15" customHeight="1">
      <c r="A158" s="20"/>
      <c r="B158" s="333"/>
      <c r="C158" s="466"/>
      <c r="D158" s="250"/>
      <c r="E158" s="84"/>
      <c r="F158" s="85"/>
      <c r="G158" s="79"/>
      <c r="H158" s="79"/>
      <c r="I158" s="296"/>
      <c r="J158" s="84"/>
      <c r="K158" s="85"/>
      <c r="L158" s="85"/>
      <c r="M158" s="79"/>
      <c r="N158" s="79"/>
      <c r="O158" s="316"/>
      <c r="P158" s="79"/>
      <c r="Q158" s="455"/>
      <c r="R158" s="469"/>
      <c r="S158" s="20"/>
    </row>
    <row r="159" spans="1:19" s="37" customFormat="1" ht="15" customHeight="1">
      <c r="A159" s="20"/>
      <c r="B159" s="46"/>
      <c r="C159" s="466" t="s">
        <v>474</v>
      </c>
      <c r="D159" s="250">
        <f>+E159</f>
        <v>4630</v>
      </c>
      <c r="E159" s="84">
        <v>4630</v>
      </c>
      <c r="F159" s="85">
        <v>4729</v>
      </c>
      <c r="G159" s="79">
        <v>5012</v>
      </c>
      <c r="H159" s="79">
        <v>5294</v>
      </c>
      <c r="I159" s="296">
        <v>5303</v>
      </c>
      <c r="J159" s="84">
        <v>5303</v>
      </c>
      <c r="K159" s="85">
        <v>5490</v>
      </c>
      <c r="L159" s="85">
        <v>5601</v>
      </c>
      <c r="M159" s="79">
        <v>2463</v>
      </c>
      <c r="N159" s="79"/>
      <c r="O159" s="316"/>
      <c r="P159" s="79"/>
      <c r="Q159" s="455"/>
      <c r="R159" s="121"/>
      <c r="S159" s="20"/>
    </row>
    <row r="160" spans="1:19" s="37" customFormat="1" ht="15" customHeight="1">
      <c r="A160" s="20"/>
      <c r="B160" s="44"/>
      <c r="C160" s="44" t="s">
        <v>46</v>
      </c>
      <c r="D160" s="250">
        <f t="shared" ref="D160:D163" si="83">+E160</f>
        <v>10156</v>
      </c>
      <c r="E160" s="84">
        <v>10156</v>
      </c>
      <c r="F160" s="242">
        <v>12575</v>
      </c>
      <c r="G160" s="79">
        <v>12433</v>
      </c>
      <c r="H160" s="79">
        <v>13724</v>
      </c>
      <c r="I160" s="296">
        <v>13677</v>
      </c>
      <c r="J160" s="84">
        <v>13677</v>
      </c>
      <c r="K160" s="242">
        <v>13765</v>
      </c>
      <c r="L160" s="242">
        <v>14314</v>
      </c>
      <c r="M160" s="263">
        <v>15259</v>
      </c>
      <c r="N160" s="263"/>
      <c r="O160" s="316"/>
      <c r="P160" s="263"/>
      <c r="Q160" s="455"/>
      <c r="R160" s="135"/>
      <c r="S160" s="20"/>
    </row>
    <row r="161" spans="1:19" s="132" customFormat="1" ht="15" customHeight="1">
      <c r="A161" s="20"/>
      <c r="B161" s="467"/>
      <c r="C161" s="468" t="s">
        <v>100</v>
      </c>
      <c r="D161" s="257">
        <f t="shared" si="83"/>
        <v>452</v>
      </c>
      <c r="E161" s="125">
        <v>452</v>
      </c>
      <c r="F161" s="473">
        <v>656</v>
      </c>
      <c r="G161" s="128">
        <v>687</v>
      </c>
      <c r="H161" s="128">
        <v>1154</v>
      </c>
      <c r="I161" s="299">
        <v>1182</v>
      </c>
      <c r="J161" s="125">
        <v>1182</v>
      </c>
      <c r="K161" s="473">
        <f>1162+152</f>
        <v>1314</v>
      </c>
      <c r="L161" s="473">
        <v>1746</v>
      </c>
      <c r="M161" s="474">
        <v>2087</v>
      </c>
      <c r="N161" s="474"/>
      <c r="O161" s="330"/>
      <c r="P161" s="128"/>
      <c r="Q161" s="458"/>
      <c r="R161" s="469"/>
      <c r="S161" s="20"/>
    </row>
    <row r="162" spans="1:19" s="37" customFormat="1" ht="15" customHeight="1">
      <c r="A162" s="20"/>
      <c r="B162" s="333"/>
      <c r="C162" s="475" t="s">
        <v>475</v>
      </c>
      <c r="D162" s="250">
        <f t="shared" si="83"/>
        <v>3757</v>
      </c>
      <c r="E162" s="84">
        <v>3757</v>
      </c>
      <c r="F162" s="85">
        <v>3796</v>
      </c>
      <c r="G162" s="79">
        <v>3991</v>
      </c>
      <c r="H162" s="79">
        <v>3825</v>
      </c>
      <c r="I162" s="296">
        <v>5354</v>
      </c>
      <c r="J162" s="84">
        <v>5354</v>
      </c>
      <c r="K162" s="85">
        <v>5202</v>
      </c>
      <c r="L162" s="85">
        <v>6568</v>
      </c>
      <c r="M162" s="79">
        <v>5834</v>
      </c>
      <c r="N162" s="79"/>
      <c r="O162" s="316"/>
      <c r="P162" s="79"/>
      <c r="Q162" s="455"/>
      <c r="R162" s="465"/>
      <c r="S162" s="20"/>
    </row>
    <row r="163" spans="1:19" s="37" customFormat="1" ht="15" customHeight="1">
      <c r="A163" s="20"/>
      <c r="B163" s="333"/>
      <c r="C163" s="475" t="s">
        <v>309</v>
      </c>
      <c r="D163" s="250">
        <f t="shared" si="83"/>
        <v>13</v>
      </c>
      <c r="E163" s="84">
        <v>13</v>
      </c>
      <c r="F163" s="85">
        <v>1486</v>
      </c>
      <c r="G163" s="79">
        <v>1386</v>
      </c>
      <c r="H163" s="79">
        <v>1387</v>
      </c>
      <c r="I163" s="296">
        <v>1538</v>
      </c>
      <c r="J163" s="84">
        <v>1538</v>
      </c>
      <c r="K163" s="85">
        <v>1350</v>
      </c>
      <c r="L163" s="85">
        <v>0</v>
      </c>
      <c r="M163" s="79">
        <v>27</v>
      </c>
      <c r="N163" s="79"/>
      <c r="O163" s="316"/>
      <c r="P163" s="79"/>
      <c r="Q163" s="455"/>
      <c r="R163" s="465"/>
      <c r="S163" s="20"/>
    </row>
    <row r="164" spans="1:19" s="62" customFormat="1" ht="15" customHeight="1">
      <c r="A164" s="20"/>
      <c r="B164" s="470"/>
      <c r="C164" s="46" t="s">
        <v>13</v>
      </c>
      <c r="D164" s="133">
        <f t="shared" ref="D164:E164" si="84">D159+D160+D162+D163</f>
        <v>18556</v>
      </c>
      <c r="E164" s="55">
        <f t="shared" si="84"/>
        <v>18556</v>
      </c>
      <c r="F164" s="56">
        <f t="shared" ref="F164:M164" si="85">F159+F160+F162+F163</f>
        <v>22586</v>
      </c>
      <c r="G164" s="58">
        <f t="shared" ref="G164" si="86">G159+G160+G162+G163</f>
        <v>22822</v>
      </c>
      <c r="H164" s="58">
        <f t="shared" si="85"/>
        <v>24230</v>
      </c>
      <c r="I164" s="134">
        <f t="shared" ref="I164" si="87">I159+I160+I162+I163</f>
        <v>25872</v>
      </c>
      <c r="J164" s="55">
        <f t="shared" si="85"/>
        <v>25872</v>
      </c>
      <c r="K164" s="56">
        <f t="shared" si="85"/>
        <v>25807</v>
      </c>
      <c r="L164" s="56">
        <f t="shared" si="85"/>
        <v>26483</v>
      </c>
      <c r="M164" s="58">
        <f t="shared" si="85"/>
        <v>23583</v>
      </c>
      <c r="N164" s="58"/>
      <c r="O164" s="322"/>
      <c r="P164" s="58"/>
      <c r="Q164" s="456"/>
      <c r="R164" s="476"/>
      <c r="S164" s="20"/>
    </row>
    <row r="165" spans="1:19" s="37" customFormat="1" ht="15" customHeight="1">
      <c r="A165" s="20"/>
      <c r="B165" s="46"/>
      <c r="C165" s="477"/>
      <c r="D165" s="46"/>
      <c r="E165" s="477"/>
      <c r="F165" s="46"/>
      <c r="G165" s="46"/>
      <c r="H165" s="46"/>
      <c r="I165" s="46"/>
      <c r="J165" s="477"/>
      <c r="K165" s="46"/>
      <c r="L165" s="46"/>
      <c r="M165" s="46"/>
      <c r="N165" s="46"/>
      <c r="O165" s="478"/>
      <c r="P165" s="46"/>
      <c r="Q165" s="478"/>
      <c r="R165" s="46"/>
      <c r="S165" s="20"/>
    </row>
    <row r="166" spans="1:19" s="37" customFormat="1" ht="9" customHeight="1">
      <c r="A166" s="20"/>
      <c r="B166" s="20"/>
      <c r="C166" s="20"/>
      <c r="D166" s="20"/>
      <c r="E166" s="20"/>
      <c r="F166" s="20"/>
      <c r="G166" s="20"/>
      <c r="H166" s="20"/>
      <c r="I166" s="20"/>
      <c r="J166" s="20"/>
      <c r="K166" s="20"/>
      <c r="L166" s="20"/>
      <c r="M166" s="20"/>
      <c r="N166" s="20"/>
      <c r="O166" s="36"/>
      <c r="P166" s="20"/>
      <c r="Q166" s="20"/>
      <c r="R166" s="20"/>
      <c r="S166" s="20"/>
    </row>
    <row r="167" spans="1:19" s="48" customFormat="1" ht="17.25">
      <c r="A167" s="44"/>
      <c r="B167" s="479" t="s">
        <v>476</v>
      </c>
      <c r="D167" s="44"/>
      <c r="F167" s="44"/>
      <c r="G167" s="44"/>
      <c r="H167" s="44"/>
      <c r="I167" s="44"/>
      <c r="K167" s="44"/>
      <c r="L167" s="44"/>
      <c r="M167" s="44"/>
      <c r="N167" s="44"/>
      <c r="O167" s="52"/>
      <c r="P167" s="44"/>
      <c r="Q167" s="52"/>
      <c r="S167" s="44"/>
    </row>
    <row r="168" spans="1:19" s="48" customFormat="1" ht="17.25">
      <c r="A168" s="44"/>
      <c r="B168" s="480" t="s">
        <v>477</v>
      </c>
      <c r="C168" s="44"/>
      <c r="D168" s="44"/>
      <c r="E168" s="44"/>
      <c r="F168" s="44"/>
      <c r="G168" s="44"/>
      <c r="H168" s="44"/>
      <c r="I168" s="44"/>
      <c r="J168" s="44"/>
      <c r="K168" s="44"/>
      <c r="L168" s="44"/>
      <c r="M168" s="44"/>
      <c r="N168" s="44"/>
      <c r="O168" s="52"/>
      <c r="P168" s="44"/>
      <c r="Q168" s="52"/>
      <c r="R168" s="44"/>
      <c r="S168" s="44"/>
    </row>
    <row r="169" spans="1:19" s="48" customFormat="1" ht="17.25">
      <c r="A169" s="44"/>
      <c r="B169" s="480" t="s">
        <v>478</v>
      </c>
      <c r="C169" s="44"/>
      <c r="D169" s="44"/>
      <c r="E169" s="44"/>
      <c r="F169" s="44"/>
      <c r="G169" s="44"/>
      <c r="H169" s="44"/>
      <c r="I169" s="44"/>
      <c r="J169" s="44"/>
      <c r="K169" s="44"/>
      <c r="L169" s="44"/>
      <c r="M169" s="44"/>
      <c r="N169" s="44"/>
      <c r="O169" s="52"/>
      <c r="P169" s="44"/>
      <c r="Q169" s="52"/>
      <c r="R169" s="44"/>
      <c r="S169" s="44"/>
    </row>
    <row r="170" spans="1:19" s="359" customFormat="1" ht="17.25">
      <c r="A170" s="351"/>
      <c r="B170" s="5"/>
      <c r="C170" s="453"/>
      <c r="D170" s="453"/>
      <c r="E170" s="453"/>
      <c r="F170" s="453"/>
      <c r="G170" s="453"/>
      <c r="H170" s="453"/>
      <c r="I170" s="453"/>
      <c r="J170" s="453"/>
      <c r="K170" s="453"/>
      <c r="L170" s="453"/>
      <c r="M170" s="453"/>
      <c r="N170" s="453"/>
      <c r="O170" s="179"/>
      <c r="P170" s="453"/>
      <c r="Q170" s="179"/>
      <c r="R170" s="460"/>
      <c r="S170" s="351"/>
    </row>
    <row r="171" spans="1:19" s="37" customFormat="1" ht="9" customHeight="1">
      <c r="A171" s="20"/>
      <c r="B171" s="20"/>
      <c r="C171" s="20"/>
      <c r="D171" s="20"/>
      <c r="E171" s="20"/>
      <c r="F171" s="20"/>
      <c r="G171" s="20"/>
      <c r="H171" s="20"/>
      <c r="I171" s="20"/>
      <c r="J171" s="20"/>
      <c r="K171" s="20"/>
      <c r="L171" s="20"/>
      <c r="M171" s="20"/>
      <c r="N171" s="20"/>
      <c r="O171" s="36"/>
      <c r="P171" s="20"/>
      <c r="Q171" s="20"/>
      <c r="R171" s="20"/>
      <c r="S171" s="20"/>
    </row>
    <row r="172" spans="1:19" s="359" customFormat="1" ht="15" customHeight="1">
      <c r="A172" s="20"/>
      <c r="B172" s="338"/>
      <c r="C172" s="39" t="s">
        <v>302</v>
      </c>
      <c r="D172" s="402">
        <f>+D2</f>
        <v>2014</v>
      </c>
      <c r="E172" s="338" t="str">
        <f t="shared" ref="E172:Q173" si="88">+E2</f>
        <v>Q4 '14</v>
      </c>
      <c r="F172" s="338" t="str">
        <f t="shared" si="88"/>
        <v>Q3 '14</v>
      </c>
      <c r="G172" s="338" t="str">
        <f t="shared" si="88"/>
        <v>Q2 '14</v>
      </c>
      <c r="H172" s="338" t="str">
        <f t="shared" si="88"/>
        <v>Q1 '14</v>
      </c>
      <c r="I172" s="402">
        <f t="shared" si="88"/>
        <v>2013</v>
      </c>
      <c r="J172" s="338" t="str">
        <f t="shared" si="88"/>
        <v>Q4 '13</v>
      </c>
      <c r="K172" s="338" t="str">
        <f t="shared" si="88"/>
        <v>Q3 '13</v>
      </c>
      <c r="L172" s="338" t="str">
        <f t="shared" si="88"/>
        <v>Q2 '13</v>
      </c>
      <c r="M172" s="338" t="str">
        <f t="shared" si="88"/>
        <v>Q1 '13</v>
      </c>
      <c r="N172" s="338"/>
      <c r="O172" s="338" t="str">
        <f t="shared" si="88"/>
        <v>y-on-y</v>
      </c>
      <c r="P172" s="338"/>
      <c r="Q172" s="338" t="str">
        <f t="shared" si="88"/>
        <v>y-on-y</v>
      </c>
      <c r="R172" s="404"/>
      <c r="S172" s="20"/>
    </row>
    <row r="173" spans="1:19" ht="15" customHeight="1">
      <c r="A173" s="20"/>
      <c r="B173" s="343"/>
      <c r="C173" s="344" t="s">
        <v>106</v>
      </c>
      <c r="D173" s="338"/>
      <c r="E173" s="338"/>
      <c r="F173" s="338"/>
      <c r="G173" s="338"/>
      <c r="H173" s="338"/>
      <c r="I173" s="338"/>
      <c r="J173" s="338"/>
      <c r="K173" s="338"/>
      <c r="L173" s="338"/>
      <c r="M173" s="338"/>
      <c r="N173" s="338"/>
      <c r="O173" s="338" t="str">
        <f t="shared" si="88"/>
        <v>FY%</v>
      </c>
      <c r="P173" s="343"/>
      <c r="Q173" s="338" t="str">
        <f t="shared" si="88"/>
        <v>Q4%</v>
      </c>
      <c r="R173" s="338"/>
      <c r="S173" s="20"/>
    </row>
    <row r="174" spans="1:19" ht="15" customHeight="1">
      <c r="A174" s="20"/>
      <c r="B174" s="343"/>
      <c r="C174" s="343"/>
      <c r="D174" s="404"/>
      <c r="E174" s="404"/>
      <c r="F174" s="404"/>
      <c r="G174" s="404"/>
      <c r="H174" s="404"/>
      <c r="I174" s="404"/>
      <c r="J174" s="404"/>
      <c r="K174" s="404"/>
      <c r="L174" s="404"/>
      <c r="M174" s="404"/>
      <c r="N174" s="404"/>
      <c r="O174" s="481"/>
      <c r="P174" s="343"/>
      <c r="Q174" s="481"/>
      <c r="R174" s="343"/>
      <c r="S174" s="20"/>
    </row>
    <row r="175" spans="1:19" ht="15" customHeight="1">
      <c r="A175" s="20"/>
      <c r="B175" s="482"/>
      <c r="C175" s="483" t="s">
        <v>265</v>
      </c>
      <c r="D175" s="484">
        <f>+E175</f>
        <v>10.7</v>
      </c>
      <c r="E175" s="485">
        <f>SUM(E176:E181)</f>
        <v>10.7</v>
      </c>
      <c r="F175" s="486">
        <f>SUM(F176:F181)</f>
        <v>12.839999999999998</v>
      </c>
      <c r="G175" s="487">
        <f>SUM(G176:G181)</f>
        <v>12.799999999999999</v>
      </c>
      <c r="H175" s="487">
        <f>SUM(H176:H181)</f>
        <v>13.44</v>
      </c>
      <c r="I175" s="488">
        <f>+J175</f>
        <v>14.419999999999998</v>
      </c>
      <c r="J175" s="485">
        <f>SUM(J176:J181)</f>
        <v>14.419999999999998</v>
      </c>
      <c r="K175" s="486">
        <f>SUM(K176:K181)</f>
        <v>14.379999999999999</v>
      </c>
      <c r="L175" s="486">
        <f>L176+L177+L178+L179+L181</f>
        <v>14.549999999999999</v>
      </c>
      <c r="M175" s="487">
        <f>M176+M177+M178+M179+M181</f>
        <v>14.509999999999998</v>
      </c>
      <c r="N175" s="487"/>
      <c r="O175" s="59">
        <f>+IFERROR(IF(D175*I175&lt;0,"n.m.",IF(D175/I175-1&gt;100%,"&gt;100%",D175/I175-1)),"n.m.")</f>
        <v>-0.2579750346740638</v>
      </c>
      <c r="P175" s="489"/>
      <c r="Q175" s="60">
        <f>+IFERROR(IF(E175*J175&lt;0,"n.m.",IF(E175/J175-1&gt;100%,"&gt;100%",E175/J175-1)),"n.m.")</f>
        <v>-0.2579750346740638</v>
      </c>
      <c r="R175" s="413"/>
      <c r="S175" s="20"/>
    </row>
    <row r="176" spans="1:19" s="454" customFormat="1" ht="15" customHeight="1">
      <c r="A176" s="20"/>
      <c r="B176" s="350"/>
      <c r="C176" s="490" t="s">
        <v>107</v>
      </c>
      <c r="D176" s="491">
        <f t="shared" ref="D176:D203" si="89">+E176</f>
        <v>7.67</v>
      </c>
      <c r="E176" s="492">
        <v>7.67</v>
      </c>
      <c r="F176" s="493">
        <v>9.43</v>
      </c>
      <c r="G176" s="494">
        <v>9.43</v>
      </c>
      <c r="H176" s="494">
        <v>10.08</v>
      </c>
      <c r="I176" s="495">
        <f t="shared" ref="I176:I203" si="90">+J176</f>
        <v>10.83</v>
      </c>
      <c r="J176" s="492">
        <v>10.83</v>
      </c>
      <c r="K176" s="493">
        <v>10.83</v>
      </c>
      <c r="L176" s="493">
        <v>11.37</v>
      </c>
      <c r="M176" s="494">
        <v>11.37</v>
      </c>
      <c r="N176" s="494"/>
      <c r="O176" s="421">
        <f t="shared" ref="O176:O203" si="91">+IFERROR(IF(D176*I176&lt;0,"n.m.",IF(D176/I176-1&gt;100%,"&gt;100%",D176/I176-1)),"n.m.")</f>
        <v>-0.2917820867959372</v>
      </c>
      <c r="P176" s="496"/>
      <c r="Q176" s="422">
        <f t="shared" ref="Q176:Q203" si="92">+IFERROR(IF(E176*J176&lt;0,"n.m.",IF(E176/J176-1&gt;100%,"&gt;100%",E176/J176-1)),"n.m.")</f>
        <v>-0.2917820867959372</v>
      </c>
      <c r="R176" s="411"/>
      <c r="S176" s="20"/>
    </row>
    <row r="177" spans="1:19" ht="15" customHeight="1">
      <c r="A177" s="20"/>
      <c r="B177" s="350"/>
      <c r="C177" s="490" t="s">
        <v>108</v>
      </c>
      <c r="D177" s="491">
        <f t="shared" si="89"/>
        <v>0.76</v>
      </c>
      <c r="E177" s="492">
        <v>0.76</v>
      </c>
      <c r="F177" s="493">
        <v>0.76</v>
      </c>
      <c r="G177" s="494">
        <v>0.76</v>
      </c>
      <c r="H177" s="494">
        <v>0.76</v>
      </c>
      <c r="I177" s="495">
        <f t="shared" si="90"/>
        <v>0.76</v>
      </c>
      <c r="J177" s="492">
        <v>0.76</v>
      </c>
      <c r="K177" s="493">
        <v>0.76</v>
      </c>
      <c r="L177" s="493">
        <v>0.76</v>
      </c>
      <c r="M177" s="494">
        <v>0.76</v>
      </c>
      <c r="N177" s="494"/>
      <c r="O177" s="421">
        <f t="shared" si="91"/>
        <v>0</v>
      </c>
      <c r="P177" s="496"/>
      <c r="Q177" s="422">
        <f t="shared" si="92"/>
        <v>0</v>
      </c>
      <c r="R177" s="411"/>
      <c r="S177" s="20"/>
    </row>
    <row r="178" spans="1:19" ht="15" customHeight="1">
      <c r="A178" s="20"/>
      <c r="B178" s="350"/>
      <c r="C178" s="490" t="s">
        <v>255</v>
      </c>
      <c r="D178" s="491">
        <f t="shared" si="89"/>
        <v>2.0299999999999998</v>
      </c>
      <c r="E178" s="492">
        <v>2.0299999999999998</v>
      </c>
      <c r="F178" s="493">
        <v>2.0299999999999998</v>
      </c>
      <c r="G178" s="494">
        <v>2.0299999999999998</v>
      </c>
      <c r="H178" s="494">
        <v>2.0299999999999998</v>
      </c>
      <c r="I178" s="495">
        <f t="shared" si="90"/>
        <v>2.0299999999999998</v>
      </c>
      <c r="J178" s="492">
        <v>2.0299999999999998</v>
      </c>
      <c r="K178" s="493">
        <v>2.0299999999999998</v>
      </c>
      <c r="L178" s="493">
        <v>2.0299999999999998</v>
      </c>
      <c r="M178" s="494">
        <v>2.0299999999999998</v>
      </c>
      <c r="N178" s="494"/>
      <c r="O178" s="421">
        <f t="shared" si="91"/>
        <v>0</v>
      </c>
      <c r="P178" s="496"/>
      <c r="Q178" s="422">
        <f t="shared" si="92"/>
        <v>0</v>
      </c>
      <c r="R178" s="411"/>
      <c r="S178" s="20"/>
    </row>
    <row r="179" spans="1:19" ht="15" customHeight="1">
      <c r="A179" s="20"/>
      <c r="B179" s="350"/>
      <c r="C179" s="490" t="s">
        <v>256</v>
      </c>
      <c r="D179" s="491">
        <f t="shared" si="89"/>
        <v>0</v>
      </c>
      <c r="E179" s="492">
        <v>0</v>
      </c>
      <c r="F179" s="493">
        <v>0</v>
      </c>
      <c r="G179" s="494">
        <v>0</v>
      </c>
      <c r="H179" s="494">
        <v>0</v>
      </c>
      <c r="I179" s="495">
        <f t="shared" si="90"/>
        <v>0</v>
      </c>
      <c r="J179" s="492">
        <v>0</v>
      </c>
      <c r="K179" s="493">
        <v>0</v>
      </c>
      <c r="L179" s="493">
        <v>0</v>
      </c>
      <c r="M179" s="494">
        <v>0</v>
      </c>
      <c r="N179" s="494"/>
      <c r="O179" s="421" t="str">
        <f t="shared" si="91"/>
        <v>n.m.</v>
      </c>
      <c r="P179" s="496"/>
      <c r="Q179" s="422" t="str">
        <f t="shared" si="92"/>
        <v>n.m.</v>
      </c>
      <c r="R179" s="411"/>
      <c r="S179" s="20"/>
    </row>
    <row r="180" spans="1:19" ht="15" customHeight="1">
      <c r="A180" s="20"/>
      <c r="B180" s="350"/>
      <c r="C180" s="490" t="s">
        <v>479</v>
      </c>
      <c r="D180" s="491">
        <f t="shared" si="89"/>
        <v>0</v>
      </c>
      <c r="E180" s="492">
        <v>0</v>
      </c>
      <c r="F180" s="493">
        <v>0</v>
      </c>
      <c r="G180" s="494">
        <v>0</v>
      </c>
      <c r="H180" s="494">
        <v>0</v>
      </c>
      <c r="I180" s="495">
        <f t="shared" si="90"/>
        <v>0.26</v>
      </c>
      <c r="J180" s="492">
        <v>0.26</v>
      </c>
      <c r="K180" s="493">
        <v>0.26</v>
      </c>
      <c r="L180" s="493">
        <v>0</v>
      </c>
      <c r="M180" s="494">
        <v>0</v>
      </c>
      <c r="N180" s="494"/>
      <c r="O180" s="421">
        <f t="shared" si="91"/>
        <v>-1</v>
      </c>
      <c r="P180" s="496"/>
      <c r="Q180" s="422">
        <f t="shared" si="92"/>
        <v>-1</v>
      </c>
      <c r="R180" s="411"/>
      <c r="S180" s="20"/>
    </row>
    <row r="181" spans="1:19" s="359" customFormat="1" ht="15" customHeight="1">
      <c r="A181" s="20"/>
      <c r="B181" s="360"/>
      <c r="C181" s="490" t="s">
        <v>257</v>
      </c>
      <c r="D181" s="491">
        <f t="shared" si="89"/>
        <v>0.24</v>
      </c>
      <c r="E181" s="492">
        <v>0.24</v>
      </c>
      <c r="F181" s="493">
        <v>0.62</v>
      </c>
      <c r="G181" s="494">
        <v>0.57999999999999996</v>
      </c>
      <c r="H181" s="494">
        <v>0.56999999999999995</v>
      </c>
      <c r="I181" s="495">
        <f t="shared" si="90"/>
        <v>0.54</v>
      </c>
      <c r="J181" s="492">
        <v>0.54</v>
      </c>
      <c r="K181" s="493">
        <v>0.5</v>
      </c>
      <c r="L181" s="493">
        <v>0.39</v>
      </c>
      <c r="M181" s="494">
        <v>0.35</v>
      </c>
      <c r="N181" s="494"/>
      <c r="O181" s="421">
        <f t="shared" si="91"/>
        <v>-0.55555555555555558</v>
      </c>
      <c r="P181" s="496"/>
      <c r="Q181" s="422">
        <f t="shared" si="92"/>
        <v>-0.55555555555555558</v>
      </c>
      <c r="R181" s="413"/>
      <c r="S181" s="20"/>
    </row>
    <row r="182" spans="1:19" ht="15" customHeight="1">
      <c r="A182" s="20"/>
      <c r="B182" s="482"/>
      <c r="C182" s="490"/>
      <c r="D182" s="497"/>
      <c r="E182" s="498"/>
      <c r="F182" s="499"/>
      <c r="G182" s="500"/>
      <c r="H182" s="500"/>
      <c r="I182" s="501"/>
      <c r="J182" s="498"/>
      <c r="K182" s="499"/>
      <c r="L182" s="499"/>
      <c r="M182" s="500"/>
      <c r="N182" s="500"/>
      <c r="O182" s="421"/>
      <c r="P182" s="489"/>
      <c r="Q182" s="422"/>
      <c r="R182" s="413"/>
      <c r="S182" s="20"/>
    </row>
    <row r="183" spans="1:19" ht="15" customHeight="1">
      <c r="A183" s="20"/>
      <c r="B183" s="360"/>
      <c r="C183" s="483" t="s">
        <v>320</v>
      </c>
      <c r="D183" s="484">
        <f t="shared" si="89"/>
        <v>-1.1200000000000001</v>
      </c>
      <c r="E183" s="485">
        <f>SUM(E184:E185)</f>
        <v>-1.1200000000000001</v>
      </c>
      <c r="F183" s="486">
        <f>SUM(F184:F185)</f>
        <v>-1.02</v>
      </c>
      <c r="G183" s="487">
        <v>-1.02</v>
      </c>
      <c r="H183" s="487">
        <v>-1.02</v>
      </c>
      <c r="I183" s="488">
        <f t="shared" si="90"/>
        <v>-1.02</v>
      </c>
      <c r="J183" s="485">
        <f>+J184+J185</f>
        <v>-1.02</v>
      </c>
      <c r="K183" s="486">
        <f t="shared" ref="K183:M183" si="93">+K184+K185</f>
        <v>-1.02</v>
      </c>
      <c r="L183" s="486">
        <f t="shared" si="93"/>
        <v>-1.02</v>
      </c>
      <c r="M183" s="487">
        <f t="shared" si="93"/>
        <v>-1.02</v>
      </c>
      <c r="N183" s="487"/>
      <c r="O183" s="502">
        <f t="shared" si="91"/>
        <v>9.8039215686274606E-2</v>
      </c>
      <c r="P183" s="489"/>
      <c r="Q183" s="503">
        <f t="shared" si="92"/>
        <v>9.8039215686274606E-2</v>
      </c>
      <c r="R183" s="413"/>
      <c r="S183" s="20"/>
    </row>
    <row r="184" spans="1:19" ht="15" customHeight="1">
      <c r="A184" s="20"/>
      <c r="B184" s="360"/>
      <c r="C184" s="490" t="s">
        <v>263</v>
      </c>
      <c r="D184" s="491">
        <f t="shared" si="89"/>
        <v>-1.01</v>
      </c>
      <c r="E184" s="492">
        <v>-1.01</v>
      </c>
      <c r="F184" s="493">
        <v>-1.01</v>
      </c>
      <c r="G184" s="494">
        <v>-1.01</v>
      </c>
      <c r="H184" s="494">
        <v>-1.01</v>
      </c>
      <c r="I184" s="495">
        <f t="shared" si="90"/>
        <v>-1.01</v>
      </c>
      <c r="J184" s="492">
        <v>-1.01</v>
      </c>
      <c r="K184" s="493">
        <v>-1.01</v>
      </c>
      <c r="L184" s="493">
        <v>-1.01</v>
      </c>
      <c r="M184" s="494">
        <v>-1.01</v>
      </c>
      <c r="N184" s="494"/>
      <c r="O184" s="421">
        <f t="shared" si="91"/>
        <v>0</v>
      </c>
      <c r="P184" s="489"/>
      <c r="Q184" s="422">
        <f t="shared" si="92"/>
        <v>0</v>
      </c>
      <c r="R184" s="413"/>
      <c r="S184" s="20"/>
    </row>
    <row r="185" spans="1:19" ht="15" customHeight="1">
      <c r="A185" s="20"/>
      <c r="B185" s="360"/>
      <c r="C185" s="490" t="s">
        <v>321</v>
      </c>
      <c r="D185" s="491">
        <f t="shared" si="89"/>
        <v>-0.11</v>
      </c>
      <c r="E185" s="492">
        <v>-0.11</v>
      </c>
      <c r="F185" s="493">
        <v>-0.01</v>
      </c>
      <c r="G185" s="494">
        <v>-0.01</v>
      </c>
      <c r="H185" s="494">
        <v>-0.01</v>
      </c>
      <c r="I185" s="495">
        <f t="shared" si="90"/>
        <v>-0.01</v>
      </c>
      <c r="J185" s="492">
        <v>-0.01</v>
      </c>
      <c r="K185" s="493">
        <v>-0.01</v>
      </c>
      <c r="L185" s="493">
        <v>-0.01</v>
      </c>
      <c r="M185" s="494">
        <v>-0.01</v>
      </c>
      <c r="N185" s="494"/>
      <c r="O185" s="421" t="str">
        <f t="shared" si="91"/>
        <v>&gt;100%</v>
      </c>
      <c r="P185" s="489"/>
      <c r="Q185" s="422" t="str">
        <f t="shared" si="92"/>
        <v>&gt;100%</v>
      </c>
      <c r="R185" s="413"/>
      <c r="S185" s="20"/>
    </row>
    <row r="186" spans="1:19" ht="15" customHeight="1">
      <c r="A186" s="20"/>
      <c r="B186" s="360"/>
      <c r="C186" s="490"/>
      <c r="D186" s="497"/>
      <c r="E186" s="498"/>
      <c r="F186" s="499"/>
      <c r="G186" s="500"/>
      <c r="H186" s="500"/>
      <c r="I186" s="501"/>
      <c r="J186" s="498"/>
      <c r="K186" s="499"/>
      <c r="L186" s="499"/>
      <c r="M186" s="500"/>
      <c r="N186" s="500"/>
      <c r="O186" s="421"/>
      <c r="P186" s="489"/>
      <c r="Q186" s="422"/>
      <c r="R186" s="413"/>
      <c r="S186" s="20"/>
    </row>
    <row r="187" spans="1:19" s="359" customFormat="1" ht="15" customHeight="1">
      <c r="A187" s="20"/>
      <c r="B187" s="351"/>
      <c r="C187" s="483" t="s">
        <v>480</v>
      </c>
      <c r="D187" s="484">
        <f t="shared" si="89"/>
        <v>9.5799999999999983</v>
      </c>
      <c r="E187" s="485">
        <f>+E175+E183</f>
        <v>9.5799999999999983</v>
      </c>
      <c r="F187" s="486">
        <f>+F175+F183</f>
        <v>11.819999999999999</v>
      </c>
      <c r="G187" s="487">
        <f t="shared" ref="G187" si="94">+G175+G183</f>
        <v>11.78</v>
      </c>
      <c r="H187" s="487">
        <f t="shared" ref="H187:M187" si="95">+H175+H183</f>
        <v>12.42</v>
      </c>
      <c r="I187" s="488">
        <f t="shared" si="90"/>
        <v>13.399999999999999</v>
      </c>
      <c r="J187" s="485">
        <f t="shared" si="95"/>
        <v>13.399999999999999</v>
      </c>
      <c r="K187" s="486">
        <f t="shared" si="95"/>
        <v>13.36</v>
      </c>
      <c r="L187" s="486">
        <f t="shared" si="95"/>
        <v>13.53</v>
      </c>
      <c r="M187" s="487">
        <f t="shared" si="95"/>
        <v>13.489999999999998</v>
      </c>
      <c r="N187" s="487"/>
      <c r="O187" s="502">
        <f t="shared" si="91"/>
        <v>-0.28507462686567164</v>
      </c>
      <c r="P187" s="489"/>
      <c r="Q187" s="503">
        <f t="shared" si="92"/>
        <v>-0.28507462686567164</v>
      </c>
      <c r="R187" s="413"/>
      <c r="S187" s="20"/>
    </row>
    <row r="188" spans="1:19" ht="15" customHeight="1">
      <c r="A188" s="20"/>
      <c r="B188" s="360"/>
      <c r="C188" s="504" t="s">
        <v>258</v>
      </c>
      <c r="D188" s="505">
        <f t="shared" si="89"/>
        <v>1.1000000000000001</v>
      </c>
      <c r="E188" s="506">
        <v>1.1000000000000001</v>
      </c>
      <c r="F188" s="507">
        <v>1.34</v>
      </c>
      <c r="G188" s="508">
        <v>1.31</v>
      </c>
      <c r="H188" s="508">
        <v>0.94499999999999995</v>
      </c>
      <c r="I188" s="509">
        <f t="shared" si="90"/>
        <v>1.93</v>
      </c>
      <c r="J188" s="506">
        <v>1.93</v>
      </c>
      <c r="K188" s="507">
        <v>1.89</v>
      </c>
      <c r="L188" s="507">
        <v>2.12</v>
      </c>
      <c r="M188" s="508">
        <v>1.43</v>
      </c>
      <c r="N188" s="508"/>
      <c r="O188" s="510">
        <f t="shared" si="91"/>
        <v>-0.43005181347150256</v>
      </c>
      <c r="P188" s="511"/>
      <c r="Q188" s="512">
        <f t="shared" si="92"/>
        <v>-0.43005181347150256</v>
      </c>
      <c r="R188" s="413"/>
      <c r="S188" s="20"/>
    </row>
    <row r="189" spans="1:19" ht="15" customHeight="1">
      <c r="A189" s="20"/>
      <c r="B189" s="360"/>
      <c r="C189" s="490"/>
      <c r="D189" s="497"/>
      <c r="E189" s="498"/>
      <c r="F189" s="499"/>
      <c r="G189" s="500"/>
      <c r="H189" s="500"/>
      <c r="I189" s="501"/>
      <c r="J189" s="498"/>
      <c r="K189" s="499"/>
      <c r="L189" s="499"/>
      <c r="M189" s="500"/>
      <c r="N189" s="500"/>
      <c r="O189" s="421"/>
      <c r="P189" s="489"/>
      <c r="Q189" s="422"/>
      <c r="R189" s="413"/>
      <c r="S189" s="20"/>
    </row>
    <row r="190" spans="1:19" ht="15" customHeight="1">
      <c r="A190" s="20"/>
      <c r="B190" s="351"/>
      <c r="C190" s="483" t="s">
        <v>264</v>
      </c>
      <c r="D190" s="484">
        <f t="shared" si="89"/>
        <v>1.95</v>
      </c>
      <c r="E190" s="485">
        <f>E191+E192</f>
        <v>1.95</v>
      </c>
      <c r="F190" s="486">
        <f>F191+F192</f>
        <v>1.5</v>
      </c>
      <c r="G190" s="487">
        <f>G191+G192</f>
        <v>1.33</v>
      </c>
      <c r="H190" s="487">
        <f>H191+H192</f>
        <v>2.0099999999999998</v>
      </c>
      <c r="I190" s="488">
        <f t="shared" si="90"/>
        <v>3.62</v>
      </c>
      <c r="J190" s="485">
        <f>SUM(J191:J192)</f>
        <v>3.62</v>
      </c>
      <c r="K190" s="486">
        <f>K191+K192</f>
        <v>3.7399999999999998</v>
      </c>
      <c r="L190" s="486">
        <f>L191+L192</f>
        <v>4.04</v>
      </c>
      <c r="M190" s="487">
        <f>M191+M192</f>
        <v>1.02</v>
      </c>
      <c r="N190" s="487"/>
      <c r="O190" s="502">
        <f t="shared" si="91"/>
        <v>-0.46132596685082872</v>
      </c>
      <c r="P190" s="489"/>
      <c r="Q190" s="503">
        <f t="shared" si="92"/>
        <v>-0.46132596685082872</v>
      </c>
      <c r="R190" s="413"/>
      <c r="S190" s="20"/>
    </row>
    <row r="191" spans="1:19" s="359" customFormat="1" ht="15" customHeight="1">
      <c r="A191" s="20"/>
      <c r="B191" s="351"/>
      <c r="C191" s="490" t="s">
        <v>268</v>
      </c>
      <c r="D191" s="491">
        <f t="shared" si="89"/>
        <v>1.98</v>
      </c>
      <c r="E191" s="492">
        <v>1.98</v>
      </c>
      <c r="F191" s="493">
        <v>1.5</v>
      </c>
      <c r="G191" s="494">
        <v>1.53</v>
      </c>
      <c r="H191" s="494">
        <v>2.15</v>
      </c>
      <c r="I191" s="495">
        <f t="shared" si="90"/>
        <v>3.95</v>
      </c>
      <c r="J191" s="492">
        <v>3.95</v>
      </c>
      <c r="K191" s="493">
        <v>4.13</v>
      </c>
      <c r="L191" s="493">
        <v>4.3499999999999996</v>
      </c>
      <c r="M191" s="494">
        <v>1.22</v>
      </c>
      <c r="N191" s="494"/>
      <c r="O191" s="421">
        <f t="shared" si="91"/>
        <v>-0.49873417721518987</v>
      </c>
      <c r="P191" s="496"/>
      <c r="Q191" s="422">
        <f t="shared" si="92"/>
        <v>-0.49873417721518987</v>
      </c>
      <c r="R191" s="413"/>
      <c r="S191" s="20"/>
    </row>
    <row r="192" spans="1:19" s="391" customFormat="1" ht="15" customHeight="1">
      <c r="A192" s="20"/>
      <c r="B192" s="360"/>
      <c r="C192" s="490" t="s">
        <v>267</v>
      </c>
      <c r="D192" s="491">
        <f t="shared" si="89"/>
        <v>-0.03</v>
      </c>
      <c r="E192" s="492">
        <v>-0.03</v>
      </c>
      <c r="F192" s="493">
        <v>0</v>
      </c>
      <c r="G192" s="494">
        <v>-0.2</v>
      </c>
      <c r="H192" s="494">
        <v>-0.14000000000000001</v>
      </c>
      <c r="I192" s="495">
        <f t="shared" si="90"/>
        <v>-0.33</v>
      </c>
      <c r="J192" s="492">
        <v>-0.33</v>
      </c>
      <c r="K192" s="493">
        <v>-0.39</v>
      </c>
      <c r="L192" s="493">
        <v>-0.31</v>
      </c>
      <c r="M192" s="494">
        <v>-0.2</v>
      </c>
      <c r="N192" s="494"/>
      <c r="O192" s="421">
        <f t="shared" si="91"/>
        <v>-0.90909090909090906</v>
      </c>
      <c r="P192" s="496"/>
      <c r="Q192" s="422">
        <f t="shared" si="92"/>
        <v>-0.90909090909090906</v>
      </c>
      <c r="R192" s="413"/>
      <c r="S192" s="20"/>
    </row>
    <row r="193" spans="1:21" s="391" customFormat="1" ht="15" customHeight="1">
      <c r="A193" s="20"/>
      <c r="B193" s="360"/>
      <c r="C193" s="490"/>
      <c r="D193" s="491"/>
      <c r="E193" s="492"/>
      <c r="F193" s="493"/>
      <c r="G193" s="494"/>
      <c r="H193" s="494"/>
      <c r="I193" s="495"/>
      <c r="J193" s="492"/>
      <c r="K193" s="493"/>
      <c r="L193" s="493"/>
      <c r="M193" s="494"/>
      <c r="N193" s="494"/>
      <c r="O193" s="421"/>
      <c r="P193" s="496"/>
      <c r="Q193" s="422"/>
      <c r="R193" s="413"/>
      <c r="S193" s="20"/>
    </row>
    <row r="194" spans="1:21" ht="15" customHeight="1">
      <c r="A194" s="20"/>
      <c r="B194" s="360"/>
      <c r="C194" s="483" t="s">
        <v>396</v>
      </c>
      <c r="D194" s="484">
        <f>E194</f>
        <v>0.3</v>
      </c>
      <c r="E194" s="485">
        <v>0.3</v>
      </c>
      <c r="F194" s="486">
        <v>0</v>
      </c>
      <c r="G194" s="487">
        <v>0</v>
      </c>
      <c r="H194" s="487">
        <v>0</v>
      </c>
      <c r="I194" s="488">
        <f>J194</f>
        <v>0</v>
      </c>
      <c r="J194" s="485">
        <v>0</v>
      </c>
      <c r="K194" s="486">
        <v>0</v>
      </c>
      <c r="L194" s="486">
        <v>0</v>
      </c>
      <c r="M194" s="487">
        <v>0</v>
      </c>
      <c r="N194" s="487"/>
      <c r="O194" s="502" t="str">
        <f t="shared" ref="O194" si="96">+IFERROR(IF(D194*I194&lt;0,"n.m.",IF(D194/I194-1&gt;100%,"&gt;100%",D194/I194-1)),"n.m.")</f>
        <v>n.m.</v>
      </c>
      <c r="P194" s="489"/>
      <c r="Q194" s="503" t="str">
        <f t="shared" ref="Q194" si="97">+IFERROR(IF(E194*J194&lt;0,"n.m.",IF(E194/J194-1&gt;100%,"&gt;100%",E194/J194-1)),"n.m.")</f>
        <v>n.m.</v>
      </c>
      <c r="R194" s="413"/>
      <c r="S194" s="20"/>
    </row>
    <row r="195" spans="1:21" s="359" customFormat="1" ht="15" customHeight="1">
      <c r="A195" s="20"/>
      <c r="B195" s="360"/>
      <c r="C195" s="490"/>
      <c r="D195" s="497"/>
      <c r="E195" s="498"/>
      <c r="F195" s="499"/>
      <c r="G195" s="500"/>
      <c r="H195" s="500"/>
      <c r="I195" s="501"/>
      <c r="J195" s="498"/>
      <c r="K195" s="499"/>
      <c r="L195" s="499"/>
      <c r="M195" s="500"/>
      <c r="N195" s="500"/>
      <c r="O195" s="421"/>
      <c r="P195" s="489"/>
      <c r="Q195" s="422"/>
      <c r="R195" s="413"/>
      <c r="S195" s="20"/>
    </row>
    <row r="196" spans="1:21" ht="15" customHeight="1">
      <c r="A196" s="20"/>
      <c r="B196" s="360"/>
      <c r="C196" s="483" t="s">
        <v>481</v>
      </c>
      <c r="D196" s="484">
        <f t="shared" si="89"/>
        <v>7.3299999999999983</v>
      </c>
      <c r="E196" s="485">
        <f>+E187-E190-E194</f>
        <v>7.3299999999999983</v>
      </c>
      <c r="F196" s="486">
        <f>+F187-F190</f>
        <v>10.319999999999999</v>
      </c>
      <c r="G196" s="487">
        <f t="shared" ref="G196" si="98">+G187-G190</f>
        <v>10.45</v>
      </c>
      <c r="H196" s="487">
        <f t="shared" ref="H196:M196" si="99">+H187-H190</f>
        <v>10.41</v>
      </c>
      <c r="I196" s="488">
        <f t="shared" si="90"/>
        <v>9.7799999999999976</v>
      </c>
      <c r="J196" s="485">
        <f t="shared" si="99"/>
        <v>9.7799999999999976</v>
      </c>
      <c r="K196" s="486">
        <f t="shared" si="99"/>
        <v>9.6199999999999992</v>
      </c>
      <c r="L196" s="486">
        <f t="shared" si="99"/>
        <v>9.4899999999999984</v>
      </c>
      <c r="M196" s="487">
        <f t="shared" si="99"/>
        <v>12.469999999999999</v>
      </c>
      <c r="N196" s="487"/>
      <c r="O196" s="502">
        <f t="shared" si="91"/>
        <v>-0.25051124744376274</v>
      </c>
      <c r="P196" s="489"/>
      <c r="Q196" s="503">
        <f t="shared" si="92"/>
        <v>-0.25051124744376274</v>
      </c>
      <c r="R196" s="413"/>
      <c r="S196" s="20"/>
    </row>
    <row r="197" spans="1:21" s="359" customFormat="1" ht="15" customHeight="1">
      <c r="A197" s="20"/>
      <c r="B197" s="360"/>
      <c r="C197" s="490"/>
      <c r="D197" s="497"/>
      <c r="E197" s="498"/>
      <c r="F197" s="499"/>
      <c r="G197" s="500"/>
      <c r="H197" s="500"/>
      <c r="I197" s="501"/>
      <c r="J197" s="498"/>
      <c r="K197" s="499"/>
      <c r="L197" s="499"/>
      <c r="M197" s="500"/>
      <c r="N197" s="500"/>
      <c r="O197" s="421"/>
      <c r="P197" s="489"/>
      <c r="Q197" s="422"/>
      <c r="R197" s="413"/>
      <c r="S197" s="20"/>
    </row>
    <row r="198" spans="1:21" ht="15" customHeight="1">
      <c r="A198" s="20"/>
      <c r="B198" s="360"/>
      <c r="C198" s="483" t="s">
        <v>482</v>
      </c>
      <c r="D198" s="484">
        <f t="shared" si="89"/>
        <v>-0.12</v>
      </c>
      <c r="E198" s="485">
        <v>-0.12</v>
      </c>
      <c r="F198" s="486">
        <v>-0.03</v>
      </c>
      <c r="G198" s="487">
        <v>0.21</v>
      </c>
      <c r="H198" s="487">
        <v>0.27</v>
      </c>
      <c r="I198" s="488">
        <f t="shared" si="90"/>
        <v>0.32</v>
      </c>
      <c r="J198" s="485">
        <v>0.32</v>
      </c>
      <c r="K198" s="486">
        <v>0.26</v>
      </c>
      <c r="L198" s="486">
        <v>0.28000000000000003</v>
      </c>
      <c r="M198" s="487">
        <v>0.01</v>
      </c>
      <c r="N198" s="487"/>
      <c r="O198" s="502" t="str">
        <f t="shared" si="91"/>
        <v>n.m.</v>
      </c>
      <c r="P198" s="489"/>
      <c r="Q198" s="503" t="str">
        <f t="shared" si="92"/>
        <v>n.m.</v>
      </c>
      <c r="R198" s="413"/>
      <c r="S198" s="20"/>
    </row>
    <row r="199" spans="1:21" ht="15" customHeight="1">
      <c r="A199" s="20"/>
      <c r="B199" s="360"/>
      <c r="C199" s="490"/>
      <c r="D199" s="497"/>
      <c r="E199" s="498"/>
      <c r="F199" s="499"/>
      <c r="G199" s="500"/>
      <c r="H199" s="500"/>
      <c r="I199" s="501"/>
      <c r="J199" s="498"/>
      <c r="K199" s="499"/>
      <c r="L199" s="499"/>
      <c r="M199" s="500"/>
      <c r="N199" s="500"/>
      <c r="O199" s="421"/>
      <c r="P199" s="489"/>
      <c r="Q199" s="422"/>
      <c r="R199" s="413"/>
      <c r="S199" s="20"/>
    </row>
    <row r="200" spans="1:21" ht="15" customHeight="1">
      <c r="A200" s="20"/>
      <c r="B200" s="351"/>
      <c r="C200" s="483" t="s">
        <v>212</v>
      </c>
      <c r="D200" s="484">
        <f t="shared" si="89"/>
        <v>10.18</v>
      </c>
      <c r="E200" s="485">
        <f>E201+E202+E203</f>
        <v>10.18</v>
      </c>
      <c r="F200" s="486">
        <f>F201+F202+F203</f>
        <v>11.94</v>
      </c>
      <c r="G200" s="487">
        <f>G201+G202+G203</f>
        <v>11.709999999999999</v>
      </c>
      <c r="H200" s="487">
        <f>H201+H202+H203</f>
        <v>12.209999999999999</v>
      </c>
      <c r="I200" s="488">
        <f t="shared" si="90"/>
        <v>12.879999999999999</v>
      </c>
      <c r="J200" s="485">
        <f>+J201+J202+J203</f>
        <v>12.879999999999999</v>
      </c>
      <c r="K200" s="486">
        <f>K201+K202+K203</f>
        <v>12.91</v>
      </c>
      <c r="L200" s="486">
        <f>L201+L202+L203</f>
        <v>13.44</v>
      </c>
      <c r="M200" s="487">
        <f>M201+M202+M203</f>
        <v>13.569999999999999</v>
      </c>
      <c r="N200" s="487"/>
      <c r="O200" s="502">
        <f t="shared" si="91"/>
        <v>-0.20962732919254656</v>
      </c>
      <c r="P200" s="489"/>
      <c r="Q200" s="503">
        <f t="shared" si="92"/>
        <v>-0.20962732919254656</v>
      </c>
      <c r="R200" s="413"/>
      <c r="S200" s="20"/>
    </row>
    <row r="201" spans="1:21" s="513" customFormat="1" ht="15" customHeight="1">
      <c r="A201" s="20"/>
      <c r="B201" s="351"/>
      <c r="C201" s="490" t="s">
        <v>107</v>
      </c>
      <c r="D201" s="497">
        <f t="shared" si="89"/>
        <v>8.06</v>
      </c>
      <c r="E201" s="498">
        <v>8.06</v>
      </c>
      <c r="F201" s="499">
        <v>9.8699999999999992</v>
      </c>
      <c r="G201" s="500">
        <v>9.75</v>
      </c>
      <c r="H201" s="500">
        <v>10.27</v>
      </c>
      <c r="I201" s="501">
        <f t="shared" si="90"/>
        <v>10.94</v>
      </c>
      <c r="J201" s="498">
        <v>10.94</v>
      </c>
      <c r="K201" s="499">
        <v>10.94</v>
      </c>
      <c r="L201" s="499">
        <v>11.43</v>
      </c>
      <c r="M201" s="500">
        <v>11.53</v>
      </c>
      <c r="N201" s="500"/>
      <c r="O201" s="421">
        <f t="shared" si="91"/>
        <v>-0.26325411334552096</v>
      </c>
      <c r="P201" s="489"/>
      <c r="Q201" s="422">
        <f t="shared" si="92"/>
        <v>-0.26325411334552096</v>
      </c>
      <c r="R201" s="413"/>
      <c r="S201" s="20"/>
    </row>
    <row r="202" spans="1:21" ht="15" customHeight="1">
      <c r="A202" s="20"/>
      <c r="B202" s="351"/>
      <c r="C202" s="490" t="s">
        <v>108</v>
      </c>
      <c r="D202" s="497">
        <f t="shared" si="89"/>
        <v>1.1200000000000001</v>
      </c>
      <c r="E202" s="498">
        <v>1.1200000000000001</v>
      </c>
      <c r="F202" s="499">
        <v>1.0900000000000001</v>
      </c>
      <c r="G202" s="500">
        <v>1.03</v>
      </c>
      <c r="H202" s="500">
        <v>1.03</v>
      </c>
      <c r="I202" s="501">
        <f t="shared" si="90"/>
        <v>1.03</v>
      </c>
      <c r="J202" s="498">
        <v>1.03</v>
      </c>
      <c r="K202" s="499">
        <v>1.06</v>
      </c>
      <c r="L202" s="499">
        <v>1.0900000000000001</v>
      </c>
      <c r="M202" s="500">
        <v>1.1100000000000001</v>
      </c>
      <c r="N202" s="500"/>
      <c r="O202" s="421">
        <f t="shared" si="91"/>
        <v>8.7378640776699212E-2</v>
      </c>
      <c r="P202" s="489"/>
      <c r="Q202" s="422">
        <f t="shared" si="92"/>
        <v>8.7378640776699212E-2</v>
      </c>
      <c r="R202" s="413"/>
      <c r="S202" s="20"/>
      <c r="U202" s="89"/>
    </row>
    <row r="203" spans="1:21" ht="15" customHeight="1">
      <c r="A203" s="20"/>
      <c r="B203" s="360"/>
      <c r="C203" s="490" t="s">
        <v>259</v>
      </c>
      <c r="D203" s="497">
        <f t="shared" si="89"/>
        <v>1</v>
      </c>
      <c r="E203" s="498">
        <v>1</v>
      </c>
      <c r="F203" s="499">
        <v>0.98</v>
      </c>
      <c r="G203" s="500">
        <v>0.93</v>
      </c>
      <c r="H203" s="500">
        <v>0.91</v>
      </c>
      <c r="I203" s="501">
        <f t="shared" si="90"/>
        <v>0.91</v>
      </c>
      <c r="J203" s="498">
        <v>0.91</v>
      </c>
      <c r="K203" s="499">
        <v>0.91</v>
      </c>
      <c r="L203" s="499">
        <v>0.92</v>
      </c>
      <c r="M203" s="500">
        <v>0.93</v>
      </c>
      <c r="N203" s="500"/>
      <c r="O203" s="421">
        <f t="shared" si="91"/>
        <v>9.8901098901098772E-2</v>
      </c>
      <c r="P203" s="489"/>
      <c r="Q203" s="422">
        <f t="shared" si="92"/>
        <v>9.8901098901098772E-2</v>
      </c>
      <c r="R203" s="413"/>
      <c r="S203" s="20"/>
    </row>
    <row r="204" spans="1:21" ht="15" customHeight="1">
      <c r="A204" s="20"/>
      <c r="B204" s="360"/>
      <c r="C204" s="490"/>
      <c r="D204" s="514"/>
      <c r="E204" s="515"/>
      <c r="F204" s="516"/>
      <c r="G204" s="514"/>
      <c r="H204" s="514"/>
      <c r="I204" s="514"/>
      <c r="J204" s="515"/>
      <c r="K204" s="516"/>
      <c r="L204" s="516"/>
      <c r="M204" s="515"/>
      <c r="N204" s="515"/>
      <c r="O204" s="517"/>
      <c r="P204" s="518"/>
      <c r="Q204" s="517"/>
      <c r="R204" s="413"/>
      <c r="S204" s="20"/>
    </row>
    <row r="205" spans="1:21" s="37" customFormat="1" ht="9" customHeight="1">
      <c r="A205" s="20"/>
      <c r="B205" s="20"/>
      <c r="C205" s="20"/>
      <c r="D205" s="20"/>
      <c r="E205" s="20"/>
      <c r="F205" s="20"/>
      <c r="G205" s="20"/>
      <c r="H205" s="20"/>
      <c r="I205" s="20"/>
      <c r="J205" s="20"/>
      <c r="K205" s="20"/>
      <c r="L205" s="20"/>
      <c r="M205" s="20"/>
      <c r="N205" s="20"/>
      <c r="O205" s="36"/>
      <c r="P205" s="20"/>
      <c r="Q205" s="20"/>
      <c r="R205" s="20"/>
      <c r="S205" s="20"/>
    </row>
    <row r="206" spans="1:21" ht="17.25">
      <c r="A206" s="519"/>
      <c r="B206" s="6" t="s">
        <v>483</v>
      </c>
      <c r="C206" s="520"/>
      <c r="D206" s="520"/>
      <c r="E206" s="520"/>
      <c r="F206" s="519"/>
      <c r="G206" s="520"/>
      <c r="H206" s="520"/>
      <c r="I206" s="520"/>
      <c r="J206" s="520"/>
      <c r="K206" s="519"/>
      <c r="L206" s="519"/>
      <c r="M206" s="520"/>
      <c r="N206" s="520"/>
      <c r="O206" s="521"/>
      <c r="P206" s="519"/>
      <c r="Q206" s="522"/>
      <c r="R206" s="523"/>
      <c r="S206" s="519"/>
    </row>
    <row r="207" spans="1:21" s="525" customFormat="1" ht="36" customHeight="1">
      <c r="A207" s="524"/>
      <c r="B207" s="19" t="s">
        <v>484</v>
      </c>
      <c r="C207" s="19"/>
      <c r="D207" s="19"/>
      <c r="E207" s="19"/>
      <c r="F207" s="19"/>
      <c r="G207" s="19"/>
      <c r="H207" s="19"/>
      <c r="I207" s="19"/>
      <c r="J207" s="19"/>
      <c r="K207" s="19"/>
      <c r="L207" s="19"/>
      <c r="M207" s="19"/>
      <c r="N207" s="19"/>
      <c r="O207" s="19"/>
      <c r="P207" s="19"/>
      <c r="Q207" s="19"/>
      <c r="R207" s="19"/>
      <c r="S207" s="19"/>
    </row>
    <row r="208" spans="1:21" ht="17.25">
      <c r="A208" s="519"/>
      <c r="B208" s="7" t="s">
        <v>485</v>
      </c>
      <c r="C208" s="520"/>
      <c r="D208" s="520"/>
      <c r="E208" s="520"/>
      <c r="F208" s="519"/>
      <c r="G208" s="520"/>
      <c r="H208" s="520"/>
      <c r="I208" s="520"/>
      <c r="J208" s="520"/>
      <c r="K208" s="519"/>
      <c r="L208" s="519"/>
      <c r="M208" s="520"/>
      <c r="N208" s="520"/>
      <c r="O208" s="521"/>
      <c r="P208" s="519"/>
      <c r="Q208" s="522"/>
      <c r="R208" s="523"/>
      <c r="S208" s="519"/>
    </row>
    <row r="209" spans="1:19" ht="17.25">
      <c r="A209" s="526"/>
      <c r="B209" s="3" t="s">
        <v>579</v>
      </c>
      <c r="C209" s="520"/>
      <c r="D209" s="527"/>
      <c r="E209" s="527"/>
      <c r="F209" s="526"/>
      <c r="G209" s="527"/>
      <c r="H209" s="527"/>
      <c r="I209" s="527"/>
      <c r="J209" s="527"/>
      <c r="K209" s="526"/>
      <c r="L209" s="526"/>
      <c r="M209" s="527"/>
      <c r="N209" s="527"/>
      <c r="O209" s="528"/>
      <c r="P209" s="526"/>
      <c r="Q209" s="529"/>
      <c r="R209" s="530"/>
      <c r="S209" s="526"/>
    </row>
  </sheetData>
  <sheetProtection password="8355" sheet="1" objects="1" scenarios="1"/>
  <mergeCells count="1">
    <mergeCell ref="B207:S207"/>
  </mergeCells>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rowBreaks count="2" manualBreakCount="2">
    <brk id="84" max="18" man="1"/>
    <brk id="143"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02"/>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1.42578125" style="37" customWidth="1"/>
    <col min="4" max="13" width="8.7109375" style="37" customWidth="1"/>
    <col min="14" max="14" width="1.7109375" style="37" customWidth="1"/>
    <col min="15" max="15" width="8.7109375" style="231" customWidth="1"/>
    <col min="16" max="16" width="1.7109375" style="37" customWidth="1"/>
    <col min="17" max="17" width="8.7109375" style="231" customWidth="1"/>
    <col min="18" max="18" width="1.7109375" style="37" customWidth="1"/>
    <col min="19" max="19" width="1.28515625" style="37" customWidth="1"/>
    <col min="20" max="16384" width="9.140625" style="37"/>
  </cols>
  <sheetData>
    <row r="1" spans="1:19" ht="9" customHeight="1">
      <c r="A1" s="20"/>
      <c r="B1" s="20"/>
      <c r="C1" s="20"/>
      <c r="D1" s="20"/>
      <c r="E1" s="20"/>
      <c r="F1" s="20"/>
      <c r="G1" s="20"/>
      <c r="H1" s="20"/>
      <c r="I1" s="20"/>
      <c r="J1" s="20"/>
      <c r="K1" s="20"/>
      <c r="L1" s="20"/>
      <c r="M1" s="20"/>
      <c r="N1" s="20"/>
      <c r="O1" s="36"/>
      <c r="P1" s="20"/>
      <c r="Q1" s="20"/>
      <c r="R1" s="20"/>
      <c r="S1" s="20"/>
    </row>
    <row r="2" spans="1:19" ht="15" customHeight="1">
      <c r="A2" s="20"/>
      <c r="B2" s="41"/>
      <c r="C2" s="39" t="s">
        <v>29</v>
      </c>
      <c r="D2" s="461">
        <f>+'CF, Capex, BS &amp; Debt sum'!D2</f>
        <v>2014</v>
      </c>
      <c r="E2" s="41" t="str">
        <f>+'CF, Capex, BS &amp; Debt sum'!E2</f>
        <v>Q4 '14</v>
      </c>
      <c r="F2" s="41" t="str">
        <f>+'CF, Capex, BS &amp; Debt sum'!F2</f>
        <v>Q3 '14</v>
      </c>
      <c r="G2" s="41" t="str">
        <f>+'CF, Capex, BS &amp; Debt sum'!G2</f>
        <v>Q2 '14</v>
      </c>
      <c r="H2" s="41" t="str">
        <f>+'CF, Capex, BS &amp; Debt sum'!H2</f>
        <v>Q1 '14</v>
      </c>
      <c r="I2" s="461">
        <f>+'CF, Capex, BS &amp; Debt sum'!I2</f>
        <v>2013</v>
      </c>
      <c r="J2" s="41" t="str">
        <f>+'CF, Capex, BS &amp; Debt sum'!J2</f>
        <v>Q4 '13</v>
      </c>
      <c r="K2" s="41" t="str">
        <f>+'CF, Capex, BS &amp; Debt sum'!K2</f>
        <v>Q3 '13</v>
      </c>
      <c r="L2" s="41" t="str">
        <f>+'CF, Capex, BS &amp; Debt sum'!L2</f>
        <v>Q2 '13</v>
      </c>
      <c r="M2" s="41" t="str">
        <f>+'CF, Capex, BS &amp; Debt sum'!M2</f>
        <v>Q1 '13</v>
      </c>
      <c r="N2" s="41"/>
      <c r="O2" s="41" t="str">
        <f>+'CF, Capex, BS &amp; Debt sum'!O2</f>
        <v>y-on-y</v>
      </c>
      <c r="P2" s="41"/>
      <c r="Q2" s="403" t="s">
        <v>216</v>
      </c>
      <c r="R2" s="302"/>
      <c r="S2" s="20"/>
    </row>
    <row r="3" spans="1:19" ht="15" customHeight="1">
      <c r="A3" s="20"/>
      <c r="B3" s="44"/>
      <c r="C3" s="344" t="s">
        <v>157</v>
      </c>
      <c r="D3" s="41"/>
      <c r="E3" s="41"/>
      <c r="F3" s="41"/>
      <c r="G3" s="41"/>
      <c r="H3" s="41"/>
      <c r="I3" s="41"/>
      <c r="J3" s="41"/>
      <c r="K3" s="41"/>
      <c r="L3" s="41"/>
      <c r="M3" s="41"/>
      <c r="N3" s="41"/>
      <c r="O3" s="41" t="str">
        <f>+'CF, Capex, BS &amp; Debt sum'!O3</f>
        <v>FY%</v>
      </c>
      <c r="P3" s="46"/>
      <c r="Q3" s="47" t="str">
        <f>+'CF, Capex, BS &amp; Debt sum'!Q3</f>
        <v>Q4%</v>
      </c>
      <c r="R3" s="44"/>
      <c r="S3" s="20"/>
    </row>
    <row r="4" spans="1:19" ht="15" customHeight="1">
      <c r="A4" s="20"/>
      <c r="B4" s="44"/>
      <c r="C4" s="44"/>
      <c r="D4" s="334"/>
      <c r="E4" s="334"/>
      <c r="F4" s="334"/>
      <c r="G4" s="334"/>
      <c r="H4" s="334"/>
      <c r="I4" s="334"/>
      <c r="J4" s="334"/>
      <c r="K4" s="334"/>
      <c r="L4" s="334"/>
      <c r="M4" s="334"/>
      <c r="N4" s="334"/>
      <c r="O4" s="531"/>
      <c r="P4" s="532"/>
      <c r="Q4" s="531"/>
      <c r="R4" s="44"/>
      <c r="S4" s="20"/>
    </row>
    <row r="5" spans="1:19" s="62" customFormat="1" ht="15" customHeight="1">
      <c r="A5" s="20"/>
      <c r="B5" s="46"/>
      <c r="C5" s="533" t="s">
        <v>486</v>
      </c>
      <c r="D5" s="534">
        <f>+E5</f>
        <v>18470</v>
      </c>
      <c r="E5" s="304">
        <f t="shared" ref="E5" si="0">E6+E7</f>
        <v>18470</v>
      </c>
      <c r="F5" s="301">
        <f t="shared" ref="F5:H5" si="1">F6+F7</f>
        <v>22624</v>
      </c>
      <c r="G5" s="268">
        <f t="shared" ref="G5" si="2">G6+G7</f>
        <v>22840</v>
      </c>
      <c r="H5" s="268">
        <f t="shared" si="1"/>
        <v>23183</v>
      </c>
      <c r="I5" s="305">
        <f>+J5</f>
        <v>23451</v>
      </c>
      <c r="J5" s="304">
        <f>J6+J7</f>
        <v>23451</v>
      </c>
      <c r="K5" s="301">
        <f t="shared" ref="K5:M5" si="3">K6+K7</f>
        <v>23501</v>
      </c>
      <c r="L5" s="301">
        <f t="shared" si="3"/>
        <v>23795</v>
      </c>
      <c r="M5" s="268">
        <f t="shared" si="3"/>
        <v>24647</v>
      </c>
      <c r="N5" s="268"/>
      <c r="O5" s="535">
        <f>+IFERROR(IF(D5*I5&lt;0,"n.m.",IF(D5/I5-1&gt;100%,"&gt;100%",D5/I5-1)),"n.m.")</f>
        <v>-0.21240032407999654</v>
      </c>
      <c r="P5" s="56"/>
      <c r="Q5" s="536">
        <f>+IFERROR(IF(E5*J5&lt;0,"n.m.",IF(E5/J5-1&gt;100%,"&gt;100%",E5/J5-1)),"n.m.")</f>
        <v>-0.21240032407999654</v>
      </c>
      <c r="R5" s="472"/>
      <c r="S5" s="20"/>
    </row>
    <row r="6" spans="1:19" ht="15" customHeight="1">
      <c r="A6" s="20"/>
      <c r="B6" s="44"/>
      <c r="C6" s="475" t="s">
        <v>143</v>
      </c>
      <c r="D6" s="537">
        <f t="shared" ref="D6:D7" si="4">+E6</f>
        <v>14346</v>
      </c>
      <c r="E6" s="237">
        <v>14346</v>
      </c>
      <c r="F6" s="238">
        <v>14329</v>
      </c>
      <c r="G6" s="244">
        <v>14435</v>
      </c>
      <c r="H6" s="244">
        <v>14566</v>
      </c>
      <c r="I6" s="293">
        <f t="shared" ref="I6:I9" si="5">+J6</f>
        <v>14782</v>
      </c>
      <c r="J6" s="237">
        <v>14782</v>
      </c>
      <c r="K6" s="238">
        <v>15184</v>
      </c>
      <c r="L6" s="238">
        <v>15497</v>
      </c>
      <c r="M6" s="244">
        <v>16377</v>
      </c>
      <c r="N6" s="244"/>
      <c r="O6" s="538">
        <f t="shared" ref="O6:O9" si="6">+IFERROR(IF(D6*I6&lt;0,"n.m.",IF(D6/I6-1&gt;100%,"&gt;100%",D6/I6-1)),"n.m.")</f>
        <v>-2.9495332160736076E-2</v>
      </c>
      <c r="P6" s="85"/>
      <c r="Q6" s="539">
        <f t="shared" ref="Q6:Q9" si="7">+IFERROR(IF(E6*J6&lt;0,"n.m.",IF(E6/J6-1&gt;100%,"&gt;100%",E6/J6-1)),"n.m.")</f>
        <v>-2.9495332160736076E-2</v>
      </c>
      <c r="R6" s="465"/>
      <c r="S6" s="20"/>
    </row>
    <row r="7" spans="1:19" ht="15" customHeight="1">
      <c r="A7" s="20"/>
      <c r="B7" s="44"/>
      <c r="C7" s="475" t="s">
        <v>335</v>
      </c>
      <c r="D7" s="540">
        <f t="shared" si="4"/>
        <v>4124</v>
      </c>
      <c r="E7" s="241">
        <v>4124</v>
      </c>
      <c r="F7" s="242">
        <f>3926+4369</f>
        <v>8295</v>
      </c>
      <c r="G7" s="263">
        <v>8405</v>
      </c>
      <c r="H7" s="263">
        <v>8617</v>
      </c>
      <c r="I7" s="294">
        <f t="shared" si="5"/>
        <v>8669</v>
      </c>
      <c r="J7" s="241">
        <v>8669</v>
      </c>
      <c r="K7" s="242">
        <v>8317</v>
      </c>
      <c r="L7" s="242">
        <v>8298</v>
      </c>
      <c r="M7" s="263">
        <v>8270</v>
      </c>
      <c r="N7" s="263"/>
      <c r="O7" s="538">
        <f t="shared" si="6"/>
        <v>-0.52428192409735841</v>
      </c>
      <c r="P7" s="238"/>
      <c r="Q7" s="539">
        <f t="shared" si="7"/>
        <v>-0.52428192409735841</v>
      </c>
      <c r="R7" s="465"/>
      <c r="S7" s="20"/>
    </row>
    <row r="8" spans="1:19" ht="15" customHeight="1">
      <c r="A8" s="20"/>
      <c r="B8" s="44"/>
      <c r="C8" s="475"/>
      <c r="D8" s="537"/>
      <c r="E8" s="237"/>
      <c r="F8" s="238"/>
      <c r="G8" s="244"/>
      <c r="H8" s="244"/>
      <c r="I8" s="293"/>
      <c r="J8" s="237"/>
      <c r="K8" s="238"/>
      <c r="L8" s="238"/>
      <c r="M8" s="244"/>
      <c r="N8" s="244"/>
      <c r="O8" s="538"/>
      <c r="P8" s="85"/>
      <c r="Q8" s="539"/>
      <c r="R8" s="465"/>
      <c r="S8" s="20"/>
    </row>
    <row r="9" spans="1:19" s="132" customFormat="1" ht="15" customHeight="1">
      <c r="A9" s="20"/>
      <c r="B9" s="336"/>
      <c r="C9" s="541" t="s">
        <v>283</v>
      </c>
      <c r="D9" s="542">
        <f t="shared" ref="D9" si="8">+E9</f>
        <v>0</v>
      </c>
      <c r="E9" s="543">
        <v>0</v>
      </c>
      <c r="F9" s="544">
        <v>4369</v>
      </c>
      <c r="G9" s="545">
        <v>4374</v>
      </c>
      <c r="H9" s="545">
        <v>4405</v>
      </c>
      <c r="I9" s="546">
        <f t="shared" si="5"/>
        <v>4502</v>
      </c>
      <c r="J9" s="543">
        <v>4502</v>
      </c>
      <c r="K9" s="544">
        <v>4240</v>
      </c>
      <c r="L9" s="544">
        <v>4268</v>
      </c>
      <c r="M9" s="545">
        <v>4246</v>
      </c>
      <c r="N9" s="545"/>
      <c r="O9" s="547">
        <f t="shared" si="6"/>
        <v>-1</v>
      </c>
      <c r="P9" s="548"/>
      <c r="Q9" s="549">
        <f t="shared" si="7"/>
        <v>-1</v>
      </c>
      <c r="R9" s="469"/>
      <c r="S9" s="20"/>
    </row>
    <row r="10" spans="1:19" ht="15" customHeight="1">
      <c r="A10" s="20"/>
      <c r="B10" s="46"/>
      <c r="C10" s="169"/>
      <c r="D10" s="333"/>
      <c r="E10" s="333"/>
      <c r="F10" s="333"/>
      <c r="G10" s="333"/>
      <c r="H10" s="333"/>
      <c r="I10" s="333"/>
      <c r="J10" s="333"/>
      <c r="K10" s="333"/>
      <c r="L10" s="333"/>
      <c r="M10" s="333"/>
      <c r="N10" s="333"/>
      <c r="O10" s="403"/>
      <c r="P10" s="333"/>
      <c r="Q10" s="403"/>
      <c r="R10" s="44"/>
      <c r="S10" s="20"/>
    </row>
    <row r="11" spans="1:19" ht="9" customHeight="1">
      <c r="A11" s="20"/>
      <c r="B11" s="20"/>
      <c r="C11" s="20"/>
      <c r="D11" s="20"/>
      <c r="E11" s="20"/>
      <c r="F11" s="20"/>
      <c r="G11" s="20"/>
      <c r="H11" s="20"/>
      <c r="I11" s="20"/>
      <c r="J11" s="20"/>
      <c r="K11" s="20"/>
      <c r="L11" s="20"/>
      <c r="M11" s="20"/>
      <c r="N11" s="20"/>
      <c r="O11" s="36"/>
      <c r="P11" s="20"/>
      <c r="Q11" s="20"/>
      <c r="R11" s="20"/>
      <c r="S11" s="20"/>
    </row>
    <row r="12" spans="1:19" ht="17.25">
      <c r="A12" s="229"/>
      <c r="B12" s="259"/>
      <c r="C12" s="229"/>
      <c r="D12" s="229"/>
      <c r="E12" s="229"/>
      <c r="F12" s="229"/>
      <c r="G12" s="229"/>
      <c r="H12" s="229"/>
      <c r="I12" s="229"/>
      <c r="J12" s="229"/>
      <c r="K12" s="229"/>
      <c r="L12" s="229"/>
      <c r="M12" s="229"/>
      <c r="N12" s="229"/>
      <c r="O12" s="179"/>
      <c r="P12" s="167"/>
      <c r="Q12" s="179"/>
      <c r="R12" s="167"/>
      <c r="S12" s="229"/>
    </row>
    <row r="13" spans="1:19" ht="9" customHeight="1">
      <c r="A13" s="20"/>
      <c r="B13" s="20"/>
      <c r="C13" s="20"/>
      <c r="D13" s="20"/>
      <c r="E13" s="20"/>
      <c r="F13" s="20"/>
      <c r="G13" s="20"/>
      <c r="H13" s="20"/>
      <c r="I13" s="20"/>
      <c r="J13" s="20"/>
      <c r="K13" s="20"/>
      <c r="L13" s="20"/>
      <c r="M13" s="20"/>
      <c r="N13" s="20"/>
      <c r="O13" s="36"/>
      <c r="P13" s="20"/>
      <c r="Q13" s="20"/>
      <c r="R13" s="20"/>
      <c r="S13" s="20"/>
    </row>
    <row r="14" spans="1:19" ht="15" customHeight="1">
      <c r="A14" s="20"/>
      <c r="B14" s="41"/>
      <c r="C14" s="39" t="s">
        <v>29</v>
      </c>
      <c r="D14" s="461">
        <f t="shared" ref="D14:K14" si="9">+D2</f>
        <v>2014</v>
      </c>
      <c r="E14" s="41" t="str">
        <f t="shared" si="9"/>
        <v>Q4 '14</v>
      </c>
      <c r="F14" s="41" t="str">
        <f t="shared" si="9"/>
        <v>Q3 '14</v>
      </c>
      <c r="G14" s="41" t="str">
        <f t="shared" si="9"/>
        <v>Q2 '14</v>
      </c>
      <c r="H14" s="41" t="str">
        <f t="shared" si="9"/>
        <v>Q1 '14</v>
      </c>
      <c r="I14" s="461">
        <f t="shared" si="9"/>
        <v>2013</v>
      </c>
      <c r="J14" s="41" t="str">
        <f t="shared" si="9"/>
        <v>Q4 '13</v>
      </c>
      <c r="K14" s="41" t="str">
        <f t="shared" si="9"/>
        <v>Q3 '13</v>
      </c>
      <c r="L14" s="41" t="s">
        <v>272</v>
      </c>
      <c r="M14" s="41" t="s">
        <v>229</v>
      </c>
      <c r="N14" s="41"/>
      <c r="O14" s="403"/>
      <c r="P14" s="41"/>
      <c r="Q14" s="403"/>
      <c r="R14" s="302"/>
      <c r="S14" s="20"/>
    </row>
    <row r="15" spans="1:19" ht="15" customHeight="1">
      <c r="A15" s="20"/>
      <c r="B15" s="41"/>
      <c r="C15" s="344" t="s">
        <v>487</v>
      </c>
      <c r="D15" s="41"/>
      <c r="E15" s="41"/>
      <c r="F15" s="41"/>
      <c r="G15" s="41"/>
      <c r="H15" s="41"/>
      <c r="I15" s="41"/>
      <c r="J15" s="41"/>
      <c r="K15" s="41"/>
      <c r="L15" s="41"/>
      <c r="M15" s="41"/>
      <c r="N15" s="41"/>
      <c r="O15" s="47"/>
      <c r="P15" s="44"/>
      <c r="Q15" s="47"/>
      <c r="R15" s="44"/>
      <c r="S15" s="20"/>
    </row>
    <row r="16" spans="1:19" ht="15" customHeight="1">
      <c r="A16" s="20"/>
      <c r="B16" s="44"/>
      <c r="C16" s="44"/>
      <c r="D16" s="48"/>
      <c r="E16" s="48"/>
      <c r="F16" s="48"/>
      <c r="G16" s="48"/>
      <c r="H16" s="48"/>
      <c r="I16" s="48"/>
      <c r="J16" s="48"/>
      <c r="K16" s="48"/>
      <c r="L16" s="48"/>
      <c r="M16" s="48"/>
      <c r="N16" s="48"/>
      <c r="O16" s="312"/>
      <c r="P16" s="44"/>
      <c r="Q16" s="312"/>
      <c r="R16" s="44"/>
      <c r="S16" s="20"/>
    </row>
    <row r="17" spans="1:19" ht="15" customHeight="1">
      <c r="A17" s="20"/>
      <c r="B17" s="44"/>
      <c r="C17" s="466" t="s">
        <v>285</v>
      </c>
      <c r="D17" s="537">
        <f t="shared" ref="D17:E17" si="10">+D111+D159</f>
        <v>-43</v>
      </c>
      <c r="E17" s="237">
        <f t="shared" si="10"/>
        <v>0</v>
      </c>
      <c r="F17" s="238">
        <f>+F111+F159</f>
        <v>-20</v>
      </c>
      <c r="G17" s="244">
        <f>+G111+G159</f>
        <v>-13</v>
      </c>
      <c r="H17" s="244">
        <f>+H111+H159</f>
        <v>-10</v>
      </c>
      <c r="I17" s="293">
        <f>+J17+K17+L17+M17</f>
        <v>-142</v>
      </c>
      <c r="J17" s="237">
        <f t="shared" ref="J17:M17" si="11">+J111+J159</f>
        <v>-27</v>
      </c>
      <c r="K17" s="238">
        <f t="shared" si="11"/>
        <v>-42</v>
      </c>
      <c r="L17" s="238">
        <f t="shared" si="11"/>
        <v>-38</v>
      </c>
      <c r="M17" s="244">
        <f t="shared" si="11"/>
        <v>-35</v>
      </c>
      <c r="N17" s="244"/>
      <c r="O17" s="316"/>
      <c r="P17" s="85"/>
      <c r="Q17" s="455"/>
      <c r="R17" s="465"/>
      <c r="S17" s="20"/>
    </row>
    <row r="18" spans="1:19" ht="15" customHeight="1">
      <c r="A18" s="20"/>
      <c r="B18" s="44"/>
      <c r="C18" s="466" t="s">
        <v>21</v>
      </c>
      <c r="D18" s="537">
        <f t="shared" ref="D18:E18" si="12">+D112+D160</f>
        <v>-15</v>
      </c>
      <c r="E18" s="237">
        <f t="shared" si="12"/>
        <v>-4</v>
      </c>
      <c r="F18" s="238">
        <f>+F112+F160</f>
        <v>-5</v>
      </c>
      <c r="G18" s="244">
        <f>+G112+G160</f>
        <v>-3</v>
      </c>
      <c r="H18" s="244">
        <f t="shared" ref="H18:M18" si="13">+H112+H160</f>
        <v>-3</v>
      </c>
      <c r="I18" s="293">
        <f t="shared" ref="I18:I32" si="14">+J18+K18+L18+M18</f>
        <v>-45</v>
      </c>
      <c r="J18" s="237">
        <f t="shared" si="13"/>
        <v>-10</v>
      </c>
      <c r="K18" s="238">
        <f t="shared" si="13"/>
        <v>-11</v>
      </c>
      <c r="L18" s="238">
        <f t="shared" si="13"/>
        <v>-13</v>
      </c>
      <c r="M18" s="244">
        <f t="shared" si="13"/>
        <v>-11</v>
      </c>
      <c r="N18" s="244"/>
      <c r="O18" s="316"/>
      <c r="P18" s="85"/>
      <c r="Q18" s="455"/>
      <c r="R18" s="465"/>
      <c r="S18" s="20"/>
    </row>
    <row r="19" spans="1:19" s="62" customFormat="1" ht="15" customHeight="1">
      <c r="A19" s="20"/>
      <c r="B19" s="46"/>
      <c r="C19" s="550" t="s">
        <v>429</v>
      </c>
      <c r="D19" s="113">
        <f t="shared" ref="D19:E19" si="15">+D113+D161</f>
        <v>-58</v>
      </c>
      <c r="E19" s="114">
        <f t="shared" si="15"/>
        <v>-4</v>
      </c>
      <c r="F19" s="115">
        <f t="shared" ref="F19:G19" si="16">+F113+F161</f>
        <v>-25</v>
      </c>
      <c r="G19" s="254">
        <f t="shared" si="16"/>
        <v>-16</v>
      </c>
      <c r="H19" s="254">
        <f t="shared" ref="H19:M19" si="17">+H113+H161</f>
        <v>-13</v>
      </c>
      <c r="I19" s="298">
        <f t="shared" si="14"/>
        <v>-187</v>
      </c>
      <c r="J19" s="114">
        <f t="shared" si="17"/>
        <v>-37</v>
      </c>
      <c r="K19" s="115">
        <f t="shared" si="17"/>
        <v>-53</v>
      </c>
      <c r="L19" s="115">
        <f t="shared" si="17"/>
        <v>-51</v>
      </c>
      <c r="M19" s="254">
        <f t="shared" si="17"/>
        <v>-46</v>
      </c>
      <c r="N19" s="254"/>
      <c r="O19" s="322"/>
      <c r="P19" s="301"/>
      <c r="Q19" s="456"/>
      <c r="R19" s="472"/>
      <c r="S19" s="20"/>
    </row>
    <row r="20" spans="1:19" ht="15" customHeight="1">
      <c r="A20" s="20"/>
      <c r="B20" s="44"/>
      <c r="C20" s="466"/>
      <c r="D20" s="551"/>
      <c r="E20" s="247"/>
      <c r="F20" s="248"/>
      <c r="G20" s="279"/>
      <c r="H20" s="279"/>
      <c r="I20" s="295"/>
      <c r="J20" s="247"/>
      <c r="K20" s="248"/>
      <c r="L20" s="248"/>
      <c r="M20" s="279"/>
      <c r="N20" s="279"/>
      <c r="O20" s="322"/>
      <c r="P20" s="56"/>
      <c r="Q20" s="456"/>
      <c r="R20" s="465"/>
      <c r="S20" s="20"/>
    </row>
    <row r="21" spans="1:19" ht="15" customHeight="1">
      <c r="A21" s="20"/>
      <c r="B21" s="44"/>
      <c r="C21" s="466" t="s">
        <v>186</v>
      </c>
      <c r="D21" s="83">
        <f t="shared" ref="D21:E21" si="18">+D115+D163</f>
        <v>-20</v>
      </c>
      <c r="E21" s="84">
        <f t="shared" si="18"/>
        <v>-4</v>
      </c>
      <c r="F21" s="85">
        <f t="shared" ref="F21:G21" si="19">+F115+F163</f>
        <v>-5</v>
      </c>
      <c r="G21" s="79">
        <f t="shared" si="19"/>
        <v>-6</v>
      </c>
      <c r="H21" s="79">
        <f t="shared" ref="H21:M21" si="20">+H115+H163</f>
        <v>-5</v>
      </c>
      <c r="I21" s="296">
        <f t="shared" si="14"/>
        <v>-23</v>
      </c>
      <c r="J21" s="84">
        <f t="shared" si="20"/>
        <v>-6</v>
      </c>
      <c r="K21" s="85">
        <f t="shared" si="20"/>
        <v>-7</v>
      </c>
      <c r="L21" s="85">
        <f t="shared" si="20"/>
        <v>-6</v>
      </c>
      <c r="M21" s="79">
        <f t="shared" si="20"/>
        <v>-4</v>
      </c>
      <c r="N21" s="79"/>
      <c r="O21" s="316"/>
      <c r="P21" s="85"/>
      <c r="Q21" s="455"/>
      <c r="R21" s="552"/>
      <c r="S21" s="20"/>
    </row>
    <row r="22" spans="1:19" s="132" customFormat="1" ht="15" customHeight="1">
      <c r="A22" s="20"/>
      <c r="B22" s="336"/>
      <c r="C22" s="553" t="s">
        <v>213</v>
      </c>
      <c r="D22" s="554">
        <f t="shared" ref="D22:E22" si="21">+D116+D164</f>
        <v>-3</v>
      </c>
      <c r="E22" s="125">
        <f t="shared" si="21"/>
        <v>0</v>
      </c>
      <c r="F22" s="126">
        <f t="shared" ref="F22:G22" si="22">+F116+F164</f>
        <v>0</v>
      </c>
      <c r="G22" s="128">
        <f t="shared" si="22"/>
        <v>-2</v>
      </c>
      <c r="H22" s="128">
        <f t="shared" ref="H22:M22" si="23">+H116+H164</f>
        <v>-1</v>
      </c>
      <c r="I22" s="299">
        <f t="shared" si="14"/>
        <v>-3</v>
      </c>
      <c r="J22" s="125">
        <f t="shared" si="23"/>
        <v>-1</v>
      </c>
      <c r="K22" s="126">
        <f t="shared" si="23"/>
        <v>0</v>
      </c>
      <c r="L22" s="126">
        <f t="shared" si="23"/>
        <v>-2</v>
      </c>
      <c r="M22" s="128">
        <f t="shared" si="23"/>
        <v>0</v>
      </c>
      <c r="N22" s="128"/>
      <c r="O22" s="330"/>
      <c r="P22" s="126"/>
      <c r="Q22" s="458"/>
      <c r="R22" s="131"/>
      <c r="S22" s="20"/>
    </row>
    <row r="23" spans="1:19" ht="15" customHeight="1">
      <c r="A23" s="20"/>
      <c r="B23" s="44"/>
      <c r="C23" s="466" t="s">
        <v>22</v>
      </c>
      <c r="D23" s="83">
        <f t="shared" ref="D23:E23" si="24">+D117+D165</f>
        <v>-17</v>
      </c>
      <c r="E23" s="84">
        <f t="shared" si="24"/>
        <v>-2</v>
      </c>
      <c r="F23" s="85">
        <f t="shared" ref="F23:G23" si="25">+F117+F165</f>
        <v>-6</v>
      </c>
      <c r="G23" s="79">
        <f t="shared" si="25"/>
        <v>-5</v>
      </c>
      <c r="H23" s="79">
        <f t="shared" ref="H23:M23" si="26">+H117+H165</f>
        <v>-4</v>
      </c>
      <c r="I23" s="296">
        <f t="shared" si="14"/>
        <v>-20</v>
      </c>
      <c r="J23" s="84">
        <f t="shared" si="26"/>
        <v>-4</v>
      </c>
      <c r="K23" s="85">
        <f t="shared" si="26"/>
        <v>-10</v>
      </c>
      <c r="L23" s="85">
        <f t="shared" si="26"/>
        <v>-3</v>
      </c>
      <c r="M23" s="79">
        <f t="shared" si="26"/>
        <v>-3</v>
      </c>
      <c r="N23" s="79"/>
      <c r="O23" s="316"/>
      <c r="P23" s="85"/>
      <c r="Q23" s="455"/>
      <c r="R23" s="552"/>
      <c r="S23" s="20"/>
    </row>
    <row r="24" spans="1:19" ht="15" customHeight="1">
      <c r="A24" s="20"/>
      <c r="B24" s="44"/>
      <c r="C24" s="466" t="s">
        <v>193</v>
      </c>
      <c r="D24" s="83">
        <f t="shared" ref="D24:E25" si="27">+D118+D166</f>
        <v>-5</v>
      </c>
      <c r="E24" s="84">
        <f t="shared" si="27"/>
        <v>0</v>
      </c>
      <c r="F24" s="85">
        <f t="shared" ref="F24:G24" si="28">+F118+F166</f>
        <v>-1</v>
      </c>
      <c r="G24" s="79">
        <f t="shared" si="28"/>
        <v>-2</v>
      </c>
      <c r="H24" s="79">
        <f t="shared" ref="H24:M24" si="29">+H118+H166</f>
        <v>-2</v>
      </c>
      <c r="I24" s="296">
        <f t="shared" si="14"/>
        <v>-6</v>
      </c>
      <c r="J24" s="84">
        <f t="shared" si="29"/>
        <v>-2</v>
      </c>
      <c r="K24" s="85">
        <f t="shared" si="29"/>
        <v>-2</v>
      </c>
      <c r="L24" s="85">
        <f t="shared" si="29"/>
        <v>-1</v>
      </c>
      <c r="M24" s="79">
        <f t="shared" si="29"/>
        <v>-1</v>
      </c>
      <c r="N24" s="79"/>
      <c r="O24" s="316"/>
      <c r="P24" s="85"/>
      <c r="Q24" s="455"/>
      <c r="R24" s="552"/>
      <c r="S24" s="20"/>
    </row>
    <row r="25" spans="1:19" ht="15" customHeight="1">
      <c r="A25" s="20"/>
      <c r="B25" s="44"/>
      <c r="C25" s="466" t="s">
        <v>144</v>
      </c>
      <c r="D25" s="83">
        <f t="shared" si="27"/>
        <v>0</v>
      </c>
      <c r="E25" s="84">
        <f t="shared" si="27"/>
        <v>0</v>
      </c>
      <c r="F25" s="85">
        <v>0</v>
      </c>
      <c r="G25" s="79">
        <v>0</v>
      </c>
      <c r="H25" s="79">
        <v>0</v>
      </c>
      <c r="I25" s="296">
        <f t="shared" si="14"/>
        <v>0</v>
      </c>
      <c r="J25" s="84">
        <v>0</v>
      </c>
      <c r="K25" s="85">
        <v>0</v>
      </c>
      <c r="L25" s="85">
        <v>0</v>
      </c>
      <c r="M25" s="79">
        <v>0</v>
      </c>
      <c r="N25" s="79"/>
      <c r="O25" s="316"/>
      <c r="P25" s="85"/>
      <c r="Q25" s="455"/>
      <c r="R25" s="552"/>
      <c r="S25" s="20"/>
    </row>
    <row r="26" spans="1:19" s="62" customFormat="1" ht="15" customHeight="1">
      <c r="A26" s="20"/>
      <c r="B26" s="46"/>
      <c r="C26" s="550" t="s">
        <v>105</v>
      </c>
      <c r="D26" s="54">
        <f t="shared" ref="D26:E26" si="30">+D120+D168</f>
        <v>-42</v>
      </c>
      <c r="E26" s="55">
        <f t="shared" si="30"/>
        <v>-6</v>
      </c>
      <c r="F26" s="56">
        <f t="shared" ref="F26:G26" si="31">+F120+F168</f>
        <v>-12</v>
      </c>
      <c r="G26" s="58">
        <f t="shared" si="31"/>
        <v>-13</v>
      </c>
      <c r="H26" s="58">
        <f t="shared" ref="H26:M26" si="32">+H120+H168</f>
        <v>-11</v>
      </c>
      <c r="I26" s="134">
        <f t="shared" si="14"/>
        <v>-49</v>
      </c>
      <c r="J26" s="55">
        <f t="shared" si="32"/>
        <v>-12</v>
      </c>
      <c r="K26" s="56">
        <f t="shared" si="32"/>
        <v>-19</v>
      </c>
      <c r="L26" s="56">
        <f t="shared" si="32"/>
        <v>-10</v>
      </c>
      <c r="M26" s="58">
        <f t="shared" si="32"/>
        <v>-8</v>
      </c>
      <c r="N26" s="58"/>
      <c r="O26" s="322"/>
      <c r="P26" s="56"/>
      <c r="Q26" s="456"/>
      <c r="R26" s="555"/>
      <c r="S26" s="20"/>
    </row>
    <row r="27" spans="1:19" s="62" customFormat="1" ht="15" customHeight="1">
      <c r="A27" s="20"/>
      <c r="B27" s="46"/>
      <c r="C27" s="550"/>
      <c r="D27" s="54"/>
      <c r="E27" s="55"/>
      <c r="F27" s="56"/>
      <c r="G27" s="58"/>
      <c r="H27" s="58"/>
      <c r="I27" s="134"/>
      <c r="J27" s="55"/>
      <c r="K27" s="56"/>
      <c r="L27" s="56"/>
      <c r="M27" s="58"/>
      <c r="N27" s="58"/>
      <c r="O27" s="322"/>
      <c r="P27" s="56"/>
      <c r="Q27" s="456"/>
      <c r="R27" s="555"/>
      <c r="S27" s="20"/>
    </row>
    <row r="28" spans="1:19" s="62" customFormat="1" ht="15" customHeight="1">
      <c r="A28" s="20"/>
      <c r="B28" s="46"/>
      <c r="C28" s="556" t="s">
        <v>488</v>
      </c>
      <c r="D28" s="113">
        <f t="shared" ref="D28:E28" si="33">+D122+D170</f>
        <v>-100</v>
      </c>
      <c r="E28" s="114">
        <f t="shared" si="33"/>
        <v>-10</v>
      </c>
      <c r="F28" s="115">
        <f t="shared" ref="F28:G28" si="34">+F122+F170</f>
        <v>-37</v>
      </c>
      <c r="G28" s="254">
        <f t="shared" si="34"/>
        <v>-29</v>
      </c>
      <c r="H28" s="254">
        <f t="shared" ref="H28:M28" si="35">+H122+H170</f>
        <v>-24</v>
      </c>
      <c r="I28" s="298">
        <f t="shared" si="14"/>
        <v>-236</v>
      </c>
      <c r="J28" s="114">
        <f t="shared" si="35"/>
        <v>-49</v>
      </c>
      <c r="K28" s="115">
        <f t="shared" si="35"/>
        <v>-72</v>
      </c>
      <c r="L28" s="115">
        <f t="shared" si="35"/>
        <v>-61</v>
      </c>
      <c r="M28" s="254">
        <f t="shared" si="35"/>
        <v>-54</v>
      </c>
      <c r="N28" s="254"/>
      <c r="O28" s="322"/>
      <c r="P28" s="115"/>
      <c r="Q28" s="456"/>
      <c r="R28" s="555"/>
      <c r="S28" s="20"/>
    </row>
    <row r="29" spans="1:19" s="62" customFormat="1" ht="15" customHeight="1">
      <c r="A29" s="20"/>
      <c r="B29" s="46"/>
      <c r="C29" s="556"/>
      <c r="D29" s="113"/>
      <c r="E29" s="114"/>
      <c r="F29" s="115"/>
      <c r="G29" s="254"/>
      <c r="H29" s="254"/>
      <c r="I29" s="298"/>
      <c r="J29" s="114"/>
      <c r="K29" s="115"/>
      <c r="L29" s="115"/>
      <c r="M29" s="254"/>
      <c r="N29" s="254"/>
      <c r="O29" s="322"/>
      <c r="P29" s="115"/>
      <c r="Q29" s="456"/>
      <c r="R29" s="555"/>
      <c r="S29" s="20"/>
    </row>
    <row r="30" spans="1:19" s="132" customFormat="1" ht="15" customHeight="1">
      <c r="A30" s="20"/>
      <c r="B30" s="336"/>
      <c r="C30" s="557" t="s">
        <v>283</v>
      </c>
      <c r="D30" s="542">
        <f t="shared" ref="D30:E30" si="36">+D124+D172</f>
        <v>-43</v>
      </c>
      <c r="E30" s="543">
        <f t="shared" si="36"/>
        <v>0</v>
      </c>
      <c r="F30" s="544">
        <f t="shared" ref="F30:G30" si="37">+F124+F172</f>
        <v>-20</v>
      </c>
      <c r="G30" s="545">
        <f t="shared" si="37"/>
        <v>-13</v>
      </c>
      <c r="H30" s="545">
        <f t="shared" ref="H30:M30" si="38">+H124+H172</f>
        <v>-10</v>
      </c>
      <c r="I30" s="546">
        <f t="shared" si="14"/>
        <v>-142</v>
      </c>
      <c r="J30" s="543">
        <f t="shared" si="38"/>
        <v>-27</v>
      </c>
      <c r="K30" s="544">
        <f t="shared" si="38"/>
        <v>-42</v>
      </c>
      <c r="L30" s="544">
        <f t="shared" si="38"/>
        <v>-38</v>
      </c>
      <c r="M30" s="545">
        <f t="shared" si="38"/>
        <v>-35</v>
      </c>
      <c r="N30" s="545"/>
      <c r="O30" s="330"/>
      <c r="P30" s="544"/>
      <c r="Q30" s="458"/>
      <c r="R30" s="558"/>
      <c r="S30" s="20"/>
    </row>
    <row r="31" spans="1:19" s="62" customFormat="1" ht="15" customHeight="1">
      <c r="A31" s="20"/>
      <c r="B31" s="46"/>
      <c r="C31" s="556"/>
      <c r="D31" s="113"/>
      <c r="E31" s="114"/>
      <c r="F31" s="115"/>
      <c r="G31" s="254"/>
      <c r="H31" s="254"/>
      <c r="I31" s="298"/>
      <c r="J31" s="114"/>
      <c r="K31" s="115"/>
      <c r="L31" s="115"/>
      <c r="M31" s="254"/>
      <c r="N31" s="254"/>
      <c r="O31" s="322"/>
      <c r="P31" s="115"/>
      <c r="Q31" s="456"/>
      <c r="R31" s="555"/>
      <c r="S31" s="20"/>
    </row>
    <row r="32" spans="1:19" s="62" customFormat="1" ht="15" customHeight="1">
      <c r="A32" s="20"/>
      <c r="B32" s="46"/>
      <c r="C32" s="556" t="s">
        <v>306</v>
      </c>
      <c r="D32" s="113">
        <f t="shared" ref="D32:E32" si="39">+D126+D174</f>
        <v>-57</v>
      </c>
      <c r="E32" s="114">
        <f t="shared" si="39"/>
        <v>-10</v>
      </c>
      <c r="F32" s="115">
        <f t="shared" ref="F32:G32" si="40">+F126+F174</f>
        <v>-17</v>
      </c>
      <c r="G32" s="254">
        <f t="shared" si="40"/>
        <v>-16</v>
      </c>
      <c r="H32" s="254">
        <f t="shared" ref="H32:M32" si="41">+H126+H174</f>
        <v>-14</v>
      </c>
      <c r="I32" s="298">
        <f t="shared" si="14"/>
        <v>-94</v>
      </c>
      <c r="J32" s="114">
        <f t="shared" si="41"/>
        <v>-22</v>
      </c>
      <c r="K32" s="115">
        <f t="shared" si="41"/>
        <v>-30</v>
      </c>
      <c r="L32" s="115">
        <f t="shared" si="41"/>
        <v>-23</v>
      </c>
      <c r="M32" s="254">
        <f t="shared" si="41"/>
        <v>-19</v>
      </c>
      <c r="N32" s="254"/>
      <c r="O32" s="322"/>
      <c r="P32" s="115"/>
      <c r="Q32" s="456"/>
      <c r="R32" s="555"/>
      <c r="S32" s="20"/>
    </row>
    <row r="33" spans="1:19" ht="15" customHeight="1">
      <c r="A33" s="20"/>
      <c r="B33" s="46"/>
      <c r="C33" s="169"/>
      <c r="D33" s="333"/>
      <c r="E33" s="333"/>
      <c r="F33" s="333"/>
      <c r="G33" s="333"/>
      <c r="H33" s="333"/>
      <c r="I33" s="333"/>
      <c r="J33" s="333"/>
      <c r="K33" s="333"/>
      <c r="L33" s="333"/>
      <c r="M33" s="333"/>
      <c r="N33" s="333"/>
      <c r="O33" s="403"/>
      <c r="P33" s="333"/>
      <c r="Q33" s="403"/>
      <c r="R33" s="44"/>
      <c r="S33" s="20"/>
    </row>
    <row r="34" spans="1:19" ht="9" customHeight="1">
      <c r="A34" s="20"/>
      <c r="B34" s="20"/>
      <c r="C34" s="20"/>
      <c r="D34" s="20"/>
      <c r="E34" s="20"/>
      <c r="F34" s="20"/>
      <c r="G34" s="20"/>
      <c r="H34" s="20"/>
      <c r="I34" s="20"/>
      <c r="J34" s="20"/>
      <c r="K34" s="20"/>
      <c r="L34" s="20"/>
      <c r="M34" s="20"/>
      <c r="N34" s="20"/>
      <c r="O34" s="36"/>
      <c r="P34" s="20"/>
      <c r="Q34" s="20"/>
      <c r="R34" s="20"/>
      <c r="S34" s="20"/>
    </row>
    <row r="35" spans="1:19" s="229" customFormat="1" ht="17.25">
      <c r="B35" s="229" t="s">
        <v>576</v>
      </c>
      <c r="O35" s="179"/>
      <c r="Q35" s="179"/>
    </row>
    <row r="36" spans="1:19" s="229" customFormat="1">
      <c r="O36" s="179"/>
      <c r="Q36" s="179"/>
    </row>
    <row r="37" spans="1:19" ht="9" customHeight="1">
      <c r="A37" s="20"/>
      <c r="B37" s="20"/>
      <c r="C37" s="20"/>
      <c r="D37" s="20"/>
      <c r="E37" s="20"/>
      <c r="F37" s="20"/>
      <c r="G37" s="20"/>
      <c r="H37" s="20"/>
      <c r="I37" s="20"/>
      <c r="J37" s="20"/>
      <c r="K37" s="20"/>
      <c r="L37" s="20"/>
      <c r="M37" s="20"/>
      <c r="N37" s="20"/>
      <c r="O37" s="36"/>
      <c r="P37" s="20"/>
      <c r="Q37" s="20"/>
      <c r="R37" s="20"/>
      <c r="S37" s="20"/>
    </row>
    <row r="38" spans="1:19" ht="15" customHeight="1">
      <c r="A38" s="20"/>
      <c r="B38" s="41"/>
      <c r="C38" s="39" t="s">
        <v>29</v>
      </c>
      <c r="D38" s="461">
        <f t="shared" ref="D38:E38" si="42">+D14</f>
        <v>2014</v>
      </c>
      <c r="E38" s="41" t="str">
        <f t="shared" si="42"/>
        <v>Q4 '14</v>
      </c>
      <c r="F38" s="41" t="str">
        <f>+F14</f>
        <v>Q3 '14</v>
      </c>
      <c r="G38" s="41" t="str">
        <f>+G14</f>
        <v>Q2 '14</v>
      </c>
      <c r="H38" s="41" t="str">
        <f>+H14</f>
        <v>Q1 '14</v>
      </c>
      <c r="I38" s="461">
        <f>+I14</f>
        <v>2013</v>
      </c>
      <c r="J38" s="41" t="str">
        <f>+J14</f>
        <v>Q4 '13</v>
      </c>
      <c r="K38" s="41" t="str">
        <f>+K2</f>
        <v>Q3 '13</v>
      </c>
      <c r="L38" s="41" t="s">
        <v>272</v>
      </c>
      <c r="M38" s="41" t="s">
        <v>229</v>
      </c>
      <c r="N38" s="41"/>
      <c r="O38" s="403"/>
      <c r="P38" s="41"/>
      <c r="Q38" s="403"/>
      <c r="R38" s="302"/>
      <c r="S38" s="20"/>
    </row>
    <row r="39" spans="1:19" ht="15" customHeight="1">
      <c r="A39" s="20"/>
      <c r="B39" s="41"/>
      <c r="C39" s="344" t="s">
        <v>489</v>
      </c>
      <c r="D39" s="41"/>
      <c r="E39" s="41"/>
      <c r="F39" s="41"/>
      <c r="G39" s="41"/>
      <c r="H39" s="41"/>
      <c r="I39" s="41"/>
      <c r="J39" s="41"/>
      <c r="K39" s="41"/>
      <c r="L39" s="41"/>
      <c r="M39" s="41"/>
      <c r="N39" s="41"/>
      <c r="O39" s="47"/>
      <c r="P39" s="44"/>
      <c r="Q39" s="47"/>
      <c r="R39" s="44"/>
      <c r="S39" s="20"/>
    </row>
    <row r="40" spans="1:19" ht="15" customHeight="1">
      <c r="A40" s="20"/>
      <c r="B40" s="44"/>
      <c r="C40" s="44"/>
      <c r="D40" s="48"/>
      <c r="E40" s="48"/>
      <c r="F40" s="48"/>
      <c r="G40" s="48"/>
      <c r="H40" s="48"/>
      <c r="I40" s="48"/>
      <c r="J40" s="48"/>
      <c r="K40" s="48"/>
      <c r="L40" s="48"/>
      <c r="M40" s="48"/>
      <c r="N40" s="48"/>
      <c r="O40" s="312"/>
      <c r="P40" s="44"/>
      <c r="Q40" s="312"/>
      <c r="R40" s="44"/>
      <c r="S40" s="20"/>
    </row>
    <row r="41" spans="1:19" ht="15" customHeight="1">
      <c r="A41" s="20"/>
      <c r="B41" s="44"/>
      <c r="C41" s="466" t="s">
        <v>285</v>
      </c>
      <c r="D41" s="537">
        <f t="shared" ref="D41:E41" si="43">+D135+D183</f>
        <v>-35</v>
      </c>
      <c r="E41" s="237">
        <f t="shared" si="43"/>
        <v>0</v>
      </c>
      <c r="F41" s="238">
        <f>+F135+F183</f>
        <v>-17</v>
      </c>
      <c r="G41" s="244">
        <f>+G135+G183</f>
        <v>-11</v>
      </c>
      <c r="H41" s="244">
        <f>+H135+H183</f>
        <v>-7</v>
      </c>
      <c r="I41" s="293">
        <f>+J41+K41+L41+M41</f>
        <v>-79</v>
      </c>
      <c r="J41" s="237">
        <f t="shared" ref="J41:M41" si="44">+J135+J183</f>
        <v>-15</v>
      </c>
      <c r="K41" s="238">
        <f t="shared" si="44"/>
        <v>-22</v>
      </c>
      <c r="L41" s="238">
        <f t="shared" si="44"/>
        <v>-22</v>
      </c>
      <c r="M41" s="244">
        <f t="shared" si="44"/>
        <v>-20</v>
      </c>
      <c r="N41" s="244"/>
      <c r="O41" s="316"/>
      <c r="P41" s="85"/>
      <c r="Q41" s="455"/>
      <c r="R41" s="465"/>
      <c r="S41" s="20"/>
    </row>
    <row r="42" spans="1:19" ht="15" customHeight="1">
      <c r="A42" s="20"/>
      <c r="B42" s="44"/>
      <c r="C42" s="466" t="s">
        <v>21</v>
      </c>
      <c r="D42" s="537">
        <f t="shared" ref="D42:E42" si="45">+D136+D184</f>
        <v>-12</v>
      </c>
      <c r="E42" s="237">
        <f t="shared" si="45"/>
        <v>-4</v>
      </c>
      <c r="F42" s="238">
        <f t="shared" ref="F42:G42" si="46">+F136+F184</f>
        <v>-4</v>
      </c>
      <c r="G42" s="244">
        <f t="shared" si="46"/>
        <v>-2</v>
      </c>
      <c r="H42" s="244">
        <f t="shared" ref="H42:M42" si="47">+H136+H184</f>
        <v>-2</v>
      </c>
      <c r="I42" s="293">
        <f t="shared" ref="I42:I56" si="48">+J42+K42+L42+M42</f>
        <v>-29</v>
      </c>
      <c r="J42" s="237">
        <f t="shared" si="47"/>
        <v>-7</v>
      </c>
      <c r="K42" s="238">
        <f t="shared" si="47"/>
        <v>-7</v>
      </c>
      <c r="L42" s="238">
        <f t="shared" si="47"/>
        <v>-8</v>
      </c>
      <c r="M42" s="244">
        <f t="shared" si="47"/>
        <v>-7</v>
      </c>
      <c r="N42" s="244"/>
      <c r="O42" s="316"/>
      <c r="P42" s="85"/>
      <c r="Q42" s="455"/>
      <c r="R42" s="465"/>
      <c r="S42" s="20"/>
    </row>
    <row r="43" spans="1:19" s="62" customFormat="1" ht="15" customHeight="1">
      <c r="A43" s="20"/>
      <c r="B43" s="46"/>
      <c r="C43" s="550" t="s">
        <v>429</v>
      </c>
      <c r="D43" s="113">
        <f t="shared" ref="D43:E43" si="49">+D137+D185</f>
        <v>-47</v>
      </c>
      <c r="E43" s="114">
        <f t="shared" si="49"/>
        <v>-4</v>
      </c>
      <c r="F43" s="115">
        <f t="shared" ref="F43:G43" si="50">+F137+F185</f>
        <v>-21</v>
      </c>
      <c r="G43" s="254">
        <f t="shared" si="50"/>
        <v>-13</v>
      </c>
      <c r="H43" s="254">
        <f t="shared" ref="H43:M43" si="51">+H137+H185</f>
        <v>-9</v>
      </c>
      <c r="I43" s="298">
        <f t="shared" si="48"/>
        <v>-108</v>
      </c>
      <c r="J43" s="114">
        <f t="shared" si="51"/>
        <v>-22</v>
      </c>
      <c r="K43" s="115">
        <f t="shared" si="51"/>
        <v>-29</v>
      </c>
      <c r="L43" s="115">
        <f t="shared" si="51"/>
        <v>-30</v>
      </c>
      <c r="M43" s="254">
        <f t="shared" si="51"/>
        <v>-27</v>
      </c>
      <c r="N43" s="254"/>
      <c r="O43" s="322"/>
      <c r="P43" s="301"/>
      <c r="Q43" s="456"/>
      <c r="R43" s="472"/>
      <c r="S43" s="20"/>
    </row>
    <row r="44" spans="1:19" ht="15" customHeight="1">
      <c r="A44" s="20"/>
      <c r="B44" s="44"/>
      <c r="C44" s="466"/>
      <c r="D44" s="551"/>
      <c r="E44" s="247"/>
      <c r="F44" s="248"/>
      <c r="G44" s="279"/>
      <c r="H44" s="279"/>
      <c r="I44" s="295"/>
      <c r="J44" s="247"/>
      <c r="K44" s="248"/>
      <c r="L44" s="248"/>
      <c r="M44" s="279"/>
      <c r="N44" s="279"/>
      <c r="O44" s="322"/>
      <c r="P44" s="56"/>
      <c r="Q44" s="456"/>
      <c r="R44" s="465"/>
      <c r="S44" s="20"/>
    </row>
    <row r="45" spans="1:19" ht="15" customHeight="1">
      <c r="A45" s="20"/>
      <c r="B45" s="44"/>
      <c r="C45" s="466" t="s">
        <v>186</v>
      </c>
      <c r="D45" s="83">
        <f t="shared" ref="D45:E45" si="52">+D139+D187</f>
        <v>-6</v>
      </c>
      <c r="E45" s="84">
        <f t="shared" si="52"/>
        <v>-2</v>
      </c>
      <c r="F45" s="85">
        <f t="shared" ref="F45:G45" si="53">+F139+F187</f>
        <v>0</v>
      </c>
      <c r="G45" s="79">
        <f t="shared" si="53"/>
        <v>-3</v>
      </c>
      <c r="H45" s="79">
        <f t="shared" ref="H45:M45" si="54">+H139+H187</f>
        <v>-1</v>
      </c>
      <c r="I45" s="296">
        <f t="shared" si="48"/>
        <v>-10</v>
      </c>
      <c r="J45" s="84">
        <f t="shared" si="54"/>
        <v>-3</v>
      </c>
      <c r="K45" s="85">
        <f t="shared" si="54"/>
        <v>-3</v>
      </c>
      <c r="L45" s="85">
        <f t="shared" si="54"/>
        <v>-1</v>
      </c>
      <c r="M45" s="79">
        <f t="shared" si="54"/>
        <v>-3</v>
      </c>
      <c r="N45" s="79"/>
      <c r="O45" s="316"/>
      <c r="P45" s="85"/>
      <c r="Q45" s="455"/>
      <c r="R45" s="552"/>
      <c r="S45" s="20"/>
    </row>
    <row r="46" spans="1:19" s="132" customFormat="1" ht="15" customHeight="1">
      <c r="A46" s="20"/>
      <c r="B46" s="336"/>
      <c r="C46" s="553" t="s">
        <v>213</v>
      </c>
      <c r="D46" s="554">
        <f t="shared" ref="D46:E46" si="55">+D140+D188</f>
        <v>-1</v>
      </c>
      <c r="E46" s="125">
        <f t="shared" si="55"/>
        <v>0</v>
      </c>
      <c r="F46" s="126">
        <f t="shared" ref="F46:G46" si="56">+F140+F188</f>
        <v>0</v>
      </c>
      <c r="G46" s="128">
        <f t="shared" si="56"/>
        <v>-1</v>
      </c>
      <c r="H46" s="128">
        <f t="shared" ref="H46:M46" si="57">+H140+H188</f>
        <v>0</v>
      </c>
      <c r="I46" s="299">
        <f t="shared" si="48"/>
        <v>-2</v>
      </c>
      <c r="J46" s="125">
        <f t="shared" si="57"/>
        <v>-2</v>
      </c>
      <c r="K46" s="126">
        <f t="shared" si="57"/>
        <v>0</v>
      </c>
      <c r="L46" s="126">
        <f t="shared" si="57"/>
        <v>0</v>
      </c>
      <c r="M46" s="128">
        <f t="shared" si="57"/>
        <v>0</v>
      </c>
      <c r="N46" s="128"/>
      <c r="O46" s="330"/>
      <c r="P46" s="126"/>
      <c r="Q46" s="458"/>
      <c r="R46" s="131"/>
      <c r="S46" s="20"/>
    </row>
    <row r="47" spans="1:19" ht="15" customHeight="1">
      <c r="A47" s="20"/>
      <c r="B47" s="44"/>
      <c r="C47" s="466" t="s">
        <v>22</v>
      </c>
      <c r="D47" s="83">
        <f t="shared" ref="D47:E47" si="58">+D141+D189</f>
        <v>-12</v>
      </c>
      <c r="E47" s="84">
        <f t="shared" si="58"/>
        <v>-2</v>
      </c>
      <c r="F47" s="85">
        <f t="shared" ref="F47:G47" si="59">+F141+F189</f>
        <v>-4</v>
      </c>
      <c r="G47" s="79">
        <f t="shared" si="59"/>
        <v>-3</v>
      </c>
      <c r="H47" s="79">
        <f t="shared" ref="H47:M47" si="60">+H141+H189</f>
        <v>-3</v>
      </c>
      <c r="I47" s="296">
        <f t="shared" si="48"/>
        <v>-14</v>
      </c>
      <c r="J47" s="84">
        <f t="shared" si="60"/>
        <v>-3</v>
      </c>
      <c r="K47" s="85">
        <f t="shared" si="60"/>
        <v>-7</v>
      </c>
      <c r="L47" s="85">
        <f t="shared" si="60"/>
        <v>-1</v>
      </c>
      <c r="M47" s="79">
        <f t="shared" si="60"/>
        <v>-3</v>
      </c>
      <c r="N47" s="79"/>
      <c r="O47" s="316"/>
      <c r="P47" s="85"/>
      <c r="Q47" s="455"/>
      <c r="R47" s="552"/>
      <c r="S47" s="20"/>
    </row>
    <row r="48" spans="1:19" ht="15" customHeight="1">
      <c r="A48" s="20"/>
      <c r="B48" s="44"/>
      <c r="C48" s="466" t="s">
        <v>193</v>
      </c>
      <c r="D48" s="83">
        <f t="shared" ref="D48:E48" si="61">+D142+D190</f>
        <v>0</v>
      </c>
      <c r="E48" s="84">
        <f t="shared" si="61"/>
        <v>0</v>
      </c>
      <c r="F48" s="85">
        <f t="shared" ref="F48:G48" si="62">+F142+F190</f>
        <v>0</v>
      </c>
      <c r="G48" s="79">
        <f t="shared" si="62"/>
        <v>0</v>
      </c>
      <c r="H48" s="79">
        <f t="shared" ref="H48:M48" si="63">+H142+H190</f>
        <v>0</v>
      </c>
      <c r="I48" s="296">
        <f t="shared" si="48"/>
        <v>0</v>
      </c>
      <c r="J48" s="84">
        <f t="shared" si="63"/>
        <v>0</v>
      </c>
      <c r="K48" s="85">
        <f t="shared" si="63"/>
        <v>0</v>
      </c>
      <c r="L48" s="85">
        <f t="shared" si="63"/>
        <v>0</v>
      </c>
      <c r="M48" s="79">
        <f t="shared" si="63"/>
        <v>0</v>
      </c>
      <c r="N48" s="79"/>
      <c r="O48" s="316"/>
      <c r="P48" s="85"/>
      <c r="Q48" s="455"/>
      <c r="R48" s="552"/>
      <c r="S48" s="20"/>
    </row>
    <row r="49" spans="1:19" ht="15" customHeight="1">
      <c r="A49" s="20"/>
      <c r="B49" s="44"/>
      <c r="C49" s="466" t="s">
        <v>144</v>
      </c>
      <c r="D49" s="83">
        <f t="shared" ref="D49:E49" si="64">+D143+D191</f>
        <v>0</v>
      </c>
      <c r="E49" s="84">
        <f t="shared" si="64"/>
        <v>0</v>
      </c>
      <c r="F49" s="85">
        <f t="shared" ref="F49:G49" si="65">+F143+F191</f>
        <v>0</v>
      </c>
      <c r="G49" s="79">
        <f t="shared" si="65"/>
        <v>0</v>
      </c>
      <c r="H49" s="79">
        <f t="shared" ref="H49:M49" si="66">+H143+H191</f>
        <v>0</v>
      </c>
      <c r="I49" s="296">
        <f t="shared" si="48"/>
        <v>0</v>
      </c>
      <c r="J49" s="84">
        <f t="shared" si="66"/>
        <v>0</v>
      </c>
      <c r="K49" s="85">
        <f t="shared" si="66"/>
        <v>0</v>
      </c>
      <c r="L49" s="85">
        <f t="shared" si="66"/>
        <v>0</v>
      </c>
      <c r="M49" s="79">
        <f t="shared" si="66"/>
        <v>0</v>
      </c>
      <c r="N49" s="79"/>
      <c r="O49" s="316"/>
      <c r="P49" s="85"/>
      <c r="Q49" s="455"/>
      <c r="R49" s="552"/>
      <c r="S49" s="20"/>
    </row>
    <row r="50" spans="1:19" s="62" customFormat="1" ht="15" customHeight="1">
      <c r="A50" s="20"/>
      <c r="B50" s="46"/>
      <c r="C50" s="550" t="s">
        <v>105</v>
      </c>
      <c r="D50" s="54">
        <f t="shared" ref="D50:E50" si="67">+D144+D192</f>
        <v>-18</v>
      </c>
      <c r="E50" s="55">
        <f t="shared" si="67"/>
        <v>-4</v>
      </c>
      <c r="F50" s="56">
        <f t="shared" ref="F50:G50" si="68">+F144+F192</f>
        <v>-4</v>
      </c>
      <c r="G50" s="58">
        <f t="shared" si="68"/>
        <v>-6</v>
      </c>
      <c r="H50" s="58">
        <f t="shared" ref="H50:M50" si="69">+H144+H192</f>
        <v>-4</v>
      </c>
      <c r="I50" s="134">
        <f t="shared" si="48"/>
        <v>-24</v>
      </c>
      <c r="J50" s="55">
        <f t="shared" si="69"/>
        <v>-6</v>
      </c>
      <c r="K50" s="56">
        <f t="shared" si="69"/>
        <v>-10</v>
      </c>
      <c r="L50" s="56">
        <f t="shared" si="69"/>
        <v>-2</v>
      </c>
      <c r="M50" s="58">
        <f t="shared" si="69"/>
        <v>-6</v>
      </c>
      <c r="N50" s="58"/>
      <c r="O50" s="322"/>
      <c r="P50" s="56"/>
      <c r="Q50" s="456"/>
      <c r="R50" s="555"/>
      <c r="S50" s="20"/>
    </row>
    <row r="51" spans="1:19" s="62" customFormat="1" ht="15" customHeight="1">
      <c r="A51" s="20"/>
      <c r="B51" s="46"/>
      <c r="C51" s="550"/>
      <c r="D51" s="54"/>
      <c r="E51" s="55"/>
      <c r="F51" s="56"/>
      <c r="G51" s="58"/>
      <c r="H51" s="58"/>
      <c r="I51" s="134"/>
      <c r="J51" s="55"/>
      <c r="K51" s="56"/>
      <c r="L51" s="56"/>
      <c r="M51" s="58"/>
      <c r="N51" s="58"/>
      <c r="O51" s="322"/>
      <c r="P51" s="56"/>
      <c r="Q51" s="456"/>
      <c r="R51" s="555"/>
      <c r="S51" s="20"/>
    </row>
    <row r="52" spans="1:19" s="62" customFormat="1" ht="15" customHeight="1">
      <c r="A52" s="20"/>
      <c r="B52" s="46"/>
      <c r="C52" s="556" t="s">
        <v>488</v>
      </c>
      <c r="D52" s="113">
        <f t="shared" ref="D52:E52" si="70">+D146+D194</f>
        <v>-65</v>
      </c>
      <c r="E52" s="114">
        <f t="shared" si="70"/>
        <v>-8</v>
      </c>
      <c r="F52" s="115">
        <f t="shared" ref="F52:G52" si="71">+F146+F194</f>
        <v>-25</v>
      </c>
      <c r="G52" s="254">
        <f t="shared" si="71"/>
        <v>-19</v>
      </c>
      <c r="H52" s="254">
        <f t="shared" ref="H52:M52" si="72">+H146+H194</f>
        <v>-13</v>
      </c>
      <c r="I52" s="298">
        <f t="shared" si="48"/>
        <v>-132</v>
      </c>
      <c r="J52" s="114">
        <f t="shared" si="72"/>
        <v>-28</v>
      </c>
      <c r="K52" s="115">
        <f t="shared" si="72"/>
        <v>-39</v>
      </c>
      <c r="L52" s="115">
        <f t="shared" si="72"/>
        <v>-32</v>
      </c>
      <c r="M52" s="254">
        <f t="shared" si="72"/>
        <v>-33</v>
      </c>
      <c r="N52" s="254"/>
      <c r="O52" s="322"/>
      <c r="P52" s="115"/>
      <c r="Q52" s="456"/>
      <c r="R52" s="555"/>
      <c r="S52" s="20"/>
    </row>
    <row r="53" spans="1:19" s="62" customFormat="1" ht="15" customHeight="1">
      <c r="A53" s="20"/>
      <c r="B53" s="46"/>
      <c r="C53" s="556"/>
      <c r="D53" s="113"/>
      <c r="E53" s="114"/>
      <c r="F53" s="115"/>
      <c r="G53" s="254"/>
      <c r="H53" s="254"/>
      <c r="I53" s="298"/>
      <c r="J53" s="114"/>
      <c r="K53" s="115"/>
      <c r="L53" s="115"/>
      <c r="M53" s="254"/>
      <c r="N53" s="254"/>
      <c r="O53" s="322"/>
      <c r="P53" s="115"/>
      <c r="Q53" s="456"/>
      <c r="R53" s="555"/>
      <c r="S53" s="20"/>
    </row>
    <row r="54" spans="1:19" s="132" customFormat="1" ht="15" customHeight="1">
      <c r="A54" s="20"/>
      <c r="B54" s="336"/>
      <c r="C54" s="557" t="s">
        <v>283</v>
      </c>
      <c r="D54" s="542">
        <f t="shared" ref="D54:E54" si="73">+D148+D196</f>
        <v>-34</v>
      </c>
      <c r="E54" s="543">
        <f t="shared" si="73"/>
        <v>0</v>
      </c>
      <c r="F54" s="544">
        <f t="shared" ref="F54:G54" si="74">+F148+F196</f>
        <v>-16</v>
      </c>
      <c r="G54" s="545">
        <f t="shared" si="74"/>
        <v>-11</v>
      </c>
      <c r="H54" s="545">
        <f t="shared" ref="H54:M54" si="75">+H148+H196</f>
        <v>-7</v>
      </c>
      <c r="I54" s="546">
        <f t="shared" si="48"/>
        <v>-79</v>
      </c>
      <c r="J54" s="543">
        <f t="shared" si="75"/>
        <v>-15</v>
      </c>
      <c r="K54" s="544">
        <f t="shared" si="75"/>
        <v>-22</v>
      </c>
      <c r="L54" s="544">
        <f t="shared" si="75"/>
        <v>-22</v>
      </c>
      <c r="M54" s="545">
        <f t="shared" si="75"/>
        <v>-20</v>
      </c>
      <c r="N54" s="545"/>
      <c r="O54" s="330"/>
      <c r="P54" s="544"/>
      <c r="Q54" s="458"/>
      <c r="R54" s="558"/>
      <c r="S54" s="20"/>
    </row>
    <row r="55" spans="1:19" s="62" customFormat="1" ht="15" customHeight="1">
      <c r="A55" s="20"/>
      <c r="B55" s="46"/>
      <c r="C55" s="556"/>
      <c r="D55" s="113"/>
      <c r="E55" s="114"/>
      <c r="F55" s="115"/>
      <c r="G55" s="254"/>
      <c r="H55" s="254"/>
      <c r="I55" s="298"/>
      <c r="J55" s="114"/>
      <c r="K55" s="115"/>
      <c r="L55" s="115"/>
      <c r="M55" s="254"/>
      <c r="N55" s="254"/>
      <c r="O55" s="322"/>
      <c r="P55" s="115"/>
      <c r="Q55" s="456"/>
      <c r="R55" s="555"/>
      <c r="S55" s="20"/>
    </row>
    <row r="56" spans="1:19" s="62" customFormat="1" ht="15" customHeight="1">
      <c r="A56" s="20"/>
      <c r="B56" s="46"/>
      <c r="C56" s="556" t="s">
        <v>306</v>
      </c>
      <c r="D56" s="113">
        <f t="shared" ref="D56:E56" si="76">+D150+D198</f>
        <v>-31</v>
      </c>
      <c r="E56" s="114">
        <f t="shared" si="76"/>
        <v>-8</v>
      </c>
      <c r="F56" s="115">
        <f t="shared" ref="F56:G56" si="77">+F150+F198</f>
        <v>-9</v>
      </c>
      <c r="G56" s="254">
        <f t="shared" si="77"/>
        <v>-8</v>
      </c>
      <c r="H56" s="254">
        <f t="shared" ref="H56:M56" si="78">+H150+H198</f>
        <v>-6</v>
      </c>
      <c r="I56" s="298">
        <f t="shared" si="48"/>
        <v>-53</v>
      </c>
      <c r="J56" s="114">
        <f t="shared" si="78"/>
        <v>-13</v>
      </c>
      <c r="K56" s="115">
        <f t="shared" si="78"/>
        <v>-17</v>
      </c>
      <c r="L56" s="115">
        <f t="shared" si="78"/>
        <v>-10</v>
      </c>
      <c r="M56" s="254">
        <f t="shared" si="78"/>
        <v>-13</v>
      </c>
      <c r="N56" s="254"/>
      <c r="O56" s="322"/>
      <c r="P56" s="115"/>
      <c r="Q56" s="456"/>
      <c r="R56" s="555"/>
      <c r="S56" s="20"/>
    </row>
    <row r="57" spans="1:19" ht="15" customHeight="1">
      <c r="A57" s="20"/>
      <c r="B57" s="46"/>
      <c r="C57" s="169"/>
      <c r="D57" s="333"/>
      <c r="E57" s="333"/>
      <c r="F57" s="333"/>
      <c r="G57" s="333"/>
      <c r="H57" s="333"/>
      <c r="I57" s="333"/>
      <c r="J57" s="333"/>
      <c r="K57" s="333"/>
      <c r="L57" s="333"/>
      <c r="M57" s="333"/>
      <c r="N57" s="333"/>
      <c r="O57" s="403"/>
      <c r="P57" s="333"/>
      <c r="Q57" s="403"/>
      <c r="R57" s="44"/>
      <c r="S57" s="20"/>
    </row>
    <row r="58" spans="1:19" ht="9" customHeight="1">
      <c r="A58" s="20"/>
      <c r="B58" s="20"/>
      <c r="C58" s="20"/>
      <c r="D58" s="20"/>
      <c r="E58" s="20"/>
      <c r="F58" s="20"/>
      <c r="G58" s="20"/>
      <c r="H58" s="20"/>
      <c r="I58" s="20"/>
      <c r="J58" s="20"/>
      <c r="K58" s="20"/>
      <c r="L58" s="20"/>
      <c r="M58" s="20"/>
      <c r="N58" s="20"/>
      <c r="O58" s="36"/>
      <c r="P58" s="20"/>
      <c r="Q58" s="20"/>
      <c r="R58" s="20"/>
      <c r="S58" s="20"/>
    </row>
    <row r="59" spans="1:19" ht="17.25">
      <c r="A59" s="229"/>
      <c r="B59" s="229" t="s">
        <v>576</v>
      </c>
      <c r="C59" s="229"/>
      <c r="D59" s="229"/>
      <c r="E59" s="229"/>
      <c r="F59" s="229"/>
      <c r="G59" s="229"/>
      <c r="H59" s="229"/>
      <c r="I59" s="229"/>
      <c r="J59" s="229"/>
      <c r="K59" s="229"/>
      <c r="L59" s="229"/>
      <c r="M59" s="229"/>
      <c r="N59" s="229"/>
      <c r="O59" s="179"/>
      <c r="P59" s="229"/>
      <c r="Q59" s="179"/>
      <c r="R59" s="229"/>
      <c r="S59" s="229"/>
    </row>
    <row r="60" spans="1:19" ht="12" customHeight="1">
      <c r="A60" s="229"/>
      <c r="B60" s="259"/>
      <c r="C60" s="229"/>
      <c r="D60" s="229"/>
      <c r="E60" s="229"/>
      <c r="F60" s="229"/>
      <c r="G60" s="229"/>
      <c r="H60" s="229"/>
      <c r="I60" s="229"/>
      <c r="J60" s="229"/>
      <c r="K60" s="229"/>
      <c r="L60" s="229"/>
      <c r="M60" s="229"/>
      <c r="N60" s="229"/>
      <c r="O60" s="179"/>
      <c r="P60" s="167"/>
      <c r="Q60" s="179"/>
      <c r="R60" s="167"/>
      <c r="S60" s="229"/>
    </row>
    <row r="61" spans="1:19" ht="9" customHeight="1">
      <c r="A61" s="20"/>
      <c r="B61" s="20"/>
      <c r="C61" s="20"/>
      <c r="D61" s="20"/>
      <c r="E61" s="20"/>
      <c r="F61" s="20"/>
      <c r="G61" s="20"/>
      <c r="H61" s="20"/>
      <c r="I61" s="20"/>
      <c r="J61" s="20"/>
      <c r="K61" s="20"/>
      <c r="L61" s="20"/>
      <c r="M61" s="20"/>
      <c r="N61" s="20"/>
      <c r="O61" s="36"/>
      <c r="P61" s="20"/>
      <c r="Q61" s="20"/>
      <c r="R61" s="20"/>
      <c r="S61" s="20"/>
    </row>
    <row r="62" spans="1:19" ht="15" customHeight="1">
      <c r="A62" s="20"/>
      <c r="B62" s="38"/>
      <c r="C62" s="39" t="s">
        <v>29</v>
      </c>
      <c r="D62" s="40">
        <f t="shared" ref="D62:E62" si="79">+D38</f>
        <v>2014</v>
      </c>
      <c r="E62" s="38" t="str">
        <f t="shared" si="79"/>
        <v>Q4 '14</v>
      </c>
      <c r="F62" s="38" t="str">
        <f>+F38</f>
        <v>Q3 '14</v>
      </c>
      <c r="G62" s="38" t="str">
        <f>+G38</f>
        <v>Q2 '14</v>
      </c>
      <c r="H62" s="38" t="str">
        <f>+H180</f>
        <v>Q1 '14</v>
      </c>
      <c r="I62" s="40">
        <f>+I180</f>
        <v>2013</v>
      </c>
      <c r="J62" s="38" t="str">
        <f>+J180</f>
        <v>Q4 '13</v>
      </c>
      <c r="K62" s="38" t="str">
        <f>+K180</f>
        <v>Q3 '13</v>
      </c>
      <c r="L62" s="38" t="s">
        <v>272</v>
      </c>
      <c r="M62" s="38" t="s">
        <v>229</v>
      </c>
      <c r="N62" s="38"/>
      <c r="O62" s="42"/>
      <c r="P62" s="38"/>
      <c r="Q62" s="42"/>
      <c r="R62" s="302"/>
      <c r="S62" s="20"/>
    </row>
    <row r="63" spans="1:19" ht="15" customHeight="1">
      <c r="A63" s="20"/>
      <c r="B63" s="38"/>
      <c r="C63" s="45" t="s">
        <v>329</v>
      </c>
      <c r="D63" s="38"/>
      <c r="E63" s="38"/>
      <c r="F63" s="38"/>
      <c r="G63" s="38"/>
      <c r="H63" s="38"/>
      <c r="I63" s="38"/>
      <c r="J63" s="38"/>
      <c r="K63" s="38"/>
      <c r="L63" s="38"/>
      <c r="M63" s="38"/>
      <c r="N63" s="38"/>
      <c r="O63" s="47"/>
      <c r="P63" s="44"/>
      <c r="Q63" s="47"/>
      <c r="R63" s="44"/>
      <c r="S63" s="20"/>
    </row>
    <row r="64" spans="1:19" ht="15" customHeight="1">
      <c r="A64" s="20"/>
      <c r="B64" s="74"/>
      <c r="C64" s="74"/>
      <c r="D64" s="48"/>
      <c r="E64" s="48"/>
      <c r="F64" s="48"/>
      <c r="G64" s="48"/>
      <c r="H64" s="48"/>
      <c r="I64" s="48"/>
      <c r="J64" s="48"/>
      <c r="K64" s="48"/>
      <c r="L64" s="48"/>
      <c r="M64" s="48"/>
      <c r="N64" s="48"/>
      <c r="O64" s="312"/>
      <c r="P64" s="44"/>
      <c r="Q64" s="312"/>
      <c r="R64" s="44"/>
      <c r="S64" s="20"/>
    </row>
    <row r="65" spans="1:19" ht="15" customHeight="1">
      <c r="A65" s="20"/>
      <c r="B65" s="74"/>
      <c r="C65" s="82" t="s">
        <v>285</v>
      </c>
      <c r="D65" s="537">
        <f>+H65+G65+F65+E65</f>
        <v>0</v>
      </c>
      <c r="E65" s="237">
        <v>0</v>
      </c>
      <c r="F65" s="238">
        <v>0</v>
      </c>
      <c r="G65" s="244">
        <v>0</v>
      </c>
      <c r="H65" s="244">
        <v>0</v>
      </c>
      <c r="I65" s="293">
        <f>+J65+K65+L65+M65</f>
        <v>0</v>
      </c>
      <c r="J65" s="237">
        <v>0</v>
      </c>
      <c r="K65" s="238">
        <v>0</v>
      </c>
      <c r="L65" s="238">
        <v>0</v>
      </c>
      <c r="M65" s="244">
        <v>0</v>
      </c>
      <c r="N65" s="244"/>
      <c r="O65" s="315"/>
      <c r="P65" s="79"/>
      <c r="Q65" s="318"/>
      <c r="R65" s="465"/>
      <c r="S65" s="20"/>
    </row>
    <row r="66" spans="1:19" ht="15" customHeight="1">
      <c r="A66" s="20"/>
      <c r="B66" s="74"/>
      <c r="C66" s="82" t="s">
        <v>21</v>
      </c>
      <c r="D66" s="537">
        <f>+H66+G66+F66+E66</f>
        <v>0</v>
      </c>
      <c r="E66" s="237">
        <v>0</v>
      </c>
      <c r="F66" s="238">
        <v>0</v>
      </c>
      <c r="G66" s="244">
        <v>0</v>
      </c>
      <c r="H66" s="244">
        <v>0</v>
      </c>
      <c r="I66" s="293">
        <f t="shared" ref="I66:I80" si="80">+J66+K66+L66+M66</f>
        <v>0</v>
      </c>
      <c r="J66" s="237">
        <v>0</v>
      </c>
      <c r="K66" s="238">
        <v>0</v>
      </c>
      <c r="L66" s="238">
        <v>0</v>
      </c>
      <c r="M66" s="244">
        <v>0</v>
      </c>
      <c r="N66" s="244"/>
      <c r="O66" s="315"/>
      <c r="P66" s="79"/>
      <c r="Q66" s="318"/>
      <c r="R66" s="465"/>
      <c r="S66" s="20"/>
    </row>
    <row r="67" spans="1:19" s="62" customFormat="1" ht="15" customHeight="1">
      <c r="A67" s="20"/>
      <c r="B67" s="53"/>
      <c r="C67" s="245" t="s">
        <v>429</v>
      </c>
      <c r="D67" s="113">
        <f t="shared" ref="D67:E67" si="81">D65+D66</f>
        <v>0</v>
      </c>
      <c r="E67" s="114">
        <f t="shared" si="81"/>
        <v>0</v>
      </c>
      <c r="F67" s="115">
        <f t="shared" ref="F67:M67" si="82">F65+F66</f>
        <v>0</v>
      </c>
      <c r="G67" s="254">
        <f t="shared" ref="G67" si="83">G65+G66</f>
        <v>0</v>
      </c>
      <c r="H67" s="254">
        <f t="shared" si="82"/>
        <v>0</v>
      </c>
      <c r="I67" s="298">
        <f t="shared" si="80"/>
        <v>0</v>
      </c>
      <c r="J67" s="114">
        <f t="shared" si="82"/>
        <v>0</v>
      </c>
      <c r="K67" s="115">
        <f t="shared" si="82"/>
        <v>0</v>
      </c>
      <c r="L67" s="115">
        <f t="shared" si="82"/>
        <v>0</v>
      </c>
      <c r="M67" s="254">
        <f t="shared" si="82"/>
        <v>0</v>
      </c>
      <c r="N67" s="254"/>
      <c r="O67" s="321"/>
      <c r="P67" s="268"/>
      <c r="Q67" s="324"/>
      <c r="R67" s="472"/>
      <c r="S67" s="20"/>
    </row>
    <row r="68" spans="1:19" s="62" customFormat="1" ht="15" customHeight="1">
      <c r="A68" s="20"/>
      <c r="B68" s="53"/>
      <c r="C68" s="245"/>
      <c r="D68" s="113"/>
      <c r="E68" s="114"/>
      <c r="F68" s="115"/>
      <c r="G68" s="254"/>
      <c r="H68" s="254"/>
      <c r="I68" s="298"/>
      <c r="J68" s="114"/>
      <c r="K68" s="115"/>
      <c r="L68" s="115"/>
      <c r="M68" s="254"/>
      <c r="N68" s="254"/>
      <c r="O68" s="321"/>
      <c r="P68" s="268"/>
      <c r="Q68" s="324"/>
      <c r="R68" s="472"/>
      <c r="S68" s="20"/>
    </row>
    <row r="69" spans="1:19" ht="15" customHeight="1">
      <c r="A69" s="20"/>
      <c r="B69" s="74"/>
      <c r="C69" s="82" t="s">
        <v>186</v>
      </c>
      <c r="D69" s="83">
        <f>+H69+G69+F69+E69</f>
        <v>0</v>
      </c>
      <c r="E69" s="84">
        <v>0</v>
      </c>
      <c r="F69" s="85">
        <v>0</v>
      </c>
      <c r="G69" s="79">
        <v>0</v>
      </c>
      <c r="H69" s="79">
        <v>0</v>
      </c>
      <c r="I69" s="296">
        <f t="shared" si="80"/>
        <v>0</v>
      </c>
      <c r="J69" s="84">
        <v>0</v>
      </c>
      <c r="K69" s="85">
        <v>0</v>
      </c>
      <c r="L69" s="85">
        <v>0</v>
      </c>
      <c r="M69" s="79">
        <v>0</v>
      </c>
      <c r="N69" s="79"/>
      <c r="O69" s="315"/>
      <c r="P69" s="79"/>
      <c r="Q69" s="318"/>
      <c r="R69" s="552"/>
      <c r="S69" s="20"/>
    </row>
    <row r="70" spans="1:19" s="132" customFormat="1" ht="15" customHeight="1">
      <c r="A70" s="20"/>
      <c r="B70" s="124"/>
      <c r="C70" s="82" t="s">
        <v>187</v>
      </c>
      <c r="D70" s="83">
        <f>+H70+G70+F70+E70</f>
        <v>0</v>
      </c>
      <c r="E70" s="84">
        <v>0</v>
      </c>
      <c r="F70" s="85">
        <v>0</v>
      </c>
      <c r="G70" s="79">
        <v>0</v>
      </c>
      <c r="H70" s="79">
        <v>0</v>
      </c>
      <c r="I70" s="296">
        <f t="shared" si="80"/>
        <v>0</v>
      </c>
      <c r="J70" s="84">
        <v>0</v>
      </c>
      <c r="K70" s="85">
        <v>0</v>
      </c>
      <c r="L70" s="85">
        <v>0</v>
      </c>
      <c r="M70" s="79">
        <v>0</v>
      </c>
      <c r="N70" s="79"/>
      <c r="O70" s="327"/>
      <c r="P70" s="128"/>
      <c r="Q70" s="332"/>
      <c r="R70" s="131"/>
      <c r="S70" s="20"/>
    </row>
    <row r="71" spans="1:19" ht="15" customHeight="1">
      <c r="A71" s="20"/>
      <c r="B71" s="74"/>
      <c r="C71" s="82" t="s">
        <v>22</v>
      </c>
      <c r="D71" s="83">
        <f t="shared" ref="D71:D73" si="84">+H71+G71+F71+E71</f>
        <v>0</v>
      </c>
      <c r="E71" s="84">
        <v>0</v>
      </c>
      <c r="F71" s="85">
        <v>0</v>
      </c>
      <c r="G71" s="79">
        <v>0</v>
      </c>
      <c r="H71" s="79">
        <v>0</v>
      </c>
      <c r="I71" s="296">
        <f t="shared" si="80"/>
        <v>16</v>
      </c>
      <c r="J71" s="84">
        <v>0</v>
      </c>
      <c r="K71" s="85">
        <v>0</v>
      </c>
      <c r="L71" s="85">
        <v>0</v>
      </c>
      <c r="M71" s="79">
        <v>16</v>
      </c>
      <c r="N71" s="79"/>
      <c r="O71" s="315"/>
      <c r="P71" s="79"/>
      <c r="Q71" s="318"/>
      <c r="R71" s="552"/>
      <c r="S71" s="20"/>
    </row>
    <row r="72" spans="1:19" ht="15" customHeight="1">
      <c r="A72" s="20"/>
      <c r="B72" s="74"/>
      <c r="C72" s="82" t="s">
        <v>193</v>
      </c>
      <c r="D72" s="83">
        <f t="shared" si="84"/>
        <v>1</v>
      </c>
      <c r="E72" s="84">
        <v>1</v>
      </c>
      <c r="F72" s="85">
        <v>0</v>
      </c>
      <c r="G72" s="79">
        <v>0</v>
      </c>
      <c r="H72" s="79">
        <v>0</v>
      </c>
      <c r="I72" s="296">
        <f t="shared" si="80"/>
        <v>0</v>
      </c>
      <c r="J72" s="84">
        <v>0</v>
      </c>
      <c r="K72" s="85">
        <v>0</v>
      </c>
      <c r="L72" s="85">
        <v>0</v>
      </c>
      <c r="M72" s="79">
        <v>0</v>
      </c>
      <c r="N72" s="79"/>
      <c r="O72" s="315"/>
      <c r="P72" s="79"/>
      <c r="Q72" s="318"/>
      <c r="R72" s="552"/>
      <c r="S72" s="20"/>
    </row>
    <row r="73" spans="1:19" ht="15" customHeight="1">
      <c r="A73" s="20"/>
      <c r="B73" s="74"/>
      <c r="C73" s="82" t="s">
        <v>144</v>
      </c>
      <c r="D73" s="83">
        <f t="shared" si="84"/>
        <v>0</v>
      </c>
      <c r="E73" s="84">
        <v>0</v>
      </c>
      <c r="F73" s="85">
        <v>0</v>
      </c>
      <c r="G73" s="79">
        <v>0</v>
      </c>
      <c r="H73" s="79">
        <v>0</v>
      </c>
      <c r="I73" s="296">
        <f t="shared" si="80"/>
        <v>0</v>
      </c>
      <c r="J73" s="84">
        <v>0</v>
      </c>
      <c r="K73" s="85">
        <v>0</v>
      </c>
      <c r="L73" s="85">
        <v>0</v>
      </c>
      <c r="M73" s="79">
        <v>0</v>
      </c>
      <c r="N73" s="79"/>
      <c r="O73" s="315"/>
      <c r="P73" s="79"/>
      <c r="Q73" s="318"/>
      <c r="R73" s="552"/>
      <c r="S73" s="20"/>
    </row>
    <row r="74" spans="1:19" s="62" customFormat="1" ht="15" customHeight="1">
      <c r="A74" s="20"/>
      <c r="B74" s="53"/>
      <c r="C74" s="245" t="s">
        <v>105</v>
      </c>
      <c r="D74" s="54">
        <f t="shared" ref="D74:E74" si="85">D69+D71+D72+D73+D70</f>
        <v>1</v>
      </c>
      <c r="E74" s="55">
        <f t="shared" si="85"/>
        <v>1</v>
      </c>
      <c r="F74" s="56">
        <f t="shared" ref="F74:M74" si="86">F69+F71+F72+F73+F70</f>
        <v>0</v>
      </c>
      <c r="G74" s="58">
        <f t="shared" ref="G74" si="87">G69+G71+G72+G73+G70</f>
        <v>0</v>
      </c>
      <c r="H74" s="58">
        <f t="shared" si="86"/>
        <v>0</v>
      </c>
      <c r="I74" s="134">
        <f t="shared" si="80"/>
        <v>16</v>
      </c>
      <c r="J74" s="55">
        <f t="shared" si="86"/>
        <v>0</v>
      </c>
      <c r="K74" s="56">
        <f t="shared" si="86"/>
        <v>0</v>
      </c>
      <c r="L74" s="56">
        <f t="shared" si="86"/>
        <v>0</v>
      </c>
      <c r="M74" s="58">
        <f t="shared" si="86"/>
        <v>16</v>
      </c>
      <c r="N74" s="58"/>
      <c r="O74" s="321"/>
      <c r="P74" s="58"/>
      <c r="Q74" s="324"/>
      <c r="R74" s="555"/>
      <c r="S74" s="20"/>
    </row>
    <row r="75" spans="1:19" s="62" customFormat="1" ht="15" customHeight="1">
      <c r="A75" s="20"/>
      <c r="B75" s="53"/>
      <c r="C75" s="245"/>
      <c r="D75" s="54"/>
      <c r="E75" s="55"/>
      <c r="F75" s="56"/>
      <c r="G75" s="58"/>
      <c r="H75" s="58"/>
      <c r="I75" s="134"/>
      <c r="J75" s="55"/>
      <c r="K75" s="56"/>
      <c r="L75" s="56"/>
      <c r="M75" s="58"/>
      <c r="N75" s="58"/>
      <c r="O75" s="321"/>
      <c r="P75" s="58"/>
      <c r="Q75" s="324"/>
      <c r="R75" s="555"/>
      <c r="S75" s="20"/>
    </row>
    <row r="76" spans="1:19" s="62" customFormat="1" ht="15" customHeight="1">
      <c r="A76" s="20"/>
      <c r="B76" s="53"/>
      <c r="C76" s="123" t="s">
        <v>490</v>
      </c>
      <c r="D76" s="113">
        <f t="shared" ref="D76:E76" si="88">D67+D74</f>
        <v>1</v>
      </c>
      <c r="E76" s="114">
        <f t="shared" si="88"/>
        <v>1</v>
      </c>
      <c r="F76" s="115">
        <f t="shared" ref="F76:M76" si="89">F67+F74</f>
        <v>0</v>
      </c>
      <c r="G76" s="254">
        <f t="shared" ref="G76" si="90">G67+G74</f>
        <v>0</v>
      </c>
      <c r="H76" s="254">
        <f t="shared" si="89"/>
        <v>0</v>
      </c>
      <c r="I76" s="298">
        <f t="shared" si="80"/>
        <v>16</v>
      </c>
      <c r="J76" s="114">
        <f t="shared" si="89"/>
        <v>0</v>
      </c>
      <c r="K76" s="115">
        <f t="shared" si="89"/>
        <v>0</v>
      </c>
      <c r="L76" s="115">
        <f t="shared" si="89"/>
        <v>0</v>
      </c>
      <c r="M76" s="254">
        <f t="shared" si="89"/>
        <v>16</v>
      </c>
      <c r="N76" s="254"/>
      <c r="O76" s="321"/>
      <c r="P76" s="115"/>
      <c r="Q76" s="324"/>
      <c r="R76" s="555"/>
      <c r="S76" s="20"/>
    </row>
    <row r="77" spans="1:19" s="62" customFormat="1" ht="15" customHeight="1">
      <c r="A77" s="20"/>
      <c r="B77" s="53"/>
      <c r="C77" s="123"/>
      <c r="D77" s="113"/>
      <c r="E77" s="114"/>
      <c r="F77" s="115"/>
      <c r="G77" s="254"/>
      <c r="H77" s="254"/>
      <c r="I77" s="298"/>
      <c r="J77" s="114"/>
      <c r="K77" s="115"/>
      <c r="L77" s="115"/>
      <c r="M77" s="254"/>
      <c r="N77" s="254"/>
      <c r="O77" s="321"/>
      <c r="P77" s="115"/>
      <c r="Q77" s="324"/>
      <c r="R77" s="555"/>
      <c r="S77" s="20"/>
    </row>
    <row r="78" spans="1:19" s="132" customFormat="1" ht="15" customHeight="1">
      <c r="A78" s="20"/>
      <c r="B78" s="124"/>
      <c r="C78" s="256" t="s">
        <v>283</v>
      </c>
      <c r="D78" s="542">
        <f>+H78+G78+F78+E78</f>
        <v>0</v>
      </c>
      <c r="E78" s="543">
        <v>0</v>
      </c>
      <c r="F78" s="544">
        <v>0</v>
      </c>
      <c r="G78" s="545">
        <v>0</v>
      </c>
      <c r="H78" s="545">
        <v>0</v>
      </c>
      <c r="I78" s="546">
        <f t="shared" si="80"/>
        <v>0</v>
      </c>
      <c r="J78" s="543">
        <v>0</v>
      </c>
      <c r="K78" s="544">
        <v>0</v>
      </c>
      <c r="L78" s="544">
        <v>0</v>
      </c>
      <c r="M78" s="545">
        <v>0</v>
      </c>
      <c r="N78" s="545"/>
      <c r="O78" s="327"/>
      <c r="P78" s="544"/>
      <c r="Q78" s="332"/>
      <c r="R78" s="558"/>
      <c r="S78" s="20"/>
    </row>
    <row r="79" spans="1:19" s="62" customFormat="1" ht="15" customHeight="1">
      <c r="A79" s="20"/>
      <c r="B79" s="53"/>
      <c r="C79" s="123"/>
      <c r="D79" s="113"/>
      <c r="E79" s="114"/>
      <c r="F79" s="115"/>
      <c r="G79" s="254"/>
      <c r="H79" s="254"/>
      <c r="I79" s="298"/>
      <c r="J79" s="114"/>
      <c r="K79" s="115"/>
      <c r="L79" s="115"/>
      <c r="M79" s="254"/>
      <c r="N79" s="254"/>
      <c r="O79" s="321"/>
      <c r="P79" s="115"/>
      <c r="Q79" s="324"/>
      <c r="R79" s="555"/>
      <c r="S79" s="20"/>
    </row>
    <row r="80" spans="1:19" s="62" customFormat="1" ht="15" customHeight="1">
      <c r="A80" s="20"/>
      <c r="B80" s="53"/>
      <c r="C80" s="123" t="s">
        <v>306</v>
      </c>
      <c r="D80" s="113">
        <f t="shared" ref="D80:E80" si="91">D76-D78</f>
        <v>1</v>
      </c>
      <c r="E80" s="114">
        <f t="shared" si="91"/>
        <v>1</v>
      </c>
      <c r="F80" s="115">
        <f t="shared" ref="F80:M80" si="92">F76-F78</f>
        <v>0</v>
      </c>
      <c r="G80" s="254">
        <f t="shared" ref="G80" si="93">G76-G78</f>
        <v>0</v>
      </c>
      <c r="H80" s="254">
        <f t="shared" si="92"/>
        <v>0</v>
      </c>
      <c r="I80" s="298">
        <f t="shared" si="80"/>
        <v>16</v>
      </c>
      <c r="J80" s="114">
        <f t="shared" si="92"/>
        <v>0</v>
      </c>
      <c r="K80" s="115">
        <f t="shared" si="92"/>
        <v>0</v>
      </c>
      <c r="L80" s="115">
        <f t="shared" si="92"/>
        <v>0</v>
      </c>
      <c r="M80" s="254">
        <f t="shared" si="92"/>
        <v>16</v>
      </c>
      <c r="N80" s="254"/>
      <c r="O80" s="321"/>
      <c r="P80" s="115"/>
      <c r="Q80" s="324"/>
      <c r="R80" s="555"/>
      <c r="S80" s="20"/>
    </row>
    <row r="81" spans="1:19" ht="15" customHeight="1">
      <c r="A81" s="20"/>
      <c r="B81" s="53"/>
      <c r="C81" s="49"/>
      <c r="D81" s="81"/>
      <c r="E81" s="81"/>
      <c r="F81" s="333"/>
      <c r="G81" s="81"/>
      <c r="H81" s="81"/>
      <c r="I81" s="81"/>
      <c r="J81" s="81"/>
      <c r="K81" s="333"/>
      <c r="L81" s="333"/>
      <c r="M81" s="81"/>
      <c r="N81" s="81"/>
      <c r="O81" s="42"/>
      <c r="P81" s="81"/>
      <c r="Q81" s="42"/>
      <c r="R81" s="44"/>
      <c r="S81" s="20"/>
    </row>
    <row r="82" spans="1:19" ht="9" customHeight="1">
      <c r="A82" s="20"/>
      <c r="B82" s="20"/>
      <c r="C82" s="20"/>
      <c r="D82" s="20"/>
      <c r="E82" s="20"/>
      <c r="F82" s="20"/>
      <c r="G82" s="20"/>
      <c r="H82" s="20"/>
      <c r="I82" s="20"/>
      <c r="J82" s="20"/>
      <c r="K82" s="20"/>
      <c r="L82" s="20"/>
      <c r="M82" s="20"/>
      <c r="N82" s="20"/>
      <c r="O82" s="36"/>
      <c r="P82" s="20"/>
      <c r="Q82" s="20"/>
      <c r="R82" s="20"/>
      <c r="S82" s="20"/>
    </row>
    <row r="83" spans="1:19">
      <c r="A83" s="229"/>
      <c r="B83" s="229"/>
      <c r="C83" s="229"/>
      <c r="D83" s="229"/>
      <c r="E83" s="229"/>
      <c r="F83" s="229"/>
      <c r="G83" s="229"/>
      <c r="H83" s="229"/>
      <c r="I83" s="229"/>
      <c r="J83" s="229"/>
      <c r="K83" s="229"/>
      <c r="L83" s="229"/>
      <c r="M83" s="229"/>
      <c r="N83" s="229"/>
      <c r="O83" s="179"/>
      <c r="P83" s="229"/>
      <c r="Q83" s="179"/>
      <c r="R83" s="229"/>
      <c r="S83" s="229"/>
    </row>
    <row r="84" spans="1:19" ht="9" customHeight="1">
      <c r="A84" s="20"/>
      <c r="B84" s="20"/>
      <c r="C84" s="20"/>
      <c r="D84" s="20"/>
      <c r="E84" s="20"/>
      <c r="F84" s="20"/>
      <c r="G84" s="20"/>
      <c r="H84" s="20"/>
      <c r="I84" s="20"/>
      <c r="J84" s="20"/>
      <c r="K84" s="20"/>
      <c r="L84" s="20"/>
      <c r="M84" s="20"/>
      <c r="N84" s="20"/>
      <c r="O84" s="36"/>
      <c r="P84" s="20"/>
      <c r="Q84" s="20"/>
      <c r="R84" s="20"/>
      <c r="S84" s="20"/>
    </row>
    <row r="85" spans="1:19" ht="15" customHeight="1">
      <c r="A85" s="20"/>
      <c r="B85" s="38"/>
      <c r="C85" s="39" t="s">
        <v>29</v>
      </c>
      <c r="D85" s="40">
        <f t="shared" ref="D85:L85" si="94">+D62</f>
        <v>2014</v>
      </c>
      <c r="E85" s="38" t="str">
        <f t="shared" si="94"/>
        <v>Q4 '14</v>
      </c>
      <c r="F85" s="38" t="str">
        <f t="shared" si="94"/>
        <v>Q3 '14</v>
      </c>
      <c r="G85" s="38" t="str">
        <f t="shared" si="94"/>
        <v>Q2 '14</v>
      </c>
      <c r="H85" s="38" t="str">
        <f t="shared" si="94"/>
        <v>Q1 '14</v>
      </c>
      <c r="I85" s="40">
        <f t="shared" si="94"/>
        <v>2013</v>
      </c>
      <c r="J85" s="38" t="str">
        <f t="shared" si="94"/>
        <v>Q4 '13</v>
      </c>
      <c r="K85" s="38" t="str">
        <f t="shared" si="94"/>
        <v>Q3 '13</v>
      </c>
      <c r="L85" s="38" t="str">
        <f t="shared" si="94"/>
        <v>Q2 '13</v>
      </c>
      <c r="M85" s="38" t="str">
        <f>+M62</f>
        <v>Q1 '13</v>
      </c>
      <c r="N85" s="38"/>
      <c r="O85" s="42"/>
      <c r="P85" s="38"/>
      <c r="Q85" s="42"/>
      <c r="R85" s="302"/>
      <c r="S85" s="20"/>
    </row>
    <row r="86" spans="1:19" ht="15" customHeight="1">
      <c r="A86" s="20"/>
      <c r="B86" s="38"/>
      <c r="C86" s="45" t="s">
        <v>330</v>
      </c>
      <c r="D86" s="38"/>
      <c r="E86" s="38"/>
      <c r="F86" s="38"/>
      <c r="G86" s="38"/>
      <c r="H86" s="38"/>
      <c r="I86" s="38"/>
      <c r="J86" s="38"/>
      <c r="K86" s="38"/>
      <c r="L86" s="38"/>
      <c r="M86" s="38"/>
      <c r="N86" s="38"/>
      <c r="O86" s="181"/>
      <c r="P86" s="74"/>
      <c r="Q86" s="181"/>
      <c r="R86" s="74"/>
      <c r="S86" s="20"/>
    </row>
    <row r="87" spans="1:19" ht="15" customHeight="1">
      <c r="A87" s="20"/>
      <c r="B87" s="74"/>
      <c r="C87" s="74"/>
      <c r="D87" s="183"/>
      <c r="E87" s="183"/>
      <c r="F87" s="48"/>
      <c r="G87" s="183"/>
      <c r="H87" s="183"/>
      <c r="I87" s="183"/>
      <c r="J87" s="183"/>
      <c r="K87" s="48"/>
      <c r="L87" s="48"/>
      <c r="M87" s="183"/>
      <c r="N87" s="183"/>
      <c r="O87" s="234"/>
      <c r="P87" s="74"/>
      <c r="Q87" s="234"/>
      <c r="R87" s="74"/>
      <c r="S87" s="20"/>
    </row>
    <row r="88" spans="1:19" ht="15" customHeight="1">
      <c r="A88" s="20"/>
      <c r="B88" s="74"/>
      <c r="C88" s="82" t="s">
        <v>285</v>
      </c>
      <c r="D88" s="537">
        <f>+H88+G88+F88+E88</f>
        <v>0</v>
      </c>
      <c r="E88" s="237">
        <v>0</v>
      </c>
      <c r="F88" s="238">
        <v>0</v>
      </c>
      <c r="G88" s="244">
        <v>0</v>
      </c>
      <c r="H88" s="244">
        <v>0</v>
      </c>
      <c r="I88" s="293">
        <f>+J88+K88+L88+M88</f>
        <v>0</v>
      </c>
      <c r="J88" s="237">
        <v>0</v>
      </c>
      <c r="K88" s="238">
        <v>0</v>
      </c>
      <c r="L88" s="238">
        <v>0</v>
      </c>
      <c r="M88" s="244">
        <v>0</v>
      </c>
      <c r="N88" s="244"/>
      <c r="O88" s="315"/>
      <c r="P88" s="79"/>
      <c r="Q88" s="318"/>
      <c r="R88" s="216"/>
      <c r="S88" s="20"/>
    </row>
    <row r="89" spans="1:19" ht="15" customHeight="1">
      <c r="A89" s="20"/>
      <c r="B89" s="74"/>
      <c r="C89" s="82" t="s">
        <v>21</v>
      </c>
      <c r="D89" s="537">
        <f>+H89+G89+F89+E89</f>
        <v>0</v>
      </c>
      <c r="E89" s="237">
        <v>0</v>
      </c>
      <c r="F89" s="238">
        <v>0</v>
      </c>
      <c r="G89" s="244">
        <v>0</v>
      </c>
      <c r="H89" s="244">
        <v>0</v>
      </c>
      <c r="I89" s="293">
        <f t="shared" ref="I89:I103" si="95">+J89+K89+L89+M89</f>
        <v>0</v>
      </c>
      <c r="J89" s="237">
        <v>0</v>
      </c>
      <c r="K89" s="238">
        <v>0</v>
      </c>
      <c r="L89" s="238">
        <v>0</v>
      </c>
      <c r="M89" s="244">
        <v>0</v>
      </c>
      <c r="N89" s="244"/>
      <c r="O89" s="315"/>
      <c r="P89" s="79"/>
      <c r="Q89" s="318"/>
      <c r="R89" s="216"/>
      <c r="S89" s="20"/>
    </row>
    <row r="90" spans="1:19" s="62" customFormat="1" ht="15" customHeight="1">
      <c r="A90" s="20"/>
      <c r="B90" s="53"/>
      <c r="C90" s="245" t="s">
        <v>429</v>
      </c>
      <c r="D90" s="113">
        <f t="shared" ref="D90:E90" si="96">D88+D89</f>
        <v>0</v>
      </c>
      <c r="E90" s="114">
        <f t="shared" si="96"/>
        <v>0</v>
      </c>
      <c r="F90" s="115">
        <f t="shared" ref="F90:M90" si="97">F88+F89</f>
        <v>0</v>
      </c>
      <c r="G90" s="254">
        <f t="shared" ref="G90" si="98">G88+G89</f>
        <v>0</v>
      </c>
      <c r="H90" s="254">
        <f t="shared" si="97"/>
        <v>0</v>
      </c>
      <c r="I90" s="298">
        <f t="shared" si="95"/>
        <v>0</v>
      </c>
      <c r="J90" s="114">
        <f t="shared" si="97"/>
        <v>0</v>
      </c>
      <c r="K90" s="115">
        <f t="shared" si="97"/>
        <v>0</v>
      </c>
      <c r="L90" s="115">
        <f t="shared" si="97"/>
        <v>0</v>
      </c>
      <c r="M90" s="254">
        <f t="shared" si="97"/>
        <v>0</v>
      </c>
      <c r="N90" s="254"/>
      <c r="O90" s="321"/>
      <c r="P90" s="268"/>
      <c r="Q90" s="324"/>
      <c r="R90" s="214"/>
      <c r="S90" s="20"/>
    </row>
    <row r="91" spans="1:19" ht="15" customHeight="1">
      <c r="A91" s="20"/>
      <c r="B91" s="74"/>
      <c r="C91" s="82"/>
      <c r="D91" s="551"/>
      <c r="E91" s="247"/>
      <c r="F91" s="248"/>
      <c r="G91" s="279"/>
      <c r="H91" s="279"/>
      <c r="I91" s="295"/>
      <c r="J91" s="247"/>
      <c r="K91" s="248"/>
      <c r="L91" s="248"/>
      <c r="M91" s="279"/>
      <c r="N91" s="279"/>
      <c r="O91" s="321"/>
      <c r="P91" s="58"/>
      <c r="Q91" s="324"/>
      <c r="R91" s="216"/>
      <c r="S91" s="20"/>
    </row>
    <row r="92" spans="1:19" ht="15" customHeight="1">
      <c r="A92" s="20"/>
      <c r="B92" s="74"/>
      <c r="C92" s="82" t="s">
        <v>186</v>
      </c>
      <c r="D92" s="83">
        <f>+H92+G92+F92+E92</f>
        <v>0</v>
      </c>
      <c r="E92" s="84">
        <v>0</v>
      </c>
      <c r="F92" s="85">
        <v>0</v>
      </c>
      <c r="G92" s="79">
        <v>0</v>
      </c>
      <c r="H92" s="79">
        <v>0</v>
      </c>
      <c r="I92" s="296">
        <f t="shared" si="95"/>
        <v>0</v>
      </c>
      <c r="J92" s="84">
        <v>0</v>
      </c>
      <c r="K92" s="85">
        <v>0</v>
      </c>
      <c r="L92" s="85">
        <v>0</v>
      </c>
      <c r="M92" s="79">
        <v>0</v>
      </c>
      <c r="N92" s="79"/>
      <c r="O92" s="315"/>
      <c r="P92" s="79"/>
      <c r="Q92" s="318"/>
      <c r="R92" s="280"/>
      <c r="S92" s="20"/>
    </row>
    <row r="93" spans="1:19" s="132" customFormat="1" ht="15" customHeight="1">
      <c r="A93" s="20"/>
      <c r="B93" s="124"/>
      <c r="C93" s="82" t="s">
        <v>187</v>
      </c>
      <c r="D93" s="83">
        <f>+H93+G93+F93+E93</f>
        <v>0</v>
      </c>
      <c r="E93" s="84">
        <v>0</v>
      </c>
      <c r="F93" s="85">
        <v>0</v>
      </c>
      <c r="G93" s="79">
        <v>0</v>
      </c>
      <c r="H93" s="79">
        <v>0</v>
      </c>
      <c r="I93" s="296">
        <f t="shared" si="95"/>
        <v>0</v>
      </c>
      <c r="J93" s="84">
        <v>0</v>
      </c>
      <c r="K93" s="85">
        <v>0</v>
      </c>
      <c r="L93" s="85">
        <v>0</v>
      </c>
      <c r="M93" s="79">
        <v>0</v>
      </c>
      <c r="N93" s="79"/>
      <c r="O93" s="315"/>
      <c r="P93" s="79"/>
      <c r="Q93" s="318"/>
      <c r="R93" s="300"/>
      <c r="S93" s="20"/>
    </row>
    <row r="94" spans="1:19" ht="15" customHeight="1">
      <c r="A94" s="20"/>
      <c r="B94" s="74"/>
      <c r="C94" s="82" t="s">
        <v>22</v>
      </c>
      <c r="D94" s="83">
        <f t="shared" ref="D94:D96" si="99">+H94+G94+F94+E94</f>
        <v>0</v>
      </c>
      <c r="E94" s="84">
        <v>0</v>
      </c>
      <c r="F94" s="85">
        <v>0</v>
      </c>
      <c r="G94" s="79">
        <v>0</v>
      </c>
      <c r="H94" s="79">
        <v>0</v>
      </c>
      <c r="I94" s="296">
        <f t="shared" si="95"/>
        <v>0</v>
      </c>
      <c r="J94" s="84">
        <v>0</v>
      </c>
      <c r="K94" s="85">
        <v>0</v>
      </c>
      <c r="L94" s="85">
        <v>0</v>
      </c>
      <c r="M94" s="79">
        <v>0</v>
      </c>
      <c r="N94" s="79"/>
      <c r="O94" s="315"/>
      <c r="P94" s="79"/>
      <c r="Q94" s="318"/>
      <c r="R94" s="280"/>
      <c r="S94" s="20"/>
    </row>
    <row r="95" spans="1:19" ht="15" customHeight="1">
      <c r="A95" s="20"/>
      <c r="B95" s="74"/>
      <c r="C95" s="82" t="s">
        <v>193</v>
      </c>
      <c r="D95" s="83">
        <f t="shared" si="99"/>
        <v>20</v>
      </c>
      <c r="E95" s="84">
        <v>20</v>
      </c>
      <c r="F95" s="85">
        <v>0</v>
      </c>
      <c r="G95" s="79">
        <v>0</v>
      </c>
      <c r="H95" s="79">
        <v>0</v>
      </c>
      <c r="I95" s="296">
        <f t="shared" si="95"/>
        <v>0</v>
      </c>
      <c r="J95" s="84">
        <v>0</v>
      </c>
      <c r="K95" s="85">
        <v>0</v>
      </c>
      <c r="L95" s="85">
        <v>0</v>
      </c>
      <c r="M95" s="79">
        <v>0</v>
      </c>
      <c r="N95" s="79"/>
      <c r="O95" s="315"/>
      <c r="P95" s="79"/>
      <c r="Q95" s="318"/>
      <c r="R95" s="280"/>
      <c r="S95" s="20"/>
    </row>
    <row r="96" spans="1:19" ht="15" customHeight="1">
      <c r="A96" s="20"/>
      <c r="B96" s="74"/>
      <c r="C96" s="82" t="s">
        <v>144</v>
      </c>
      <c r="D96" s="83">
        <f t="shared" si="99"/>
        <v>0</v>
      </c>
      <c r="E96" s="84">
        <v>0</v>
      </c>
      <c r="F96" s="85">
        <v>0</v>
      </c>
      <c r="G96" s="79">
        <v>0</v>
      </c>
      <c r="H96" s="79">
        <v>0</v>
      </c>
      <c r="I96" s="296">
        <f t="shared" si="95"/>
        <v>0</v>
      </c>
      <c r="J96" s="84">
        <v>0</v>
      </c>
      <c r="K96" s="85">
        <v>0</v>
      </c>
      <c r="L96" s="85">
        <v>0</v>
      </c>
      <c r="M96" s="79">
        <v>0</v>
      </c>
      <c r="N96" s="79"/>
      <c r="O96" s="315"/>
      <c r="P96" s="79"/>
      <c r="Q96" s="318"/>
      <c r="R96" s="280"/>
      <c r="S96" s="20"/>
    </row>
    <row r="97" spans="1:19" s="62" customFormat="1" ht="15" customHeight="1">
      <c r="A97" s="20"/>
      <c r="B97" s="53"/>
      <c r="C97" s="245" t="s">
        <v>105</v>
      </c>
      <c r="D97" s="54">
        <f t="shared" ref="D97:E97" si="100">D92+D94+D95+D96+D93</f>
        <v>20</v>
      </c>
      <c r="E97" s="55">
        <f t="shared" si="100"/>
        <v>20</v>
      </c>
      <c r="F97" s="56">
        <f t="shared" ref="F97:M97" si="101">F92+F94+F95+F96+F93</f>
        <v>0</v>
      </c>
      <c r="G97" s="58">
        <f t="shared" ref="G97" si="102">G92+G94+G95+G96+G93</f>
        <v>0</v>
      </c>
      <c r="H97" s="58">
        <f t="shared" si="101"/>
        <v>0</v>
      </c>
      <c r="I97" s="134">
        <f t="shared" si="95"/>
        <v>0</v>
      </c>
      <c r="J97" s="55">
        <f t="shared" si="101"/>
        <v>0</v>
      </c>
      <c r="K97" s="56">
        <f t="shared" si="101"/>
        <v>0</v>
      </c>
      <c r="L97" s="56">
        <f t="shared" si="101"/>
        <v>0</v>
      </c>
      <c r="M97" s="58">
        <f t="shared" si="101"/>
        <v>0</v>
      </c>
      <c r="N97" s="58"/>
      <c r="O97" s="321"/>
      <c r="P97" s="58"/>
      <c r="Q97" s="324"/>
      <c r="R97" s="288"/>
      <c r="S97" s="20"/>
    </row>
    <row r="98" spans="1:19" s="62" customFormat="1" ht="15" customHeight="1">
      <c r="A98" s="20"/>
      <c r="B98" s="53"/>
      <c r="C98" s="245"/>
      <c r="D98" s="54"/>
      <c r="E98" s="55"/>
      <c r="F98" s="56"/>
      <c r="G98" s="58"/>
      <c r="H98" s="58"/>
      <c r="I98" s="134"/>
      <c r="J98" s="55"/>
      <c r="K98" s="56"/>
      <c r="L98" s="56"/>
      <c r="M98" s="58"/>
      <c r="N98" s="58"/>
      <c r="O98" s="321"/>
      <c r="P98" s="58"/>
      <c r="Q98" s="324"/>
      <c r="R98" s="288"/>
      <c r="S98" s="20"/>
    </row>
    <row r="99" spans="1:19" s="62" customFormat="1" ht="15" customHeight="1">
      <c r="A99" s="20"/>
      <c r="B99" s="53"/>
      <c r="C99" s="123" t="s">
        <v>488</v>
      </c>
      <c r="D99" s="113">
        <f t="shared" ref="D99:E99" si="103">D90+D97</f>
        <v>20</v>
      </c>
      <c r="E99" s="114">
        <f t="shared" si="103"/>
        <v>20</v>
      </c>
      <c r="F99" s="115">
        <f t="shared" ref="F99:M99" si="104">F90+F97</f>
        <v>0</v>
      </c>
      <c r="G99" s="254">
        <f t="shared" ref="G99" si="105">G90+G97</f>
        <v>0</v>
      </c>
      <c r="H99" s="254">
        <f t="shared" si="104"/>
        <v>0</v>
      </c>
      <c r="I99" s="298">
        <f t="shared" si="95"/>
        <v>0</v>
      </c>
      <c r="J99" s="114">
        <f t="shared" si="104"/>
        <v>0</v>
      </c>
      <c r="K99" s="115">
        <f t="shared" si="104"/>
        <v>0</v>
      </c>
      <c r="L99" s="115">
        <f t="shared" si="104"/>
        <v>0</v>
      </c>
      <c r="M99" s="254">
        <f t="shared" si="104"/>
        <v>0</v>
      </c>
      <c r="N99" s="254"/>
      <c r="O99" s="321"/>
      <c r="P99" s="254"/>
      <c r="Q99" s="324"/>
      <c r="R99" s="288"/>
      <c r="S99" s="20"/>
    </row>
    <row r="100" spans="1:19" s="62" customFormat="1" ht="15" customHeight="1">
      <c r="A100" s="20"/>
      <c r="B100" s="53"/>
      <c r="C100" s="123"/>
      <c r="D100" s="113"/>
      <c r="E100" s="114"/>
      <c r="F100" s="115"/>
      <c r="G100" s="254"/>
      <c r="H100" s="254"/>
      <c r="I100" s="298"/>
      <c r="J100" s="114"/>
      <c r="K100" s="115"/>
      <c r="L100" s="115"/>
      <c r="M100" s="254"/>
      <c r="N100" s="254"/>
      <c r="O100" s="321"/>
      <c r="P100" s="254"/>
      <c r="Q100" s="324"/>
      <c r="R100" s="288"/>
      <c r="S100" s="20"/>
    </row>
    <row r="101" spans="1:19" s="132" customFormat="1" ht="15" customHeight="1">
      <c r="A101" s="20"/>
      <c r="B101" s="124"/>
      <c r="C101" s="256" t="s">
        <v>283</v>
      </c>
      <c r="D101" s="542">
        <f>+H101+G101+F101+E101</f>
        <v>0</v>
      </c>
      <c r="E101" s="543">
        <v>0</v>
      </c>
      <c r="F101" s="544">
        <v>0</v>
      </c>
      <c r="G101" s="545">
        <v>0</v>
      </c>
      <c r="H101" s="545">
        <v>0</v>
      </c>
      <c r="I101" s="546">
        <f t="shared" si="95"/>
        <v>0</v>
      </c>
      <c r="J101" s="543">
        <v>0</v>
      </c>
      <c r="K101" s="544">
        <v>0</v>
      </c>
      <c r="L101" s="544">
        <v>0</v>
      </c>
      <c r="M101" s="545">
        <v>0</v>
      </c>
      <c r="N101" s="545"/>
      <c r="O101" s="327"/>
      <c r="P101" s="545"/>
      <c r="Q101" s="332"/>
      <c r="R101" s="559"/>
      <c r="S101" s="20"/>
    </row>
    <row r="102" spans="1:19" s="62" customFormat="1" ht="15" customHeight="1">
      <c r="A102" s="20"/>
      <c r="B102" s="53"/>
      <c r="C102" s="123"/>
      <c r="D102" s="113"/>
      <c r="E102" s="114"/>
      <c r="F102" s="115"/>
      <c r="G102" s="254"/>
      <c r="H102" s="254"/>
      <c r="I102" s="298"/>
      <c r="J102" s="114"/>
      <c r="K102" s="115"/>
      <c r="L102" s="115"/>
      <c r="M102" s="254"/>
      <c r="N102" s="254"/>
      <c r="O102" s="321"/>
      <c r="P102" s="254"/>
      <c r="Q102" s="324"/>
      <c r="R102" s="288"/>
      <c r="S102" s="20"/>
    </row>
    <row r="103" spans="1:19" s="62" customFormat="1" ht="15" customHeight="1">
      <c r="A103" s="20"/>
      <c r="B103" s="53"/>
      <c r="C103" s="123" t="s">
        <v>306</v>
      </c>
      <c r="D103" s="113">
        <f t="shared" ref="D103:E103" si="106">D99-D101</f>
        <v>20</v>
      </c>
      <c r="E103" s="114">
        <f t="shared" si="106"/>
        <v>20</v>
      </c>
      <c r="F103" s="115">
        <f t="shared" ref="F103:M103" si="107">F99-F101</f>
        <v>0</v>
      </c>
      <c r="G103" s="254">
        <f t="shared" ref="G103" si="108">G99-G101</f>
        <v>0</v>
      </c>
      <c r="H103" s="254">
        <f t="shared" si="107"/>
        <v>0</v>
      </c>
      <c r="I103" s="298">
        <f t="shared" si="95"/>
        <v>0</v>
      </c>
      <c r="J103" s="114">
        <f t="shared" si="107"/>
        <v>0</v>
      </c>
      <c r="K103" s="115">
        <f t="shared" si="107"/>
        <v>0</v>
      </c>
      <c r="L103" s="115">
        <f t="shared" si="107"/>
        <v>0</v>
      </c>
      <c r="M103" s="254">
        <f t="shared" si="107"/>
        <v>0</v>
      </c>
      <c r="N103" s="254"/>
      <c r="O103" s="321"/>
      <c r="P103" s="254"/>
      <c r="Q103" s="324"/>
      <c r="R103" s="288"/>
      <c r="S103" s="20"/>
    </row>
    <row r="104" spans="1:19" ht="15" customHeight="1">
      <c r="A104" s="20"/>
      <c r="B104" s="53"/>
      <c r="C104" s="49"/>
      <c r="D104" s="81"/>
      <c r="E104" s="81"/>
      <c r="F104" s="81"/>
      <c r="G104" s="81"/>
      <c r="H104" s="81"/>
      <c r="I104" s="81"/>
      <c r="J104" s="81"/>
      <c r="K104" s="81"/>
      <c r="L104" s="81"/>
      <c r="M104" s="81"/>
      <c r="N104" s="81"/>
      <c r="O104" s="42"/>
      <c r="P104" s="81"/>
      <c r="Q104" s="42"/>
      <c r="R104" s="74"/>
      <c r="S104" s="20"/>
    </row>
    <row r="105" spans="1:19" ht="9" customHeight="1">
      <c r="A105" s="20"/>
      <c r="B105" s="20"/>
      <c r="C105" s="20"/>
      <c r="D105" s="20"/>
      <c r="E105" s="20"/>
      <c r="F105" s="20"/>
      <c r="G105" s="20"/>
      <c r="H105" s="20"/>
      <c r="I105" s="20"/>
      <c r="J105" s="20"/>
      <c r="K105" s="20"/>
      <c r="L105" s="20"/>
      <c r="M105" s="20"/>
      <c r="N105" s="20"/>
      <c r="O105" s="36"/>
      <c r="P105" s="20"/>
      <c r="Q105" s="20"/>
      <c r="R105" s="20"/>
      <c r="S105" s="20"/>
    </row>
    <row r="106" spans="1:19" s="48" customFormat="1">
      <c r="O106" s="52"/>
      <c r="Q106" s="52"/>
    </row>
    <row r="107" spans="1:19" ht="9" customHeight="1">
      <c r="A107" s="20"/>
      <c r="B107" s="20"/>
      <c r="C107" s="20"/>
      <c r="D107" s="20"/>
      <c r="E107" s="20"/>
      <c r="F107" s="20"/>
      <c r="G107" s="20"/>
      <c r="H107" s="20"/>
      <c r="I107" s="20"/>
      <c r="J107" s="20"/>
      <c r="K107" s="20"/>
      <c r="L107" s="20"/>
      <c r="M107" s="20"/>
      <c r="N107" s="20"/>
      <c r="O107" s="36"/>
      <c r="P107" s="20"/>
      <c r="Q107" s="20"/>
      <c r="R107" s="20"/>
      <c r="S107" s="20"/>
    </row>
    <row r="108" spans="1:19" ht="15" customHeight="1">
      <c r="A108" s="20"/>
      <c r="B108" s="41"/>
      <c r="C108" s="39" t="s">
        <v>29</v>
      </c>
      <c r="D108" s="461">
        <f t="shared" ref="D108:E108" si="109">+D2</f>
        <v>2014</v>
      </c>
      <c r="E108" s="41" t="str">
        <f t="shared" si="109"/>
        <v>Q4 '14</v>
      </c>
      <c r="F108" s="41" t="str">
        <f>+F2</f>
        <v>Q3 '14</v>
      </c>
      <c r="G108" s="41" t="str">
        <f>+G2</f>
        <v>Q2 '14</v>
      </c>
      <c r="H108" s="41" t="str">
        <f>+H2</f>
        <v>Q1 '14</v>
      </c>
      <c r="I108" s="461">
        <f>+I2</f>
        <v>2013</v>
      </c>
      <c r="J108" s="41" t="str">
        <f>+J2</f>
        <v>Q4 '13</v>
      </c>
      <c r="K108" s="41" t="str">
        <f>K2</f>
        <v>Q3 '13</v>
      </c>
      <c r="L108" s="41" t="s">
        <v>272</v>
      </c>
      <c r="M108" s="41" t="s">
        <v>229</v>
      </c>
      <c r="N108" s="41"/>
      <c r="O108" s="403"/>
      <c r="P108" s="41"/>
      <c r="Q108" s="403"/>
      <c r="R108" s="302"/>
      <c r="S108" s="20"/>
    </row>
    <row r="109" spans="1:19" ht="15" customHeight="1">
      <c r="A109" s="20"/>
      <c r="B109" s="41"/>
      <c r="C109" s="344" t="s">
        <v>491</v>
      </c>
      <c r="D109" s="41"/>
      <c r="E109" s="41"/>
      <c r="F109" s="41"/>
      <c r="G109" s="41"/>
      <c r="H109" s="41"/>
      <c r="I109" s="41"/>
      <c r="J109" s="41"/>
      <c r="K109" s="41"/>
      <c r="L109" s="41"/>
      <c r="M109" s="41"/>
      <c r="N109" s="41"/>
      <c r="O109" s="47"/>
      <c r="P109" s="44"/>
      <c r="Q109" s="47"/>
      <c r="R109" s="44"/>
      <c r="S109" s="20"/>
    </row>
    <row r="110" spans="1:19" ht="15" customHeight="1">
      <c r="A110" s="20"/>
      <c r="B110" s="44"/>
      <c r="C110" s="44"/>
      <c r="D110" s="48"/>
      <c r="E110" s="48"/>
      <c r="F110" s="48"/>
      <c r="G110" s="48"/>
      <c r="H110" s="48"/>
      <c r="I110" s="48"/>
      <c r="J110" s="48"/>
      <c r="K110" s="48"/>
      <c r="L110" s="48"/>
      <c r="M110" s="48"/>
      <c r="N110" s="48"/>
      <c r="O110" s="312"/>
      <c r="P110" s="44"/>
      <c r="Q110" s="312"/>
      <c r="R110" s="44"/>
      <c r="S110" s="20"/>
    </row>
    <row r="111" spans="1:19" ht="15" customHeight="1">
      <c r="A111" s="20"/>
      <c r="B111" s="44"/>
      <c r="C111" s="466" t="s">
        <v>285</v>
      </c>
      <c r="D111" s="537">
        <f>+H111+G111+F111+E111</f>
        <v>-4</v>
      </c>
      <c r="E111" s="237">
        <v>0</v>
      </c>
      <c r="F111" s="238">
        <v>-1</v>
      </c>
      <c r="G111" s="244">
        <v>-2</v>
      </c>
      <c r="H111" s="244">
        <v>-1</v>
      </c>
      <c r="I111" s="293">
        <f>+J111+K111+L111+M111</f>
        <v>-110</v>
      </c>
      <c r="J111" s="237">
        <v>-21</v>
      </c>
      <c r="K111" s="238">
        <v>-31</v>
      </c>
      <c r="L111" s="238">
        <v>-30</v>
      </c>
      <c r="M111" s="244">
        <v>-28</v>
      </c>
      <c r="N111" s="244"/>
      <c r="O111" s="316"/>
      <c r="P111" s="85"/>
      <c r="Q111" s="455"/>
      <c r="R111" s="465"/>
      <c r="S111" s="20"/>
    </row>
    <row r="112" spans="1:19" ht="15" customHeight="1">
      <c r="A112" s="20"/>
      <c r="B112" s="44"/>
      <c r="C112" s="466" t="s">
        <v>21</v>
      </c>
      <c r="D112" s="537">
        <f>+H112+G112+F112+E112</f>
        <v>0</v>
      </c>
      <c r="E112" s="237">
        <v>0</v>
      </c>
      <c r="F112" s="238">
        <v>0</v>
      </c>
      <c r="G112" s="244">
        <v>0</v>
      </c>
      <c r="H112" s="244">
        <v>0</v>
      </c>
      <c r="I112" s="293">
        <f t="shared" ref="I112:I126" si="110">+J112+K112+L112+M112</f>
        <v>-32</v>
      </c>
      <c r="J112" s="237">
        <v>-8</v>
      </c>
      <c r="K112" s="238">
        <v>-8</v>
      </c>
      <c r="L112" s="238">
        <v>-8</v>
      </c>
      <c r="M112" s="244">
        <v>-8</v>
      </c>
      <c r="N112" s="244"/>
      <c r="O112" s="316"/>
      <c r="P112" s="85"/>
      <c r="Q112" s="455"/>
      <c r="R112" s="465"/>
      <c r="S112" s="20"/>
    </row>
    <row r="113" spans="1:19" s="62" customFormat="1" ht="15" customHeight="1">
      <c r="A113" s="20"/>
      <c r="B113" s="46"/>
      <c r="C113" s="550" t="s">
        <v>429</v>
      </c>
      <c r="D113" s="113">
        <f t="shared" ref="D113:E113" si="111">D111+D112</f>
        <v>-4</v>
      </c>
      <c r="E113" s="114">
        <f t="shared" si="111"/>
        <v>0</v>
      </c>
      <c r="F113" s="115">
        <f t="shared" ref="F113:M113" si="112">F111+F112</f>
        <v>-1</v>
      </c>
      <c r="G113" s="254">
        <f t="shared" ref="G113" si="113">G111+G112</f>
        <v>-2</v>
      </c>
      <c r="H113" s="254">
        <f t="shared" si="112"/>
        <v>-1</v>
      </c>
      <c r="I113" s="298">
        <f t="shared" si="110"/>
        <v>-142</v>
      </c>
      <c r="J113" s="114">
        <f t="shared" si="112"/>
        <v>-29</v>
      </c>
      <c r="K113" s="115">
        <f t="shared" si="112"/>
        <v>-39</v>
      </c>
      <c r="L113" s="115">
        <f t="shared" si="112"/>
        <v>-38</v>
      </c>
      <c r="M113" s="254">
        <f t="shared" si="112"/>
        <v>-36</v>
      </c>
      <c r="N113" s="254"/>
      <c r="O113" s="322"/>
      <c r="P113" s="301"/>
      <c r="Q113" s="456"/>
      <c r="R113" s="472"/>
      <c r="S113" s="20"/>
    </row>
    <row r="114" spans="1:19" ht="15" customHeight="1">
      <c r="A114" s="20"/>
      <c r="B114" s="44"/>
      <c r="C114" s="466"/>
      <c r="D114" s="83"/>
      <c r="E114" s="247"/>
      <c r="F114" s="248"/>
      <c r="G114" s="279"/>
      <c r="H114" s="279"/>
      <c r="I114" s="298"/>
      <c r="J114" s="247"/>
      <c r="K114" s="248"/>
      <c r="L114" s="248"/>
      <c r="M114" s="279"/>
      <c r="N114" s="279"/>
      <c r="O114" s="322"/>
      <c r="P114" s="56"/>
      <c r="Q114" s="456"/>
      <c r="R114" s="465"/>
      <c r="S114" s="20"/>
    </row>
    <row r="115" spans="1:19" ht="15" customHeight="1">
      <c r="A115" s="20"/>
      <c r="B115" s="44"/>
      <c r="C115" s="466" t="s">
        <v>186</v>
      </c>
      <c r="D115" s="83">
        <f>+H115+G115+F115+E115</f>
        <v>-10</v>
      </c>
      <c r="E115" s="84">
        <v>0</v>
      </c>
      <c r="F115" s="85">
        <v>-2</v>
      </c>
      <c r="G115" s="79">
        <v>-4</v>
      </c>
      <c r="H115" s="79">
        <v>-4</v>
      </c>
      <c r="I115" s="296">
        <f t="shared" si="110"/>
        <v>-11</v>
      </c>
      <c r="J115" s="84">
        <v>-4</v>
      </c>
      <c r="K115" s="85">
        <v>-2</v>
      </c>
      <c r="L115" s="85">
        <v>-3</v>
      </c>
      <c r="M115" s="79">
        <v>-2</v>
      </c>
      <c r="N115" s="79"/>
      <c r="O115" s="316"/>
      <c r="P115" s="85"/>
      <c r="Q115" s="455"/>
      <c r="R115" s="552"/>
      <c r="S115" s="20"/>
    </row>
    <row r="116" spans="1:19" s="132" customFormat="1" ht="15" customHeight="1">
      <c r="A116" s="560"/>
      <c r="B116" s="336"/>
      <c r="C116" s="553" t="s">
        <v>213</v>
      </c>
      <c r="D116" s="554">
        <f>+H116+G116+F116+E116</f>
        <v>-2</v>
      </c>
      <c r="E116" s="125">
        <v>0</v>
      </c>
      <c r="F116" s="126">
        <v>0</v>
      </c>
      <c r="G116" s="128">
        <v>-1</v>
      </c>
      <c r="H116" s="128">
        <v>-1</v>
      </c>
      <c r="I116" s="299">
        <f t="shared" si="110"/>
        <v>-2</v>
      </c>
      <c r="J116" s="125">
        <v>-1</v>
      </c>
      <c r="K116" s="126">
        <v>0</v>
      </c>
      <c r="L116" s="126">
        <v>-1</v>
      </c>
      <c r="M116" s="128">
        <v>0</v>
      </c>
      <c r="N116" s="128"/>
      <c r="O116" s="330"/>
      <c r="P116" s="126"/>
      <c r="Q116" s="458"/>
      <c r="R116" s="131"/>
      <c r="S116" s="560"/>
    </row>
    <row r="117" spans="1:19" ht="15" customHeight="1">
      <c r="A117" s="20"/>
      <c r="B117" s="44"/>
      <c r="C117" s="466" t="s">
        <v>22</v>
      </c>
      <c r="D117" s="83">
        <f>+H117+G117+F117+E117</f>
        <v>-5</v>
      </c>
      <c r="E117" s="84">
        <v>0</v>
      </c>
      <c r="F117" s="85">
        <v>-1</v>
      </c>
      <c r="G117" s="79">
        <v>-2</v>
      </c>
      <c r="H117" s="79">
        <v>-2</v>
      </c>
      <c r="I117" s="296">
        <f t="shared" si="110"/>
        <v>-5</v>
      </c>
      <c r="J117" s="84">
        <v>-2</v>
      </c>
      <c r="K117" s="85">
        <v>-1</v>
      </c>
      <c r="L117" s="85">
        <v>-1</v>
      </c>
      <c r="M117" s="79">
        <v>-1</v>
      </c>
      <c r="N117" s="79"/>
      <c r="O117" s="316"/>
      <c r="P117" s="85"/>
      <c r="Q117" s="455"/>
      <c r="R117" s="552"/>
      <c r="S117" s="20"/>
    </row>
    <row r="118" spans="1:19" ht="15" customHeight="1">
      <c r="A118" s="20"/>
      <c r="B118" s="44"/>
      <c r="C118" s="466" t="s">
        <v>193</v>
      </c>
      <c r="D118" s="83">
        <f>+H118+G118+F118+E118</f>
        <v>-5</v>
      </c>
      <c r="E118" s="84">
        <v>0</v>
      </c>
      <c r="F118" s="85">
        <v>-1</v>
      </c>
      <c r="G118" s="79">
        <v>-2</v>
      </c>
      <c r="H118" s="79">
        <v>-2</v>
      </c>
      <c r="I118" s="296">
        <f t="shared" si="110"/>
        <v>-6</v>
      </c>
      <c r="J118" s="84">
        <v>-2</v>
      </c>
      <c r="K118" s="85">
        <v>-2</v>
      </c>
      <c r="L118" s="85">
        <v>-1</v>
      </c>
      <c r="M118" s="79">
        <v>-1</v>
      </c>
      <c r="N118" s="79"/>
      <c r="O118" s="316"/>
      <c r="P118" s="85"/>
      <c r="Q118" s="455"/>
      <c r="R118" s="552"/>
      <c r="S118" s="20"/>
    </row>
    <row r="119" spans="1:19" ht="15" customHeight="1">
      <c r="A119" s="20"/>
      <c r="B119" s="44"/>
      <c r="C119" s="466" t="s">
        <v>144</v>
      </c>
      <c r="D119" s="83">
        <f>+H119+G119+F119+E119</f>
        <v>0</v>
      </c>
      <c r="E119" s="84">
        <v>0</v>
      </c>
      <c r="F119" s="85">
        <v>0</v>
      </c>
      <c r="G119" s="79">
        <v>0</v>
      </c>
      <c r="H119" s="79">
        <v>0</v>
      </c>
      <c r="I119" s="296">
        <f t="shared" si="110"/>
        <v>0</v>
      </c>
      <c r="J119" s="84">
        <v>0</v>
      </c>
      <c r="K119" s="85">
        <v>0</v>
      </c>
      <c r="L119" s="85">
        <v>0</v>
      </c>
      <c r="M119" s="79">
        <v>0</v>
      </c>
      <c r="N119" s="79"/>
      <c r="O119" s="316"/>
      <c r="P119" s="85"/>
      <c r="Q119" s="455"/>
      <c r="R119" s="552"/>
      <c r="S119" s="20"/>
    </row>
    <row r="120" spans="1:19" s="62" customFormat="1" ht="15" customHeight="1">
      <c r="A120" s="20"/>
      <c r="B120" s="46"/>
      <c r="C120" s="550" t="s">
        <v>105</v>
      </c>
      <c r="D120" s="113">
        <f t="shared" ref="D120:E120" si="114">D115+D117+D118+D119</f>
        <v>-20</v>
      </c>
      <c r="E120" s="55">
        <f t="shared" si="114"/>
        <v>0</v>
      </c>
      <c r="F120" s="56">
        <f>F115+F117+F118+F119</f>
        <v>-4</v>
      </c>
      <c r="G120" s="58">
        <f>G115+G117+G118+G119</f>
        <v>-8</v>
      </c>
      <c r="H120" s="58">
        <f t="shared" ref="H120:M120" si="115">H115+H117+H118+H119</f>
        <v>-8</v>
      </c>
      <c r="I120" s="134">
        <f t="shared" si="110"/>
        <v>-22</v>
      </c>
      <c r="J120" s="55">
        <f t="shared" si="115"/>
        <v>-8</v>
      </c>
      <c r="K120" s="56">
        <f t="shared" si="115"/>
        <v>-5</v>
      </c>
      <c r="L120" s="56">
        <f t="shared" si="115"/>
        <v>-5</v>
      </c>
      <c r="M120" s="58">
        <f t="shared" si="115"/>
        <v>-4</v>
      </c>
      <c r="N120" s="58"/>
      <c r="O120" s="322"/>
      <c r="P120" s="56"/>
      <c r="Q120" s="456"/>
      <c r="R120" s="555"/>
      <c r="S120" s="20"/>
    </row>
    <row r="121" spans="1:19" s="62" customFormat="1" ht="15" customHeight="1">
      <c r="A121" s="20"/>
      <c r="B121" s="46"/>
      <c r="C121" s="550"/>
      <c r="D121" s="54"/>
      <c r="E121" s="55"/>
      <c r="F121" s="56"/>
      <c r="G121" s="58"/>
      <c r="H121" s="58"/>
      <c r="I121" s="134"/>
      <c r="J121" s="55"/>
      <c r="K121" s="56"/>
      <c r="L121" s="56"/>
      <c r="M121" s="58"/>
      <c r="N121" s="58"/>
      <c r="O121" s="322"/>
      <c r="P121" s="56"/>
      <c r="Q121" s="456"/>
      <c r="R121" s="555"/>
      <c r="S121" s="20"/>
    </row>
    <row r="122" spans="1:19" s="62" customFormat="1" ht="15" customHeight="1">
      <c r="A122" s="20"/>
      <c r="B122" s="46"/>
      <c r="C122" s="556" t="s">
        <v>488</v>
      </c>
      <c r="D122" s="113">
        <f t="shared" ref="D122:E122" si="116">D113+D120</f>
        <v>-24</v>
      </c>
      <c r="E122" s="114">
        <f t="shared" si="116"/>
        <v>0</v>
      </c>
      <c r="F122" s="115">
        <f t="shared" ref="F122:M122" si="117">F113+F120</f>
        <v>-5</v>
      </c>
      <c r="G122" s="254">
        <f t="shared" ref="G122" si="118">G113+G120</f>
        <v>-10</v>
      </c>
      <c r="H122" s="254">
        <f t="shared" si="117"/>
        <v>-9</v>
      </c>
      <c r="I122" s="298">
        <f t="shared" si="110"/>
        <v>-164</v>
      </c>
      <c r="J122" s="114">
        <f t="shared" si="117"/>
        <v>-37</v>
      </c>
      <c r="K122" s="115">
        <f t="shared" si="117"/>
        <v>-44</v>
      </c>
      <c r="L122" s="115">
        <f t="shared" si="117"/>
        <v>-43</v>
      </c>
      <c r="M122" s="254">
        <f t="shared" si="117"/>
        <v>-40</v>
      </c>
      <c r="N122" s="254"/>
      <c r="O122" s="322"/>
      <c r="P122" s="115"/>
      <c r="Q122" s="456"/>
      <c r="R122" s="555"/>
      <c r="S122" s="20"/>
    </row>
    <row r="123" spans="1:19" s="62" customFormat="1" ht="15" customHeight="1">
      <c r="A123" s="20"/>
      <c r="B123" s="46"/>
      <c r="C123" s="556"/>
      <c r="D123" s="113"/>
      <c r="E123" s="114"/>
      <c r="F123" s="115"/>
      <c r="G123" s="254"/>
      <c r="H123" s="254"/>
      <c r="I123" s="298"/>
      <c r="J123" s="114"/>
      <c r="K123" s="115"/>
      <c r="L123" s="115"/>
      <c r="M123" s="254"/>
      <c r="N123" s="254"/>
      <c r="O123" s="322"/>
      <c r="P123" s="115"/>
      <c r="Q123" s="456"/>
      <c r="R123" s="555"/>
      <c r="S123" s="20"/>
    </row>
    <row r="124" spans="1:19" s="132" customFormat="1" ht="15" customHeight="1">
      <c r="A124" s="20"/>
      <c r="B124" s="336"/>
      <c r="C124" s="557" t="s">
        <v>283</v>
      </c>
      <c r="D124" s="542">
        <f>+H124+G124+F124+E124</f>
        <v>-4</v>
      </c>
      <c r="E124" s="543">
        <v>0</v>
      </c>
      <c r="F124" s="544">
        <v>-1</v>
      </c>
      <c r="G124" s="545">
        <v>-2</v>
      </c>
      <c r="H124" s="545">
        <v>-1</v>
      </c>
      <c r="I124" s="546">
        <f t="shared" si="110"/>
        <v>-110</v>
      </c>
      <c r="J124" s="543">
        <v>-21</v>
      </c>
      <c r="K124" s="544">
        <v>-31</v>
      </c>
      <c r="L124" s="544">
        <v>-30</v>
      </c>
      <c r="M124" s="545">
        <v>-28</v>
      </c>
      <c r="N124" s="545"/>
      <c r="O124" s="330"/>
      <c r="P124" s="544"/>
      <c r="Q124" s="458"/>
      <c r="R124" s="558"/>
      <c r="S124" s="20"/>
    </row>
    <row r="125" spans="1:19" s="62" customFormat="1" ht="15" customHeight="1">
      <c r="A125" s="20"/>
      <c r="B125" s="46"/>
      <c r="C125" s="556"/>
      <c r="D125" s="113"/>
      <c r="E125" s="114"/>
      <c r="F125" s="115"/>
      <c r="G125" s="254"/>
      <c r="H125" s="254"/>
      <c r="I125" s="298"/>
      <c r="J125" s="114"/>
      <c r="K125" s="115"/>
      <c r="L125" s="115"/>
      <c r="M125" s="254"/>
      <c r="N125" s="254"/>
      <c r="O125" s="322"/>
      <c r="P125" s="115"/>
      <c r="Q125" s="456"/>
      <c r="R125" s="555"/>
      <c r="S125" s="20"/>
    </row>
    <row r="126" spans="1:19" s="62" customFormat="1" ht="15" customHeight="1">
      <c r="A126" s="20"/>
      <c r="B126" s="46"/>
      <c r="C126" s="556" t="s">
        <v>306</v>
      </c>
      <c r="D126" s="113">
        <f t="shared" ref="D126:E126" si="119">D122-D124</f>
        <v>-20</v>
      </c>
      <c r="E126" s="114">
        <f t="shared" si="119"/>
        <v>0</v>
      </c>
      <c r="F126" s="115">
        <f t="shared" ref="F126:M126" si="120">F122-F124</f>
        <v>-4</v>
      </c>
      <c r="G126" s="254">
        <f t="shared" ref="G126" si="121">G122-G124</f>
        <v>-8</v>
      </c>
      <c r="H126" s="254">
        <f t="shared" si="120"/>
        <v>-8</v>
      </c>
      <c r="I126" s="298">
        <f t="shared" si="110"/>
        <v>-54</v>
      </c>
      <c r="J126" s="114">
        <f t="shared" si="120"/>
        <v>-16</v>
      </c>
      <c r="K126" s="115">
        <f t="shared" si="120"/>
        <v>-13</v>
      </c>
      <c r="L126" s="115">
        <f t="shared" si="120"/>
        <v>-13</v>
      </c>
      <c r="M126" s="254">
        <f t="shared" si="120"/>
        <v>-12</v>
      </c>
      <c r="N126" s="254"/>
      <c r="O126" s="322"/>
      <c r="P126" s="115"/>
      <c r="Q126" s="456"/>
      <c r="R126" s="555"/>
      <c r="S126" s="20"/>
    </row>
    <row r="127" spans="1:19" ht="15" customHeight="1">
      <c r="A127" s="20"/>
      <c r="B127" s="46"/>
      <c r="C127" s="169"/>
      <c r="D127" s="333"/>
      <c r="E127" s="333"/>
      <c r="F127" s="333"/>
      <c r="G127" s="333"/>
      <c r="H127" s="333"/>
      <c r="I127" s="333"/>
      <c r="J127" s="333"/>
      <c r="K127" s="333"/>
      <c r="L127" s="333"/>
      <c r="M127" s="333"/>
      <c r="N127" s="333"/>
      <c r="O127" s="403"/>
      <c r="P127" s="333"/>
      <c r="Q127" s="403"/>
      <c r="R127" s="44"/>
      <c r="S127" s="20"/>
    </row>
    <row r="128" spans="1:19" ht="9" customHeight="1">
      <c r="A128" s="20"/>
      <c r="B128" s="20"/>
      <c r="C128" s="20"/>
      <c r="D128" s="20"/>
      <c r="E128" s="20"/>
      <c r="F128" s="20"/>
      <c r="G128" s="20"/>
      <c r="H128" s="20"/>
      <c r="I128" s="20"/>
      <c r="J128" s="20"/>
      <c r="K128" s="20"/>
      <c r="L128" s="20"/>
      <c r="M128" s="20"/>
      <c r="N128" s="20"/>
      <c r="O128" s="36"/>
      <c r="P128" s="20"/>
      <c r="Q128" s="20"/>
      <c r="R128" s="20"/>
      <c r="S128" s="20"/>
    </row>
    <row r="129" spans="1:19" s="229" customFormat="1" ht="17.25">
      <c r="B129" s="229" t="s">
        <v>576</v>
      </c>
      <c r="C129" s="48"/>
      <c r="D129" s="48"/>
      <c r="E129" s="48"/>
      <c r="F129" s="48"/>
      <c r="G129" s="48"/>
      <c r="H129" s="48"/>
      <c r="I129" s="48"/>
      <c r="J129" s="48"/>
      <c r="K129" s="48"/>
      <c r="L129" s="48"/>
      <c r="M129" s="48"/>
      <c r="N129" s="48"/>
      <c r="O129" s="179"/>
      <c r="P129" s="48"/>
      <c r="Q129" s="179"/>
    </row>
    <row r="130" spans="1:19" s="229" customFormat="1">
      <c r="O130" s="179"/>
      <c r="Q130" s="179"/>
    </row>
    <row r="131" spans="1:19" ht="9" customHeight="1">
      <c r="A131" s="20"/>
      <c r="B131" s="20"/>
      <c r="C131" s="20"/>
      <c r="D131" s="20"/>
      <c r="E131" s="20"/>
      <c r="F131" s="20"/>
      <c r="G131" s="20"/>
      <c r="H131" s="20"/>
      <c r="I131" s="20"/>
      <c r="J131" s="20"/>
      <c r="K131" s="20"/>
      <c r="L131" s="20"/>
      <c r="M131" s="20"/>
      <c r="N131" s="20"/>
      <c r="O131" s="36"/>
      <c r="P131" s="20"/>
      <c r="Q131" s="20"/>
      <c r="R131" s="20"/>
      <c r="S131" s="20"/>
    </row>
    <row r="132" spans="1:19" ht="15" customHeight="1">
      <c r="A132" s="20"/>
      <c r="B132" s="41"/>
      <c r="C132" s="39" t="s">
        <v>29</v>
      </c>
      <c r="D132" s="461">
        <f t="shared" ref="D132:E132" si="122">+D108</f>
        <v>2014</v>
      </c>
      <c r="E132" s="41" t="str">
        <f t="shared" si="122"/>
        <v>Q4 '14</v>
      </c>
      <c r="F132" s="41" t="str">
        <f>+F108</f>
        <v>Q3 '14</v>
      </c>
      <c r="G132" s="41" t="str">
        <f>+G108</f>
        <v>Q2 '14</v>
      </c>
      <c r="H132" s="41" t="str">
        <f>+H108</f>
        <v>Q1 '14</v>
      </c>
      <c r="I132" s="461">
        <f>+I108</f>
        <v>2013</v>
      </c>
      <c r="J132" s="41" t="str">
        <f>+J108</f>
        <v>Q4 '13</v>
      </c>
      <c r="K132" s="41" t="str">
        <f>K2</f>
        <v>Q3 '13</v>
      </c>
      <c r="L132" s="41" t="s">
        <v>272</v>
      </c>
      <c r="M132" s="41" t="s">
        <v>229</v>
      </c>
      <c r="N132" s="41"/>
      <c r="O132" s="403"/>
      <c r="P132" s="41"/>
      <c r="Q132" s="403"/>
      <c r="R132" s="302"/>
      <c r="S132" s="20"/>
    </row>
    <row r="133" spans="1:19" ht="15" customHeight="1">
      <c r="A133" s="20"/>
      <c r="B133" s="41"/>
      <c r="C133" s="344" t="s">
        <v>492</v>
      </c>
      <c r="D133" s="41"/>
      <c r="E133" s="41"/>
      <c r="F133" s="41"/>
      <c r="G133" s="41"/>
      <c r="H133" s="41"/>
      <c r="I133" s="41"/>
      <c r="J133" s="41"/>
      <c r="K133" s="41"/>
      <c r="L133" s="41"/>
      <c r="M133" s="41"/>
      <c r="N133" s="41"/>
      <c r="O133" s="47"/>
      <c r="P133" s="44"/>
      <c r="Q133" s="47"/>
      <c r="R133" s="44"/>
      <c r="S133" s="20"/>
    </row>
    <row r="134" spans="1:19" ht="15" customHeight="1">
      <c r="A134" s="20"/>
      <c r="B134" s="44"/>
      <c r="C134" s="44"/>
      <c r="D134" s="48"/>
      <c r="E134" s="48"/>
      <c r="F134" s="48"/>
      <c r="G134" s="48"/>
      <c r="H134" s="48"/>
      <c r="I134" s="48"/>
      <c r="J134" s="48"/>
      <c r="K134" s="48"/>
      <c r="L134" s="48"/>
      <c r="M134" s="48"/>
      <c r="N134" s="48"/>
      <c r="O134" s="312"/>
      <c r="P134" s="44"/>
      <c r="Q134" s="312"/>
      <c r="R134" s="44"/>
      <c r="S134" s="20"/>
    </row>
    <row r="135" spans="1:19" ht="15" customHeight="1">
      <c r="A135" s="20"/>
      <c r="B135" s="44"/>
      <c r="C135" s="466" t="s">
        <v>285</v>
      </c>
      <c r="D135" s="537">
        <f>+H135+G135+F135+E135</f>
        <v>-1</v>
      </c>
      <c r="E135" s="237">
        <v>0</v>
      </c>
      <c r="F135" s="238">
        <v>0</v>
      </c>
      <c r="G135" s="244">
        <v>-1</v>
      </c>
      <c r="H135" s="244">
        <v>0</v>
      </c>
      <c r="I135" s="293">
        <f>+J135+K135+L135+M135</f>
        <v>-55</v>
      </c>
      <c r="J135" s="237">
        <v>-10</v>
      </c>
      <c r="K135" s="238">
        <v>-14</v>
      </c>
      <c r="L135" s="238">
        <v>-16</v>
      </c>
      <c r="M135" s="244">
        <v>-15</v>
      </c>
      <c r="N135" s="244"/>
      <c r="O135" s="316"/>
      <c r="P135" s="85"/>
      <c r="Q135" s="455"/>
      <c r="R135" s="465"/>
      <c r="S135" s="20"/>
    </row>
    <row r="136" spans="1:19" ht="15" customHeight="1">
      <c r="A136" s="20"/>
      <c r="B136" s="44"/>
      <c r="C136" s="466" t="s">
        <v>21</v>
      </c>
      <c r="D136" s="537">
        <f>+H136+G136+F136+E136</f>
        <v>0</v>
      </c>
      <c r="E136" s="237">
        <v>0</v>
      </c>
      <c r="F136" s="238">
        <v>0</v>
      </c>
      <c r="G136" s="244">
        <v>0</v>
      </c>
      <c r="H136" s="244">
        <v>0</v>
      </c>
      <c r="I136" s="293">
        <f t="shared" ref="I136:I150" si="123">+J136+K136+L136+M136</f>
        <v>-19</v>
      </c>
      <c r="J136" s="237">
        <v>-5</v>
      </c>
      <c r="K136" s="238">
        <v>-5</v>
      </c>
      <c r="L136" s="238">
        <v>-4</v>
      </c>
      <c r="M136" s="244">
        <v>-5</v>
      </c>
      <c r="N136" s="244"/>
      <c r="O136" s="316"/>
      <c r="P136" s="85"/>
      <c r="Q136" s="455"/>
      <c r="R136" s="465"/>
      <c r="S136" s="20"/>
    </row>
    <row r="137" spans="1:19" s="62" customFormat="1" ht="15" customHeight="1">
      <c r="A137" s="20"/>
      <c r="B137" s="46"/>
      <c r="C137" s="550" t="s">
        <v>429</v>
      </c>
      <c r="D137" s="113">
        <f t="shared" ref="D137:E137" si="124">D135+D136</f>
        <v>-1</v>
      </c>
      <c r="E137" s="114">
        <f t="shared" si="124"/>
        <v>0</v>
      </c>
      <c r="F137" s="115">
        <f t="shared" ref="F137:M137" si="125">F135+F136</f>
        <v>0</v>
      </c>
      <c r="G137" s="254">
        <f t="shared" ref="G137" si="126">G135+G136</f>
        <v>-1</v>
      </c>
      <c r="H137" s="254">
        <f t="shared" si="125"/>
        <v>0</v>
      </c>
      <c r="I137" s="298">
        <f t="shared" si="123"/>
        <v>-74</v>
      </c>
      <c r="J137" s="114">
        <f t="shared" si="125"/>
        <v>-15</v>
      </c>
      <c r="K137" s="115">
        <f t="shared" si="125"/>
        <v>-19</v>
      </c>
      <c r="L137" s="115">
        <f t="shared" si="125"/>
        <v>-20</v>
      </c>
      <c r="M137" s="254">
        <f t="shared" si="125"/>
        <v>-20</v>
      </c>
      <c r="N137" s="254"/>
      <c r="O137" s="322"/>
      <c r="P137" s="301"/>
      <c r="Q137" s="456"/>
      <c r="R137" s="472"/>
      <c r="S137" s="20"/>
    </row>
    <row r="138" spans="1:19" ht="15" customHeight="1">
      <c r="A138" s="20"/>
      <c r="B138" s="44"/>
      <c r="C138" s="466"/>
      <c r="D138" s="551"/>
      <c r="E138" s="247"/>
      <c r="F138" s="248"/>
      <c r="G138" s="279"/>
      <c r="H138" s="279"/>
      <c r="I138" s="295"/>
      <c r="J138" s="247"/>
      <c r="K138" s="248"/>
      <c r="L138" s="248"/>
      <c r="M138" s="279"/>
      <c r="N138" s="279"/>
      <c r="O138" s="322"/>
      <c r="P138" s="56"/>
      <c r="Q138" s="456"/>
      <c r="R138" s="465"/>
      <c r="S138" s="20"/>
    </row>
    <row r="139" spans="1:19" ht="15" customHeight="1">
      <c r="A139" s="20"/>
      <c r="B139" s="44"/>
      <c r="C139" s="466" t="s">
        <v>186</v>
      </c>
      <c r="D139" s="83">
        <f>+H139+G139+F139+E139</f>
        <v>-4</v>
      </c>
      <c r="E139" s="84">
        <v>0</v>
      </c>
      <c r="F139" s="85">
        <v>-1</v>
      </c>
      <c r="G139" s="79">
        <v>-2</v>
      </c>
      <c r="H139" s="79">
        <v>-1</v>
      </c>
      <c r="I139" s="296">
        <f t="shared" si="123"/>
        <v>-5</v>
      </c>
      <c r="J139" s="84">
        <v>-2</v>
      </c>
      <c r="K139" s="85">
        <v>-1</v>
      </c>
      <c r="L139" s="85">
        <v>-1</v>
      </c>
      <c r="M139" s="79">
        <v>-1</v>
      </c>
      <c r="N139" s="79"/>
      <c r="O139" s="316"/>
      <c r="P139" s="85"/>
      <c r="Q139" s="455"/>
      <c r="R139" s="552"/>
      <c r="S139" s="20"/>
    </row>
    <row r="140" spans="1:19" s="132" customFormat="1" ht="15" customHeight="1">
      <c r="A140" s="560"/>
      <c r="B140" s="336"/>
      <c r="C140" s="553" t="s">
        <v>213</v>
      </c>
      <c r="D140" s="554">
        <f>+H140+G140+F140+E140</f>
        <v>-1</v>
      </c>
      <c r="E140" s="125">
        <v>0</v>
      </c>
      <c r="F140" s="126">
        <v>0</v>
      </c>
      <c r="G140" s="128">
        <v>-1</v>
      </c>
      <c r="H140" s="128">
        <v>0</v>
      </c>
      <c r="I140" s="299">
        <f t="shared" si="123"/>
        <v>-1</v>
      </c>
      <c r="J140" s="125">
        <v>-1</v>
      </c>
      <c r="K140" s="126">
        <v>0</v>
      </c>
      <c r="L140" s="126">
        <v>0</v>
      </c>
      <c r="M140" s="128">
        <v>0</v>
      </c>
      <c r="N140" s="128"/>
      <c r="O140" s="330"/>
      <c r="P140" s="126"/>
      <c r="Q140" s="458"/>
      <c r="R140" s="131"/>
      <c r="S140" s="560"/>
    </row>
    <row r="141" spans="1:19" ht="15" customHeight="1">
      <c r="A141" s="20"/>
      <c r="B141" s="44"/>
      <c r="C141" s="466" t="s">
        <v>22</v>
      </c>
      <c r="D141" s="83">
        <f>+H141+G141+F141+E141</f>
        <v>-2</v>
      </c>
      <c r="E141" s="84">
        <v>0</v>
      </c>
      <c r="F141" s="85">
        <v>0</v>
      </c>
      <c r="G141" s="79">
        <v>-1</v>
      </c>
      <c r="H141" s="79">
        <v>-1</v>
      </c>
      <c r="I141" s="296">
        <f t="shared" si="123"/>
        <v>-2</v>
      </c>
      <c r="J141" s="84">
        <v>-1</v>
      </c>
      <c r="K141" s="85">
        <v>0</v>
      </c>
      <c r="L141" s="85">
        <v>0</v>
      </c>
      <c r="M141" s="79">
        <v>-1</v>
      </c>
      <c r="N141" s="79"/>
      <c r="O141" s="316"/>
      <c r="P141" s="85"/>
      <c r="Q141" s="455"/>
      <c r="R141" s="552"/>
      <c r="S141" s="20"/>
    </row>
    <row r="142" spans="1:19" ht="15" customHeight="1">
      <c r="A142" s="20"/>
      <c r="B142" s="44"/>
      <c r="C142" s="466" t="s">
        <v>193</v>
      </c>
      <c r="D142" s="83">
        <f>+H142+G142+F142+E142</f>
        <v>0</v>
      </c>
      <c r="E142" s="84">
        <v>0</v>
      </c>
      <c r="F142" s="85">
        <v>0</v>
      </c>
      <c r="G142" s="79">
        <v>0</v>
      </c>
      <c r="H142" s="79">
        <v>0</v>
      </c>
      <c r="I142" s="296">
        <f t="shared" si="123"/>
        <v>0</v>
      </c>
      <c r="J142" s="84">
        <v>0</v>
      </c>
      <c r="K142" s="85">
        <v>0</v>
      </c>
      <c r="L142" s="85">
        <v>0</v>
      </c>
      <c r="M142" s="79">
        <v>0</v>
      </c>
      <c r="N142" s="79"/>
      <c r="O142" s="316"/>
      <c r="P142" s="85"/>
      <c r="Q142" s="455"/>
      <c r="R142" s="552"/>
      <c r="S142" s="20"/>
    </row>
    <row r="143" spans="1:19" ht="15" customHeight="1">
      <c r="A143" s="20"/>
      <c r="B143" s="44"/>
      <c r="C143" s="466" t="s">
        <v>144</v>
      </c>
      <c r="D143" s="83">
        <f>+H143+G143+F143+E143</f>
        <v>0</v>
      </c>
      <c r="E143" s="84">
        <v>0</v>
      </c>
      <c r="F143" s="85">
        <v>0</v>
      </c>
      <c r="G143" s="79">
        <v>0</v>
      </c>
      <c r="H143" s="79">
        <v>0</v>
      </c>
      <c r="I143" s="296">
        <f t="shared" si="123"/>
        <v>0</v>
      </c>
      <c r="J143" s="84">
        <v>0</v>
      </c>
      <c r="K143" s="85">
        <v>0</v>
      </c>
      <c r="L143" s="85">
        <v>0</v>
      </c>
      <c r="M143" s="79">
        <v>0</v>
      </c>
      <c r="N143" s="79"/>
      <c r="O143" s="316"/>
      <c r="P143" s="85"/>
      <c r="Q143" s="455"/>
      <c r="R143" s="552"/>
      <c r="S143" s="20"/>
    </row>
    <row r="144" spans="1:19" s="62" customFormat="1" ht="15" customHeight="1">
      <c r="A144" s="20"/>
      <c r="B144" s="46"/>
      <c r="C144" s="550" t="s">
        <v>105</v>
      </c>
      <c r="D144" s="54">
        <f t="shared" ref="D144:E144" si="127">D139+D141+D142+D143</f>
        <v>-6</v>
      </c>
      <c r="E144" s="55">
        <f t="shared" si="127"/>
        <v>0</v>
      </c>
      <c r="F144" s="56">
        <f>F139+F141+F142+F143</f>
        <v>-1</v>
      </c>
      <c r="G144" s="58">
        <f>G139+G141+G142+G143</f>
        <v>-3</v>
      </c>
      <c r="H144" s="58">
        <f t="shared" ref="H144:M144" si="128">H139+H141+H142+H143</f>
        <v>-2</v>
      </c>
      <c r="I144" s="134">
        <f t="shared" si="123"/>
        <v>-7</v>
      </c>
      <c r="J144" s="55">
        <f t="shared" si="128"/>
        <v>-3</v>
      </c>
      <c r="K144" s="56">
        <f t="shared" si="128"/>
        <v>-1</v>
      </c>
      <c r="L144" s="56">
        <f t="shared" si="128"/>
        <v>-1</v>
      </c>
      <c r="M144" s="58">
        <f t="shared" si="128"/>
        <v>-2</v>
      </c>
      <c r="N144" s="58"/>
      <c r="O144" s="322"/>
      <c r="P144" s="56"/>
      <c r="Q144" s="456"/>
      <c r="R144" s="555"/>
      <c r="S144" s="20"/>
    </row>
    <row r="145" spans="1:19" s="62" customFormat="1" ht="15" customHeight="1">
      <c r="A145" s="20"/>
      <c r="B145" s="46"/>
      <c r="C145" s="550"/>
      <c r="D145" s="54"/>
      <c r="E145" s="55"/>
      <c r="F145" s="56"/>
      <c r="G145" s="58"/>
      <c r="H145" s="58"/>
      <c r="I145" s="134"/>
      <c r="J145" s="55"/>
      <c r="K145" s="56"/>
      <c r="L145" s="56"/>
      <c r="M145" s="58"/>
      <c r="N145" s="58"/>
      <c r="O145" s="322"/>
      <c r="P145" s="56"/>
      <c r="Q145" s="456"/>
      <c r="R145" s="555"/>
      <c r="S145" s="20"/>
    </row>
    <row r="146" spans="1:19" s="62" customFormat="1" ht="15" customHeight="1">
      <c r="A146" s="20"/>
      <c r="B146" s="46"/>
      <c r="C146" s="556" t="s">
        <v>488</v>
      </c>
      <c r="D146" s="113">
        <f t="shared" ref="D146:E146" si="129">D137+D144</f>
        <v>-7</v>
      </c>
      <c r="E146" s="114">
        <f t="shared" si="129"/>
        <v>0</v>
      </c>
      <c r="F146" s="115">
        <f t="shared" ref="F146:M146" si="130">F137+F144</f>
        <v>-1</v>
      </c>
      <c r="G146" s="254">
        <f t="shared" ref="G146" si="131">G137+G144</f>
        <v>-4</v>
      </c>
      <c r="H146" s="254">
        <f t="shared" si="130"/>
        <v>-2</v>
      </c>
      <c r="I146" s="298">
        <f t="shared" si="123"/>
        <v>-81</v>
      </c>
      <c r="J146" s="114">
        <f t="shared" si="130"/>
        <v>-18</v>
      </c>
      <c r="K146" s="115">
        <f t="shared" si="130"/>
        <v>-20</v>
      </c>
      <c r="L146" s="115">
        <f t="shared" si="130"/>
        <v>-21</v>
      </c>
      <c r="M146" s="254">
        <f t="shared" si="130"/>
        <v>-22</v>
      </c>
      <c r="N146" s="254"/>
      <c r="O146" s="322"/>
      <c r="P146" s="115"/>
      <c r="Q146" s="456"/>
      <c r="R146" s="555"/>
      <c r="S146" s="20"/>
    </row>
    <row r="147" spans="1:19" s="62" customFormat="1" ht="15" customHeight="1">
      <c r="A147" s="20"/>
      <c r="B147" s="46"/>
      <c r="C147" s="556"/>
      <c r="D147" s="113"/>
      <c r="E147" s="114"/>
      <c r="F147" s="115"/>
      <c r="G147" s="254"/>
      <c r="H147" s="254"/>
      <c r="I147" s="298"/>
      <c r="J147" s="114"/>
      <c r="K147" s="115"/>
      <c r="L147" s="115"/>
      <c r="M147" s="254"/>
      <c r="N147" s="254"/>
      <c r="O147" s="322"/>
      <c r="P147" s="115"/>
      <c r="Q147" s="456"/>
      <c r="R147" s="555"/>
      <c r="S147" s="20"/>
    </row>
    <row r="148" spans="1:19" s="132" customFormat="1" ht="15" customHeight="1">
      <c r="A148" s="20"/>
      <c r="B148" s="336"/>
      <c r="C148" s="557" t="s">
        <v>283</v>
      </c>
      <c r="D148" s="542">
        <f>+H148+G148+F148+E148</f>
        <v>-1</v>
      </c>
      <c r="E148" s="543">
        <v>0</v>
      </c>
      <c r="F148" s="544">
        <v>0</v>
      </c>
      <c r="G148" s="545">
        <v>-1</v>
      </c>
      <c r="H148" s="545">
        <v>0</v>
      </c>
      <c r="I148" s="546">
        <f t="shared" si="123"/>
        <v>-55</v>
      </c>
      <c r="J148" s="543">
        <v>-10</v>
      </c>
      <c r="K148" s="544">
        <v>-14</v>
      </c>
      <c r="L148" s="544">
        <v>-16</v>
      </c>
      <c r="M148" s="545">
        <v>-15</v>
      </c>
      <c r="N148" s="545"/>
      <c r="O148" s="330"/>
      <c r="P148" s="544"/>
      <c r="Q148" s="458"/>
      <c r="R148" s="558"/>
      <c r="S148" s="20"/>
    </row>
    <row r="149" spans="1:19" s="62" customFormat="1" ht="15" customHeight="1">
      <c r="A149" s="20"/>
      <c r="B149" s="46"/>
      <c r="C149" s="556"/>
      <c r="D149" s="113"/>
      <c r="E149" s="114"/>
      <c r="F149" s="115"/>
      <c r="G149" s="254"/>
      <c r="H149" s="254"/>
      <c r="I149" s="298"/>
      <c r="J149" s="114"/>
      <c r="K149" s="115"/>
      <c r="L149" s="115"/>
      <c r="M149" s="254"/>
      <c r="N149" s="254"/>
      <c r="O149" s="322"/>
      <c r="P149" s="115"/>
      <c r="Q149" s="456"/>
      <c r="R149" s="555"/>
      <c r="S149" s="20"/>
    </row>
    <row r="150" spans="1:19" s="62" customFormat="1" ht="15" customHeight="1">
      <c r="A150" s="20"/>
      <c r="B150" s="46"/>
      <c r="C150" s="556" t="s">
        <v>306</v>
      </c>
      <c r="D150" s="113">
        <f t="shared" ref="D150:E150" si="132">D146-D148</f>
        <v>-6</v>
      </c>
      <c r="E150" s="114">
        <f t="shared" si="132"/>
        <v>0</v>
      </c>
      <c r="F150" s="115">
        <f t="shared" ref="F150:M150" si="133">F146-F148</f>
        <v>-1</v>
      </c>
      <c r="G150" s="254">
        <f t="shared" ref="G150" si="134">G146-G148</f>
        <v>-3</v>
      </c>
      <c r="H150" s="254">
        <f t="shared" si="133"/>
        <v>-2</v>
      </c>
      <c r="I150" s="298">
        <f t="shared" si="123"/>
        <v>-26</v>
      </c>
      <c r="J150" s="114">
        <f t="shared" si="133"/>
        <v>-8</v>
      </c>
      <c r="K150" s="115">
        <f t="shared" si="133"/>
        <v>-6</v>
      </c>
      <c r="L150" s="115">
        <f t="shared" si="133"/>
        <v>-5</v>
      </c>
      <c r="M150" s="254">
        <f t="shared" si="133"/>
        <v>-7</v>
      </c>
      <c r="N150" s="254"/>
      <c r="O150" s="322"/>
      <c r="P150" s="115"/>
      <c r="Q150" s="456"/>
      <c r="R150" s="555"/>
      <c r="S150" s="20"/>
    </row>
    <row r="151" spans="1:19" ht="15" customHeight="1">
      <c r="A151" s="20"/>
      <c r="B151" s="46"/>
      <c r="C151" s="169"/>
      <c r="D151" s="333"/>
      <c r="E151" s="333"/>
      <c r="F151" s="333"/>
      <c r="G151" s="333"/>
      <c r="H151" s="333"/>
      <c r="I151" s="333"/>
      <c r="J151" s="333"/>
      <c r="K151" s="333"/>
      <c r="L151" s="333"/>
      <c r="M151" s="333"/>
      <c r="N151" s="333"/>
      <c r="O151" s="403"/>
      <c r="P151" s="333"/>
      <c r="Q151" s="403"/>
      <c r="R151" s="44"/>
      <c r="S151" s="20"/>
    </row>
    <row r="152" spans="1:19" ht="9" customHeight="1">
      <c r="A152" s="20"/>
      <c r="B152" s="20"/>
      <c r="C152" s="20"/>
      <c r="D152" s="20"/>
      <c r="E152" s="20"/>
      <c r="F152" s="20"/>
      <c r="G152" s="20"/>
      <c r="H152" s="20"/>
      <c r="I152" s="20"/>
      <c r="J152" s="20"/>
      <c r="K152" s="20"/>
      <c r="L152" s="20"/>
      <c r="M152" s="20"/>
      <c r="N152" s="20"/>
      <c r="O152" s="36"/>
      <c r="P152" s="20"/>
      <c r="Q152" s="20"/>
      <c r="R152" s="20"/>
      <c r="S152" s="20"/>
    </row>
    <row r="153" spans="1:19" ht="17.25">
      <c r="A153" s="167"/>
      <c r="B153" s="229" t="s">
        <v>576</v>
      </c>
      <c r="C153" s="167"/>
      <c r="D153" s="167"/>
      <c r="E153" s="167"/>
      <c r="F153" s="167"/>
      <c r="G153" s="167"/>
      <c r="H153" s="167"/>
      <c r="I153" s="167"/>
      <c r="J153" s="167"/>
      <c r="K153" s="167"/>
      <c r="L153" s="167"/>
      <c r="M153" s="167"/>
      <c r="N153" s="167"/>
      <c r="O153" s="179"/>
      <c r="P153" s="167"/>
      <c r="Q153" s="179"/>
      <c r="R153" s="167"/>
      <c r="S153" s="167"/>
    </row>
    <row r="154" spans="1:19">
      <c r="A154" s="167"/>
      <c r="B154" s="167"/>
      <c r="C154" s="167"/>
      <c r="D154" s="167"/>
      <c r="E154" s="167"/>
      <c r="F154" s="167"/>
      <c r="G154" s="167"/>
      <c r="H154" s="167"/>
      <c r="I154" s="167"/>
      <c r="J154" s="167"/>
      <c r="K154" s="167"/>
      <c r="L154" s="167"/>
      <c r="M154" s="167"/>
      <c r="N154" s="167"/>
      <c r="O154" s="179"/>
      <c r="P154" s="167"/>
      <c r="Q154" s="179"/>
      <c r="R154" s="167"/>
      <c r="S154" s="167"/>
    </row>
    <row r="155" spans="1:19" ht="9" customHeight="1">
      <c r="A155" s="20"/>
      <c r="B155" s="20"/>
      <c r="C155" s="20"/>
      <c r="D155" s="20"/>
      <c r="E155" s="20"/>
      <c r="F155" s="20"/>
      <c r="G155" s="20"/>
      <c r="H155" s="20"/>
      <c r="I155" s="20"/>
      <c r="J155" s="20"/>
      <c r="K155" s="20"/>
      <c r="L155" s="20"/>
      <c r="M155" s="20"/>
      <c r="N155" s="20"/>
      <c r="O155" s="36"/>
      <c r="P155" s="20"/>
      <c r="Q155" s="20"/>
      <c r="R155" s="20"/>
      <c r="S155" s="20"/>
    </row>
    <row r="156" spans="1:19" ht="15" customHeight="1">
      <c r="A156" s="20"/>
      <c r="B156" s="41"/>
      <c r="C156" s="39" t="s">
        <v>29</v>
      </c>
      <c r="D156" s="461">
        <f t="shared" ref="D156:E156" si="135">+D132</f>
        <v>2014</v>
      </c>
      <c r="E156" s="41" t="str">
        <f t="shared" si="135"/>
        <v>Q4 '14</v>
      </c>
      <c r="F156" s="41" t="str">
        <f>+F132</f>
        <v>Q3 '14</v>
      </c>
      <c r="G156" s="41" t="str">
        <f>+G132</f>
        <v>Q2 '14</v>
      </c>
      <c r="H156" s="41" t="str">
        <f>+H132</f>
        <v>Q1 '14</v>
      </c>
      <c r="I156" s="461">
        <f>I2</f>
        <v>2013</v>
      </c>
      <c r="J156" s="41" t="str">
        <f>J2</f>
        <v>Q4 '13</v>
      </c>
      <c r="K156" s="41" t="str">
        <f>K2</f>
        <v>Q3 '13</v>
      </c>
      <c r="L156" s="41" t="s">
        <v>272</v>
      </c>
      <c r="M156" s="41" t="s">
        <v>229</v>
      </c>
      <c r="N156" s="41"/>
      <c r="O156" s="403"/>
      <c r="P156" s="41"/>
      <c r="Q156" s="403"/>
      <c r="R156" s="302"/>
      <c r="S156" s="20"/>
    </row>
    <row r="157" spans="1:19" ht="15" customHeight="1">
      <c r="A157" s="20"/>
      <c r="B157" s="41"/>
      <c r="C157" s="344" t="s">
        <v>493</v>
      </c>
      <c r="D157" s="41"/>
      <c r="E157" s="41"/>
      <c r="F157" s="41"/>
      <c r="G157" s="41"/>
      <c r="H157" s="41"/>
      <c r="I157" s="41"/>
      <c r="J157" s="41"/>
      <c r="K157" s="41"/>
      <c r="L157" s="41"/>
      <c r="M157" s="41"/>
      <c r="N157" s="41"/>
      <c r="O157" s="47"/>
      <c r="P157" s="44"/>
      <c r="Q157" s="47"/>
      <c r="R157" s="44"/>
      <c r="S157" s="20"/>
    </row>
    <row r="158" spans="1:19" ht="15" customHeight="1">
      <c r="A158" s="20"/>
      <c r="B158" s="44"/>
      <c r="C158" s="44"/>
      <c r="D158" s="48"/>
      <c r="E158" s="48"/>
      <c r="F158" s="48"/>
      <c r="G158" s="48"/>
      <c r="H158" s="48"/>
      <c r="I158" s="48"/>
      <c r="J158" s="48"/>
      <c r="K158" s="48"/>
      <c r="L158" s="48"/>
      <c r="M158" s="48"/>
      <c r="N158" s="48"/>
      <c r="O158" s="312"/>
      <c r="P158" s="44"/>
      <c r="Q158" s="312"/>
      <c r="R158" s="44"/>
      <c r="S158" s="20"/>
    </row>
    <row r="159" spans="1:19" ht="15" customHeight="1">
      <c r="A159" s="20"/>
      <c r="B159" s="44"/>
      <c r="C159" s="466" t="s">
        <v>285</v>
      </c>
      <c r="D159" s="537">
        <f>+H159+G159+F159+E159</f>
        <v>-39</v>
      </c>
      <c r="E159" s="237">
        <v>0</v>
      </c>
      <c r="F159" s="238">
        <v>-19</v>
      </c>
      <c r="G159" s="244">
        <v>-11</v>
      </c>
      <c r="H159" s="244">
        <v>-9</v>
      </c>
      <c r="I159" s="293">
        <f>+J159+K159+L159+M159</f>
        <v>-32</v>
      </c>
      <c r="J159" s="237">
        <v>-6</v>
      </c>
      <c r="K159" s="238">
        <v>-11</v>
      </c>
      <c r="L159" s="238">
        <v>-8</v>
      </c>
      <c r="M159" s="244">
        <v>-7</v>
      </c>
      <c r="N159" s="244"/>
      <c r="O159" s="316"/>
      <c r="P159" s="85"/>
      <c r="Q159" s="455"/>
      <c r="R159" s="465"/>
      <c r="S159" s="20"/>
    </row>
    <row r="160" spans="1:19" ht="15" customHeight="1">
      <c r="A160" s="20"/>
      <c r="B160" s="44"/>
      <c r="C160" s="466" t="s">
        <v>21</v>
      </c>
      <c r="D160" s="537">
        <f>+H160+G160+F160+E160</f>
        <v>-15</v>
      </c>
      <c r="E160" s="237">
        <v>-4</v>
      </c>
      <c r="F160" s="238">
        <v>-5</v>
      </c>
      <c r="G160" s="244">
        <v>-3</v>
      </c>
      <c r="H160" s="244">
        <v>-3</v>
      </c>
      <c r="I160" s="293">
        <f t="shared" ref="I160:I174" si="136">+J160+K160+L160+M160</f>
        <v>-13</v>
      </c>
      <c r="J160" s="237">
        <v>-2</v>
      </c>
      <c r="K160" s="238">
        <v>-3</v>
      </c>
      <c r="L160" s="238">
        <v>-5</v>
      </c>
      <c r="M160" s="244">
        <v>-3</v>
      </c>
      <c r="N160" s="244"/>
      <c r="O160" s="316"/>
      <c r="P160" s="85"/>
      <c r="Q160" s="455"/>
      <c r="R160" s="465"/>
      <c r="S160" s="20"/>
    </row>
    <row r="161" spans="1:19" s="62" customFormat="1" ht="15" customHeight="1">
      <c r="A161" s="20"/>
      <c r="B161" s="46"/>
      <c r="C161" s="550" t="s">
        <v>429</v>
      </c>
      <c r="D161" s="113">
        <f t="shared" ref="D161:E161" si="137">D159+D160</f>
        <v>-54</v>
      </c>
      <c r="E161" s="114">
        <f t="shared" si="137"/>
        <v>-4</v>
      </c>
      <c r="F161" s="115">
        <f t="shared" ref="F161:M161" si="138">F159+F160</f>
        <v>-24</v>
      </c>
      <c r="G161" s="254">
        <f t="shared" ref="G161" si="139">G159+G160</f>
        <v>-14</v>
      </c>
      <c r="H161" s="254">
        <f t="shared" si="138"/>
        <v>-12</v>
      </c>
      <c r="I161" s="298">
        <f t="shared" si="136"/>
        <v>-45</v>
      </c>
      <c r="J161" s="114">
        <f t="shared" si="138"/>
        <v>-8</v>
      </c>
      <c r="K161" s="115">
        <f t="shared" si="138"/>
        <v>-14</v>
      </c>
      <c r="L161" s="115">
        <f t="shared" si="138"/>
        <v>-13</v>
      </c>
      <c r="M161" s="254">
        <f t="shared" si="138"/>
        <v>-10</v>
      </c>
      <c r="N161" s="254"/>
      <c r="O161" s="322"/>
      <c r="P161" s="301"/>
      <c r="Q161" s="456"/>
      <c r="R161" s="472"/>
      <c r="S161" s="20"/>
    </row>
    <row r="162" spans="1:19" ht="15" customHeight="1">
      <c r="A162" s="20"/>
      <c r="B162" s="44"/>
      <c r="C162" s="466"/>
      <c r="D162" s="551"/>
      <c r="E162" s="247"/>
      <c r="F162" s="248"/>
      <c r="G162" s="279"/>
      <c r="H162" s="279"/>
      <c r="I162" s="298"/>
      <c r="J162" s="247"/>
      <c r="K162" s="248"/>
      <c r="L162" s="248"/>
      <c r="M162" s="279"/>
      <c r="N162" s="279"/>
      <c r="O162" s="322"/>
      <c r="P162" s="56"/>
      <c r="Q162" s="456"/>
      <c r="R162" s="465"/>
      <c r="S162" s="20"/>
    </row>
    <row r="163" spans="1:19" ht="15" customHeight="1">
      <c r="A163" s="20"/>
      <c r="B163" s="44"/>
      <c r="C163" s="466" t="s">
        <v>186</v>
      </c>
      <c r="D163" s="83">
        <f>+H163+G163+F163+E163</f>
        <v>-10</v>
      </c>
      <c r="E163" s="84">
        <v>-4</v>
      </c>
      <c r="F163" s="85">
        <v>-3</v>
      </c>
      <c r="G163" s="79">
        <v>-2</v>
      </c>
      <c r="H163" s="79">
        <v>-1</v>
      </c>
      <c r="I163" s="296">
        <f t="shared" si="136"/>
        <v>-12</v>
      </c>
      <c r="J163" s="84">
        <v>-2</v>
      </c>
      <c r="K163" s="85">
        <v>-5</v>
      </c>
      <c r="L163" s="85">
        <v>-3</v>
      </c>
      <c r="M163" s="79">
        <v>-2</v>
      </c>
      <c r="N163" s="79"/>
      <c r="O163" s="316"/>
      <c r="P163" s="85"/>
      <c r="Q163" s="455"/>
      <c r="R163" s="552"/>
      <c r="S163" s="20"/>
    </row>
    <row r="164" spans="1:19" s="132" customFormat="1" ht="15" customHeight="1">
      <c r="A164" s="560"/>
      <c r="B164" s="336"/>
      <c r="C164" s="553" t="s">
        <v>214</v>
      </c>
      <c r="D164" s="554">
        <f>+H164+G164+F164+E164</f>
        <v>-1</v>
      </c>
      <c r="E164" s="125">
        <v>0</v>
      </c>
      <c r="F164" s="126">
        <v>0</v>
      </c>
      <c r="G164" s="128">
        <v>-1</v>
      </c>
      <c r="H164" s="128">
        <v>0</v>
      </c>
      <c r="I164" s="299">
        <f t="shared" si="136"/>
        <v>-1</v>
      </c>
      <c r="J164" s="125">
        <v>0</v>
      </c>
      <c r="K164" s="126">
        <v>0</v>
      </c>
      <c r="L164" s="126">
        <v>-1</v>
      </c>
      <c r="M164" s="128">
        <v>0</v>
      </c>
      <c r="N164" s="128"/>
      <c r="O164" s="330"/>
      <c r="P164" s="126"/>
      <c r="Q164" s="458"/>
      <c r="R164" s="131"/>
      <c r="S164" s="560"/>
    </row>
    <row r="165" spans="1:19" ht="15" customHeight="1">
      <c r="A165" s="20"/>
      <c r="B165" s="44"/>
      <c r="C165" s="466" t="s">
        <v>22</v>
      </c>
      <c r="D165" s="83">
        <f>+H165+G165+F165+E165</f>
        <v>-12</v>
      </c>
      <c r="E165" s="84">
        <v>-2</v>
      </c>
      <c r="F165" s="85">
        <v>-5</v>
      </c>
      <c r="G165" s="79">
        <v>-3</v>
      </c>
      <c r="H165" s="79">
        <v>-2</v>
      </c>
      <c r="I165" s="296">
        <f t="shared" si="136"/>
        <v>-15</v>
      </c>
      <c r="J165" s="84">
        <v>-2</v>
      </c>
      <c r="K165" s="85">
        <v>-9</v>
      </c>
      <c r="L165" s="85">
        <v>-2</v>
      </c>
      <c r="M165" s="79">
        <v>-2</v>
      </c>
      <c r="N165" s="79"/>
      <c r="O165" s="316"/>
      <c r="P165" s="85"/>
      <c r="Q165" s="455"/>
      <c r="R165" s="552"/>
      <c r="S165" s="20"/>
    </row>
    <row r="166" spans="1:19" ht="15" customHeight="1">
      <c r="A166" s="20"/>
      <c r="B166" s="44"/>
      <c r="C166" s="466" t="s">
        <v>193</v>
      </c>
      <c r="D166" s="83">
        <f>+H166+G166+F166+E166</f>
        <v>0</v>
      </c>
      <c r="E166" s="84">
        <v>0</v>
      </c>
      <c r="F166" s="85">
        <v>0</v>
      </c>
      <c r="G166" s="79">
        <v>0</v>
      </c>
      <c r="H166" s="79">
        <v>0</v>
      </c>
      <c r="I166" s="296">
        <f t="shared" si="136"/>
        <v>0</v>
      </c>
      <c r="J166" s="84">
        <v>0</v>
      </c>
      <c r="K166" s="85">
        <v>0</v>
      </c>
      <c r="L166" s="85">
        <v>0</v>
      </c>
      <c r="M166" s="79">
        <v>0</v>
      </c>
      <c r="N166" s="79"/>
      <c r="O166" s="316"/>
      <c r="P166" s="85"/>
      <c r="Q166" s="455"/>
      <c r="R166" s="552"/>
      <c r="S166" s="20"/>
    </row>
    <row r="167" spans="1:19" ht="15" customHeight="1">
      <c r="A167" s="20"/>
      <c r="B167" s="44"/>
      <c r="C167" s="466" t="s">
        <v>144</v>
      </c>
      <c r="D167" s="83">
        <f>+H167+G167+F167+E167</f>
        <v>0</v>
      </c>
      <c r="E167" s="84">
        <v>0</v>
      </c>
      <c r="F167" s="85">
        <v>0</v>
      </c>
      <c r="G167" s="79">
        <v>0</v>
      </c>
      <c r="H167" s="79">
        <v>0</v>
      </c>
      <c r="I167" s="296">
        <f t="shared" si="136"/>
        <v>0</v>
      </c>
      <c r="J167" s="84">
        <v>0</v>
      </c>
      <c r="K167" s="85">
        <v>0</v>
      </c>
      <c r="L167" s="85">
        <v>0</v>
      </c>
      <c r="M167" s="79">
        <v>0</v>
      </c>
      <c r="N167" s="79"/>
      <c r="O167" s="316"/>
      <c r="P167" s="85"/>
      <c r="Q167" s="455"/>
      <c r="R167" s="552"/>
      <c r="S167" s="20"/>
    </row>
    <row r="168" spans="1:19" s="62" customFormat="1" ht="15" customHeight="1">
      <c r="A168" s="20"/>
      <c r="B168" s="46"/>
      <c r="C168" s="550" t="s">
        <v>105</v>
      </c>
      <c r="D168" s="54">
        <f t="shared" ref="D168:E168" si="140">D163+D165+D166+D167</f>
        <v>-22</v>
      </c>
      <c r="E168" s="55">
        <f t="shared" si="140"/>
        <v>-6</v>
      </c>
      <c r="F168" s="56">
        <f t="shared" ref="F168:M168" si="141">F163+F165+F166+F167</f>
        <v>-8</v>
      </c>
      <c r="G168" s="58">
        <f t="shared" ref="G168" si="142">G163+G165+G166+G167</f>
        <v>-5</v>
      </c>
      <c r="H168" s="58">
        <f t="shared" si="141"/>
        <v>-3</v>
      </c>
      <c r="I168" s="134">
        <f t="shared" si="136"/>
        <v>-27</v>
      </c>
      <c r="J168" s="55">
        <f t="shared" si="141"/>
        <v>-4</v>
      </c>
      <c r="K168" s="56">
        <f t="shared" si="141"/>
        <v>-14</v>
      </c>
      <c r="L168" s="56">
        <f t="shared" si="141"/>
        <v>-5</v>
      </c>
      <c r="M168" s="58">
        <f t="shared" si="141"/>
        <v>-4</v>
      </c>
      <c r="N168" s="58"/>
      <c r="O168" s="322"/>
      <c r="P168" s="56"/>
      <c r="Q168" s="456"/>
      <c r="R168" s="555"/>
      <c r="S168" s="20"/>
    </row>
    <row r="169" spans="1:19" s="62" customFormat="1" ht="15" customHeight="1">
      <c r="A169" s="20"/>
      <c r="B169" s="46"/>
      <c r="C169" s="550"/>
      <c r="D169" s="54"/>
      <c r="E169" s="55"/>
      <c r="F169" s="56"/>
      <c r="G169" s="58"/>
      <c r="H169" s="58"/>
      <c r="I169" s="134"/>
      <c r="J169" s="55"/>
      <c r="K169" s="56"/>
      <c r="L169" s="56"/>
      <c r="M169" s="58"/>
      <c r="N169" s="58"/>
      <c r="O169" s="322"/>
      <c r="P169" s="56"/>
      <c r="Q169" s="456"/>
      <c r="R169" s="555"/>
      <c r="S169" s="20"/>
    </row>
    <row r="170" spans="1:19" s="62" customFormat="1" ht="15" customHeight="1">
      <c r="A170" s="20"/>
      <c r="B170" s="46"/>
      <c r="C170" s="556" t="s">
        <v>490</v>
      </c>
      <c r="D170" s="113">
        <f t="shared" ref="D170:E170" si="143">D161+D168</f>
        <v>-76</v>
      </c>
      <c r="E170" s="114">
        <f t="shared" si="143"/>
        <v>-10</v>
      </c>
      <c r="F170" s="115">
        <f t="shared" ref="F170:M170" si="144">F161+F168</f>
        <v>-32</v>
      </c>
      <c r="G170" s="254">
        <f t="shared" ref="G170" si="145">G161+G168</f>
        <v>-19</v>
      </c>
      <c r="H170" s="254">
        <f t="shared" si="144"/>
        <v>-15</v>
      </c>
      <c r="I170" s="298">
        <f t="shared" si="136"/>
        <v>-72</v>
      </c>
      <c r="J170" s="114">
        <f t="shared" si="144"/>
        <v>-12</v>
      </c>
      <c r="K170" s="115">
        <f t="shared" si="144"/>
        <v>-28</v>
      </c>
      <c r="L170" s="115">
        <f t="shared" si="144"/>
        <v>-18</v>
      </c>
      <c r="M170" s="254">
        <f t="shared" si="144"/>
        <v>-14</v>
      </c>
      <c r="N170" s="254"/>
      <c r="O170" s="322"/>
      <c r="P170" s="115"/>
      <c r="Q170" s="456"/>
      <c r="R170" s="555"/>
      <c r="S170" s="20"/>
    </row>
    <row r="171" spans="1:19" s="62" customFormat="1" ht="15" customHeight="1">
      <c r="A171" s="20"/>
      <c r="B171" s="46"/>
      <c r="C171" s="556"/>
      <c r="D171" s="113"/>
      <c r="E171" s="114"/>
      <c r="F171" s="115"/>
      <c r="G171" s="254"/>
      <c r="H171" s="254"/>
      <c r="I171" s="298"/>
      <c r="J171" s="114"/>
      <c r="K171" s="115"/>
      <c r="L171" s="115"/>
      <c r="M171" s="254"/>
      <c r="N171" s="254"/>
      <c r="O171" s="322"/>
      <c r="P171" s="115"/>
      <c r="Q171" s="456"/>
      <c r="R171" s="555"/>
      <c r="S171" s="20"/>
    </row>
    <row r="172" spans="1:19" s="132" customFormat="1" ht="15" customHeight="1">
      <c r="A172" s="20"/>
      <c r="B172" s="336"/>
      <c r="C172" s="557" t="s">
        <v>283</v>
      </c>
      <c r="D172" s="542">
        <f>+H172+G172+F172+E172</f>
        <v>-39</v>
      </c>
      <c r="E172" s="543">
        <v>0</v>
      </c>
      <c r="F172" s="544">
        <v>-19</v>
      </c>
      <c r="G172" s="545">
        <v>-11</v>
      </c>
      <c r="H172" s="545">
        <v>-9</v>
      </c>
      <c r="I172" s="546">
        <f t="shared" si="136"/>
        <v>-32</v>
      </c>
      <c r="J172" s="543">
        <v>-6</v>
      </c>
      <c r="K172" s="544">
        <v>-11</v>
      </c>
      <c r="L172" s="544">
        <v>-8</v>
      </c>
      <c r="M172" s="545">
        <v>-7</v>
      </c>
      <c r="N172" s="545"/>
      <c r="O172" s="330"/>
      <c r="P172" s="544"/>
      <c r="Q172" s="458"/>
      <c r="R172" s="558"/>
      <c r="S172" s="20"/>
    </row>
    <row r="173" spans="1:19" s="62" customFormat="1" ht="15" customHeight="1">
      <c r="A173" s="20"/>
      <c r="B173" s="46"/>
      <c r="C173" s="556"/>
      <c r="D173" s="113"/>
      <c r="E173" s="114"/>
      <c r="F173" s="115"/>
      <c r="G173" s="254"/>
      <c r="H173" s="254"/>
      <c r="I173" s="298"/>
      <c r="J173" s="114"/>
      <c r="K173" s="115"/>
      <c r="L173" s="115"/>
      <c r="M173" s="254"/>
      <c r="N173" s="254"/>
      <c r="O173" s="322"/>
      <c r="P173" s="115"/>
      <c r="Q173" s="456"/>
      <c r="R173" s="555"/>
      <c r="S173" s="20"/>
    </row>
    <row r="174" spans="1:19" s="62" customFormat="1" ht="15" customHeight="1">
      <c r="A174" s="20"/>
      <c r="B174" s="46"/>
      <c r="C174" s="556" t="s">
        <v>306</v>
      </c>
      <c r="D174" s="113">
        <f t="shared" ref="D174:E174" si="146">D170-D172</f>
        <v>-37</v>
      </c>
      <c r="E174" s="114">
        <f t="shared" si="146"/>
        <v>-10</v>
      </c>
      <c r="F174" s="115">
        <f t="shared" ref="F174:M174" si="147">F170-F172</f>
        <v>-13</v>
      </c>
      <c r="G174" s="254">
        <f t="shared" ref="G174" si="148">G170-G172</f>
        <v>-8</v>
      </c>
      <c r="H174" s="254">
        <f t="shared" si="147"/>
        <v>-6</v>
      </c>
      <c r="I174" s="298">
        <f t="shared" si="136"/>
        <v>-40</v>
      </c>
      <c r="J174" s="114">
        <f t="shared" si="147"/>
        <v>-6</v>
      </c>
      <c r="K174" s="115">
        <f t="shared" si="147"/>
        <v>-17</v>
      </c>
      <c r="L174" s="115">
        <f t="shared" si="147"/>
        <v>-10</v>
      </c>
      <c r="M174" s="254">
        <f t="shared" si="147"/>
        <v>-7</v>
      </c>
      <c r="N174" s="254"/>
      <c r="O174" s="322"/>
      <c r="P174" s="115"/>
      <c r="Q174" s="456"/>
      <c r="R174" s="555"/>
      <c r="S174" s="20"/>
    </row>
    <row r="175" spans="1:19" ht="15" customHeight="1">
      <c r="A175" s="20"/>
      <c r="B175" s="46"/>
      <c r="C175" s="169"/>
      <c r="D175" s="333"/>
      <c r="E175" s="333"/>
      <c r="F175" s="333"/>
      <c r="G175" s="333"/>
      <c r="H175" s="333"/>
      <c r="I175" s="333"/>
      <c r="J175" s="333"/>
      <c r="K175" s="333"/>
      <c r="L175" s="333"/>
      <c r="M175" s="333"/>
      <c r="N175" s="333"/>
      <c r="O175" s="403"/>
      <c r="P175" s="333"/>
      <c r="Q175" s="403"/>
      <c r="R175" s="44"/>
      <c r="S175" s="20"/>
    </row>
    <row r="176" spans="1:19" ht="9" customHeight="1">
      <c r="A176" s="20"/>
      <c r="B176" s="20"/>
      <c r="C176" s="20"/>
      <c r="D176" s="20"/>
      <c r="E176" s="20"/>
      <c r="F176" s="20"/>
      <c r="G176" s="20"/>
      <c r="H176" s="20"/>
      <c r="I176" s="20"/>
      <c r="J176" s="20"/>
      <c r="K176" s="20"/>
      <c r="L176" s="20"/>
      <c r="M176" s="20"/>
      <c r="N176" s="20"/>
      <c r="O176" s="36"/>
      <c r="P176" s="20"/>
      <c r="Q176" s="20"/>
      <c r="R176" s="20"/>
      <c r="S176" s="20"/>
    </row>
    <row r="177" spans="1:19" ht="17.25">
      <c r="A177" s="229"/>
      <c r="B177" s="229" t="s">
        <v>576</v>
      </c>
      <c r="C177" s="229"/>
      <c r="D177" s="229"/>
      <c r="E177" s="229"/>
      <c r="F177" s="229"/>
      <c r="G177" s="229"/>
      <c r="H177" s="229"/>
      <c r="I177" s="229"/>
      <c r="J177" s="229"/>
      <c r="K177" s="229"/>
      <c r="L177" s="229"/>
      <c r="M177" s="229"/>
      <c r="N177" s="229"/>
      <c r="O177" s="179"/>
      <c r="P177" s="229"/>
      <c r="Q177" s="179"/>
      <c r="R177" s="229"/>
      <c r="S177" s="229"/>
    </row>
    <row r="178" spans="1:19">
      <c r="A178" s="229"/>
      <c r="B178" s="229"/>
      <c r="C178" s="229"/>
      <c r="D178" s="229"/>
      <c r="E178" s="229"/>
      <c r="F178" s="229"/>
      <c r="G178" s="229"/>
      <c r="H178" s="229"/>
      <c r="I178" s="229"/>
      <c r="J178" s="229"/>
      <c r="K178" s="229"/>
      <c r="L178" s="229"/>
      <c r="M178" s="229"/>
      <c r="N178" s="229"/>
      <c r="O178" s="179"/>
      <c r="P178" s="229"/>
      <c r="Q178" s="179"/>
      <c r="R178" s="229"/>
      <c r="S178" s="229"/>
    </row>
    <row r="179" spans="1:19" ht="9" customHeight="1">
      <c r="A179" s="20"/>
      <c r="B179" s="20"/>
      <c r="C179" s="20"/>
      <c r="D179" s="20"/>
      <c r="E179" s="20"/>
      <c r="F179" s="20"/>
      <c r="G179" s="20"/>
      <c r="H179" s="20"/>
      <c r="I179" s="20"/>
      <c r="J179" s="20"/>
      <c r="K179" s="20"/>
      <c r="L179" s="20"/>
      <c r="M179" s="20"/>
      <c r="N179" s="20"/>
      <c r="O179" s="36"/>
      <c r="P179" s="20"/>
      <c r="Q179" s="20"/>
      <c r="R179" s="20"/>
      <c r="S179" s="20"/>
    </row>
    <row r="180" spans="1:19" ht="15" customHeight="1">
      <c r="A180" s="20"/>
      <c r="B180" s="38"/>
      <c r="C180" s="39" t="s">
        <v>29</v>
      </c>
      <c r="D180" s="40">
        <f t="shared" ref="D180:E180" si="149">+D156</f>
        <v>2014</v>
      </c>
      <c r="E180" s="38" t="str">
        <f t="shared" si="149"/>
        <v>Q4 '14</v>
      </c>
      <c r="F180" s="38" t="str">
        <f>+F156</f>
        <v>Q3 '14</v>
      </c>
      <c r="G180" s="38" t="str">
        <f>+G156</f>
        <v>Q2 '14</v>
      </c>
      <c r="H180" s="38" t="str">
        <f>+H156</f>
        <v>Q1 '14</v>
      </c>
      <c r="I180" s="40">
        <f>I2</f>
        <v>2013</v>
      </c>
      <c r="J180" s="38" t="str">
        <f>J2</f>
        <v>Q4 '13</v>
      </c>
      <c r="K180" s="38" t="str">
        <f>K2</f>
        <v>Q3 '13</v>
      </c>
      <c r="L180" s="38" t="s">
        <v>272</v>
      </c>
      <c r="M180" s="38" t="s">
        <v>229</v>
      </c>
      <c r="N180" s="38"/>
      <c r="O180" s="42"/>
      <c r="P180" s="38"/>
      <c r="Q180" s="42"/>
      <c r="R180" s="38"/>
      <c r="S180" s="20"/>
    </row>
    <row r="181" spans="1:19" ht="15" customHeight="1">
      <c r="A181" s="20"/>
      <c r="B181" s="38"/>
      <c r="C181" s="45" t="s">
        <v>494</v>
      </c>
      <c r="D181" s="38"/>
      <c r="E181" s="38"/>
      <c r="F181" s="38"/>
      <c r="G181" s="38"/>
      <c r="H181" s="38"/>
      <c r="I181" s="38"/>
      <c r="J181" s="38"/>
      <c r="K181" s="38"/>
      <c r="L181" s="38"/>
      <c r="M181" s="38"/>
      <c r="N181" s="38"/>
      <c r="O181" s="181"/>
      <c r="P181" s="74"/>
      <c r="Q181" s="181"/>
      <c r="R181" s="74"/>
      <c r="S181" s="20"/>
    </row>
    <row r="182" spans="1:19" ht="15" customHeight="1">
      <c r="A182" s="20"/>
      <c r="B182" s="74"/>
      <c r="C182" s="74"/>
      <c r="D182" s="183"/>
      <c r="E182" s="183"/>
      <c r="F182" s="183"/>
      <c r="G182" s="183"/>
      <c r="H182" s="183"/>
      <c r="I182" s="183"/>
      <c r="J182" s="183"/>
      <c r="K182" s="183"/>
      <c r="L182" s="183"/>
      <c r="M182" s="183"/>
      <c r="N182" s="183"/>
      <c r="O182" s="234"/>
      <c r="P182" s="74"/>
      <c r="Q182" s="234"/>
      <c r="R182" s="74"/>
      <c r="S182" s="20"/>
    </row>
    <row r="183" spans="1:19" ht="15" customHeight="1">
      <c r="A183" s="20"/>
      <c r="B183" s="74"/>
      <c r="C183" s="82" t="s">
        <v>285</v>
      </c>
      <c r="D183" s="537">
        <f>+H183+G183+F183+E183</f>
        <v>-34</v>
      </c>
      <c r="E183" s="237">
        <v>0</v>
      </c>
      <c r="F183" s="238">
        <v>-17</v>
      </c>
      <c r="G183" s="244">
        <v>-10</v>
      </c>
      <c r="H183" s="244">
        <v>-7</v>
      </c>
      <c r="I183" s="293">
        <f>+J183+K183+L183+M183</f>
        <v>-24</v>
      </c>
      <c r="J183" s="237">
        <v>-5</v>
      </c>
      <c r="K183" s="238">
        <v>-8</v>
      </c>
      <c r="L183" s="238">
        <v>-6</v>
      </c>
      <c r="M183" s="244">
        <v>-5</v>
      </c>
      <c r="N183" s="244"/>
      <c r="O183" s="315"/>
      <c r="P183" s="79"/>
      <c r="Q183" s="318"/>
      <c r="R183" s="561"/>
      <c r="S183" s="36"/>
    </row>
    <row r="184" spans="1:19" ht="15" customHeight="1">
      <c r="A184" s="20"/>
      <c r="B184" s="74"/>
      <c r="C184" s="82" t="s">
        <v>21</v>
      </c>
      <c r="D184" s="537">
        <f>+H184+G184+F184+E184</f>
        <v>-12</v>
      </c>
      <c r="E184" s="237">
        <v>-4</v>
      </c>
      <c r="F184" s="238">
        <v>-4</v>
      </c>
      <c r="G184" s="244">
        <v>-2</v>
      </c>
      <c r="H184" s="244">
        <v>-2</v>
      </c>
      <c r="I184" s="293">
        <f t="shared" ref="I184:I198" si="150">+J184+K184+L184+M184</f>
        <v>-10</v>
      </c>
      <c r="J184" s="237">
        <v>-2</v>
      </c>
      <c r="K184" s="238">
        <v>-2</v>
      </c>
      <c r="L184" s="238">
        <v>-4</v>
      </c>
      <c r="M184" s="244">
        <v>-2</v>
      </c>
      <c r="N184" s="244"/>
      <c r="O184" s="315"/>
      <c r="P184" s="79"/>
      <c r="Q184" s="318"/>
      <c r="R184" s="561"/>
      <c r="S184" s="36"/>
    </row>
    <row r="185" spans="1:19" s="62" customFormat="1" ht="15" customHeight="1">
      <c r="A185" s="20"/>
      <c r="B185" s="53"/>
      <c r="C185" s="245" t="s">
        <v>429</v>
      </c>
      <c r="D185" s="113">
        <f t="shared" ref="D185:E185" si="151">D183+D184</f>
        <v>-46</v>
      </c>
      <c r="E185" s="114">
        <f t="shared" si="151"/>
        <v>-4</v>
      </c>
      <c r="F185" s="115">
        <f t="shared" ref="F185:M185" si="152">F183+F184</f>
        <v>-21</v>
      </c>
      <c r="G185" s="254">
        <f t="shared" ref="G185" si="153">G183+G184</f>
        <v>-12</v>
      </c>
      <c r="H185" s="254">
        <f t="shared" si="152"/>
        <v>-9</v>
      </c>
      <c r="I185" s="298">
        <f t="shared" si="150"/>
        <v>-34</v>
      </c>
      <c r="J185" s="114">
        <f t="shared" si="152"/>
        <v>-7</v>
      </c>
      <c r="K185" s="115">
        <f t="shared" si="152"/>
        <v>-10</v>
      </c>
      <c r="L185" s="115">
        <f t="shared" si="152"/>
        <v>-10</v>
      </c>
      <c r="M185" s="254">
        <f t="shared" si="152"/>
        <v>-7</v>
      </c>
      <c r="N185" s="254"/>
      <c r="O185" s="321"/>
      <c r="P185" s="268"/>
      <c r="Q185" s="324"/>
      <c r="R185" s="562"/>
      <c r="S185" s="36"/>
    </row>
    <row r="186" spans="1:19" ht="15" customHeight="1">
      <c r="A186" s="20"/>
      <c r="B186" s="74"/>
      <c r="C186" s="82"/>
      <c r="D186" s="551"/>
      <c r="E186" s="247"/>
      <c r="F186" s="248"/>
      <c r="G186" s="279"/>
      <c r="H186" s="279"/>
      <c r="I186" s="295"/>
      <c r="J186" s="247"/>
      <c r="K186" s="248"/>
      <c r="L186" s="248"/>
      <c r="M186" s="279"/>
      <c r="N186" s="279"/>
      <c r="O186" s="321"/>
      <c r="P186" s="58"/>
      <c r="Q186" s="324"/>
      <c r="R186" s="563"/>
      <c r="S186" s="36"/>
    </row>
    <row r="187" spans="1:19" ht="15" customHeight="1">
      <c r="A187" s="20"/>
      <c r="B187" s="74"/>
      <c r="C187" s="82" t="s">
        <v>186</v>
      </c>
      <c r="D187" s="83">
        <f>+H187+G187+F187+E187</f>
        <v>-2</v>
      </c>
      <c r="E187" s="84">
        <v>-2</v>
      </c>
      <c r="F187" s="85">
        <v>1</v>
      </c>
      <c r="G187" s="79">
        <v>-1</v>
      </c>
      <c r="H187" s="79">
        <v>0</v>
      </c>
      <c r="I187" s="296">
        <f t="shared" si="150"/>
        <v>-5</v>
      </c>
      <c r="J187" s="84">
        <v>-1</v>
      </c>
      <c r="K187" s="85">
        <v>-2</v>
      </c>
      <c r="L187" s="85">
        <v>0</v>
      </c>
      <c r="M187" s="79">
        <v>-2</v>
      </c>
      <c r="N187" s="79"/>
      <c r="O187" s="315"/>
      <c r="P187" s="79"/>
      <c r="Q187" s="318"/>
      <c r="R187" s="561"/>
      <c r="S187" s="36"/>
    </row>
    <row r="188" spans="1:19" s="132" customFormat="1" ht="15" customHeight="1">
      <c r="A188" s="560"/>
      <c r="B188" s="124"/>
      <c r="C188" s="564" t="s">
        <v>214</v>
      </c>
      <c r="D188" s="554">
        <f>+H188+G188+F188+E188</f>
        <v>0</v>
      </c>
      <c r="E188" s="125">
        <v>0</v>
      </c>
      <c r="F188" s="126">
        <v>0</v>
      </c>
      <c r="G188" s="128">
        <v>0</v>
      </c>
      <c r="H188" s="128">
        <v>0</v>
      </c>
      <c r="I188" s="299">
        <f t="shared" si="150"/>
        <v>-1</v>
      </c>
      <c r="J188" s="125">
        <v>-1</v>
      </c>
      <c r="K188" s="126">
        <v>0</v>
      </c>
      <c r="L188" s="126">
        <v>0</v>
      </c>
      <c r="M188" s="128">
        <v>0</v>
      </c>
      <c r="N188" s="128"/>
      <c r="O188" s="327"/>
      <c r="P188" s="128"/>
      <c r="Q188" s="332"/>
      <c r="R188" s="565"/>
      <c r="S188" s="566"/>
    </row>
    <row r="189" spans="1:19" ht="15" customHeight="1">
      <c r="A189" s="20"/>
      <c r="B189" s="74"/>
      <c r="C189" s="82" t="s">
        <v>22</v>
      </c>
      <c r="D189" s="83">
        <f>+H189+G189+F189+E189</f>
        <v>-10</v>
      </c>
      <c r="E189" s="84">
        <v>-2</v>
      </c>
      <c r="F189" s="85">
        <v>-4</v>
      </c>
      <c r="G189" s="79">
        <v>-2</v>
      </c>
      <c r="H189" s="79">
        <v>-2</v>
      </c>
      <c r="I189" s="296">
        <f t="shared" si="150"/>
        <v>-12</v>
      </c>
      <c r="J189" s="84">
        <v>-2</v>
      </c>
      <c r="K189" s="85">
        <v>-7</v>
      </c>
      <c r="L189" s="85">
        <v>-1</v>
      </c>
      <c r="M189" s="79">
        <v>-2</v>
      </c>
      <c r="N189" s="79"/>
      <c r="O189" s="315"/>
      <c r="P189" s="79"/>
      <c r="Q189" s="318"/>
      <c r="R189" s="561"/>
      <c r="S189" s="36"/>
    </row>
    <row r="190" spans="1:19" ht="15" customHeight="1">
      <c r="A190" s="20"/>
      <c r="B190" s="74"/>
      <c r="C190" s="82" t="s">
        <v>193</v>
      </c>
      <c r="D190" s="83">
        <f>+H190+G190+F190+E190</f>
        <v>0</v>
      </c>
      <c r="E190" s="84">
        <v>0</v>
      </c>
      <c r="F190" s="85">
        <v>0</v>
      </c>
      <c r="G190" s="79">
        <v>0</v>
      </c>
      <c r="H190" s="79">
        <v>0</v>
      </c>
      <c r="I190" s="296">
        <f t="shared" si="150"/>
        <v>0</v>
      </c>
      <c r="J190" s="84">
        <v>0</v>
      </c>
      <c r="K190" s="85">
        <v>0</v>
      </c>
      <c r="L190" s="85">
        <v>0</v>
      </c>
      <c r="M190" s="79">
        <v>0</v>
      </c>
      <c r="N190" s="79"/>
      <c r="O190" s="315"/>
      <c r="P190" s="79"/>
      <c r="Q190" s="318"/>
      <c r="R190" s="561"/>
      <c r="S190" s="36"/>
    </row>
    <row r="191" spans="1:19" ht="15" customHeight="1">
      <c r="A191" s="20"/>
      <c r="B191" s="74"/>
      <c r="C191" s="82" t="s">
        <v>144</v>
      </c>
      <c r="D191" s="83">
        <f>+H191+G191+F191+E191</f>
        <v>0</v>
      </c>
      <c r="E191" s="84">
        <v>0</v>
      </c>
      <c r="F191" s="85">
        <v>0</v>
      </c>
      <c r="G191" s="79">
        <v>0</v>
      </c>
      <c r="H191" s="79">
        <v>0</v>
      </c>
      <c r="I191" s="296">
        <f t="shared" si="150"/>
        <v>0</v>
      </c>
      <c r="J191" s="84">
        <v>0</v>
      </c>
      <c r="K191" s="85">
        <v>0</v>
      </c>
      <c r="L191" s="85">
        <v>0</v>
      </c>
      <c r="M191" s="79">
        <v>0</v>
      </c>
      <c r="N191" s="79"/>
      <c r="O191" s="315"/>
      <c r="P191" s="79"/>
      <c r="Q191" s="318"/>
      <c r="R191" s="561"/>
      <c r="S191" s="36"/>
    </row>
    <row r="192" spans="1:19" s="62" customFormat="1" ht="15" customHeight="1">
      <c r="A192" s="20"/>
      <c r="B192" s="53"/>
      <c r="C192" s="245" t="s">
        <v>105</v>
      </c>
      <c r="D192" s="54">
        <f t="shared" ref="D192:E192" si="154">D187+D189+D190+D191</f>
        <v>-12</v>
      </c>
      <c r="E192" s="55">
        <f t="shared" si="154"/>
        <v>-4</v>
      </c>
      <c r="F192" s="56">
        <f t="shared" ref="F192:M192" si="155">F187+F189+F190+F191</f>
        <v>-3</v>
      </c>
      <c r="G192" s="58">
        <f t="shared" ref="G192" si="156">G187+G189+G190+G191</f>
        <v>-3</v>
      </c>
      <c r="H192" s="58">
        <f t="shared" si="155"/>
        <v>-2</v>
      </c>
      <c r="I192" s="134">
        <f t="shared" si="150"/>
        <v>-17</v>
      </c>
      <c r="J192" s="55">
        <f t="shared" si="155"/>
        <v>-3</v>
      </c>
      <c r="K192" s="56">
        <f t="shared" si="155"/>
        <v>-9</v>
      </c>
      <c r="L192" s="56">
        <f t="shared" si="155"/>
        <v>-1</v>
      </c>
      <c r="M192" s="58">
        <f t="shared" si="155"/>
        <v>-4</v>
      </c>
      <c r="N192" s="58"/>
      <c r="O192" s="321"/>
      <c r="P192" s="58"/>
      <c r="Q192" s="324"/>
      <c r="R192" s="563"/>
      <c r="S192" s="36"/>
    </row>
    <row r="193" spans="1:19" s="62" customFormat="1" ht="15" customHeight="1">
      <c r="A193" s="20"/>
      <c r="B193" s="53"/>
      <c r="C193" s="245"/>
      <c r="D193" s="54"/>
      <c r="E193" s="55"/>
      <c r="F193" s="56"/>
      <c r="G193" s="58"/>
      <c r="H193" s="58"/>
      <c r="I193" s="134"/>
      <c r="J193" s="55"/>
      <c r="K193" s="56"/>
      <c r="L193" s="56"/>
      <c r="M193" s="58"/>
      <c r="N193" s="58"/>
      <c r="O193" s="321"/>
      <c r="P193" s="58"/>
      <c r="Q193" s="324"/>
      <c r="R193" s="563"/>
      <c r="S193" s="36"/>
    </row>
    <row r="194" spans="1:19" s="62" customFormat="1" ht="15" customHeight="1">
      <c r="A194" s="20"/>
      <c r="B194" s="53"/>
      <c r="C194" s="123" t="s">
        <v>488</v>
      </c>
      <c r="D194" s="113">
        <f t="shared" ref="D194:E194" si="157">D185+D192</f>
        <v>-58</v>
      </c>
      <c r="E194" s="114">
        <f t="shared" si="157"/>
        <v>-8</v>
      </c>
      <c r="F194" s="115">
        <f t="shared" ref="F194:M194" si="158">F185+F192</f>
        <v>-24</v>
      </c>
      <c r="G194" s="254">
        <f t="shared" ref="G194" si="159">G185+G192</f>
        <v>-15</v>
      </c>
      <c r="H194" s="254">
        <f t="shared" si="158"/>
        <v>-11</v>
      </c>
      <c r="I194" s="298">
        <f t="shared" si="150"/>
        <v>-51</v>
      </c>
      <c r="J194" s="114">
        <f t="shared" si="158"/>
        <v>-10</v>
      </c>
      <c r="K194" s="115">
        <f t="shared" si="158"/>
        <v>-19</v>
      </c>
      <c r="L194" s="115">
        <f t="shared" si="158"/>
        <v>-11</v>
      </c>
      <c r="M194" s="254">
        <f t="shared" si="158"/>
        <v>-11</v>
      </c>
      <c r="N194" s="254"/>
      <c r="O194" s="321"/>
      <c r="P194" s="254"/>
      <c r="Q194" s="324"/>
      <c r="R194" s="567"/>
      <c r="S194" s="36"/>
    </row>
    <row r="195" spans="1:19" s="62" customFormat="1" ht="15" customHeight="1">
      <c r="A195" s="20"/>
      <c r="B195" s="53"/>
      <c r="C195" s="123"/>
      <c r="D195" s="113"/>
      <c r="E195" s="114"/>
      <c r="F195" s="115"/>
      <c r="G195" s="254"/>
      <c r="H195" s="254"/>
      <c r="I195" s="298"/>
      <c r="J195" s="114"/>
      <c r="K195" s="115"/>
      <c r="L195" s="115"/>
      <c r="M195" s="254"/>
      <c r="N195" s="254"/>
      <c r="O195" s="321"/>
      <c r="P195" s="254"/>
      <c r="Q195" s="324"/>
      <c r="R195" s="567"/>
      <c r="S195" s="36"/>
    </row>
    <row r="196" spans="1:19" s="132" customFormat="1" ht="15" customHeight="1">
      <c r="A196" s="20"/>
      <c r="B196" s="124"/>
      <c r="C196" s="256" t="s">
        <v>283</v>
      </c>
      <c r="D196" s="542">
        <f>+H196+G196+F196+E196</f>
        <v>-33</v>
      </c>
      <c r="E196" s="543">
        <v>0</v>
      </c>
      <c r="F196" s="544">
        <v>-16</v>
      </c>
      <c r="G196" s="545">
        <v>-10</v>
      </c>
      <c r="H196" s="545">
        <v>-7</v>
      </c>
      <c r="I196" s="546">
        <f t="shared" si="150"/>
        <v>-24</v>
      </c>
      <c r="J196" s="543">
        <v>-5</v>
      </c>
      <c r="K196" s="544">
        <v>-8</v>
      </c>
      <c r="L196" s="544">
        <v>-6</v>
      </c>
      <c r="M196" s="545">
        <v>-5</v>
      </c>
      <c r="N196" s="545"/>
      <c r="O196" s="327"/>
      <c r="P196" s="545"/>
      <c r="Q196" s="332"/>
      <c r="R196" s="568"/>
      <c r="S196" s="36"/>
    </row>
    <row r="197" spans="1:19" s="62" customFormat="1" ht="15" customHeight="1">
      <c r="A197" s="20"/>
      <c r="B197" s="53"/>
      <c r="C197" s="123"/>
      <c r="D197" s="113"/>
      <c r="E197" s="114"/>
      <c r="F197" s="115"/>
      <c r="G197" s="254"/>
      <c r="H197" s="254"/>
      <c r="I197" s="298"/>
      <c r="J197" s="114"/>
      <c r="K197" s="115"/>
      <c r="L197" s="115"/>
      <c r="M197" s="254"/>
      <c r="N197" s="254"/>
      <c r="O197" s="321"/>
      <c r="P197" s="254"/>
      <c r="Q197" s="324"/>
      <c r="R197" s="567"/>
      <c r="S197" s="36"/>
    </row>
    <row r="198" spans="1:19" s="62" customFormat="1" ht="15" customHeight="1">
      <c r="A198" s="20"/>
      <c r="B198" s="53"/>
      <c r="C198" s="123" t="s">
        <v>306</v>
      </c>
      <c r="D198" s="113">
        <f t="shared" ref="D198:E198" si="160">D194-D196</f>
        <v>-25</v>
      </c>
      <c r="E198" s="114">
        <f t="shared" si="160"/>
        <v>-8</v>
      </c>
      <c r="F198" s="115">
        <f t="shared" ref="F198:M198" si="161">F194-F196</f>
        <v>-8</v>
      </c>
      <c r="G198" s="254">
        <f t="shared" ref="G198" si="162">G194-G196</f>
        <v>-5</v>
      </c>
      <c r="H198" s="254">
        <f t="shared" si="161"/>
        <v>-4</v>
      </c>
      <c r="I198" s="298">
        <f t="shared" si="150"/>
        <v>-27</v>
      </c>
      <c r="J198" s="114">
        <f t="shared" si="161"/>
        <v>-5</v>
      </c>
      <c r="K198" s="115">
        <f t="shared" si="161"/>
        <v>-11</v>
      </c>
      <c r="L198" s="115">
        <f t="shared" si="161"/>
        <v>-5</v>
      </c>
      <c r="M198" s="254">
        <f t="shared" si="161"/>
        <v>-6</v>
      </c>
      <c r="N198" s="254"/>
      <c r="O198" s="321"/>
      <c r="P198" s="254"/>
      <c r="Q198" s="324"/>
      <c r="R198" s="567"/>
      <c r="S198" s="36"/>
    </row>
    <row r="199" spans="1:19" ht="15" customHeight="1">
      <c r="A199" s="20"/>
      <c r="B199" s="53"/>
      <c r="C199" s="49"/>
      <c r="D199" s="81"/>
      <c r="E199" s="81"/>
      <c r="F199" s="81"/>
      <c r="G199" s="81"/>
      <c r="H199" s="81"/>
      <c r="I199" s="81"/>
      <c r="J199" s="81"/>
      <c r="K199" s="81"/>
      <c r="L199" s="81"/>
      <c r="M199" s="81"/>
      <c r="N199" s="81"/>
      <c r="O199" s="42"/>
      <c r="P199" s="81"/>
      <c r="Q199" s="42"/>
      <c r="R199" s="74"/>
      <c r="S199" s="20"/>
    </row>
    <row r="200" spans="1:19" ht="9" customHeight="1">
      <c r="A200" s="20"/>
      <c r="B200" s="20"/>
      <c r="C200" s="20"/>
      <c r="D200" s="20"/>
      <c r="E200" s="20"/>
      <c r="F200" s="20"/>
      <c r="G200" s="20"/>
      <c r="H200" s="20"/>
      <c r="I200" s="20"/>
      <c r="J200" s="20"/>
      <c r="K200" s="20"/>
      <c r="L200" s="20"/>
      <c r="M200" s="20"/>
      <c r="N200" s="20"/>
      <c r="O200" s="36"/>
      <c r="P200" s="20"/>
      <c r="Q200" s="20"/>
      <c r="R200" s="20"/>
      <c r="S200" s="20"/>
    </row>
    <row r="201" spans="1:19" ht="17.25">
      <c r="A201" s="48"/>
      <c r="B201" s="229" t="s">
        <v>576</v>
      </c>
      <c r="C201" s="48"/>
      <c r="D201" s="48"/>
      <c r="E201" s="48"/>
      <c r="F201" s="48"/>
      <c r="G201" s="48"/>
      <c r="H201" s="48"/>
      <c r="I201" s="48"/>
      <c r="J201" s="48"/>
      <c r="K201" s="48"/>
      <c r="L201" s="48"/>
      <c r="M201" s="48"/>
      <c r="N201" s="48"/>
      <c r="O201" s="52"/>
      <c r="P201" s="48"/>
      <c r="Q201" s="52"/>
      <c r="R201" s="48"/>
      <c r="S201" s="48"/>
    </row>
    <row r="202" spans="1:19">
      <c r="A202" s="48"/>
      <c r="B202" s="48"/>
      <c r="C202" s="48"/>
      <c r="D202" s="48"/>
      <c r="E202" s="48"/>
      <c r="F202" s="48"/>
      <c r="G202" s="48"/>
      <c r="H202" s="48"/>
      <c r="I202" s="48"/>
      <c r="J202" s="48"/>
      <c r="K202" s="48"/>
      <c r="L202" s="48"/>
      <c r="M202" s="48"/>
      <c r="N202" s="48"/>
      <c r="O202" s="52"/>
      <c r="P202" s="48"/>
      <c r="Q202" s="52"/>
      <c r="R202" s="48"/>
      <c r="S202" s="48"/>
    </row>
  </sheetData>
  <sheetProtection password="8355" sheet="1" objects="1" scenarios="1"/>
  <phoneticPr fontId="3" type="noConversion"/>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rowBreaks count="2" manualBreakCount="2">
    <brk id="60" max="16" man="1"/>
    <brk id="106"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4.140625" style="37" bestFit="1" customWidth="1"/>
    <col min="4" max="4" width="10.5703125" style="37" customWidth="1"/>
    <col min="5" max="5" width="12" style="231" bestFit="1" customWidth="1"/>
    <col min="6" max="6" width="15.140625" style="37" bestFit="1" customWidth="1"/>
    <col min="7" max="7" width="10.5703125" style="37" customWidth="1"/>
    <col min="8" max="8" width="1.7109375" style="37" customWidth="1"/>
    <col min="9" max="9" width="10.5703125" style="37" customWidth="1"/>
    <col min="10" max="10" width="12" style="231" bestFit="1" customWidth="1"/>
    <col min="11" max="11" width="15.140625" style="37" bestFit="1" customWidth="1"/>
    <col min="12" max="12" width="10.5703125" style="37" customWidth="1"/>
    <col min="13" max="13" width="1.7109375" style="37" customWidth="1"/>
    <col min="14" max="15" width="10.5703125" style="89" customWidth="1"/>
    <col min="16" max="16" width="1.7109375" style="37" customWidth="1"/>
    <col min="17" max="17" width="1.28515625" style="37" customWidth="1"/>
    <col min="18" max="16384" width="9.140625" style="37"/>
  </cols>
  <sheetData>
    <row r="1" spans="1:16384" ht="9"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15" customHeight="1">
      <c r="A2" s="20"/>
      <c r="B2" s="38"/>
      <c r="C2" s="39" t="s">
        <v>29</v>
      </c>
      <c r="D2" s="569" t="s">
        <v>346</v>
      </c>
      <c r="E2" s="570" t="s">
        <v>357</v>
      </c>
      <c r="F2" s="571"/>
      <c r="G2" s="572" t="str">
        <f>+D2</f>
        <v>Q4 2014</v>
      </c>
      <c r="H2" s="573"/>
      <c r="I2" s="569" t="s">
        <v>347</v>
      </c>
      <c r="J2" s="570" t="str">
        <f>+E2</f>
        <v>Incidentals</v>
      </c>
      <c r="K2" s="571"/>
      <c r="L2" s="572" t="str">
        <f>+I2</f>
        <v>Q4 2013</v>
      </c>
      <c r="M2" s="574"/>
      <c r="N2" s="575" t="s">
        <v>215</v>
      </c>
      <c r="O2" s="575" t="s">
        <v>215</v>
      </c>
      <c r="P2" s="574"/>
      <c r="Q2" s="20"/>
    </row>
    <row r="3" spans="1:16384" ht="15" customHeight="1">
      <c r="A3" s="20"/>
      <c r="B3" s="38"/>
      <c r="C3" s="45" t="s">
        <v>341</v>
      </c>
      <c r="D3" s="576" t="s">
        <v>145</v>
      </c>
      <c r="E3" s="570"/>
      <c r="F3" s="577"/>
      <c r="G3" s="570" t="s">
        <v>495</v>
      </c>
      <c r="H3" s="573"/>
      <c r="I3" s="576" t="s">
        <v>145</v>
      </c>
      <c r="J3" s="570"/>
      <c r="K3" s="577"/>
      <c r="L3" s="570" t="s">
        <v>495</v>
      </c>
      <c r="M3" s="574"/>
      <c r="N3" s="575" t="s">
        <v>145</v>
      </c>
      <c r="O3" s="575" t="s">
        <v>338</v>
      </c>
      <c r="P3" s="574"/>
      <c r="Q3" s="20"/>
    </row>
    <row r="4" spans="1:16384" ht="15" customHeight="1">
      <c r="A4" s="20"/>
      <c r="B4" s="74"/>
      <c r="C4" s="74"/>
      <c r="D4" s="578"/>
      <c r="E4" s="579"/>
      <c r="F4" s="579"/>
      <c r="G4" s="579"/>
      <c r="H4" s="210"/>
      <c r="I4" s="578"/>
      <c r="J4" s="580"/>
      <c r="K4" s="580"/>
      <c r="L4" s="579"/>
      <c r="M4" s="581"/>
      <c r="N4" s="582"/>
      <c r="O4" s="583"/>
      <c r="P4" s="581"/>
      <c r="Q4" s="20"/>
    </row>
    <row r="5" spans="1:16384" ht="15" customHeight="1">
      <c r="A5" s="20"/>
      <c r="B5" s="74"/>
      <c r="C5" s="82" t="s">
        <v>285</v>
      </c>
      <c r="D5" s="584">
        <f>+Revenues!E5</f>
        <v>3</v>
      </c>
      <c r="E5" s="79">
        <v>0</v>
      </c>
      <c r="F5" s="79"/>
      <c r="G5" s="585">
        <f>+D5-E5</f>
        <v>3</v>
      </c>
      <c r="H5" s="586"/>
      <c r="I5" s="584">
        <f>+Revenues!J5</f>
        <v>835</v>
      </c>
      <c r="J5" s="79">
        <v>0</v>
      </c>
      <c r="K5" s="79"/>
      <c r="L5" s="585">
        <f>+I5-J5</f>
        <v>835</v>
      </c>
      <c r="M5" s="586"/>
      <c r="N5" s="587">
        <f>+IFERROR(IF(D5*I5&lt;0,"n.m.",IF(D5/I5-1&gt;100%,"&gt;100%",D5/I5-1)),"n.m.")</f>
        <v>-0.99640718562874253</v>
      </c>
      <c r="O5" s="588">
        <f>+IFERROR(IF(G5*L5&lt;0,"n.m.",IF(G5/L5-1&gt;100%,"&gt;100%",G5/L5-1)),"n.m.")</f>
        <v>-0.99640718562874253</v>
      </c>
      <c r="P5" s="589"/>
      <c r="Q5" s="20"/>
    </row>
    <row r="6" spans="1:16384" ht="15" customHeight="1">
      <c r="A6" s="20"/>
      <c r="B6" s="74"/>
      <c r="C6" s="590" t="s">
        <v>21</v>
      </c>
      <c r="D6" s="584">
        <f>+Revenues!E6</f>
        <v>180</v>
      </c>
      <c r="E6" s="79">
        <v>2</v>
      </c>
      <c r="F6" s="79"/>
      <c r="G6" s="585">
        <f t="shared" ref="G6:G27" si="0">+D6-E6</f>
        <v>178</v>
      </c>
      <c r="H6" s="586"/>
      <c r="I6" s="584">
        <f>+Revenues!J6</f>
        <v>181</v>
      </c>
      <c r="J6" s="79">
        <v>0</v>
      </c>
      <c r="K6" s="79"/>
      <c r="L6" s="585">
        <f t="shared" ref="L6:L27" si="1">+I6-J6</f>
        <v>181</v>
      </c>
      <c r="M6" s="586"/>
      <c r="N6" s="587">
        <f t="shared" ref="N6:N27" si="2">+IFERROR(IF(D6*I6&lt;0,"n.m.",IF(D6/I6-1&gt;100%,"&gt;100%",D6/I6-1)),"n.m.")</f>
        <v>-5.5248618784530246E-3</v>
      </c>
      <c r="O6" s="588">
        <f t="shared" ref="O6:O27" si="3">+IFERROR(IF(G6*L6&lt;0,"n.m.",IF(G6/L6-1&gt;100%,"&gt;100%",G6/L6-1)),"n.m.")</f>
        <v>-1.6574585635359074E-2</v>
      </c>
      <c r="P6" s="589"/>
      <c r="Q6" s="20"/>
    </row>
    <row r="7" spans="1:16384" s="62" customFormat="1" ht="15" customHeight="1">
      <c r="A7" s="20"/>
      <c r="B7" s="53"/>
      <c r="C7" s="590" t="s">
        <v>207</v>
      </c>
      <c r="D7" s="584">
        <f>+Revenues!E7</f>
        <v>8</v>
      </c>
      <c r="E7" s="79">
        <v>0</v>
      </c>
      <c r="F7" s="79"/>
      <c r="G7" s="585">
        <f t="shared" si="0"/>
        <v>8</v>
      </c>
      <c r="H7" s="586"/>
      <c r="I7" s="584">
        <f>+Revenues!J7</f>
        <v>10</v>
      </c>
      <c r="J7" s="79">
        <v>0</v>
      </c>
      <c r="K7" s="79"/>
      <c r="L7" s="585">
        <f t="shared" si="1"/>
        <v>10</v>
      </c>
      <c r="M7" s="586"/>
      <c r="N7" s="587">
        <f t="shared" si="2"/>
        <v>-0.19999999999999996</v>
      </c>
      <c r="O7" s="588">
        <f t="shared" si="3"/>
        <v>-0.19999999999999996</v>
      </c>
      <c r="P7" s="589"/>
      <c r="Q7" s="20"/>
    </row>
    <row r="8" spans="1:16384" s="62" customFormat="1" ht="15" customHeight="1">
      <c r="A8" s="20"/>
      <c r="B8" s="53"/>
      <c r="C8" s="245" t="s">
        <v>429</v>
      </c>
      <c r="D8" s="591">
        <f>+Revenues!E8</f>
        <v>191</v>
      </c>
      <c r="E8" s="58">
        <f>E5+E6+E7</f>
        <v>2</v>
      </c>
      <c r="F8" s="58"/>
      <c r="G8" s="592">
        <f t="shared" si="0"/>
        <v>189</v>
      </c>
      <c r="H8" s="593"/>
      <c r="I8" s="591">
        <f>+Revenues!J8</f>
        <v>1026</v>
      </c>
      <c r="J8" s="58">
        <f>J5+J6+J7</f>
        <v>0</v>
      </c>
      <c r="K8" s="58"/>
      <c r="L8" s="592">
        <f t="shared" si="1"/>
        <v>1026</v>
      </c>
      <c r="M8" s="593"/>
      <c r="N8" s="594">
        <f t="shared" si="2"/>
        <v>-0.81384015594541914</v>
      </c>
      <c r="O8" s="595">
        <f t="shared" si="3"/>
        <v>-0.81578947368421051</v>
      </c>
      <c r="P8" s="596"/>
      <c r="Q8" s="20"/>
    </row>
    <row r="9" spans="1:16384" s="62" customFormat="1" ht="15" customHeight="1">
      <c r="A9" s="20"/>
      <c r="B9" s="53"/>
      <c r="C9" s="597"/>
      <c r="D9" s="598"/>
      <c r="E9" s="58"/>
      <c r="F9" s="58"/>
      <c r="G9" s="599"/>
      <c r="H9" s="593"/>
      <c r="I9" s="598"/>
      <c r="J9" s="58"/>
      <c r="K9" s="58"/>
      <c r="L9" s="599"/>
      <c r="M9" s="593"/>
      <c r="N9" s="594"/>
      <c r="O9" s="595"/>
      <c r="P9" s="596"/>
      <c r="Q9" s="20"/>
    </row>
    <row r="10" spans="1:16384" ht="15" customHeight="1">
      <c r="A10" s="20"/>
      <c r="B10" s="74"/>
      <c r="C10" s="590" t="s">
        <v>186</v>
      </c>
      <c r="D10" s="584">
        <f>+Revenues!E10</f>
        <v>352</v>
      </c>
      <c r="E10" s="79">
        <v>0</v>
      </c>
      <c r="F10" s="79"/>
      <c r="G10" s="585">
        <f t="shared" si="0"/>
        <v>352</v>
      </c>
      <c r="H10" s="586"/>
      <c r="I10" s="584">
        <f>+Revenues!J10</f>
        <v>353</v>
      </c>
      <c r="J10" s="79">
        <v>0</v>
      </c>
      <c r="K10" s="79"/>
      <c r="L10" s="585">
        <f t="shared" si="1"/>
        <v>353</v>
      </c>
      <c r="M10" s="586"/>
      <c r="N10" s="587">
        <f t="shared" si="2"/>
        <v>-2.8328611898017497E-3</v>
      </c>
      <c r="O10" s="588">
        <f t="shared" si="3"/>
        <v>-2.8328611898017497E-3</v>
      </c>
      <c r="P10" s="589"/>
      <c r="Q10" s="20"/>
    </row>
    <row r="11" spans="1:16384" s="132" customFormat="1" ht="15" customHeight="1">
      <c r="A11" s="20"/>
      <c r="B11" s="124"/>
      <c r="C11" s="590" t="s">
        <v>187</v>
      </c>
      <c r="D11" s="584">
        <f>+Revenues!E11</f>
        <v>480</v>
      </c>
      <c r="E11" s="79">
        <v>0</v>
      </c>
      <c r="F11" s="79"/>
      <c r="G11" s="585">
        <f t="shared" si="0"/>
        <v>480</v>
      </c>
      <c r="H11" s="586"/>
      <c r="I11" s="584">
        <f>+Revenues!J11</f>
        <v>492</v>
      </c>
      <c r="J11" s="79">
        <v>0</v>
      </c>
      <c r="K11" s="79"/>
      <c r="L11" s="585">
        <f t="shared" si="1"/>
        <v>492</v>
      </c>
      <c r="M11" s="586"/>
      <c r="N11" s="587">
        <f t="shared" si="2"/>
        <v>-2.4390243902439046E-2</v>
      </c>
      <c r="O11" s="588">
        <f t="shared" si="3"/>
        <v>-2.4390243902439046E-2</v>
      </c>
      <c r="P11" s="589"/>
      <c r="Q11" s="20"/>
    </row>
    <row r="12" spans="1:16384" ht="15" customHeight="1">
      <c r="A12" s="20"/>
      <c r="B12" s="74"/>
      <c r="C12" s="590" t="s">
        <v>22</v>
      </c>
      <c r="D12" s="584">
        <f>+Revenues!E12</f>
        <v>752</v>
      </c>
      <c r="E12" s="79">
        <v>5</v>
      </c>
      <c r="F12" s="79"/>
      <c r="G12" s="585">
        <f t="shared" si="0"/>
        <v>747</v>
      </c>
      <c r="H12" s="586"/>
      <c r="I12" s="584">
        <f>+Revenues!J12</f>
        <v>782</v>
      </c>
      <c r="J12" s="79">
        <v>0</v>
      </c>
      <c r="K12" s="79"/>
      <c r="L12" s="585">
        <f t="shared" si="1"/>
        <v>782</v>
      </c>
      <c r="M12" s="586"/>
      <c r="N12" s="587">
        <f t="shared" si="2"/>
        <v>-3.8363171355498715E-2</v>
      </c>
      <c r="O12" s="588">
        <f t="shared" si="3"/>
        <v>-4.475703324808189E-2</v>
      </c>
      <c r="P12" s="589"/>
      <c r="Q12" s="20"/>
    </row>
    <row r="13" spans="1:16384" ht="15" customHeight="1">
      <c r="A13" s="20"/>
      <c r="B13" s="74"/>
      <c r="C13" s="82" t="s">
        <v>193</v>
      </c>
      <c r="D13" s="584">
        <f>+Revenues!E13</f>
        <v>566</v>
      </c>
      <c r="E13" s="79">
        <v>0</v>
      </c>
      <c r="F13" s="79"/>
      <c r="G13" s="585">
        <f t="shared" si="0"/>
        <v>566</v>
      </c>
      <c r="H13" s="586"/>
      <c r="I13" s="584">
        <f>+Revenues!J13</f>
        <v>570</v>
      </c>
      <c r="J13" s="79">
        <v>-7</v>
      </c>
      <c r="K13" s="79"/>
      <c r="L13" s="585">
        <f t="shared" si="1"/>
        <v>577</v>
      </c>
      <c r="M13" s="586"/>
      <c r="N13" s="587">
        <f t="shared" si="2"/>
        <v>-7.0175438596491446E-3</v>
      </c>
      <c r="O13" s="588">
        <f t="shared" si="3"/>
        <v>-1.9064124783362169E-2</v>
      </c>
      <c r="P13" s="589"/>
      <c r="Q13" s="20"/>
    </row>
    <row r="14" spans="1:16384" ht="15" customHeight="1">
      <c r="A14" s="20"/>
      <c r="B14" s="74"/>
      <c r="C14" s="590" t="s">
        <v>207</v>
      </c>
      <c r="D14" s="584">
        <f>+Revenues!E14</f>
        <v>-461</v>
      </c>
      <c r="E14" s="79">
        <v>30</v>
      </c>
      <c r="F14" s="79"/>
      <c r="G14" s="585">
        <f t="shared" si="0"/>
        <v>-491</v>
      </c>
      <c r="H14" s="586"/>
      <c r="I14" s="584">
        <f>+Revenues!J14</f>
        <v>-550</v>
      </c>
      <c r="J14" s="79">
        <v>0</v>
      </c>
      <c r="K14" s="79"/>
      <c r="L14" s="585">
        <f t="shared" si="1"/>
        <v>-550</v>
      </c>
      <c r="M14" s="586"/>
      <c r="N14" s="587">
        <f t="shared" si="2"/>
        <v>-0.16181818181818186</v>
      </c>
      <c r="O14" s="588">
        <f t="shared" si="3"/>
        <v>-0.1072727272727273</v>
      </c>
      <c r="P14" s="589"/>
      <c r="Q14" s="20"/>
    </row>
    <row r="15" spans="1:16384" s="62" customFormat="1" ht="15" customHeight="1">
      <c r="A15" s="20"/>
      <c r="B15" s="233"/>
      <c r="C15" s="597" t="s">
        <v>105</v>
      </c>
      <c r="D15" s="591">
        <f>+Revenues!E15</f>
        <v>1689</v>
      </c>
      <c r="E15" s="58">
        <f>E10+E11+E12+E13+E14</f>
        <v>35</v>
      </c>
      <c r="F15" s="58"/>
      <c r="G15" s="592">
        <f t="shared" si="0"/>
        <v>1654</v>
      </c>
      <c r="H15" s="593"/>
      <c r="I15" s="591">
        <f>+Revenues!J15</f>
        <v>1647</v>
      </c>
      <c r="J15" s="58">
        <f t="shared" ref="J15" si="4">J10+J11+J12+J13+J14</f>
        <v>-7</v>
      </c>
      <c r="K15" s="58"/>
      <c r="L15" s="592">
        <f t="shared" si="1"/>
        <v>1654</v>
      </c>
      <c r="M15" s="593"/>
      <c r="N15" s="594">
        <f t="shared" si="2"/>
        <v>2.5500910746812488E-2</v>
      </c>
      <c r="O15" s="595">
        <f t="shared" si="3"/>
        <v>0</v>
      </c>
      <c r="P15" s="596"/>
      <c r="Q15" s="20"/>
    </row>
    <row r="16" spans="1:16384" s="62" customFormat="1" ht="15" customHeight="1">
      <c r="A16" s="20"/>
      <c r="B16" s="233"/>
      <c r="C16" s="597"/>
      <c r="D16" s="591"/>
      <c r="E16" s="58"/>
      <c r="F16" s="58"/>
      <c r="G16" s="592"/>
      <c r="H16" s="593"/>
      <c r="I16" s="591"/>
      <c r="J16" s="58"/>
      <c r="K16" s="58"/>
      <c r="L16" s="592"/>
      <c r="M16" s="593"/>
      <c r="N16" s="594"/>
      <c r="O16" s="595"/>
      <c r="P16" s="596"/>
      <c r="Q16" s="20"/>
    </row>
    <row r="17" spans="1:16384" s="62" customFormat="1" ht="15" customHeight="1">
      <c r="A17" s="20"/>
      <c r="B17" s="53"/>
      <c r="C17" s="600" t="s">
        <v>114</v>
      </c>
      <c r="D17" s="591">
        <f>+Revenues!E17</f>
        <v>248</v>
      </c>
      <c r="E17" s="58">
        <v>0</v>
      </c>
      <c r="F17" s="58"/>
      <c r="G17" s="592">
        <f t="shared" si="0"/>
        <v>248</v>
      </c>
      <c r="H17" s="601"/>
      <c r="I17" s="591">
        <f>+Revenues!J17</f>
        <v>232</v>
      </c>
      <c r="J17" s="58">
        <v>0</v>
      </c>
      <c r="K17" s="58"/>
      <c r="L17" s="592">
        <f t="shared" si="1"/>
        <v>232</v>
      </c>
      <c r="M17" s="601"/>
      <c r="N17" s="594">
        <f t="shared" si="2"/>
        <v>6.8965517241379226E-2</v>
      </c>
      <c r="O17" s="595">
        <f t="shared" si="3"/>
        <v>6.8965517241379226E-2</v>
      </c>
      <c r="P17" s="602"/>
      <c r="Q17" s="20"/>
      <c r="T17" s="158"/>
    </row>
    <row r="18" spans="1:16384" ht="15" customHeight="1">
      <c r="A18" s="20"/>
      <c r="B18" s="183"/>
      <c r="C18" s="590"/>
      <c r="D18" s="591"/>
      <c r="E18" s="79"/>
      <c r="F18" s="79"/>
      <c r="G18" s="592"/>
      <c r="H18" s="586"/>
      <c r="I18" s="591"/>
      <c r="J18" s="79"/>
      <c r="K18" s="79"/>
      <c r="L18" s="592"/>
      <c r="M18" s="586"/>
      <c r="N18" s="587"/>
      <c r="O18" s="595"/>
      <c r="P18" s="589"/>
      <c r="Q18" s="20"/>
    </row>
    <row r="19" spans="1:16384" s="62" customFormat="1" ht="15" customHeight="1">
      <c r="A19" s="20"/>
      <c r="B19" s="233"/>
      <c r="C19" s="600" t="s">
        <v>23</v>
      </c>
      <c r="D19" s="591">
        <f>+Revenues!E19</f>
        <v>24</v>
      </c>
      <c r="E19" s="58">
        <v>0</v>
      </c>
      <c r="F19" s="58"/>
      <c r="G19" s="592">
        <f t="shared" si="0"/>
        <v>24</v>
      </c>
      <c r="H19" s="601"/>
      <c r="I19" s="591">
        <f>+Revenues!J19</f>
        <v>17</v>
      </c>
      <c r="J19" s="58">
        <v>0</v>
      </c>
      <c r="K19" s="58"/>
      <c r="L19" s="592">
        <f t="shared" si="1"/>
        <v>17</v>
      </c>
      <c r="M19" s="601"/>
      <c r="N19" s="594">
        <f t="shared" si="2"/>
        <v>0.41176470588235303</v>
      </c>
      <c r="O19" s="595">
        <f t="shared" si="3"/>
        <v>0.41176470588235303</v>
      </c>
      <c r="P19" s="602"/>
      <c r="Q19" s="20"/>
    </row>
    <row r="20" spans="1:16384" s="62" customFormat="1" ht="15" customHeight="1">
      <c r="A20" s="20"/>
      <c r="B20" s="233"/>
      <c r="C20" s="600"/>
      <c r="D20" s="598"/>
      <c r="E20" s="58"/>
      <c r="F20" s="58"/>
      <c r="G20" s="599"/>
      <c r="H20" s="601"/>
      <c r="I20" s="598"/>
      <c r="J20" s="58"/>
      <c r="K20" s="58"/>
      <c r="L20" s="599"/>
      <c r="M20" s="601"/>
      <c r="N20" s="594"/>
      <c r="O20" s="595"/>
      <c r="P20" s="602"/>
      <c r="Q20" s="20"/>
    </row>
    <row r="21" spans="1:16384" s="62" customFormat="1" ht="15" customHeight="1">
      <c r="A21" s="20"/>
      <c r="B21" s="233"/>
      <c r="C21" s="600" t="s">
        <v>24</v>
      </c>
      <c r="D21" s="591">
        <f>+Revenues!E21</f>
        <v>-47</v>
      </c>
      <c r="E21" s="58">
        <v>0</v>
      </c>
      <c r="F21" s="58"/>
      <c r="G21" s="592">
        <f t="shared" si="0"/>
        <v>-47</v>
      </c>
      <c r="H21" s="601"/>
      <c r="I21" s="591">
        <f>+Revenues!J21</f>
        <v>-53</v>
      </c>
      <c r="J21" s="58">
        <v>0</v>
      </c>
      <c r="K21" s="58"/>
      <c r="L21" s="592">
        <f t="shared" si="1"/>
        <v>-53</v>
      </c>
      <c r="M21" s="601"/>
      <c r="N21" s="594">
        <f t="shared" si="2"/>
        <v>-0.1132075471698113</v>
      </c>
      <c r="O21" s="595">
        <f t="shared" si="3"/>
        <v>-0.1132075471698113</v>
      </c>
      <c r="P21" s="602"/>
      <c r="Q21" s="20"/>
    </row>
    <row r="22" spans="1:16384" ht="15" customHeight="1">
      <c r="A22" s="20"/>
      <c r="B22" s="183"/>
      <c r="C22" s="590"/>
      <c r="D22" s="598"/>
      <c r="E22" s="79"/>
      <c r="F22" s="79"/>
      <c r="G22" s="599"/>
      <c r="H22" s="586"/>
      <c r="I22" s="598"/>
      <c r="J22" s="79"/>
      <c r="K22" s="79"/>
      <c r="L22" s="599"/>
      <c r="M22" s="586"/>
      <c r="N22" s="587"/>
      <c r="O22" s="595"/>
      <c r="P22" s="589"/>
      <c r="Q22" s="20"/>
    </row>
    <row r="23" spans="1:16384" s="62" customFormat="1" ht="15" customHeight="1">
      <c r="A23" s="20"/>
      <c r="B23" s="53"/>
      <c r="C23" s="123" t="s">
        <v>430</v>
      </c>
      <c r="D23" s="591">
        <f>+Revenues!E23</f>
        <v>2105</v>
      </c>
      <c r="E23" s="58">
        <f>E8+E17+E15+E19+E21</f>
        <v>37</v>
      </c>
      <c r="F23" s="58"/>
      <c r="G23" s="592">
        <f t="shared" si="0"/>
        <v>2068</v>
      </c>
      <c r="H23" s="601"/>
      <c r="I23" s="591">
        <f>+Revenues!J23</f>
        <v>2869</v>
      </c>
      <c r="J23" s="58">
        <f>J8+J17+J15+J19+J21</f>
        <v>-7</v>
      </c>
      <c r="K23" s="58"/>
      <c r="L23" s="592">
        <f t="shared" si="1"/>
        <v>2876</v>
      </c>
      <c r="M23" s="601"/>
      <c r="N23" s="594">
        <f t="shared" si="2"/>
        <v>-0.26629487626350645</v>
      </c>
      <c r="O23" s="595">
        <f t="shared" si="3"/>
        <v>-0.28094575799721833</v>
      </c>
      <c r="P23" s="602"/>
      <c r="Q23" s="20"/>
    </row>
    <row r="24" spans="1:16384" s="62" customFormat="1" ht="15" customHeight="1">
      <c r="A24" s="20"/>
      <c r="B24" s="53"/>
      <c r="C24" s="123"/>
      <c r="D24" s="591"/>
      <c r="E24" s="58"/>
      <c r="F24" s="58"/>
      <c r="G24" s="592"/>
      <c r="H24" s="601"/>
      <c r="I24" s="591"/>
      <c r="J24" s="58"/>
      <c r="K24" s="58"/>
      <c r="L24" s="592"/>
      <c r="M24" s="601"/>
      <c r="N24" s="594"/>
      <c r="O24" s="595"/>
      <c r="P24" s="602"/>
      <c r="Q24" s="20"/>
    </row>
    <row r="25" spans="1:16384" s="62" customFormat="1" ht="15" customHeight="1">
      <c r="A25" s="20"/>
      <c r="B25" s="53"/>
      <c r="C25" s="256" t="s">
        <v>283</v>
      </c>
      <c r="D25" s="603">
        <f>+Revenues!E25</f>
        <v>0</v>
      </c>
      <c r="E25" s="128">
        <v>0</v>
      </c>
      <c r="F25" s="128"/>
      <c r="G25" s="604">
        <f t="shared" si="0"/>
        <v>0</v>
      </c>
      <c r="H25" s="605"/>
      <c r="I25" s="603">
        <f>+Revenues!J25</f>
        <v>808</v>
      </c>
      <c r="J25" s="128">
        <v>0</v>
      </c>
      <c r="K25" s="128"/>
      <c r="L25" s="604">
        <f t="shared" si="1"/>
        <v>808</v>
      </c>
      <c r="M25" s="605"/>
      <c r="N25" s="606">
        <f t="shared" si="2"/>
        <v>-1</v>
      </c>
      <c r="O25" s="607">
        <f t="shared" si="3"/>
        <v>-1</v>
      </c>
      <c r="P25" s="602"/>
      <c r="Q25" s="20"/>
    </row>
    <row r="26" spans="1:16384" s="62" customFormat="1" ht="15" customHeight="1">
      <c r="A26" s="20"/>
      <c r="B26" s="53"/>
      <c r="C26" s="123"/>
      <c r="D26" s="591"/>
      <c r="E26" s="58"/>
      <c r="F26" s="58"/>
      <c r="G26" s="592"/>
      <c r="H26" s="601"/>
      <c r="I26" s="591"/>
      <c r="J26" s="58"/>
      <c r="K26" s="58"/>
      <c r="L26" s="592"/>
      <c r="M26" s="601"/>
      <c r="N26" s="594"/>
      <c r="O26" s="595"/>
      <c r="P26" s="602"/>
      <c r="Q26" s="20"/>
    </row>
    <row r="27" spans="1:16384" s="62" customFormat="1" ht="15" customHeight="1">
      <c r="A27" s="20"/>
      <c r="B27" s="53"/>
      <c r="C27" s="123" t="s">
        <v>353</v>
      </c>
      <c r="D27" s="591">
        <f>+Revenues!E27</f>
        <v>2105</v>
      </c>
      <c r="E27" s="58">
        <f>E23-E25</f>
        <v>37</v>
      </c>
      <c r="F27" s="58"/>
      <c r="G27" s="592">
        <f t="shared" si="0"/>
        <v>2068</v>
      </c>
      <c r="H27" s="601"/>
      <c r="I27" s="591">
        <f>+Revenues!J27</f>
        <v>2061</v>
      </c>
      <c r="J27" s="58">
        <f>J23-J25</f>
        <v>-7</v>
      </c>
      <c r="K27" s="58"/>
      <c r="L27" s="592">
        <f t="shared" si="1"/>
        <v>2068</v>
      </c>
      <c r="M27" s="601"/>
      <c r="N27" s="594">
        <f t="shared" si="2"/>
        <v>2.134885977680745E-2</v>
      </c>
      <c r="O27" s="595">
        <f t="shared" si="3"/>
        <v>0</v>
      </c>
      <c r="P27" s="602"/>
      <c r="Q27" s="20"/>
    </row>
    <row r="28" spans="1:16384" ht="15" customHeight="1">
      <c r="A28" s="20"/>
      <c r="B28" s="74"/>
      <c r="C28" s="590"/>
      <c r="D28" s="608"/>
      <c r="E28" s="609"/>
      <c r="F28" s="609"/>
      <c r="G28" s="608"/>
      <c r="H28" s="610"/>
      <c r="I28" s="608"/>
      <c r="J28" s="611"/>
      <c r="K28" s="608"/>
      <c r="L28" s="608"/>
      <c r="M28" s="459"/>
      <c r="N28" s="612"/>
      <c r="O28" s="612"/>
      <c r="P28" s="459"/>
      <c r="Q28" s="20"/>
    </row>
    <row r="29" spans="1:16384" ht="9"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7.25">
      <c r="A30" s="229"/>
      <c r="B30" s="259" t="s">
        <v>431</v>
      </c>
      <c r="C30" s="48"/>
      <c r="D30" s="48"/>
      <c r="E30" s="52"/>
      <c r="F30" s="52"/>
      <c r="G30" s="167"/>
      <c r="H30" s="44"/>
      <c r="I30" s="48"/>
      <c r="J30" s="48"/>
      <c r="K30" s="48"/>
      <c r="L30" s="167"/>
      <c r="M30" s="229"/>
      <c r="N30" s="613"/>
      <c r="O30" s="613"/>
      <c r="P30" s="229"/>
      <c r="Q30" s="229"/>
    </row>
    <row r="31" spans="1:16384" s="229" customFormat="1">
      <c r="D31" s="614"/>
      <c r="E31" s="615"/>
      <c r="F31" s="614"/>
      <c r="G31" s="614"/>
      <c r="H31" s="614"/>
      <c r="I31" s="614"/>
      <c r="J31" s="615"/>
      <c r="K31" s="614"/>
      <c r="L31" s="614"/>
      <c r="N31" s="613"/>
      <c r="O31" s="613"/>
    </row>
    <row r="32" spans="1:16384" ht="9"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20" ht="15" customHeight="1">
      <c r="A33" s="20"/>
      <c r="B33" s="38"/>
      <c r="C33" s="39" t="s">
        <v>29</v>
      </c>
      <c r="D33" s="572" t="str">
        <f>+D2</f>
        <v>Q4 2014</v>
      </c>
      <c r="E33" s="616" t="str">
        <f>+E2</f>
        <v>Incidentals</v>
      </c>
      <c r="F33" s="617" t="s">
        <v>146</v>
      </c>
      <c r="G33" s="572" t="str">
        <f>+G2</f>
        <v>Q4 2014</v>
      </c>
      <c r="H33" s="574"/>
      <c r="I33" s="572" t="str">
        <f>+I2</f>
        <v>Q4 2013</v>
      </c>
      <c r="J33" s="616" t="str">
        <f>+J2</f>
        <v>Incidentals</v>
      </c>
      <c r="K33" s="617" t="s">
        <v>146</v>
      </c>
      <c r="L33" s="572" t="str">
        <f>+L2</f>
        <v>Q4 2013</v>
      </c>
      <c r="M33" s="574"/>
      <c r="N33" s="575" t="s">
        <v>215</v>
      </c>
      <c r="O33" s="575" t="s">
        <v>215</v>
      </c>
      <c r="P33" s="574"/>
      <c r="Q33" s="20"/>
    </row>
    <row r="34" spans="1:20" ht="15" customHeight="1">
      <c r="A34" s="20"/>
      <c r="B34" s="38"/>
      <c r="C34" s="45" t="s">
        <v>153</v>
      </c>
      <c r="D34" s="616" t="s">
        <v>145</v>
      </c>
      <c r="E34" s="616"/>
      <c r="F34" s="616"/>
      <c r="G34" s="570" t="s">
        <v>495</v>
      </c>
      <c r="H34" s="574"/>
      <c r="I34" s="616" t="s">
        <v>145</v>
      </c>
      <c r="J34" s="616"/>
      <c r="K34" s="616"/>
      <c r="L34" s="570" t="s">
        <v>495</v>
      </c>
      <c r="M34" s="574"/>
      <c r="N34" s="575" t="s">
        <v>145</v>
      </c>
      <c r="O34" s="575" t="s">
        <v>338</v>
      </c>
      <c r="P34" s="574"/>
      <c r="Q34" s="20"/>
    </row>
    <row r="35" spans="1:20" ht="15" customHeight="1">
      <c r="A35" s="20"/>
      <c r="B35" s="74"/>
      <c r="C35" s="74"/>
      <c r="D35" s="579"/>
      <c r="E35" s="579"/>
      <c r="F35" s="579"/>
      <c r="G35" s="579"/>
      <c r="H35" s="590"/>
      <c r="I35" s="579"/>
      <c r="J35" s="579"/>
      <c r="K35" s="579"/>
      <c r="L35" s="579"/>
      <c r="M35" s="590"/>
      <c r="N35" s="618"/>
      <c r="O35" s="619"/>
      <c r="P35" s="590"/>
      <c r="Q35" s="20"/>
    </row>
    <row r="36" spans="1:20" ht="15" customHeight="1">
      <c r="A36" s="20"/>
      <c r="B36" s="74"/>
      <c r="C36" s="82" t="s">
        <v>285</v>
      </c>
      <c r="D36" s="584">
        <f>'Profit &amp; Margin'!E5</f>
        <v>-3</v>
      </c>
      <c r="E36" s="79">
        <v>0</v>
      </c>
      <c r="F36" s="79">
        <v>0</v>
      </c>
      <c r="G36" s="585">
        <f>+D36-E36-F36</f>
        <v>-3</v>
      </c>
      <c r="H36" s="586"/>
      <c r="I36" s="584">
        <f>+'Profit &amp; Margin'!J5</f>
        <v>264</v>
      </c>
      <c r="J36" s="79">
        <v>0</v>
      </c>
      <c r="K36" s="79">
        <v>-6</v>
      </c>
      <c r="L36" s="585">
        <f>+I36-J36-K36</f>
        <v>270</v>
      </c>
      <c r="M36" s="586"/>
      <c r="N36" s="587" t="str">
        <f>+IFERROR(IF(D36*I36&lt;0,"n.m.",IF(D36/I36-1&gt;100%,"&gt;100%",D36/I36-1)),"n.m.")</f>
        <v>n.m.</v>
      </c>
      <c r="O36" s="620" t="str">
        <f>+IFERROR(IF(G36*L36&lt;0,"n.m.",IF(G36/L36-1&gt;100%,"&gt;100%",G36/L36-1)),"n.m.")</f>
        <v>n.m.</v>
      </c>
      <c r="P36" s="589"/>
      <c r="Q36" s="20"/>
    </row>
    <row r="37" spans="1:20" ht="15" customHeight="1">
      <c r="A37" s="20"/>
      <c r="B37" s="74"/>
      <c r="C37" s="590" t="s">
        <v>21</v>
      </c>
      <c r="D37" s="584">
        <f>'Profit &amp; Margin'!E6</f>
        <v>34</v>
      </c>
      <c r="E37" s="79">
        <v>-3</v>
      </c>
      <c r="F37" s="79">
        <v>-1</v>
      </c>
      <c r="G37" s="585">
        <f t="shared" ref="G37:G56" si="5">+D37-E37-F37</f>
        <v>38</v>
      </c>
      <c r="H37" s="586"/>
      <c r="I37" s="584">
        <f>+'Profit &amp; Margin'!J6</f>
        <v>50</v>
      </c>
      <c r="J37" s="79">
        <v>6</v>
      </c>
      <c r="K37" s="79">
        <v>0</v>
      </c>
      <c r="L37" s="585">
        <f t="shared" ref="L37:L39" si="6">+I37-J37-K37</f>
        <v>44</v>
      </c>
      <c r="M37" s="586"/>
      <c r="N37" s="621">
        <f t="shared" ref="N37:N56" si="7">+IFERROR(IF(D37*I37&lt;0,"n.m.",IF(D37/I37-1&gt;100%,"&gt;100%",D37/I37-1)),"n.m.")</f>
        <v>-0.31999999999999995</v>
      </c>
      <c r="O37" s="620">
        <f t="shared" ref="O37:O56" si="8">+IFERROR(IF(G37*L37&lt;0,"n.m.",IF(G37/L37-1&gt;100%,"&gt;100%",G37/L37-1)),"n.m.")</f>
        <v>-0.13636363636363635</v>
      </c>
      <c r="P37" s="589"/>
      <c r="Q37" s="20"/>
    </row>
    <row r="38" spans="1:20" s="62" customFormat="1" ht="15" customHeight="1">
      <c r="A38" s="20"/>
      <c r="B38" s="53"/>
      <c r="C38" s="590" t="s">
        <v>207</v>
      </c>
      <c r="D38" s="584">
        <f>'Profit &amp; Margin'!E7</f>
        <v>-3</v>
      </c>
      <c r="E38" s="79">
        <v>0</v>
      </c>
      <c r="F38" s="79">
        <v>-3</v>
      </c>
      <c r="G38" s="585">
        <f t="shared" si="5"/>
        <v>0</v>
      </c>
      <c r="H38" s="586"/>
      <c r="I38" s="584">
        <f>+'Profit &amp; Margin'!J7</f>
        <v>10</v>
      </c>
      <c r="J38" s="79">
        <v>12</v>
      </c>
      <c r="K38" s="79">
        <v>0</v>
      </c>
      <c r="L38" s="585">
        <f t="shared" si="6"/>
        <v>-2</v>
      </c>
      <c r="M38" s="586"/>
      <c r="N38" s="621" t="str">
        <f t="shared" si="7"/>
        <v>n.m.</v>
      </c>
      <c r="O38" s="620">
        <f t="shared" si="8"/>
        <v>-1</v>
      </c>
      <c r="P38" s="589"/>
      <c r="Q38" s="20"/>
    </row>
    <row r="39" spans="1:20" s="62" customFormat="1" ht="15" customHeight="1">
      <c r="A39" s="20"/>
      <c r="B39" s="53"/>
      <c r="C39" s="245" t="s">
        <v>429</v>
      </c>
      <c r="D39" s="591">
        <f>'Profit &amp; Margin'!E8</f>
        <v>28</v>
      </c>
      <c r="E39" s="58">
        <f>E36+E37+E38</f>
        <v>-3</v>
      </c>
      <c r="F39" s="58">
        <f>F36+F37+F38</f>
        <v>-4</v>
      </c>
      <c r="G39" s="592">
        <f t="shared" si="5"/>
        <v>35</v>
      </c>
      <c r="H39" s="593"/>
      <c r="I39" s="591">
        <f>+'Profit &amp; Margin'!J8</f>
        <v>324</v>
      </c>
      <c r="J39" s="58">
        <f>J36+J37+J38</f>
        <v>18</v>
      </c>
      <c r="K39" s="58">
        <f>K36+K37+K38</f>
        <v>-6</v>
      </c>
      <c r="L39" s="592">
        <f t="shared" si="6"/>
        <v>312</v>
      </c>
      <c r="M39" s="593"/>
      <c r="N39" s="622">
        <f t="shared" si="7"/>
        <v>-0.91358024691358031</v>
      </c>
      <c r="O39" s="623">
        <f t="shared" si="8"/>
        <v>-0.88782051282051277</v>
      </c>
      <c r="P39" s="596"/>
      <c r="Q39" s="20"/>
    </row>
    <row r="40" spans="1:20" s="62" customFormat="1" ht="15" customHeight="1">
      <c r="A40" s="20"/>
      <c r="B40" s="53"/>
      <c r="C40" s="597"/>
      <c r="D40" s="598"/>
      <c r="E40" s="58"/>
      <c r="F40" s="58"/>
      <c r="G40" s="599"/>
      <c r="H40" s="593"/>
      <c r="I40" s="598"/>
      <c r="J40" s="58"/>
      <c r="K40" s="58"/>
      <c r="L40" s="599"/>
      <c r="M40" s="593"/>
      <c r="N40" s="622"/>
      <c r="O40" s="623"/>
      <c r="P40" s="596"/>
      <c r="Q40" s="20"/>
    </row>
    <row r="41" spans="1:20" ht="15" customHeight="1">
      <c r="A41" s="20"/>
      <c r="B41" s="74"/>
      <c r="C41" s="590" t="s">
        <v>186</v>
      </c>
      <c r="D41" s="584">
        <f>'Profit &amp; Margin'!E10</f>
        <v>39</v>
      </c>
      <c r="E41" s="79">
        <v>0</v>
      </c>
      <c r="F41" s="79">
        <v>0</v>
      </c>
      <c r="G41" s="585">
        <f t="shared" si="5"/>
        <v>39</v>
      </c>
      <c r="H41" s="586"/>
      <c r="I41" s="584">
        <f>+'Profit &amp; Margin'!J10</f>
        <v>33</v>
      </c>
      <c r="J41" s="79">
        <v>0</v>
      </c>
      <c r="K41" s="79">
        <v>-2</v>
      </c>
      <c r="L41" s="585">
        <f>+I41-J41-K41</f>
        <v>35</v>
      </c>
      <c r="M41" s="586"/>
      <c r="N41" s="621">
        <f t="shared" si="7"/>
        <v>0.18181818181818188</v>
      </c>
      <c r="O41" s="620">
        <f t="shared" si="8"/>
        <v>0.11428571428571432</v>
      </c>
      <c r="P41" s="589"/>
      <c r="Q41" s="20"/>
    </row>
    <row r="42" spans="1:20" s="132" customFormat="1" ht="15" customHeight="1">
      <c r="A42" s="20"/>
      <c r="B42" s="124"/>
      <c r="C42" s="590" t="s">
        <v>187</v>
      </c>
      <c r="D42" s="584">
        <f>'Profit &amp; Margin'!E11</f>
        <v>96</v>
      </c>
      <c r="E42" s="79">
        <v>0</v>
      </c>
      <c r="F42" s="79">
        <v>-1</v>
      </c>
      <c r="G42" s="585">
        <f t="shared" si="5"/>
        <v>97</v>
      </c>
      <c r="H42" s="586"/>
      <c r="I42" s="584">
        <f>+'Profit &amp; Margin'!J11</f>
        <v>100</v>
      </c>
      <c r="J42" s="79">
        <v>0</v>
      </c>
      <c r="K42" s="79">
        <v>-1</v>
      </c>
      <c r="L42" s="585">
        <f t="shared" ref="L42:L46" si="9">+I42-J42-K42</f>
        <v>101</v>
      </c>
      <c r="M42" s="586"/>
      <c r="N42" s="621">
        <f t="shared" si="7"/>
        <v>-4.0000000000000036E-2</v>
      </c>
      <c r="O42" s="620">
        <f t="shared" si="8"/>
        <v>-3.9603960396039639E-2</v>
      </c>
      <c r="P42" s="589"/>
      <c r="Q42" s="20"/>
    </row>
    <row r="43" spans="1:20" ht="15" customHeight="1">
      <c r="A43" s="20"/>
      <c r="B43" s="74"/>
      <c r="C43" s="590" t="s">
        <v>22</v>
      </c>
      <c r="D43" s="584">
        <f>'Profit &amp; Margin'!E12</f>
        <v>146</v>
      </c>
      <c r="E43" s="79">
        <v>5</v>
      </c>
      <c r="F43" s="79">
        <v>-8</v>
      </c>
      <c r="G43" s="585">
        <f t="shared" si="5"/>
        <v>149</v>
      </c>
      <c r="H43" s="586"/>
      <c r="I43" s="584">
        <f>+'Profit &amp; Margin'!J12</f>
        <v>139</v>
      </c>
      <c r="J43" s="79">
        <v>-10</v>
      </c>
      <c r="K43" s="79">
        <v>-23</v>
      </c>
      <c r="L43" s="585">
        <f t="shared" si="9"/>
        <v>172</v>
      </c>
      <c r="M43" s="586"/>
      <c r="N43" s="621">
        <f t="shared" si="7"/>
        <v>5.0359712230215736E-2</v>
      </c>
      <c r="O43" s="620">
        <f t="shared" si="8"/>
        <v>-0.13372093023255816</v>
      </c>
      <c r="P43" s="589"/>
      <c r="Q43" s="20"/>
    </row>
    <row r="44" spans="1:20" ht="15" customHeight="1">
      <c r="A44" s="20"/>
      <c r="B44" s="74"/>
      <c r="C44" s="82" t="s">
        <v>193</v>
      </c>
      <c r="D44" s="584">
        <f>'Profit &amp; Margin'!E13</f>
        <v>321</v>
      </c>
      <c r="E44" s="79">
        <v>0</v>
      </c>
      <c r="F44" s="79">
        <v>-1</v>
      </c>
      <c r="G44" s="585">
        <f t="shared" si="5"/>
        <v>322</v>
      </c>
      <c r="H44" s="586"/>
      <c r="I44" s="584">
        <f>+'Profit &amp; Margin'!J13</f>
        <v>313</v>
      </c>
      <c r="J44" s="79">
        <v>-7</v>
      </c>
      <c r="K44" s="79">
        <v>-3</v>
      </c>
      <c r="L44" s="585">
        <f t="shared" si="9"/>
        <v>323</v>
      </c>
      <c r="M44" s="586"/>
      <c r="N44" s="621">
        <f t="shared" si="7"/>
        <v>2.5559105431310014E-2</v>
      </c>
      <c r="O44" s="620">
        <f t="shared" si="8"/>
        <v>-3.0959752321981782E-3</v>
      </c>
      <c r="P44" s="589"/>
      <c r="Q44" s="20"/>
    </row>
    <row r="45" spans="1:20" ht="15" customHeight="1">
      <c r="A45" s="20"/>
      <c r="B45" s="74"/>
      <c r="C45" s="590" t="s">
        <v>207</v>
      </c>
      <c r="D45" s="584">
        <f>'Profit &amp; Margin'!E14</f>
        <v>54</v>
      </c>
      <c r="E45" s="79">
        <v>30</v>
      </c>
      <c r="F45" s="79">
        <v>-13</v>
      </c>
      <c r="G45" s="585">
        <f t="shared" si="5"/>
        <v>37</v>
      </c>
      <c r="H45" s="586"/>
      <c r="I45" s="584">
        <f>+'Profit &amp; Margin'!J14</f>
        <v>-4</v>
      </c>
      <c r="J45" s="79">
        <v>0</v>
      </c>
      <c r="K45" s="79">
        <v>0</v>
      </c>
      <c r="L45" s="585">
        <f t="shared" si="9"/>
        <v>-4</v>
      </c>
      <c r="M45" s="586"/>
      <c r="N45" s="621" t="str">
        <f t="shared" si="7"/>
        <v>n.m.</v>
      </c>
      <c r="O45" s="620" t="str">
        <f t="shared" si="8"/>
        <v>n.m.</v>
      </c>
      <c r="P45" s="589"/>
      <c r="Q45" s="20"/>
    </row>
    <row r="46" spans="1:20" s="62" customFormat="1" ht="15" customHeight="1">
      <c r="A46" s="20"/>
      <c r="B46" s="233"/>
      <c r="C46" s="597" t="s">
        <v>105</v>
      </c>
      <c r="D46" s="591">
        <f>'Profit &amp; Margin'!E15</f>
        <v>656</v>
      </c>
      <c r="E46" s="58">
        <f t="shared" ref="E46:F46" si="10">E41+E42+E43+E44+E45</f>
        <v>35</v>
      </c>
      <c r="F46" s="58">
        <f t="shared" si="10"/>
        <v>-23</v>
      </c>
      <c r="G46" s="592">
        <f t="shared" si="5"/>
        <v>644</v>
      </c>
      <c r="H46" s="593"/>
      <c r="I46" s="591">
        <f>+'Profit &amp; Margin'!J15</f>
        <v>581</v>
      </c>
      <c r="J46" s="58">
        <f t="shared" ref="J46:K46" si="11">J41+J42+J43+J44+J45</f>
        <v>-17</v>
      </c>
      <c r="K46" s="58">
        <f t="shared" si="11"/>
        <v>-29</v>
      </c>
      <c r="L46" s="592">
        <f t="shared" si="9"/>
        <v>627</v>
      </c>
      <c r="M46" s="593"/>
      <c r="N46" s="622">
        <f t="shared" si="7"/>
        <v>0.12908777969018925</v>
      </c>
      <c r="O46" s="623">
        <f t="shared" si="8"/>
        <v>2.7113237639553533E-2</v>
      </c>
      <c r="P46" s="596"/>
      <c r="Q46" s="20"/>
    </row>
    <row r="47" spans="1:20" ht="15" customHeight="1">
      <c r="A47" s="20"/>
      <c r="B47" s="183"/>
      <c r="C47" s="590"/>
      <c r="D47" s="624"/>
      <c r="E47" s="79"/>
      <c r="F47" s="79"/>
      <c r="G47" s="592"/>
      <c r="H47" s="586"/>
      <c r="I47" s="624"/>
      <c r="J47" s="79"/>
      <c r="K47" s="79"/>
      <c r="L47" s="592"/>
      <c r="M47" s="593"/>
      <c r="N47" s="621"/>
      <c r="O47" s="623"/>
      <c r="P47" s="589"/>
      <c r="Q47" s="20"/>
    </row>
    <row r="48" spans="1:20" s="62" customFormat="1" ht="15" customHeight="1">
      <c r="A48" s="20"/>
      <c r="B48" s="53"/>
      <c r="C48" s="600" t="s">
        <v>114</v>
      </c>
      <c r="D48" s="591">
        <f>'Profit &amp; Margin'!E17</f>
        <v>6</v>
      </c>
      <c r="E48" s="58">
        <v>0</v>
      </c>
      <c r="F48" s="58">
        <v>0</v>
      </c>
      <c r="G48" s="592">
        <f t="shared" si="5"/>
        <v>6</v>
      </c>
      <c r="H48" s="601"/>
      <c r="I48" s="591">
        <f>+'Profit &amp; Margin'!J17</f>
        <v>6</v>
      </c>
      <c r="J48" s="58">
        <v>0</v>
      </c>
      <c r="K48" s="58">
        <v>0</v>
      </c>
      <c r="L48" s="592">
        <f t="shared" ref="L48" si="12">+I48-J48-K48</f>
        <v>6</v>
      </c>
      <c r="M48" s="601"/>
      <c r="N48" s="622">
        <f t="shared" si="7"/>
        <v>0</v>
      </c>
      <c r="O48" s="623">
        <f t="shared" si="8"/>
        <v>0</v>
      </c>
      <c r="P48" s="602"/>
      <c r="Q48" s="20"/>
      <c r="T48" s="158"/>
    </row>
    <row r="49" spans="1:16384" ht="15" customHeight="1">
      <c r="A49" s="20"/>
      <c r="B49" s="183"/>
      <c r="C49" s="590"/>
      <c r="D49" s="624"/>
      <c r="E49" s="79"/>
      <c r="F49" s="79"/>
      <c r="G49" s="592"/>
      <c r="H49" s="586"/>
      <c r="I49" s="624"/>
      <c r="J49" s="79"/>
      <c r="K49" s="79"/>
      <c r="L49" s="592"/>
      <c r="M49" s="586"/>
      <c r="N49" s="621"/>
      <c r="O49" s="623"/>
      <c r="P49" s="589"/>
      <c r="Q49" s="20"/>
    </row>
    <row r="50" spans="1:16384" s="62" customFormat="1" ht="15" customHeight="1">
      <c r="A50" s="20"/>
      <c r="B50" s="233"/>
      <c r="C50" s="600" t="s">
        <v>23</v>
      </c>
      <c r="D50" s="591">
        <f>'Profit &amp; Margin'!E19</f>
        <v>1</v>
      </c>
      <c r="E50" s="58">
        <v>21</v>
      </c>
      <c r="F50" s="58">
        <v>-4</v>
      </c>
      <c r="G50" s="592">
        <f t="shared" si="5"/>
        <v>-16</v>
      </c>
      <c r="H50" s="601"/>
      <c r="I50" s="591">
        <f>+'Profit &amp; Margin'!J19</f>
        <v>-68</v>
      </c>
      <c r="J50" s="58">
        <v>-77</v>
      </c>
      <c r="K50" s="58">
        <v>-4</v>
      </c>
      <c r="L50" s="592">
        <f t="shared" ref="L50" si="13">+I50-J50-K50</f>
        <v>13</v>
      </c>
      <c r="M50" s="601"/>
      <c r="N50" s="622" t="str">
        <f t="shared" si="7"/>
        <v>n.m.</v>
      </c>
      <c r="O50" s="623" t="str">
        <f t="shared" si="8"/>
        <v>n.m.</v>
      </c>
      <c r="P50" s="602"/>
      <c r="Q50" s="20"/>
    </row>
    <row r="51" spans="1:16384" s="62" customFormat="1" ht="15" customHeight="1">
      <c r="A51" s="20"/>
      <c r="B51" s="233"/>
      <c r="C51" s="600"/>
      <c r="D51" s="624"/>
      <c r="E51" s="58"/>
      <c r="F51" s="58"/>
      <c r="G51" s="625"/>
      <c r="H51" s="601"/>
      <c r="I51" s="624"/>
      <c r="J51" s="58"/>
      <c r="K51" s="58"/>
      <c r="L51" s="625"/>
      <c r="M51" s="601"/>
      <c r="N51" s="622"/>
      <c r="O51" s="623"/>
      <c r="P51" s="602"/>
      <c r="Q51" s="20"/>
    </row>
    <row r="52" spans="1:16384" s="62" customFormat="1" ht="15" customHeight="1">
      <c r="A52" s="20"/>
      <c r="B52" s="53"/>
      <c r="C52" s="123" t="s">
        <v>496</v>
      </c>
      <c r="D52" s="591">
        <f>'Profit &amp; Margin'!E21</f>
        <v>691</v>
      </c>
      <c r="E52" s="58">
        <f>E39+E48+E46+E50</f>
        <v>53</v>
      </c>
      <c r="F52" s="58">
        <f>F39+F48+F46+F50</f>
        <v>-31</v>
      </c>
      <c r="G52" s="592">
        <f t="shared" si="5"/>
        <v>669</v>
      </c>
      <c r="H52" s="601"/>
      <c r="I52" s="591">
        <f>+'Profit &amp; Margin'!J21</f>
        <v>843</v>
      </c>
      <c r="J52" s="58">
        <f>J39+J48+J46+J50</f>
        <v>-76</v>
      </c>
      <c r="K52" s="58">
        <f>K39+K48+K46+K50</f>
        <v>-39</v>
      </c>
      <c r="L52" s="592">
        <f t="shared" ref="L52" si="14">+I52-J52-K52</f>
        <v>958</v>
      </c>
      <c r="M52" s="601"/>
      <c r="N52" s="622">
        <f t="shared" si="7"/>
        <v>-0.18030842230130484</v>
      </c>
      <c r="O52" s="623">
        <f t="shared" si="8"/>
        <v>-0.30167014613778709</v>
      </c>
      <c r="P52" s="602"/>
      <c r="Q52" s="20"/>
    </row>
    <row r="53" spans="1:16384" s="62" customFormat="1" ht="15" customHeight="1">
      <c r="A53" s="20"/>
      <c r="B53" s="53"/>
      <c r="C53" s="123"/>
      <c r="D53" s="598"/>
      <c r="E53" s="58"/>
      <c r="F53" s="58"/>
      <c r="G53" s="599"/>
      <c r="H53" s="601"/>
      <c r="I53" s="598"/>
      <c r="J53" s="58"/>
      <c r="K53" s="58"/>
      <c r="L53" s="599"/>
      <c r="M53" s="586"/>
      <c r="N53" s="622"/>
      <c r="O53" s="623"/>
      <c r="P53" s="602"/>
      <c r="Q53" s="20"/>
    </row>
    <row r="54" spans="1:16384" s="62" customFormat="1" ht="15" customHeight="1">
      <c r="A54" s="20"/>
      <c r="B54" s="53"/>
      <c r="C54" s="256" t="s">
        <v>283</v>
      </c>
      <c r="D54" s="603">
        <f>'Profit &amp; Margin'!E23</f>
        <v>0</v>
      </c>
      <c r="E54" s="128">
        <v>0</v>
      </c>
      <c r="F54" s="128">
        <v>0</v>
      </c>
      <c r="G54" s="604">
        <f t="shared" si="5"/>
        <v>0</v>
      </c>
      <c r="H54" s="605"/>
      <c r="I54" s="626">
        <f>+'Profit &amp; Margin'!J23</f>
        <v>262</v>
      </c>
      <c r="J54" s="128">
        <v>0</v>
      </c>
      <c r="K54" s="128">
        <v>-6</v>
      </c>
      <c r="L54" s="604">
        <f t="shared" ref="L54" si="15">+I54-J54-K54</f>
        <v>268</v>
      </c>
      <c r="M54" s="601"/>
      <c r="N54" s="627">
        <f t="shared" si="7"/>
        <v>-1</v>
      </c>
      <c r="O54" s="628">
        <f t="shared" si="8"/>
        <v>-1</v>
      </c>
      <c r="P54" s="602"/>
      <c r="Q54" s="20"/>
    </row>
    <row r="55" spans="1:16384" s="62" customFormat="1" ht="15" customHeight="1">
      <c r="A55" s="20"/>
      <c r="B55" s="53"/>
      <c r="C55" s="123"/>
      <c r="D55" s="598"/>
      <c r="E55" s="58"/>
      <c r="F55" s="58"/>
      <c r="G55" s="599"/>
      <c r="H55" s="601"/>
      <c r="I55" s="598"/>
      <c r="J55" s="58"/>
      <c r="K55" s="58"/>
      <c r="L55" s="599"/>
      <c r="M55" s="601"/>
      <c r="N55" s="622"/>
      <c r="O55" s="623"/>
      <c r="P55" s="602"/>
      <c r="Q55" s="20"/>
    </row>
    <row r="56" spans="1:16384" s="62" customFormat="1" ht="15" customHeight="1">
      <c r="A56" s="20"/>
      <c r="B56" s="53"/>
      <c r="C56" s="123" t="s">
        <v>291</v>
      </c>
      <c r="D56" s="591">
        <f>'Profit &amp; Margin'!E25</f>
        <v>691</v>
      </c>
      <c r="E56" s="58">
        <f t="shared" ref="E56:F56" si="16">E52-E54</f>
        <v>53</v>
      </c>
      <c r="F56" s="58">
        <f t="shared" si="16"/>
        <v>-31</v>
      </c>
      <c r="G56" s="592">
        <f t="shared" si="5"/>
        <v>669</v>
      </c>
      <c r="H56" s="601"/>
      <c r="I56" s="591">
        <f>+'Profit &amp; Margin'!J25</f>
        <v>581</v>
      </c>
      <c r="J56" s="58">
        <f t="shared" ref="J56:K56" si="17">J52-J54</f>
        <v>-76</v>
      </c>
      <c r="K56" s="58">
        <f t="shared" si="17"/>
        <v>-33</v>
      </c>
      <c r="L56" s="592">
        <f t="shared" ref="L56" si="18">+I56-J56-K56</f>
        <v>690</v>
      </c>
      <c r="M56" s="605"/>
      <c r="N56" s="622">
        <f t="shared" si="7"/>
        <v>0.18932874354561102</v>
      </c>
      <c r="O56" s="623">
        <f t="shared" si="8"/>
        <v>-3.0434782608695699E-2</v>
      </c>
      <c r="P56" s="602"/>
      <c r="Q56" s="20"/>
    </row>
    <row r="57" spans="1:16384" ht="15" customHeight="1">
      <c r="A57" s="20"/>
      <c r="B57" s="183"/>
      <c r="C57" s="590"/>
      <c r="D57" s="608"/>
      <c r="E57" s="608"/>
      <c r="F57" s="608"/>
      <c r="G57" s="608"/>
      <c r="H57" s="610"/>
      <c r="I57" s="608"/>
      <c r="J57" s="611"/>
      <c r="K57" s="611"/>
      <c r="L57" s="608"/>
      <c r="M57" s="459"/>
      <c r="N57" s="612"/>
      <c r="O57" s="612"/>
      <c r="P57" s="459"/>
      <c r="Q57" s="20"/>
    </row>
    <row r="58" spans="1:16384" ht="9"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spans="1:16384" ht="17.25">
      <c r="A59" s="48"/>
      <c r="B59" s="259" t="s">
        <v>431</v>
      </c>
      <c r="C59" s="48"/>
      <c r="D59" s="48"/>
      <c r="E59" s="52"/>
      <c r="F59" s="52"/>
      <c r="G59" s="48"/>
      <c r="H59" s="44"/>
      <c r="I59" s="48"/>
      <c r="J59" s="48"/>
      <c r="K59" s="229"/>
      <c r="L59" s="48"/>
      <c r="M59" s="229"/>
      <c r="N59" s="613"/>
      <c r="O59" s="613"/>
      <c r="P59" s="229"/>
      <c r="Q59" s="48"/>
    </row>
    <row r="60" spans="1:16384" s="229" customFormat="1">
      <c r="E60" s="179"/>
      <c r="J60" s="179"/>
      <c r="N60" s="613"/>
      <c r="O60" s="613"/>
    </row>
    <row r="61" spans="1:16384" ht="9"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spans="1:16384" ht="15" customHeight="1">
      <c r="A62" s="20"/>
      <c r="B62" s="38"/>
      <c r="C62" s="39" t="s">
        <v>29</v>
      </c>
      <c r="D62" s="569" t="str">
        <f>+D33</f>
        <v>Q4 2014</v>
      </c>
      <c r="E62" s="616"/>
      <c r="F62" s="617"/>
      <c r="G62" s="572" t="str">
        <f>+G33</f>
        <v>Q4 2014</v>
      </c>
      <c r="H62" s="574"/>
      <c r="I62" s="569" t="str">
        <f>+I33</f>
        <v>Q4 2013</v>
      </c>
      <c r="J62" s="616"/>
      <c r="K62" s="617"/>
      <c r="L62" s="572" t="str">
        <f>+L33</f>
        <v>Q4 2013</v>
      </c>
      <c r="M62" s="574"/>
      <c r="N62" s="575"/>
      <c r="O62" s="575"/>
      <c r="P62" s="574"/>
      <c r="Q62" s="20"/>
    </row>
    <row r="63" spans="1:16384" ht="15" customHeight="1">
      <c r="A63" s="20"/>
      <c r="B63" s="38"/>
      <c r="C63" s="45" t="s">
        <v>158</v>
      </c>
      <c r="D63" s="576" t="s">
        <v>145</v>
      </c>
      <c r="E63" s="629"/>
      <c r="F63" s="577"/>
      <c r="G63" s="570" t="s">
        <v>495</v>
      </c>
      <c r="H63" s="574"/>
      <c r="I63" s="576" t="s">
        <v>145</v>
      </c>
      <c r="J63" s="629"/>
      <c r="K63" s="577"/>
      <c r="L63" s="570" t="s">
        <v>495</v>
      </c>
      <c r="M63" s="574"/>
      <c r="N63" s="575"/>
      <c r="O63" s="575"/>
      <c r="P63" s="574"/>
      <c r="Q63" s="20"/>
    </row>
    <row r="64" spans="1:16384" ht="15" customHeight="1">
      <c r="A64" s="20"/>
      <c r="B64" s="74"/>
      <c r="C64" s="74"/>
      <c r="D64" s="578"/>
      <c r="E64" s="580"/>
      <c r="F64" s="580"/>
      <c r="G64" s="580"/>
      <c r="H64" s="581"/>
      <c r="I64" s="578"/>
      <c r="J64" s="580"/>
      <c r="K64" s="580"/>
      <c r="L64" s="580"/>
      <c r="M64" s="581"/>
      <c r="N64" s="459"/>
      <c r="O64" s="630"/>
      <c r="P64" s="581"/>
      <c r="Q64" s="20"/>
    </row>
    <row r="65" spans="1:17" ht="15" customHeight="1">
      <c r="A65" s="20"/>
      <c r="B65" s="74"/>
      <c r="C65" s="590" t="s">
        <v>285</v>
      </c>
      <c r="D65" s="631">
        <f>D36/D5</f>
        <v>-1</v>
      </c>
      <c r="E65" s="315"/>
      <c r="F65" s="315"/>
      <c r="G65" s="632">
        <f>G36/G5</f>
        <v>-1</v>
      </c>
      <c r="H65" s="633"/>
      <c r="I65" s="631">
        <f>I36/I5</f>
        <v>0.31616766467065871</v>
      </c>
      <c r="J65" s="315"/>
      <c r="K65" s="315"/>
      <c r="L65" s="632">
        <f>L36/L5</f>
        <v>0.32335329341317365</v>
      </c>
      <c r="M65" s="634"/>
      <c r="N65" s="399"/>
      <c r="O65" s="635"/>
      <c r="P65" s="459"/>
      <c r="Q65" s="20"/>
    </row>
    <row r="66" spans="1:17" ht="15" customHeight="1">
      <c r="A66" s="20"/>
      <c r="B66" s="74"/>
      <c r="C66" s="590" t="s">
        <v>21</v>
      </c>
      <c r="D66" s="631">
        <f>D37/D6</f>
        <v>0.18888888888888888</v>
      </c>
      <c r="E66" s="315"/>
      <c r="F66" s="315"/>
      <c r="G66" s="632">
        <f>G37/G6</f>
        <v>0.21348314606741572</v>
      </c>
      <c r="H66" s="633"/>
      <c r="I66" s="631">
        <f>I37/I6</f>
        <v>0.27624309392265195</v>
      </c>
      <c r="J66" s="315"/>
      <c r="K66" s="315"/>
      <c r="L66" s="632">
        <f>L37/L6</f>
        <v>0.24309392265193369</v>
      </c>
      <c r="M66" s="634"/>
      <c r="N66" s="399"/>
      <c r="O66" s="635"/>
      <c r="P66" s="459"/>
      <c r="Q66" s="20"/>
    </row>
    <row r="67" spans="1:17" ht="15" customHeight="1">
      <c r="A67" s="20"/>
      <c r="B67" s="53"/>
      <c r="C67" s="590" t="s">
        <v>207</v>
      </c>
      <c r="D67" s="631">
        <f>D38/D7</f>
        <v>-0.375</v>
      </c>
      <c r="E67" s="315"/>
      <c r="F67" s="315"/>
      <c r="G67" s="632">
        <f>G38/G7</f>
        <v>0</v>
      </c>
      <c r="H67" s="633"/>
      <c r="I67" s="631">
        <f>I38/I7</f>
        <v>1</v>
      </c>
      <c r="J67" s="315"/>
      <c r="K67" s="315"/>
      <c r="L67" s="632">
        <f>L38/L7</f>
        <v>-0.2</v>
      </c>
      <c r="M67" s="634"/>
      <c r="N67" s="399"/>
      <c r="O67" s="635"/>
      <c r="P67" s="459"/>
      <c r="Q67" s="20"/>
    </row>
    <row r="68" spans="1:17" ht="15" customHeight="1">
      <c r="A68" s="20"/>
      <c r="B68" s="74"/>
      <c r="C68" s="597" t="s">
        <v>429</v>
      </c>
      <c r="D68" s="636">
        <f>D39/D8</f>
        <v>0.14659685863874344</v>
      </c>
      <c r="E68" s="323"/>
      <c r="F68" s="323"/>
      <c r="G68" s="637">
        <f>G39/G8</f>
        <v>0.18518518518518517</v>
      </c>
      <c r="H68" s="638"/>
      <c r="I68" s="636">
        <f>I39/I8</f>
        <v>0.31578947368421051</v>
      </c>
      <c r="J68" s="323"/>
      <c r="K68" s="323"/>
      <c r="L68" s="637">
        <f>L39/L8</f>
        <v>0.30409356725146197</v>
      </c>
      <c r="M68" s="639"/>
      <c r="N68" s="228"/>
      <c r="O68" s="635"/>
      <c r="P68" s="451"/>
      <c r="Q68" s="20"/>
    </row>
    <row r="69" spans="1:17" ht="15" customHeight="1">
      <c r="A69" s="20"/>
      <c r="B69" s="74"/>
      <c r="C69" s="597"/>
      <c r="D69" s="636"/>
      <c r="E69" s="323"/>
      <c r="F69" s="323"/>
      <c r="G69" s="637"/>
      <c r="H69" s="638"/>
      <c r="I69" s="636"/>
      <c r="J69" s="323"/>
      <c r="K69" s="323"/>
      <c r="L69" s="637"/>
      <c r="M69" s="639"/>
      <c r="N69" s="228"/>
      <c r="O69" s="635"/>
      <c r="P69" s="451"/>
      <c r="Q69" s="20"/>
    </row>
    <row r="70" spans="1:17" ht="15" customHeight="1">
      <c r="A70" s="20"/>
      <c r="B70" s="74"/>
      <c r="C70" s="590" t="s">
        <v>186</v>
      </c>
      <c r="D70" s="631">
        <f t="shared" ref="D70:D75" si="19">D41/D10</f>
        <v>0.11079545454545454</v>
      </c>
      <c r="E70" s="315"/>
      <c r="F70" s="315"/>
      <c r="G70" s="632">
        <f t="shared" ref="G70:G75" si="20">G41/G10</f>
        <v>0.11079545454545454</v>
      </c>
      <c r="H70" s="633"/>
      <c r="I70" s="631">
        <f t="shared" ref="I70:I75" si="21">I41/I10</f>
        <v>9.3484419263456089E-2</v>
      </c>
      <c r="J70" s="315"/>
      <c r="K70" s="315"/>
      <c r="L70" s="632">
        <f t="shared" ref="L70:L75" si="22">L41/L10</f>
        <v>9.9150141643059492E-2</v>
      </c>
      <c r="M70" s="634"/>
      <c r="N70" s="399"/>
      <c r="O70" s="635"/>
      <c r="P70" s="459"/>
      <c r="Q70" s="20"/>
    </row>
    <row r="71" spans="1:17" ht="15" customHeight="1">
      <c r="A71" s="20"/>
      <c r="B71" s="124"/>
      <c r="C71" s="590" t="s">
        <v>187</v>
      </c>
      <c r="D71" s="631">
        <f t="shared" si="19"/>
        <v>0.2</v>
      </c>
      <c r="E71" s="315"/>
      <c r="F71" s="315"/>
      <c r="G71" s="632">
        <f t="shared" si="20"/>
        <v>0.20208333333333334</v>
      </c>
      <c r="H71" s="633"/>
      <c r="I71" s="631">
        <f t="shared" si="21"/>
        <v>0.2032520325203252</v>
      </c>
      <c r="J71" s="315"/>
      <c r="K71" s="315"/>
      <c r="L71" s="632">
        <f t="shared" si="22"/>
        <v>0.20528455284552846</v>
      </c>
      <c r="M71" s="634"/>
      <c r="N71" s="399"/>
      <c r="O71" s="635"/>
      <c r="P71" s="459"/>
      <c r="Q71" s="20"/>
    </row>
    <row r="72" spans="1:17" ht="15" customHeight="1">
      <c r="A72" s="20"/>
      <c r="B72" s="74"/>
      <c r="C72" s="590" t="s">
        <v>22</v>
      </c>
      <c r="D72" s="631">
        <f t="shared" si="19"/>
        <v>0.19414893617021275</v>
      </c>
      <c r="E72" s="315"/>
      <c r="F72" s="315"/>
      <c r="G72" s="632">
        <f t="shared" si="20"/>
        <v>0.1994645247657296</v>
      </c>
      <c r="H72" s="633"/>
      <c r="I72" s="631">
        <f t="shared" si="21"/>
        <v>0.17774936061381075</v>
      </c>
      <c r="J72" s="315"/>
      <c r="K72" s="315"/>
      <c r="L72" s="632">
        <f t="shared" si="22"/>
        <v>0.21994884910485935</v>
      </c>
      <c r="M72" s="634"/>
      <c r="N72" s="399"/>
      <c r="O72" s="635"/>
      <c r="P72" s="459"/>
      <c r="Q72" s="20"/>
    </row>
    <row r="73" spans="1:17" ht="15" customHeight="1">
      <c r="A73" s="20"/>
      <c r="B73" s="74"/>
      <c r="C73" s="82" t="s">
        <v>193</v>
      </c>
      <c r="D73" s="631">
        <f t="shared" si="19"/>
        <v>0.56713780918727918</v>
      </c>
      <c r="E73" s="315"/>
      <c r="F73" s="315"/>
      <c r="G73" s="632">
        <f t="shared" si="20"/>
        <v>0.56890459363957602</v>
      </c>
      <c r="H73" s="633"/>
      <c r="I73" s="631">
        <f t="shared" si="21"/>
        <v>0.5491228070175439</v>
      </c>
      <c r="J73" s="315"/>
      <c r="K73" s="315"/>
      <c r="L73" s="632">
        <f t="shared" si="22"/>
        <v>0.5597920277296361</v>
      </c>
      <c r="M73" s="634"/>
      <c r="N73" s="399"/>
      <c r="O73" s="635"/>
      <c r="P73" s="459"/>
      <c r="Q73" s="20"/>
    </row>
    <row r="74" spans="1:17" ht="15" customHeight="1">
      <c r="A74" s="20"/>
      <c r="B74" s="74"/>
      <c r="C74" s="590" t="s">
        <v>207</v>
      </c>
      <c r="D74" s="631">
        <f t="shared" si="19"/>
        <v>-0.11713665943600868</v>
      </c>
      <c r="E74" s="315"/>
      <c r="F74" s="315"/>
      <c r="G74" s="632">
        <f t="shared" si="20"/>
        <v>-7.5356415478615074E-2</v>
      </c>
      <c r="H74" s="633"/>
      <c r="I74" s="631">
        <f t="shared" si="21"/>
        <v>7.2727272727272727E-3</v>
      </c>
      <c r="J74" s="315"/>
      <c r="K74" s="315"/>
      <c r="L74" s="632">
        <f t="shared" si="22"/>
        <v>7.2727272727272727E-3</v>
      </c>
      <c r="M74" s="634"/>
      <c r="N74" s="399"/>
      <c r="O74" s="635"/>
      <c r="P74" s="459"/>
      <c r="Q74" s="20"/>
    </row>
    <row r="75" spans="1:17" ht="15" customHeight="1">
      <c r="A75" s="20"/>
      <c r="B75" s="183"/>
      <c r="C75" s="597" t="s">
        <v>105</v>
      </c>
      <c r="D75" s="636">
        <f t="shared" si="19"/>
        <v>0.38839550029603315</v>
      </c>
      <c r="E75" s="323"/>
      <c r="F75" s="323"/>
      <c r="G75" s="637">
        <f t="shared" si="20"/>
        <v>0.38935912938331319</v>
      </c>
      <c r="H75" s="638"/>
      <c r="I75" s="636">
        <f t="shared" si="21"/>
        <v>0.35276259866423804</v>
      </c>
      <c r="J75" s="323"/>
      <c r="K75" s="323"/>
      <c r="L75" s="637">
        <f t="shared" si="22"/>
        <v>0.37908101571946795</v>
      </c>
      <c r="M75" s="639"/>
      <c r="N75" s="228"/>
      <c r="O75" s="635"/>
      <c r="P75" s="451"/>
      <c r="Q75" s="20"/>
    </row>
    <row r="76" spans="1:17" ht="15" customHeight="1">
      <c r="A76" s="20"/>
      <c r="B76" s="183"/>
      <c r="C76" s="590"/>
      <c r="D76" s="631"/>
      <c r="E76" s="315"/>
      <c r="F76" s="315"/>
      <c r="G76" s="632"/>
      <c r="H76" s="633"/>
      <c r="I76" s="631"/>
      <c r="J76" s="315"/>
      <c r="K76" s="315"/>
      <c r="L76" s="632"/>
      <c r="M76" s="639"/>
      <c r="N76" s="399"/>
      <c r="O76" s="635"/>
      <c r="P76" s="459"/>
      <c r="Q76" s="20"/>
    </row>
    <row r="77" spans="1:17" s="62" customFormat="1" ht="15" customHeight="1">
      <c r="A77" s="20"/>
      <c r="B77" s="53"/>
      <c r="C77" s="600" t="s">
        <v>114</v>
      </c>
      <c r="D77" s="636">
        <f>D48/D17</f>
        <v>2.4193548387096774E-2</v>
      </c>
      <c r="E77" s="321"/>
      <c r="F77" s="321"/>
      <c r="G77" s="637">
        <f>G48/G17</f>
        <v>2.4193548387096774E-2</v>
      </c>
      <c r="H77" s="640"/>
      <c r="I77" s="636">
        <f>I48/I17</f>
        <v>2.5862068965517241E-2</v>
      </c>
      <c r="J77" s="321"/>
      <c r="K77" s="321"/>
      <c r="L77" s="637">
        <f>L48/L17</f>
        <v>2.5862068965517241E-2</v>
      </c>
      <c r="M77" s="641"/>
      <c r="N77" s="228"/>
      <c r="O77" s="635"/>
      <c r="P77" s="481"/>
      <c r="Q77" s="20"/>
    </row>
    <row r="78" spans="1:17" ht="15" customHeight="1">
      <c r="A78" s="20"/>
      <c r="B78" s="183"/>
      <c r="C78" s="590"/>
      <c r="D78" s="631"/>
      <c r="E78" s="315"/>
      <c r="F78" s="315"/>
      <c r="G78" s="632"/>
      <c r="H78" s="633"/>
      <c r="I78" s="631"/>
      <c r="J78" s="315"/>
      <c r="K78" s="315"/>
      <c r="L78" s="632"/>
      <c r="M78" s="634"/>
      <c r="N78" s="399"/>
      <c r="O78" s="635"/>
      <c r="P78" s="459"/>
      <c r="Q78" s="20"/>
    </row>
    <row r="79" spans="1:17" s="62" customFormat="1" ht="15" customHeight="1">
      <c r="A79" s="20"/>
      <c r="B79" s="233"/>
      <c r="C79" s="600" t="s">
        <v>23</v>
      </c>
      <c r="D79" s="636">
        <f>D50/D19</f>
        <v>4.1666666666666664E-2</v>
      </c>
      <c r="E79" s="321"/>
      <c r="F79" s="321"/>
      <c r="G79" s="637">
        <f>G50/G19</f>
        <v>-0.66666666666666663</v>
      </c>
      <c r="H79" s="640"/>
      <c r="I79" s="636">
        <f>I50/I19</f>
        <v>-4</v>
      </c>
      <c r="J79" s="321"/>
      <c r="K79" s="321"/>
      <c r="L79" s="637">
        <f>L50/L19</f>
        <v>0.76470588235294112</v>
      </c>
      <c r="M79" s="641"/>
      <c r="N79" s="228"/>
      <c r="O79" s="635"/>
      <c r="P79" s="481"/>
      <c r="Q79" s="20"/>
    </row>
    <row r="80" spans="1:17" ht="15" customHeight="1">
      <c r="A80" s="20"/>
      <c r="B80" s="183"/>
      <c r="C80" s="590"/>
      <c r="D80" s="631"/>
      <c r="E80" s="315"/>
      <c r="F80" s="315"/>
      <c r="G80" s="632"/>
      <c r="H80" s="633"/>
      <c r="I80" s="631"/>
      <c r="J80" s="315"/>
      <c r="K80" s="315"/>
      <c r="L80" s="632"/>
      <c r="M80" s="641"/>
      <c r="N80" s="399"/>
      <c r="O80" s="635"/>
      <c r="P80" s="459"/>
      <c r="Q80" s="20"/>
    </row>
    <row r="81" spans="1:16384" ht="15" customHeight="1">
      <c r="A81" s="20"/>
      <c r="B81" s="183"/>
      <c r="C81" s="597" t="s">
        <v>497</v>
      </c>
      <c r="D81" s="636">
        <f>D52/D23</f>
        <v>0.32826603325415676</v>
      </c>
      <c r="E81" s="321"/>
      <c r="F81" s="321"/>
      <c r="G81" s="637">
        <f>G52/G23</f>
        <v>0.32350096711798837</v>
      </c>
      <c r="H81" s="640"/>
      <c r="I81" s="636">
        <f>I52/I23</f>
        <v>0.29383060299756014</v>
      </c>
      <c r="J81" s="321"/>
      <c r="K81" s="321"/>
      <c r="L81" s="637">
        <f>L52/L23</f>
        <v>0.33310152990264258</v>
      </c>
      <c r="M81" s="641"/>
      <c r="N81" s="228"/>
      <c r="O81" s="635"/>
      <c r="P81" s="481"/>
      <c r="Q81" s="20"/>
    </row>
    <row r="82" spans="1:16384" s="62" customFormat="1" ht="15" customHeight="1">
      <c r="A82" s="20"/>
      <c r="B82" s="53"/>
      <c r="C82" s="600"/>
      <c r="D82" s="636"/>
      <c r="E82" s="321"/>
      <c r="F82" s="321"/>
      <c r="G82" s="637"/>
      <c r="H82" s="640"/>
      <c r="I82" s="636"/>
      <c r="J82" s="321"/>
      <c r="K82" s="321"/>
      <c r="L82" s="637"/>
      <c r="M82" s="634"/>
      <c r="N82" s="228"/>
      <c r="O82" s="635"/>
      <c r="P82" s="481"/>
      <c r="Q82" s="20"/>
    </row>
    <row r="83" spans="1:16384" s="132" customFormat="1" ht="15" customHeight="1">
      <c r="A83" s="20"/>
      <c r="B83" s="642"/>
      <c r="C83" s="643" t="s">
        <v>293</v>
      </c>
      <c r="D83" s="644">
        <v>0</v>
      </c>
      <c r="E83" s="327"/>
      <c r="F83" s="327"/>
      <c r="G83" s="645">
        <v>0</v>
      </c>
      <c r="H83" s="646"/>
      <c r="I83" s="644">
        <f>I54/I25</f>
        <v>0.32425742574257427</v>
      </c>
      <c r="J83" s="327"/>
      <c r="K83" s="327"/>
      <c r="L83" s="645">
        <f>L54/L25</f>
        <v>0.3316831683168317</v>
      </c>
      <c r="M83" s="641"/>
      <c r="N83" s="647"/>
      <c r="O83" s="635"/>
      <c r="P83" s="648"/>
      <c r="Q83" s="20"/>
    </row>
    <row r="84" spans="1:16384" s="62" customFormat="1" ht="15" customHeight="1">
      <c r="A84" s="20"/>
      <c r="B84" s="233"/>
      <c r="C84" s="600"/>
      <c r="D84" s="636"/>
      <c r="E84" s="321"/>
      <c r="F84" s="321"/>
      <c r="G84" s="637"/>
      <c r="H84" s="640"/>
      <c r="I84" s="636"/>
      <c r="J84" s="321"/>
      <c r="K84" s="321"/>
      <c r="L84" s="637"/>
      <c r="M84" s="641"/>
      <c r="N84" s="228"/>
      <c r="O84" s="635"/>
      <c r="P84" s="481"/>
      <c r="Q84" s="20"/>
    </row>
    <row r="85" spans="1:16384" s="62" customFormat="1" ht="15" customHeight="1">
      <c r="A85" s="20"/>
      <c r="B85" s="233"/>
      <c r="C85" s="600" t="s">
        <v>498</v>
      </c>
      <c r="D85" s="636">
        <f>D56/D27</f>
        <v>0.32826603325415676</v>
      </c>
      <c r="E85" s="321"/>
      <c r="F85" s="321"/>
      <c r="G85" s="637">
        <f>G56/G27</f>
        <v>0.32350096711798837</v>
      </c>
      <c r="H85" s="640"/>
      <c r="I85" s="636">
        <f>I56/I27</f>
        <v>0.28190198932557009</v>
      </c>
      <c r="J85" s="321"/>
      <c r="K85" s="321"/>
      <c r="L85" s="637">
        <f>L56/L27</f>
        <v>0.33365570599613154</v>
      </c>
      <c r="M85" s="649"/>
      <c r="N85" s="228"/>
      <c r="O85" s="635"/>
      <c r="P85" s="481"/>
      <c r="Q85" s="20"/>
    </row>
    <row r="86" spans="1:16384" ht="15" customHeight="1">
      <c r="A86" s="20"/>
      <c r="B86" s="183"/>
      <c r="C86" s="183"/>
      <c r="D86" s="608"/>
      <c r="E86" s="608"/>
      <c r="F86" s="608"/>
      <c r="G86" s="608"/>
      <c r="H86" s="610"/>
      <c r="I86" s="608"/>
      <c r="J86" s="608"/>
      <c r="K86" s="608"/>
      <c r="L86" s="608"/>
      <c r="M86" s="459"/>
      <c r="N86" s="459"/>
      <c r="O86" s="459"/>
      <c r="P86" s="459"/>
      <c r="Q86" s="20"/>
    </row>
    <row r="87" spans="1:16384" ht="9"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c r="XFD87" s="20"/>
    </row>
    <row r="88" spans="1:16384" ht="17.25">
      <c r="A88" s="229"/>
      <c r="B88" s="259" t="s">
        <v>431</v>
      </c>
      <c r="C88" s="48"/>
      <c r="D88" s="48"/>
      <c r="E88" s="52"/>
      <c r="F88" s="179"/>
      <c r="G88" s="229"/>
      <c r="H88" s="167"/>
      <c r="I88" s="48"/>
      <c r="J88" s="229"/>
      <c r="K88" s="229"/>
      <c r="L88" s="229"/>
      <c r="M88" s="229"/>
      <c r="N88" s="613"/>
      <c r="O88" s="613"/>
      <c r="P88" s="229"/>
      <c r="Q88"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5"/>
  <cols>
    <col min="1" max="1" width="1.28515625" style="37" customWidth="1"/>
    <col min="2" max="2" width="1.7109375" style="37" customWidth="1"/>
    <col min="3" max="3" width="54.140625" style="37" bestFit="1" customWidth="1"/>
    <col min="4" max="4" width="10.5703125" style="37" customWidth="1"/>
    <col min="5" max="5" width="12" style="231" bestFit="1" customWidth="1"/>
    <col min="6" max="6" width="15.140625" style="37" bestFit="1" customWidth="1"/>
    <col min="7" max="7" width="10.5703125" style="37" customWidth="1"/>
    <col min="8" max="8" width="1.7109375" style="37" customWidth="1"/>
    <col min="9" max="9" width="10.5703125" style="37" customWidth="1"/>
    <col min="10" max="10" width="12" style="231" bestFit="1" customWidth="1"/>
    <col min="11" max="11" width="15.140625" style="37" bestFit="1" customWidth="1"/>
    <col min="12" max="12" width="10.5703125" style="37" customWidth="1"/>
    <col min="13" max="13" width="1.7109375" style="37" customWidth="1"/>
    <col min="14" max="15" width="10.5703125" style="89" customWidth="1"/>
    <col min="16" max="16" width="1.7109375" style="37" customWidth="1"/>
    <col min="17" max="17" width="1.28515625" style="37" customWidth="1"/>
    <col min="18" max="16384" width="9.140625" style="37"/>
  </cols>
  <sheetData>
    <row r="1" spans="1:16384" ht="9"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15" customHeight="1">
      <c r="A2" s="20"/>
      <c r="B2" s="38"/>
      <c r="C2" s="39" t="s">
        <v>29</v>
      </c>
      <c r="D2" s="569">
        <v>2014</v>
      </c>
      <c r="E2" s="570" t="str">
        <f>+J2</f>
        <v>Incidentals</v>
      </c>
      <c r="F2" s="571"/>
      <c r="G2" s="572">
        <f>+D2</f>
        <v>2014</v>
      </c>
      <c r="H2" s="573"/>
      <c r="I2" s="569">
        <v>2013</v>
      </c>
      <c r="J2" s="570" t="str">
        <f>+'Growth analysis Q3'!E2</f>
        <v>Incidentals</v>
      </c>
      <c r="K2" s="571"/>
      <c r="L2" s="572">
        <f>+I2</f>
        <v>2013</v>
      </c>
      <c r="M2" s="574"/>
      <c r="N2" s="575" t="s">
        <v>215</v>
      </c>
      <c r="O2" s="575" t="s">
        <v>215</v>
      </c>
      <c r="P2" s="574"/>
      <c r="Q2" s="20"/>
    </row>
    <row r="3" spans="1:16384" ht="15" customHeight="1">
      <c r="A3" s="20"/>
      <c r="B3" s="38"/>
      <c r="C3" s="45" t="s">
        <v>341</v>
      </c>
      <c r="D3" s="576" t="s">
        <v>145</v>
      </c>
      <c r="E3" s="570"/>
      <c r="F3" s="577"/>
      <c r="G3" s="570" t="s">
        <v>495</v>
      </c>
      <c r="H3" s="573"/>
      <c r="I3" s="576" t="s">
        <v>145</v>
      </c>
      <c r="J3" s="570"/>
      <c r="K3" s="577"/>
      <c r="L3" s="570" t="s">
        <v>495</v>
      </c>
      <c r="M3" s="574"/>
      <c r="N3" s="575" t="s">
        <v>145</v>
      </c>
      <c r="O3" s="575" t="s">
        <v>338</v>
      </c>
      <c r="P3" s="574"/>
      <c r="Q3" s="20"/>
    </row>
    <row r="4" spans="1:16384" ht="15" customHeight="1">
      <c r="A4" s="20"/>
      <c r="B4" s="74"/>
      <c r="C4" s="74"/>
      <c r="D4" s="578"/>
      <c r="E4" s="579"/>
      <c r="F4" s="579"/>
      <c r="G4" s="579"/>
      <c r="H4" s="210"/>
      <c r="I4" s="578"/>
      <c r="J4" s="580"/>
      <c r="K4" s="580"/>
      <c r="L4" s="580"/>
      <c r="M4" s="581"/>
      <c r="N4" s="582"/>
      <c r="O4" s="583"/>
      <c r="P4" s="581"/>
      <c r="Q4" s="20"/>
    </row>
    <row r="5" spans="1:16384" ht="15" customHeight="1">
      <c r="A5" s="20"/>
      <c r="B5" s="74"/>
      <c r="C5" s="82" t="s">
        <v>285</v>
      </c>
      <c r="D5" s="584">
        <f>+Revenues!D5</f>
        <v>2428</v>
      </c>
      <c r="E5" s="79">
        <f>+'Growth analysis Q1'!E5+'Growth analysis Q2'!E5+'Growth analysis Q3'!E5+'Growth analysis Q4'!E5</f>
        <v>0</v>
      </c>
      <c r="F5" s="79"/>
      <c r="G5" s="585">
        <f>+'Growth analysis Q1'!G5+'Growth analysis Q2'!G5+'Growth analysis Q3'!G5+'Growth analysis Q4'!G5</f>
        <v>2428</v>
      </c>
      <c r="H5" s="586"/>
      <c r="I5" s="584">
        <f>+Revenues!I5</f>
        <v>3197</v>
      </c>
      <c r="J5" s="79">
        <f>+'Growth analysis Q1'!J5+'Growth analysis Q2'!J5+'Growth analysis Q3'!J5+'Growth analysis Q4'!J5</f>
        <v>29</v>
      </c>
      <c r="K5" s="79"/>
      <c r="L5" s="585">
        <f>+'Growth analysis Q1'!L5+'Growth analysis Q2'!L5+'Growth analysis Q3'!L5+'Growth analysis Q4'!L5</f>
        <v>3168</v>
      </c>
      <c r="M5" s="586"/>
      <c r="N5" s="587">
        <f>+IFERROR(IF(D5*I5&lt;0,"n.m.",IF(D5/I5-1&gt;100%,"&gt;100%",D5/I5-1)),"n.m.")</f>
        <v>-0.24053800437910544</v>
      </c>
      <c r="O5" s="620">
        <f>+IFERROR(IF(G5*L5&lt;0,"n.m.",IF(G5/L5-1&gt;100%,"&gt;100%",G5/L5-1)),"n.m.")</f>
        <v>-0.23358585858585856</v>
      </c>
      <c r="P5" s="589"/>
      <c r="Q5" s="20"/>
    </row>
    <row r="6" spans="1:16384" ht="15" customHeight="1">
      <c r="A6" s="20"/>
      <c r="B6" s="74"/>
      <c r="C6" s="590" t="s">
        <v>21</v>
      </c>
      <c r="D6" s="584">
        <f>+Revenues!D6</f>
        <v>711</v>
      </c>
      <c r="E6" s="79">
        <f>+'Growth analysis Q1'!E6+'Growth analysis Q2'!E6+'Growth analysis Q3'!E6+'Growth analysis Q4'!E6</f>
        <v>2</v>
      </c>
      <c r="F6" s="79"/>
      <c r="G6" s="585">
        <f>+'Growth analysis Q1'!G6+'Growth analysis Q2'!G6+'Growth analysis Q3'!G6+'Growth analysis Q4'!G6</f>
        <v>709</v>
      </c>
      <c r="H6" s="586"/>
      <c r="I6" s="584">
        <f>+Revenues!I6</f>
        <v>728</v>
      </c>
      <c r="J6" s="79">
        <f>+'Growth analysis Q1'!J6+'Growth analysis Q2'!J6+'Growth analysis Q3'!J6+'Growth analysis Q4'!J6</f>
        <v>0</v>
      </c>
      <c r="K6" s="79"/>
      <c r="L6" s="585">
        <f>+'Growth analysis Q1'!L6+'Growth analysis Q2'!L6+'Growth analysis Q3'!L6+'Growth analysis Q4'!L6</f>
        <v>728</v>
      </c>
      <c r="M6" s="586"/>
      <c r="N6" s="587">
        <f t="shared" ref="N6:N27" si="0">+IFERROR(IF(D6*I6&lt;0,"n.m.",IF(D6/I6-1&gt;100%,"&gt;100%",D6/I6-1)),"n.m.")</f>
        <v>-2.335164835164838E-2</v>
      </c>
      <c r="O6" s="620">
        <f t="shared" ref="O6:O27" si="1">+IFERROR(IF(G6*L6&lt;0,"n.m.",IF(G6/L6-1&gt;100%,"&gt;100%",G6/L6-1)),"n.m.")</f>
        <v>-2.6098901098901117E-2</v>
      </c>
      <c r="P6" s="589"/>
      <c r="Q6" s="20"/>
    </row>
    <row r="7" spans="1:16384" s="62" customFormat="1" ht="15" customHeight="1">
      <c r="A7" s="20"/>
      <c r="B7" s="53"/>
      <c r="C7" s="590" t="s">
        <v>207</v>
      </c>
      <c r="D7" s="584">
        <f>+Revenues!D7</f>
        <v>33</v>
      </c>
      <c r="E7" s="79">
        <f>+'Growth analysis Q1'!E7+'Growth analysis Q2'!E7+'Growth analysis Q3'!E7+'Growth analysis Q4'!E7</f>
        <v>0</v>
      </c>
      <c r="F7" s="79"/>
      <c r="G7" s="585">
        <f>+'Growth analysis Q1'!G7+'Growth analysis Q2'!G7+'Growth analysis Q3'!G7+'Growth analysis Q4'!G7</f>
        <v>33</v>
      </c>
      <c r="H7" s="586"/>
      <c r="I7" s="584">
        <f>+Revenues!I7</f>
        <v>41</v>
      </c>
      <c r="J7" s="79">
        <f>+'Growth analysis Q1'!J7+'Growth analysis Q2'!J7+'Growth analysis Q3'!J7+'Growth analysis Q4'!J7</f>
        <v>0</v>
      </c>
      <c r="K7" s="79"/>
      <c r="L7" s="585">
        <f>+'Growth analysis Q1'!L7+'Growth analysis Q2'!L7+'Growth analysis Q3'!L7+'Growth analysis Q4'!L7</f>
        <v>41</v>
      </c>
      <c r="M7" s="586"/>
      <c r="N7" s="587">
        <f t="shared" si="0"/>
        <v>-0.19512195121951215</v>
      </c>
      <c r="O7" s="620">
        <f t="shared" si="1"/>
        <v>-0.19512195121951215</v>
      </c>
      <c r="P7" s="589"/>
      <c r="Q7" s="20"/>
    </row>
    <row r="8" spans="1:16384" s="62" customFormat="1" ht="15" customHeight="1">
      <c r="A8" s="20"/>
      <c r="B8" s="53"/>
      <c r="C8" s="245" t="s">
        <v>429</v>
      </c>
      <c r="D8" s="591">
        <f>+Revenues!D8</f>
        <v>3172</v>
      </c>
      <c r="E8" s="58">
        <f>+'Growth analysis Q1'!E8+'Growth analysis Q2'!E8+'Growth analysis Q3'!E8+'Growth analysis Q4'!E8</f>
        <v>2</v>
      </c>
      <c r="F8" s="58"/>
      <c r="G8" s="592">
        <f>+'Growth analysis Q1'!G8+'Growth analysis Q2'!G8+'Growth analysis Q3'!G8+'Growth analysis Q4'!G8</f>
        <v>3170</v>
      </c>
      <c r="H8" s="593"/>
      <c r="I8" s="591">
        <f>+Revenues!I8</f>
        <v>3966</v>
      </c>
      <c r="J8" s="58">
        <f>+'Growth analysis Q1'!J8+'Growth analysis Q2'!J8+'Growth analysis Q3'!J8+'Growth analysis Q4'!J8</f>
        <v>29</v>
      </c>
      <c r="K8" s="58"/>
      <c r="L8" s="592">
        <f>+'Growth analysis Q1'!L8+'Growth analysis Q2'!L8+'Growth analysis Q3'!L8+'Growth analysis Q4'!L8</f>
        <v>3937</v>
      </c>
      <c r="M8" s="593"/>
      <c r="N8" s="594">
        <f t="shared" si="0"/>
        <v>-0.20020171457387792</v>
      </c>
      <c r="O8" s="623">
        <f t="shared" si="1"/>
        <v>-0.19481838963677922</v>
      </c>
      <c r="P8" s="596"/>
      <c r="Q8" s="20"/>
    </row>
    <row r="9" spans="1:16384" s="62" customFormat="1" ht="15" customHeight="1">
      <c r="A9" s="20"/>
      <c r="B9" s="53"/>
      <c r="C9" s="597"/>
      <c r="D9" s="598"/>
      <c r="E9" s="58"/>
      <c r="F9" s="58"/>
      <c r="G9" s="599"/>
      <c r="H9" s="593"/>
      <c r="I9" s="598"/>
      <c r="J9" s="58"/>
      <c r="K9" s="58"/>
      <c r="L9" s="599"/>
      <c r="M9" s="593"/>
      <c r="N9" s="594"/>
      <c r="O9" s="623"/>
      <c r="P9" s="596"/>
      <c r="Q9" s="20"/>
    </row>
    <row r="10" spans="1:16384" ht="15" customHeight="1">
      <c r="A10" s="20"/>
      <c r="B10" s="74"/>
      <c r="C10" s="590" t="s">
        <v>186</v>
      </c>
      <c r="D10" s="584">
        <f>+Revenues!D10</f>
        <v>1407</v>
      </c>
      <c r="E10" s="79">
        <f>+'Growth analysis Q1'!E10+'Growth analysis Q2'!E10+'Growth analysis Q3'!E10+'Growth analysis Q4'!E10</f>
        <v>0</v>
      </c>
      <c r="F10" s="79"/>
      <c r="G10" s="585">
        <f>+'Growth analysis Q1'!G10+'Growth analysis Q2'!G10+'Growth analysis Q3'!G10+'Growth analysis Q4'!G10</f>
        <v>1407</v>
      </c>
      <c r="H10" s="586"/>
      <c r="I10" s="584">
        <f>+Revenues!I10</f>
        <v>1510</v>
      </c>
      <c r="J10" s="79">
        <f>+'Growth analysis Q1'!J10+'Growth analysis Q2'!J10+'Growth analysis Q3'!J10+'Growth analysis Q4'!J10</f>
        <v>7</v>
      </c>
      <c r="K10" s="79"/>
      <c r="L10" s="585">
        <f>+'Growth analysis Q1'!L10+'Growth analysis Q2'!L10+'Growth analysis Q3'!L10+'Growth analysis Q4'!L10</f>
        <v>1503</v>
      </c>
      <c r="M10" s="586"/>
      <c r="N10" s="587">
        <f t="shared" si="0"/>
        <v>-6.8211920529801295E-2</v>
      </c>
      <c r="O10" s="620">
        <f t="shared" si="1"/>
        <v>-6.3872255489021978E-2</v>
      </c>
      <c r="P10" s="589"/>
      <c r="Q10" s="20"/>
    </row>
    <row r="11" spans="1:16384" s="132" customFormat="1" ht="15" customHeight="1">
      <c r="A11" s="20"/>
      <c r="B11" s="124"/>
      <c r="C11" s="590" t="s">
        <v>187</v>
      </c>
      <c r="D11" s="584">
        <f>+Revenues!D11</f>
        <v>1916</v>
      </c>
      <c r="E11" s="79">
        <f>+'Growth analysis Q1'!E11+'Growth analysis Q2'!E11+'Growth analysis Q3'!E11+'Growth analysis Q4'!E11</f>
        <v>0</v>
      </c>
      <c r="F11" s="79"/>
      <c r="G11" s="585">
        <f>+'Growth analysis Q1'!G11+'Growth analysis Q2'!G11+'Growth analysis Q3'!G11+'Growth analysis Q4'!G11</f>
        <v>1916</v>
      </c>
      <c r="H11" s="586"/>
      <c r="I11" s="584">
        <f>+Revenues!I11</f>
        <v>1962</v>
      </c>
      <c r="J11" s="79">
        <f>+'Growth analysis Q1'!J11+'Growth analysis Q2'!J11+'Growth analysis Q3'!J11+'Growth analysis Q4'!J11</f>
        <v>13</v>
      </c>
      <c r="K11" s="79"/>
      <c r="L11" s="585">
        <f>+'Growth analysis Q1'!L11+'Growth analysis Q2'!L11+'Growth analysis Q3'!L11+'Growth analysis Q4'!L11</f>
        <v>1949</v>
      </c>
      <c r="M11" s="586"/>
      <c r="N11" s="587">
        <f t="shared" si="0"/>
        <v>-2.3445463812436285E-2</v>
      </c>
      <c r="O11" s="620">
        <f t="shared" si="1"/>
        <v>-1.6931759876859909E-2</v>
      </c>
      <c r="P11" s="589"/>
      <c r="Q11" s="20"/>
    </row>
    <row r="12" spans="1:16384" ht="15" customHeight="1">
      <c r="A12" s="20"/>
      <c r="B12" s="74"/>
      <c r="C12" s="590" t="s">
        <v>22</v>
      </c>
      <c r="D12" s="584">
        <f>+Revenues!D12</f>
        <v>2920</v>
      </c>
      <c r="E12" s="79">
        <f>+'Growth analysis Q1'!E12+'Growth analysis Q2'!E12+'Growth analysis Q3'!E12+'Growth analysis Q4'!E12</f>
        <v>10</v>
      </c>
      <c r="F12" s="79"/>
      <c r="G12" s="585">
        <f>+'Growth analysis Q1'!G12+'Growth analysis Q2'!G12+'Growth analysis Q3'!G12+'Growth analysis Q4'!G12</f>
        <v>2910</v>
      </c>
      <c r="H12" s="586"/>
      <c r="I12" s="584">
        <f>+Revenues!I12</f>
        <v>3201</v>
      </c>
      <c r="J12" s="79">
        <f>+'Growth analysis Q1'!J12+'Growth analysis Q2'!J12+'Growth analysis Q3'!J12+'Growth analysis Q4'!J12</f>
        <v>23</v>
      </c>
      <c r="K12" s="79"/>
      <c r="L12" s="585">
        <f>+'Growth analysis Q1'!L12+'Growth analysis Q2'!L12+'Growth analysis Q3'!L12+'Growth analysis Q4'!L12</f>
        <v>3178</v>
      </c>
      <c r="M12" s="586"/>
      <c r="N12" s="587">
        <f t="shared" si="0"/>
        <v>-8.7785067166510466E-2</v>
      </c>
      <c r="O12" s="620">
        <f t="shared" si="1"/>
        <v>-8.4329767149150414E-2</v>
      </c>
      <c r="P12" s="589"/>
      <c r="Q12" s="20"/>
    </row>
    <row r="13" spans="1:16384" ht="15" customHeight="1">
      <c r="A13" s="20"/>
      <c r="B13" s="74"/>
      <c r="C13" s="82" t="s">
        <v>193</v>
      </c>
      <c r="D13" s="584">
        <f>+Revenues!D13</f>
        <v>2262</v>
      </c>
      <c r="E13" s="79">
        <f>+'Growth analysis Q1'!E13+'Growth analysis Q2'!E13+'Growth analysis Q3'!E13+'Growth analysis Q4'!E13</f>
        <v>17</v>
      </c>
      <c r="F13" s="79"/>
      <c r="G13" s="585">
        <f>+'Growth analysis Q1'!G13+'Growth analysis Q2'!G13+'Growth analysis Q3'!G13+'Growth analysis Q4'!G13</f>
        <v>2245</v>
      </c>
      <c r="H13" s="586"/>
      <c r="I13" s="584">
        <f>+Revenues!I13</f>
        <v>2343</v>
      </c>
      <c r="J13" s="79">
        <f>+'Growth analysis Q1'!J13+'Growth analysis Q2'!J13+'Growth analysis Q3'!J13+'Growth analysis Q4'!J13</f>
        <v>-13</v>
      </c>
      <c r="K13" s="79"/>
      <c r="L13" s="585">
        <f>+'Growth analysis Q1'!L13+'Growth analysis Q2'!L13+'Growth analysis Q3'!L13+'Growth analysis Q4'!L13</f>
        <v>2356</v>
      </c>
      <c r="M13" s="586"/>
      <c r="N13" s="587">
        <f t="shared" si="0"/>
        <v>-3.4571062740076819E-2</v>
      </c>
      <c r="O13" s="620">
        <f t="shared" si="1"/>
        <v>-4.7113752122241115E-2</v>
      </c>
      <c r="P13" s="589"/>
      <c r="Q13" s="20"/>
    </row>
    <row r="14" spans="1:16384" ht="15" customHeight="1">
      <c r="A14" s="20"/>
      <c r="B14" s="74"/>
      <c r="C14" s="590" t="s">
        <v>207</v>
      </c>
      <c r="D14" s="584">
        <f>+Revenues!D14</f>
        <v>-2050</v>
      </c>
      <c r="E14" s="79">
        <f>+'Growth analysis Q1'!E14+'Growth analysis Q2'!E14+'Growth analysis Q3'!E14+'Growth analysis Q4'!E14</f>
        <v>30</v>
      </c>
      <c r="F14" s="79"/>
      <c r="G14" s="585">
        <f>+'Growth analysis Q1'!G14+'Growth analysis Q2'!G14+'Growth analysis Q3'!G14+'Growth analysis Q4'!G14</f>
        <v>-2080</v>
      </c>
      <c r="H14" s="586"/>
      <c r="I14" s="584">
        <f>+Revenues!I14</f>
        <v>-2214</v>
      </c>
      <c r="J14" s="79">
        <f>+'Growth analysis Q1'!J14+'Growth analysis Q2'!J14+'Growth analysis Q3'!J14+'Growth analysis Q4'!J14</f>
        <v>0</v>
      </c>
      <c r="K14" s="79"/>
      <c r="L14" s="585">
        <f>+'Growth analysis Q1'!L14+'Growth analysis Q2'!L14+'Growth analysis Q3'!L14+'Growth analysis Q4'!L14</f>
        <v>-2214</v>
      </c>
      <c r="M14" s="586"/>
      <c r="N14" s="587">
        <f t="shared" si="0"/>
        <v>-7.407407407407407E-2</v>
      </c>
      <c r="O14" s="620">
        <f t="shared" si="1"/>
        <v>-6.0523938572719094E-2</v>
      </c>
      <c r="P14" s="589"/>
      <c r="Q14" s="20"/>
    </row>
    <row r="15" spans="1:16384" s="62" customFormat="1" ht="15" customHeight="1">
      <c r="A15" s="20"/>
      <c r="B15" s="233"/>
      <c r="C15" s="597" t="s">
        <v>105</v>
      </c>
      <c r="D15" s="591">
        <f>+Revenues!D15</f>
        <v>6455</v>
      </c>
      <c r="E15" s="58">
        <f>+'Growth analysis Q1'!E15+'Growth analysis Q2'!E15+'Growth analysis Q3'!E15+'Growth analysis Q4'!E15</f>
        <v>57</v>
      </c>
      <c r="F15" s="58"/>
      <c r="G15" s="592">
        <f>+'Growth analysis Q1'!G15+'Growth analysis Q2'!G15+'Growth analysis Q3'!G15+'Growth analysis Q4'!G15</f>
        <v>6398</v>
      </c>
      <c r="H15" s="593"/>
      <c r="I15" s="591">
        <f>+Revenues!I15</f>
        <v>6802</v>
      </c>
      <c r="J15" s="58">
        <f>+'Growth analysis Q1'!J15+'Growth analysis Q2'!J15+'Growth analysis Q3'!J15+'Growth analysis Q4'!J15</f>
        <v>30</v>
      </c>
      <c r="K15" s="58"/>
      <c r="L15" s="592">
        <f>+'Growth analysis Q1'!L15+'Growth analysis Q2'!L15+'Growth analysis Q3'!L15+'Growth analysis Q4'!L15</f>
        <v>6772</v>
      </c>
      <c r="M15" s="593"/>
      <c r="N15" s="594">
        <f t="shared" si="0"/>
        <v>-5.101440752719788E-2</v>
      </c>
      <c r="O15" s="623">
        <f t="shared" si="1"/>
        <v>-5.5227406969875936E-2</v>
      </c>
      <c r="P15" s="596"/>
      <c r="Q15" s="20"/>
    </row>
    <row r="16" spans="1:16384" s="62" customFormat="1" ht="15" customHeight="1">
      <c r="A16" s="20"/>
      <c r="B16" s="233"/>
      <c r="C16" s="597"/>
      <c r="D16" s="591"/>
      <c r="E16" s="58"/>
      <c r="F16" s="58"/>
      <c r="G16" s="592"/>
      <c r="H16" s="593"/>
      <c r="I16" s="591"/>
      <c r="J16" s="58"/>
      <c r="K16" s="58"/>
      <c r="L16" s="592"/>
      <c r="M16" s="593"/>
      <c r="N16" s="594"/>
      <c r="O16" s="623"/>
      <c r="P16" s="596"/>
      <c r="Q16" s="20"/>
    </row>
    <row r="17" spans="1:16384" s="62" customFormat="1" ht="15" customHeight="1">
      <c r="A17" s="20"/>
      <c r="B17" s="53"/>
      <c r="C17" s="600" t="s">
        <v>114</v>
      </c>
      <c r="D17" s="591">
        <f>+Revenues!D17</f>
        <v>948</v>
      </c>
      <c r="E17" s="58">
        <f>+'Growth analysis Q1'!E17+'Growth analysis Q2'!E17+'Growth analysis Q3'!E17+'Growth analysis Q4'!E17</f>
        <v>0</v>
      </c>
      <c r="F17" s="58"/>
      <c r="G17" s="592">
        <f>+'Growth analysis Q1'!G17+'Growth analysis Q2'!G17+'Growth analysis Q3'!G17+'Growth analysis Q4'!G17</f>
        <v>948</v>
      </c>
      <c r="H17" s="601"/>
      <c r="I17" s="591">
        <f>+Revenues!I17</f>
        <v>969</v>
      </c>
      <c r="J17" s="58">
        <f>+'Growth analysis Q1'!J17+'Growth analysis Q2'!J17+'Growth analysis Q3'!J17+'Growth analysis Q4'!J17</f>
        <v>0</v>
      </c>
      <c r="K17" s="58"/>
      <c r="L17" s="592">
        <f>+'Growth analysis Q1'!L17+'Growth analysis Q2'!L17+'Growth analysis Q3'!L17+'Growth analysis Q4'!L17</f>
        <v>969</v>
      </c>
      <c r="M17" s="601"/>
      <c r="N17" s="594">
        <f t="shared" si="0"/>
        <v>-2.1671826625387025E-2</v>
      </c>
      <c r="O17" s="623">
        <f t="shared" si="1"/>
        <v>-2.1671826625387025E-2</v>
      </c>
      <c r="P17" s="602"/>
      <c r="Q17" s="20"/>
      <c r="T17" s="158"/>
    </row>
    <row r="18" spans="1:16384" ht="15" customHeight="1">
      <c r="A18" s="20"/>
      <c r="B18" s="183"/>
      <c r="C18" s="590"/>
      <c r="D18" s="591"/>
      <c r="E18" s="79"/>
      <c r="F18" s="79"/>
      <c r="G18" s="592"/>
      <c r="H18" s="586"/>
      <c r="I18" s="591"/>
      <c r="J18" s="79"/>
      <c r="K18" s="79"/>
      <c r="L18" s="592"/>
      <c r="M18" s="586"/>
      <c r="N18" s="587"/>
      <c r="O18" s="623"/>
      <c r="P18" s="589"/>
      <c r="Q18" s="20"/>
    </row>
    <row r="19" spans="1:16384" s="62" customFormat="1" ht="15" customHeight="1">
      <c r="A19" s="20"/>
      <c r="B19" s="233"/>
      <c r="C19" s="600" t="s">
        <v>23</v>
      </c>
      <c r="D19" s="591">
        <f>+Revenues!D19</f>
        <v>81</v>
      </c>
      <c r="E19" s="58">
        <f>+'Growth analysis Q1'!E19+'Growth analysis Q2'!E19+'Growth analysis Q3'!E19+'Growth analysis Q4'!E19</f>
        <v>0</v>
      </c>
      <c r="F19" s="58"/>
      <c r="G19" s="592">
        <f>+'Growth analysis Q1'!G19+'Growth analysis Q2'!G19+'Growth analysis Q3'!G19+'Growth analysis Q4'!G19</f>
        <v>81</v>
      </c>
      <c r="H19" s="601"/>
      <c r="I19" s="591">
        <f>+Revenues!I19</f>
        <v>78</v>
      </c>
      <c r="J19" s="58">
        <f>+'Growth analysis Q1'!J19+'Growth analysis Q2'!J19+'Growth analysis Q3'!J19+'Growth analysis Q4'!J19</f>
        <v>0</v>
      </c>
      <c r="K19" s="58"/>
      <c r="L19" s="592">
        <f>+'Growth analysis Q1'!L19+'Growth analysis Q2'!L19+'Growth analysis Q3'!L19+'Growth analysis Q4'!L19</f>
        <v>78</v>
      </c>
      <c r="M19" s="601"/>
      <c r="N19" s="594">
        <f t="shared" si="0"/>
        <v>3.8461538461538547E-2</v>
      </c>
      <c r="O19" s="623">
        <f t="shared" si="1"/>
        <v>3.8461538461538547E-2</v>
      </c>
      <c r="P19" s="602"/>
      <c r="Q19" s="20"/>
    </row>
    <row r="20" spans="1:16384" s="62" customFormat="1" ht="15" customHeight="1">
      <c r="A20" s="20"/>
      <c r="B20" s="233"/>
      <c r="C20" s="600"/>
      <c r="D20" s="598"/>
      <c r="E20" s="58"/>
      <c r="F20" s="58"/>
      <c r="G20" s="599"/>
      <c r="H20" s="601"/>
      <c r="I20" s="598"/>
      <c r="J20" s="58"/>
      <c r="K20" s="58"/>
      <c r="L20" s="599"/>
      <c r="M20" s="601"/>
      <c r="N20" s="594"/>
      <c r="O20" s="623"/>
      <c r="P20" s="602"/>
      <c r="Q20" s="20"/>
    </row>
    <row r="21" spans="1:16384" s="62" customFormat="1" ht="15" customHeight="1">
      <c r="A21" s="20"/>
      <c r="B21" s="233"/>
      <c r="C21" s="600" t="s">
        <v>24</v>
      </c>
      <c r="D21" s="591">
        <f>+Revenues!D21</f>
        <v>-221</v>
      </c>
      <c r="E21" s="58">
        <f>+'Growth analysis Q1'!E21+'Growth analysis Q2'!E21+'Growth analysis Q3'!E21+'Growth analysis Q4'!E21</f>
        <v>0</v>
      </c>
      <c r="F21" s="58"/>
      <c r="G21" s="592">
        <f>+'Growth analysis Q1'!G21+'Growth analysis Q2'!G21+'Growth analysis Q3'!G21+'Growth analysis Q4'!G21</f>
        <v>-221</v>
      </c>
      <c r="H21" s="601"/>
      <c r="I21" s="591">
        <f>+Revenues!I21</f>
        <v>-247</v>
      </c>
      <c r="J21" s="58">
        <f>+'Growth analysis Q1'!J21+'Growth analysis Q2'!J21+'Growth analysis Q3'!J21+'Growth analysis Q4'!J21</f>
        <v>0</v>
      </c>
      <c r="K21" s="58"/>
      <c r="L21" s="592">
        <f>+'Growth analysis Q1'!L21+'Growth analysis Q2'!L21+'Growth analysis Q3'!L21+'Growth analysis Q4'!L21</f>
        <v>-247</v>
      </c>
      <c r="M21" s="601"/>
      <c r="N21" s="594">
        <f t="shared" si="0"/>
        <v>-0.10526315789473684</v>
      </c>
      <c r="O21" s="623">
        <f t="shared" si="1"/>
        <v>-0.10526315789473684</v>
      </c>
      <c r="P21" s="602"/>
      <c r="Q21" s="20"/>
    </row>
    <row r="22" spans="1:16384" ht="15" customHeight="1">
      <c r="A22" s="20"/>
      <c r="B22" s="183"/>
      <c r="C22" s="590"/>
      <c r="D22" s="598"/>
      <c r="E22" s="79"/>
      <c r="F22" s="79"/>
      <c r="G22" s="599"/>
      <c r="H22" s="586"/>
      <c r="I22" s="598"/>
      <c r="J22" s="79"/>
      <c r="K22" s="79"/>
      <c r="L22" s="599"/>
      <c r="M22" s="586"/>
      <c r="N22" s="587"/>
      <c r="O22" s="623"/>
      <c r="P22" s="589"/>
      <c r="Q22" s="20"/>
    </row>
    <row r="23" spans="1:16384" s="62" customFormat="1" ht="15" customHeight="1">
      <c r="A23" s="20"/>
      <c r="B23" s="53"/>
      <c r="C23" s="123" t="s">
        <v>430</v>
      </c>
      <c r="D23" s="591">
        <f>+Revenues!D23</f>
        <v>10435</v>
      </c>
      <c r="E23" s="58">
        <f>+'Growth analysis Q1'!E23+'Growth analysis Q2'!E23+'Growth analysis Q3'!E23+'Growth analysis Q4'!E23</f>
        <v>59</v>
      </c>
      <c r="F23" s="58"/>
      <c r="G23" s="592">
        <f>+'Growth analysis Q1'!G23+'Growth analysis Q2'!G23+'Growth analysis Q3'!G23+'Growth analysis Q4'!G23</f>
        <v>10376</v>
      </c>
      <c r="H23" s="601"/>
      <c r="I23" s="591">
        <f>+Revenues!I23</f>
        <v>11568</v>
      </c>
      <c r="J23" s="58">
        <f>+'Growth analysis Q1'!J23+'Growth analysis Q2'!J23+'Growth analysis Q3'!J23+'Growth analysis Q4'!J23</f>
        <v>59</v>
      </c>
      <c r="K23" s="58"/>
      <c r="L23" s="592">
        <f>+'Growth analysis Q1'!L23+'Growth analysis Q2'!L23+'Growth analysis Q3'!L23+'Growth analysis Q4'!L23</f>
        <v>11509</v>
      </c>
      <c r="M23" s="601"/>
      <c r="N23" s="594">
        <f t="shared" si="0"/>
        <v>-9.7942600276625158E-2</v>
      </c>
      <c r="O23" s="623">
        <f t="shared" si="1"/>
        <v>-9.8444695455730313E-2</v>
      </c>
      <c r="P23" s="602"/>
      <c r="Q23" s="20"/>
    </row>
    <row r="24" spans="1:16384" s="62" customFormat="1" ht="15" customHeight="1">
      <c r="A24" s="20"/>
      <c r="B24" s="53"/>
      <c r="C24" s="123"/>
      <c r="D24" s="591"/>
      <c r="E24" s="58"/>
      <c r="F24" s="58"/>
      <c r="G24" s="592"/>
      <c r="H24" s="601"/>
      <c r="I24" s="591"/>
      <c r="J24" s="58"/>
      <c r="K24" s="58"/>
      <c r="L24" s="592"/>
      <c r="M24" s="601"/>
      <c r="N24" s="594"/>
      <c r="O24" s="623"/>
      <c r="P24" s="602"/>
      <c r="Q24" s="20"/>
    </row>
    <row r="25" spans="1:16384" s="62" customFormat="1" ht="15" customHeight="1">
      <c r="A25" s="20"/>
      <c r="B25" s="53"/>
      <c r="C25" s="256" t="s">
        <v>283</v>
      </c>
      <c r="D25" s="603">
        <f>+Revenues!D25</f>
        <v>2352</v>
      </c>
      <c r="E25" s="128">
        <f>+'Growth analysis Q1'!E25+'Growth analysis Q2'!E25+'Growth analysis Q3'!E25+'Growth analysis Q4'!E25</f>
        <v>0</v>
      </c>
      <c r="F25" s="128"/>
      <c r="G25" s="604">
        <f>+'Growth analysis Q1'!G25+'Growth analysis Q2'!G25+'Growth analysis Q3'!G25+'Growth analysis Q4'!G25</f>
        <v>2352</v>
      </c>
      <c r="H25" s="605"/>
      <c r="I25" s="603">
        <f>+Revenues!I25</f>
        <v>3096</v>
      </c>
      <c r="J25" s="128">
        <f>+'Growth analysis Q1'!J25+'Growth analysis Q2'!J25+'Growth analysis Q3'!J25+'Growth analysis Q4'!J25</f>
        <v>29</v>
      </c>
      <c r="K25" s="128"/>
      <c r="L25" s="604">
        <f>+'Growth analysis Q1'!L25+'Growth analysis Q2'!L25+'Growth analysis Q3'!L25+'Growth analysis Q4'!L25</f>
        <v>3067</v>
      </c>
      <c r="M25" s="605"/>
      <c r="N25" s="606">
        <f t="shared" si="0"/>
        <v>-0.24031007751937983</v>
      </c>
      <c r="O25" s="628">
        <f t="shared" si="1"/>
        <v>-0.2331268340397783</v>
      </c>
      <c r="P25" s="602"/>
      <c r="Q25" s="20"/>
    </row>
    <row r="26" spans="1:16384" s="62" customFormat="1" ht="15" customHeight="1">
      <c r="A26" s="20"/>
      <c r="B26" s="53"/>
      <c r="C26" s="123"/>
      <c r="D26" s="591"/>
      <c r="E26" s="58"/>
      <c r="F26" s="58"/>
      <c r="G26" s="592"/>
      <c r="H26" s="601"/>
      <c r="I26" s="591"/>
      <c r="J26" s="58"/>
      <c r="K26" s="58"/>
      <c r="L26" s="592"/>
      <c r="M26" s="601"/>
      <c r="N26" s="594"/>
      <c r="O26" s="623"/>
      <c r="P26" s="602"/>
      <c r="Q26" s="20"/>
    </row>
    <row r="27" spans="1:16384" s="62" customFormat="1" ht="15" customHeight="1">
      <c r="A27" s="20"/>
      <c r="B27" s="53"/>
      <c r="C27" s="123" t="s">
        <v>353</v>
      </c>
      <c r="D27" s="591">
        <f>+Revenues!D27</f>
        <v>8083</v>
      </c>
      <c r="E27" s="58">
        <f>+'Growth analysis Q1'!E27+'Growth analysis Q2'!E27+'Growth analysis Q3'!E27+'Growth analysis Q4'!E27</f>
        <v>59</v>
      </c>
      <c r="F27" s="58"/>
      <c r="G27" s="592">
        <f>+'Growth analysis Q1'!G27+'Growth analysis Q2'!G27+'Growth analysis Q3'!G27+'Growth analysis Q4'!G27</f>
        <v>8024</v>
      </c>
      <c r="H27" s="601"/>
      <c r="I27" s="591">
        <f>+Revenues!I27</f>
        <v>8472</v>
      </c>
      <c r="J27" s="58">
        <f>+'Growth analysis Q1'!J27+'Growth analysis Q2'!J27+'Growth analysis Q3'!J27+'Growth analysis Q4'!J27</f>
        <v>30</v>
      </c>
      <c r="K27" s="58"/>
      <c r="L27" s="592">
        <f>+'Growth analysis Q1'!L27+'Growth analysis Q2'!L27+'Growth analysis Q3'!L27+'Growth analysis Q4'!L27</f>
        <v>8442</v>
      </c>
      <c r="M27" s="601"/>
      <c r="N27" s="594">
        <f t="shared" si="0"/>
        <v>-4.5915958451369199E-2</v>
      </c>
      <c r="O27" s="623">
        <f t="shared" si="1"/>
        <v>-4.9514333096422614E-2</v>
      </c>
      <c r="P27" s="602"/>
      <c r="Q27" s="20"/>
    </row>
    <row r="28" spans="1:16384" ht="15" customHeight="1">
      <c r="A28" s="20"/>
      <c r="B28" s="74"/>
      <c r="C28" s="590"/>
      <c r="D28" s="650"/>
      <c r="E28" s="609"/>
      <c r="F28" s="609"/>
      <c r="G28" s="608"/>
      <c r="H28" s="610"/>
      <c r="I28" s="608"/>
      <c r="J28" s="611"/>
      <c r="K28" s="608"/>
      <c r="L28" s="608"/>
      <c r="M28" s="459"/>
      <c r="N28" s="612"/>
      <c r="O28" s="612"/>
      <c r="P28" s="459"/>
      <c r="Q28" s="20"/>
    </row>
    <row r="29" spans="1:16384" ht="9"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7.25">
      <c r="A30" s="229"/>
      <c r="B30" s="259" t="s">
        <v>431</v>
      </c>
      <c r="C30" s="48"/>
      <c r="D30" s="48"/>
      <c r="E30" s="52"/>
      <c r="F30" s="52"/>
      <c r="G30" s="167"/>
      <c r="H30" s="44"/>
      <c r="I30" s="48"/>
      <c r="J30" s="48"/>
      <c r="K30" s="48"/>
      <c r="L30" s="167"/>
      <c r="M30" s="229"/>
      <c r="N30" s="613"/>
      <c r="O30" s="613"/>
      <c r="P30" s="229"/>
      <c r="Q30" s="229"/>
    </row>
    <row r="31" spans="1:16384" s="229" customFormat="1">
      <c r="D31" s="614"/>
      <c r="E31" s="615"/>
      <c r="F31" s="614"/>
      <c r="G31" s="614"/>
      <c r="H31" s="614"/>
      <c r="I31" s="614"/>
      <c r="J31" s="615"/>
      <c r="K31" s="614"/>
      <c r="L31" s="614"/>
      <c r="N31" s="613"/>
      <c r="O31" s="613"/>
    </row>
    <row r="32" spans="1:16384" ht="9"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20">
      <c r="A33" s="20"/>
      <c r="B33" s="38"/>
      <c r="C33" s="39" t="s">
        <v>29</v>
      </c>
      <c r="D33" s="572">
        <f>+D2</f>
        <v>2014</v>
      </c>
      <c r="E33" s="616" t="str">
        <f>+'Growth analysis Q3'!E2</f>
        <v>Incidentals</v>
      </c>
      <c r="F33" s="617" t="s">
        <v>146</v>
      </c>
      <c r="G33" s="572">
        <f>+G2</f>
        <v>2014</v>
      </c>
      <c r="H33" s="574"/>
      <c r="I33" s="572">
        <f>+I2</f>
        <v>2013</v>
      </c>
      <c r="J33" s="616" t="str">
        <f>+J2</f>
        <v>Incidentals</v>
      </c>
      <c r="K33" s="617" t="s">
        <v>146</v>
      </c>
      <c r="L33" s="572">
        <f>+L2</f>
        <v>2013</v>
      </c>
      <c r="M33" s="574"/>
      <c r="N33" s="575" t="s">
        <v>215</v>
      </c>
      <c r="O33" s="575" t="s">
        <v>215</v>
      </c>
      <c r="P33" s="574"/>
      <c r="Q33" s="20"/>
    </row>
    <row r="34" spans="1:20" ht="15" customHeight="1">
      <c r="A34" s="20"/>
      <c r="B34" s="38"/>
      <c r="C34" s="45" t="s">
        <v>153</v>
      </c>
      <c r="D34" s="616" t="s">
        <v>145</v>
      </c>
      <c r="E34" s="616"/>
      <c r="F34" s="616"/>
      <c r="G34" s="570" t="s">
        <v>495</v>
      </c>
      <c r="H34" s="574"/>
      <c r="I34" s="616" t="s">
        <v>145</v>
      </c>
      <c r="J34" s="616"/>
      <c r="K34" s="616"/>
      <c r="L34" s="570" t="s">
        <v>495</v>
      </c>
      <c r="M34" s="574"/>
      <c r="N34" s="575" t="s">
        <v>145</v>
      </c>
      <c r="O34" s="575" t="s">
        <v>338</v>
      </c>
      <c r="P34" s="574"/>
      <c r="Q34" s="20"/>
    </row>
    <row r="35" spans="1:20" ht="15" customHeight="1">
      <c r="A35" s="20"/>
      <c r="B35" s="74"/>
      <c r="C35" s="74"/>
      <c r="D35" s="579"/>
      <c r="E35" s="579"/>
      <c r="F35" s="579"/>
      <c r="G35" s="579"/>
      <c r="H35" s="590"/>
      <c r="I35" s="579"/>
      <c r="J35" s="579"/>
      <c r="K35" s="579"/>
      <c r="L35" s="579"/>
      <c r="M35" s="590"/>
      <c r="N35" s="618"/>
      <c r="O35" s="619"/>
      <c r="P35" s="590"/>
      <c r="Q35" s="20"/>
    </row>
    <row r="36" spans="1:20" ht="15" customHeight="1">
      <c r="A36" s="20"/>
      <c r="B36" s="74"/>
      <c r="C36" s="82" t="s">
        <v>285</v>
      </c>
      <c r="D36" s="584">
        <f>'Profit &amp; Margin'!D5</f>
        <v>729</v>
      </c>
      <c r="E36" s="79">
        <f>+'Growth analysis Q1'!E36+'Growth analysis Q2'!E36+'Growth analysis Q3'!E36+'Growth analysis Q4'!E36</f>
        <v>8</v>
      </c>
      <c r="F36" s="79">
        <f>+'Growth analysis Q1'!F36+'Growth analysis Q2'!F36+'Growth analysis Q3'!F36+'Growth analysis Q4'!F36</f>
        <v>-12</v>
      </c>
      <c r="G36" s="585">
        <f>+'Growth analysis Q1'!G36+'Growth analysis Q2'!G36+'Growth analysis Q3'!G36+'Growth analysis Q4'!G36</f>
        <v>733</v>
      </c>
      <c r="H36" s="586"/>
      <c r="I36" s="584">
        <f>+'Profit &amp; Margin'!I5</f>
        <v>963</v>
      </c>
      <c r="J36" s="79">
        <f>+'Growth analysis Q1'!J36+'Growth analysis Q2'!J36+'Growth analysis Q3'!J36+'Growth analysis Q4'!J36</f>
        <v>66</v>
      </c>
      <c r="K36" s="79">
        <f>+'Growth analysis Q1'!K36+'Growth analysis Q2'!K36+'Growth analysis Q3'!K36+'Growth analysis Q4'!K36</f>
        <v>0</v>
      </c>
      <c r="L36" s="585">
        <f>+'Growth analysis Q1'!L36+'Growth analysis Q2'!L36+'Growth analysis Q3'!L36+'Growth analysis Q4'!L36</f>
        <v>897</v>
      </c>
      <c r="M36" s="586"/>
      <c r="N36" s="621">
        <f>+IFERROR(IF(D36*I36&lt;0,"n.m.",IF(D36/I36-1&gt;100%,"&gt;100%",D36/I36-1)),"n.m.")</f>
        <v>-0.2429906542056075</v>
      </c>
      <c r="O36" s="620">
        <f>+IFERROR(IF(G36*L36&lt;0,"n.m.",IF(G36/L36-1&gt;100%,"&gt;100%",G36/L36-1)),"n.m.")</f>
        <v>-0.18283166109253068</v>
      </c>
      <c r="P36" s="589"/>
      <c r="Q36" s="20"/>
    </row>
    <row r="37" spans="1:20" ht="15" customHeight="1">
      <c r="A37" s="20"/>
      <c r="B37" s="74"/>
      <c r="C37" s="590" t="s">
        <v>21</v>
      </c>
      <c r="D37" s="584">
        <f>'Profit &amp; Margin'!D6</f>
        <v>149</v>
      </c>
      <c r="E37" s="79">
        <f>+'Growth analysis Q1'!E37+'Growth analysis Q2'!E37+'Growth analysis Q3'!E37+'Growth analysis Q4'!E37</f>
        <v>-3</v>
      </c>
      <c r="F37" s="79">
        <f>+'Growth analysis Q1'!F37+'Growth analysis Q2'!F37+'Growth analysis Q3'!F37+'Growth analysis Q4'!F37</f>
        <v>-4</v>
      </c>
      <c r="G37" s="585">
        <f>+'Growth analysis Q1'!G37+'Growth analysis Q2'!G37+'Growth analysis Q3'!G37+'Growth analysis Q4'!G37</f>
        <v>156</v>
      </c>
      <c r="H37" s="586"/>
      <c r="I37" s="584">
        <f>+'Profit &amp; Margin'!I6</f>
        <v>192</v>
      </c>
      <c r="J37" s="79">
        <f>+'Growth analysis Q1'!J37+'Growth analysis Q2'!J37+'Growth analysis Q3'!J37+'Growth analysis Q4'!J37</f>
        <v>6</v>
      </c>
      <c r="K37" s="79">
        <f>+'Growth analysis Q1'!K37+'Growth analysis Q2'!K37+'Growth analysis Q3'!K37+'Growth analysis Q4'!K37</f>
        <v>0</v>
      </c>
      <c r="L37" s="585">
        <f>+'Growth analysis Q1'!L37+'Growth analysis Q2'!L37+'Growth analysis Q3'!L37+'Growth analysis Q4'!L37</f>
        <v>186</v>
      </c>
      <c r="M37" s="586"/>
      <c r="N37" s="621">
        <f>+IFERROR(IF(D37*I37&lt;0,"n.m.",IF(D37/I37-1&gt;100%,"&gt;100%",D37/I37-1)),"n.m.")</f>
        <v>-0.22395833333333337</v>
      </c>
      <c r="O37" s="620">
        <f>+IFERROR(IF(G37*L37&lt;0,"n.m.",IF(G37/L37-1&gt;100%,"&gt;100%",G37/L37-1)),"n.m.")</f>
        <v>-0.16129032258064513</v>
      </c>
      <c r="P37" s="589"/>
      <c r="Q37" s="20"/>
    </row>
    <row r="38" spans="1:20" s="62" customFormat="1" ht="15" customHeight="1">
      <c r="A38" s="20"/>
      <c r="B38" s="53"/>
      <c r="C38" s="590" t="s">
        <v>207</v>
      </c>
      <c r="D38" s="584">
        <f>'Profit &amp; Margin'!D7</f>
        <v>-8</v>
      </c>
      <c r="E38" s="79">
        <f>+'Growth analysis Q1'!E38+'Growth analysis Q2'!E38+'Growth analysis Q3'!E38+'Growth analysis Q4'!E38</f>
        <v>0</v>
      </c>
      <c r="F38" s="79">
        <f>+'Growth analysis Q1'!F38+'Growth analysis Q2'!F38+'Growth analysis Q3'!F38+'Growth analysis Q4'!F38</f>
        <v>-3</v>
      </c>
      <c r="G38" s="585">
        <f>+'Growth analysis Q1'!G38+'Growth analysis Q2'!G38+'Growth analysis Q3'!G38+'Growth analysis Q4'!G38</f>
        <v>-5</v>
      </c>
      <c r="H38" s="586"/>
      <c r="I38" s="584">
        <f>+'Profit &amp; Margin'!I7</f>
        <v>4</v>
      </c>
      <c r="J38" s="79">
        <f>+'Growth analysis Q1'!J38+'Growth analysis Q2'!J38+'Growth analysis Q3'!J38+'Growth analysis Q4'!J38</f>
        <v>12</v>
      </c>
      <c r="K38" s="79">
        <f>+'Growth analysis Q1'!K38+'Growth analysis Q2'!K38+'Growth analysis Q3'!K38+'Growth analysis Q4'!K38</f>
        <v>0</v>
      </c>
      <c r="L38" s="585">
        <f>+'Growth analysis Q1'!L38+'Growth analysis Q2'!L38+'Growth analysis Q3'!L38+'Growth analysis Q4'!L38</f>
        <v>-8</v>
      </c>
      <c r="M38" s="586"/>
      <c r="N38" s="621" t="str">
        <f>+IFERROR(IF(D38*I38&lt;0,"n.m.",IF(D38/I38-1&gt;100%,"&gt;100%",D38/I38-1)),"n.m.")</f>
        <v>n.m.</v>
      </c>
      <c r="O38" s="620">
        <f>+IFERROR(IF(G38*L38&lt;0,"n.m.",IF(G38/L38-1&gt;100%,"&gt;100%",G38/L38-1)),"n.m.")</f>
        <v>-0.375</v>
      </c>
      <c r="P38" s="589"/>
      <c r="Q38" s="20"/>
    </row>
    <row r="39" spans="1:20" s="62" customFormat="1" ht="15" customHeight="1">
      <c r="A39" s="92"/>
      <c r="B39" s="53"/>
      <c r="C39" s="245" t="s">
        <v>499</v>
      </c>
      <c r="D39" s="591">
        <f>'Profit &amp; Margin'!D8</f>
        <v>870</v>
      </c>
      <c r="E39" s="58">
        <f>+'Growth analysis Q1'!E39+'Growth analysis Q2'!E39+'Growth analysis Q3'!E39+'Growth analysis Q4'!E39</f>
        <v>5</v>
      </c>
      <c r="F39" s="58">
        <f>+'Growth analysis Q1'!F39+'Growth analysis Q2'!F39+'Growth analysis Q3'!F39+'Growth analysis Q4'!F39</f>
        <v>-19</v>
      </c>
      <c r="G39" s="592">
        <f>+'Growth analysis Q1'!G39+'Growth analysis Q2'!G39+'Growth analysis Q3'!G39+'Growth analysis Q4'!G39</f>
        <v>884</v>
      </c>
      <c r="H39" s="593"/>
      <c r="I39" s="591">
        <f>+'Profit &amp; Margin'!I8</f>
        <v>1159</v>
      </c>
      <c r="J39" s="58">
        <f>+'Growth analysis Q1'!J39+'Growth analysis Q2'!J39+'Growth analysis Q3'!J39+'Growth analysis Q4'!J39</f>
        <v>84</v>
      </c>
      <c r="K39" s="58">
        <f>+'Growth analysis Q1'!K39+'Growth analysis Q2'!K39+'Growth analysis Q3'!K39+'Growth analysis Q4'!K39</f>
        <v>0</v>
      </c>
      <c r="L39" s="592">
        <f>+'Growth analysis Q1'!L39+'Growth analysis Q2'!L39+'Growth analysis Q3'!L39+'Growth analysis Q4'!L39</f>
        <v>1075</v>
      </c>
      <c r="M39" s="593"/>
      <c r="N39" s="622">
        <f>+IFERROR(IF(D39*I39&lt;0,"n.m.",IF(D39/I39-1&gt;100%,"&gt;100%",D39/I39-1)),"n.m.")</f>
        <v>-0.24935289042277831</v>
      </c>
      <c r="O39" s="623">
        <f>+IFERROR(IF(G39*L39&lt;0,"n.m.",IF(G39/L39-1&gt;100%,"&gt;100%",G39/L39-1)),"n.m.")</f>
        <v>-0.17767441860465116</v>
      </c>
      <c r="P39" s="596"/>
      <c r="Q39" s="92"/>
    </row>
    <row r="40" spans="1:20" s="62" customFormat="1" ht="15" customHeight="1">
      <c r="A40" s="20"/>
      <c r="B40" s="53"/>
      <c r="C40" s="597"/>
      <c r="D40" s="598"/>
      <c r="E40" s="58"/>
      <c r="F40" s="58"/>
      <c r="G40" s="599"/>
      <c r="H40" s="593"/>
      <c r="I40" s="598"/>
      <c r="J40" s="58"/>
      <c r="K40" s="58"/>
      <c r="L40" s="599"/>
      <c r="M40" s="593"/>
      <c r="N40" s="622"/>
      <c r="O40" s="623"/>
      <c r="P40" s="596"/>
      <c r="Q40" s="20"/>
    </row>
    <row r="41" spans="1:20" ht="15" customHeight="1">
      <c r="A41" s="20"/>
      <c r="B41" s="74"/>
      <c r="C41" s="590" t="s">
        <v>186</v>
      </c>
      <c r="D41" s="584">
        <f>'Profit &amp; Margin'!D10</f>
        <v>191</v>
      </c>
      <c r="E41" s="79">
        <f>+'Growth analysis Q1'!E41+'Growth analysis Q2'!E41+'Growth analysis Q3'!E41+'Growth analysis Q4'!E41</f>
        <v>0</v>
      </c>
      <c r="F41" s="79">
        <f>+'Growth analysis Q1'!F41+'Growth analysis Q2'!F41+'Growth analysis Q3'!F41+'Growth analysis Q4'!F41</f>
        <v>-1</v>
      </c>
      <c r="G41" s="585">
        <f>+'Growth analysis Q1'!G41+'Growth analysis Q2'!G41+'Growth analysis Q3'!G41+'Growth analysis Q4'!G41</f>
        <v>192</v>
      </c>
      <c r="H41" s="586"/>
      <c r="I41" s="584">
        <f>+'Profit &amp; Margin'!I10</f>
        <v>410</v>
      </c>
      <c r="J41" s="79">
        <f>+'Growth analysis Q1'!J41+'Growth analysis Q2'!J41+'Growth analysis Q3'!J41+'Growth analysis Q4'!J41</f>
        <v>7</v>
      </c>
      <c r="K41" s="79">
        <f>+'Growth analysis Q1'!K41+'Growth analysis Q2'!K41+'Growth analysis Q3'!K41+'Growth analysis Q4'!K41</f>
        <v>-7</v>
      </c>
      <c r="L41" s="585">
        <f>+'Growth analysis Q1'!L41+'Growth analysis Q2'!L41+'Growth analysis Q3'!L41+'Growth analysis Q4'!L41</f>
        <v>410</v>
      </c>
      <c r="M41" s="586"/>
      <c r="N41" s="621">
        <f t="shared" ref="N41:N46" si="2">+IFERROR(IF(D41*I41&lt;0,"n.m.",IF(D41/I41-1&gt;100%,"&gt;100%",D41/I41-1)),"n.m.")</f>
        <v>-0.53414634146341466</v>
      </c>
      <c r="O41" s="620">
        <f t="shared" ref="O41:O46" si="3">+IFERROR(IF(G41*L41&lt;0,"n.m.",IF(G41/L41-1&gt;100%,"&gt;100%",G41/L41-1)),"n.m.")</f>
        <v>-0.53170731707317076</v>
      </c>
      <c r="P41" s="589"/>
      <c r="Q41" s="20"/>
    </row>
    <row r="42" spans="1:20" s="132" customFormat="1" ht="15" customHeight="1">
      <c r="A42" s="20"/>
      <c r="B42" s="124"/>
      <c r="C42" s="590" t="s">
        <v>187</v>
      </c>
      <c r="D42" s="584">
        <f>'Profit &amp; Margin'!D11</f>
        <v>404</v>
      </c>
      <c r="E42" s="79">
        <f>+'Growth analysis Q1'!E42+'Growth analysis Q2'!E42+'Growth analysis Q3'!E42+'Growth analysis Q4'!E42</f>
        <v>0</v>
      </c>
      <c r="F42" s="79">
        <f>+'Growth analysis Q1'!F42+'Growth analysis Q2'!F42+'Growth analysis Q3'!F42+'Growth analysis Q4'!F42</f>
        <v>-8</v>
      </c>
      <c r="G42" s="585">
        <f>+'Growth analysis Q1'!G42+'Growth analysis Q2'!G42+'Growth analysis Q3'!G42+'Growth analysis Q4'!G42</f>
        <v>412</v>
      </c>
      <c r="H42" s="586"/>
      <c r="I42" s="584">
        <f>+'Profit &amp; Margin'!I11</f>
        <v>375</v>
      </c>
      <c r="J42" s="79">
        <f>+'Growth analysis Q1'!J42+'Growth analysis Q2'!J42+'Growth analysis Q3'!J42+'Growth analysis Q4'!J42</f>
        <v>13</v>
      </c>
      <c r="K42" s="79">
        <f>+'Growth analysis Q1'!K42+'Growth analysis Q2'!K42+'Growth analysis Q3'!K42+'Growth analysis Q4'!K42</f>
        <v>-17</v>
      </c>
      <c r="L42" s="585">
        <f>+'Growth analysis Q1'!L42+'Growth analysis Q2'!L42+'Growth analysis Q3'!L42+'Growth analysis Q4'!L42</f>
        <v>379</v>
      </c>
      <c r="M42" s="586"/>
      <c r="N42" s="621">
        <f t="shared" si="2"/>
        <v>7.7333333333333254E-2</v>
      </c>
      <c r="O42" s="620">
        <f t="shared" si="3"/>
        <v>8.7071240105540904E-2</v>
      </c>
      <c r="P42" s="589"/>
      <c r="Q42" s="20"/>
    </row>
    <row r="43" spans="1:20" ht="15" customHeight="1">
      <c r="A43" s="20"/>
      <c r="B43" s="74"/>
      <c r="C43" s="590" t="s">
        <v>22</v>
      </c>
      <c r="D43" s="584">
        <f>'Profit &amp; Margin'!D12</f>
        <v>590</v>
      </c>
      <c r="E43" s="79">
        <f>+'Growth analysis Q1'!E43+'Growth analysis Q2'!E43+'Growth analysis Q3'!E43+'Growth analysis Q4'!E43</f>
        <v>10</v>
      </c>
      <c r="F43" s="79">
        <f>+'Growth analysis Q1'!F43+'Growth analysis Q2'!F43+'Growth analysis Q3'!F43+'Growth analysis Q4'!F43</f>
        <v>-26</v>
      </c>
      <c r="G43" s="585">
        <f>+'Growth analysis Q1'!G43+'Growth analysis Q2'!G43+'Growth analysis Q3'!G43+'Growth analysis Q4'!G43</f>
        <v>606</v>
      </c>
      <c r="H43" s="586"/>
      <c r="I43" s="584">
        <f>+'Profit &amp; Margin'!I12</f>
        <v>706</v>
      </c>
      <c r="J43" s="79">
        <f>+'Growth analysis Q1'!J43+'Growth analysis Q2'!J43+'Growth analysis Q3'!J43+'Growth analysis Q4'!J43</f>
        <v>13</v>
      </c>
      <c r="K43" s="79">
        <f>+'Growth analysis Q1'!K43+'Growth analysis Q2'!K43+'Growth analysis Q3'!K43+'Growth analysis Q4'!K43</f>
        <v>-47</v>
      </c>
      <c r="L43" s="585">
        <f>+'Growth analysis Q1'!L43+'Growth analysis Q2'!L43+'Growth analysis Q3'!L43+'Growth analysis Q4'!L43</f>
        <v>740</v>
      </c>
      <c r="M43" s="586"/>
      <c r="N43" s="621">
        <f t="shared" si="2"/>
        <v>-0.1643059490084986</v>
      </c>
      <c r="O43" s="620">
        <f t="shared" si="3"/>
        <v>-0.18108108108108112</v>
      </c>
      <c r="P43" s="589"/>
      <c r="Q43" s="20"/>
    </row>
    <row r="44" spans="1:20" ht="15" customHeight="1">
      <c r="A44" s="20"/>
      <c r="B44" s="74"/>
      <c r="C44" s="82" t="s">
        <v>193</v>
      </c>
      <c r="D44" s="584">
        <f>'Profit &amp; Margin'!D13</f>
        <v>1241</v>
      </c>
      <c r="E44" s="79">
        <f>+'Growth analysis Q1'!E44+'Growth analysis Q2'!E44+'Growth analysis Q3'!E44+'Growth analysis Q4'!E44</f>
        <v>17</v>
      </c>
      <c r="F44" s="79">
        <f>+'Growth analysis Q1'!F44+'Growth analysis Q2'!F44+'Growth analysis Q3'!F44+'Growth analysis Q4'!F44</f>
        <v>-4</v>
      </c>
      <c r="G44" s="585">
        <f>+'Growth analysis Q1'!G44+'Growth analysis Q2'!G44+'Growth analysis Q3'!G44+'Growth analysis Q4'!G44</f>
        <v>1228</v>
      </c>
      <c r="H44" s="586"/>
      <c r="I44" s="584">
        <f>+'Profit &amp; Margin'!I13</f>
        <v>1297</v>
      </c>
      <c r="J44" s="79">
        <f>+'Growth analysis Q1'!J44+'Growth analysis Q2'!J44+'Growth analysis Q3'!J44+'Growth analysis Q4'!J44</f>
        <v>9</v>
      </c>
      <c r="K44" s="79">
        <f>+'Growth analysis Q1'!K44+'Growth analysis Q2'!K44+'Growth analysis Q3'!K44+'Growth analysis Q4'!K44</f>
        <v>-10</v>
      </c>
      <c r="L44" s="585">
        <f>+'Growth analysis Q1'!L44+'Growth analysis Q2'!L44+'Growth analysis Q3'!L44+'Growth analysis Q4'!L44</f>
        <v>1298</v>
      </c>
      <c r="M44" s="586"/>
      <c r="N44" s="621">
        <f t="shared" si="2"/>
        <v>-4.3176561295296789E-2</v>
      </c>
      <c r="O44" s="620">
        <f t="shared" si="3"/>
        <v>-5.3929121725731943E-2</v>
      </c>
      <c r="P44" s="589"/>
      <c r="Q44" s="20"/>
    </row>
    <row r="45" spans="1:20" ht="15" customHeight="1">
      <c r="A45" s="20"/>
      <c r="B45" s="74"/>
      <c r="C45" s="590" t="s">
        <v>207</v>
      </c>
      <c r="D45" s="584">
        <f>'Profit &amp; Margin'!D14</f>
        <v>24</v>
      </c>
      <c r="E45" s="79">
        <f>+'Growth analysis Q1'!E45+'Growth analysis Q2'!E45+'Growth analysis Q3'!E45+'Growth analysis Q4'!E45</f>
        <v>30</v>
      </c>
      <c r="F45" s="79">
        <f>+'Growth analysis Q1'!F45+'Growth analysis Q2'!F45+'Growth analysis Q3'!F45+'Growth analysis Q4'!F45</f>
        <v>-15</v>
      </c>
      <c r="G45" s="585">
        <f>+'Growth analysis Q1'!G45+'Growth analysis Q2'!G45+'Growth analysis Q3'!G45+'Growth analysis Q4'!G45</f>
        <v>9</v>
      </c>
      <c r="H45" s="586"/>
      <c r="I45" s="584">
        <f>+'Profit &amp; Margin'!I14</f>
        <v>-33</v>
      </c>
      <c r="J45" s="79">
        <f>+'Growth analysis Q1'!J45+'Growth analysis Q2'!J45+'Growth analysis Q3'!J45+'Growth analysis Q4'!J45</f>
        <v>0</v>
      </c>
      <c r="K45" s="79">
        <f>+'Growth analysis Q1'!K45+'Growth analysis Q2'!K45+'Growth analysis Q3'!K45+'Growth analysis Q4'!K45</f>
        <v>-32</v>
      </c>
      <c r="L45" s="585">
        <f>+'Growth analysis Q1'!L45+'Growth analysis Q2'!L45+'Growth analysis Q3'!L45+'Growth analysis Q4'!L45</f>
        <v>-1</v>
      </c>
      <c r="M45" s="586"/>
      <c r="N45" s="621" t="str">
        <f t="shared" si="2"/>
        <v>n.m.</v>
      </c>
      <c r="O45" s="620" t="str">
        <f t="shared" si="3"/>
        <v>n.m.</v>
      </c>
      <c r="P45" s="589"/>
      <c r="Q45" s="20"/>
    </row>
    <row r="46" spans="1:20" s="62" customFormat="1" ht="15" customHeight="1">
      <c r="A46" s="92"/>
      <c r="B46" s="233"/>
      <c r="C46" s="597" t="s">
        <v>105</v>
      </c>
      <c r="D46" s="591">
        <f>'Profit &amp; Margin'!D15</f>
        <v>2450</v>
      </c>
      <c r="E46" s="58">
        <f>+'Growth analysis Q1'!E46+'Growth analysis Q2'!E46+'Growth analysis Q3'!E46+'Growth analysis Q4'!E46</f>
        <v>57</v>
      </c>
      <c r="F46" s="58">
        <f>+'Growth analysis Q1'!F46+'Growth analysis Q2'!F46+'Growth analysis Q3'!F46+'Growth analysis Q4'!F46</f>
        <v>-54</v>
      </c>
      <c r="G46" s="592">
        <f>+'Growth analysis Q1'!G46+'Growth analysis Q2'!G46+'Growth analysis Q3'!G46+'Growth analysis Q4'!G46</f>
        <v>2447</v>
      </c>
      <c r="H46" s="593"/>
      <c r="I46" s="591">
        <f>+'Profit &amp; Margin'!I15</f>
        <v>2755</v>
      </c>
      <c r="J46" s="58">
        <f>+'Growth analysis Q1'!J46+'Growth analysis Q2'!J46+'Growth analysis Q3'!J46+'Growth analysis Q4'!J46</f>
        <v>42</v>
      </c>
      <c r="K46" s="58">
        <f>+'Growth analysis Q1'!K46+'Growth analysis Q2'!K46+'Growth analysis Q3'!K46+'Growth analysis Q4'!K46</f>
        <v>-113</v>
      </c>
      <c r="L46" s="592">
        <f>+'Growth analysis Q1'!L46+'Growth analysis Q2'!L46+'Growth analysis Q3'!L46+'Growth analysis Q4'!L46</f>
        <v>2826</v>
      </c>
      <c r="M46" s="593"/>
      <c r="N46" s="622">
        <f t="shared" si="2"/>
        <v>-0.11070780399274049</v>
      </c>
      <c r="O46" s="623">
        <f t="shared" si="3"/>
        <v>-0.13411181882519463</v>
      </c>
      <c r="P46" s="596"/>
      <c r="Q46" s="92"/>
    </row>
    <row r="47" spans="1:20" ht="15" customHeight="1">
      <c r="A47" s="20"/>
      <c r="B47" s="183"/>
      <c r="C47" s="590"/>
      <c r="D47" s="591"/>
      <c r="E47" s="79"/>
      <c r="F47" s="79"/>
      <c r="G47" s="592"/>
      <c r="H47" s="586"/>
      <c r="I47" s="624"/>
      <c r="J47" s="79"/>
      <c r="K47" s="79"/>
      <c r="L47" s="592"/>
      <c r="M47" s="593"/>
      <c r="N47" s="621"/>
      <c r="O47" s="623"/>
      <c r="P47" s="589"/>
      <c r="Q47" s="20"/>
    </row>
    <row r="48" spans="1:20" s="62" customFormat="1" ht="15" customHeight="1">
      <c r="A48" s="92"/>
      <c r="B48" s="53"/>
      <c r="C48" s="600" t="s">
        <v>114</v>
      </c>
      <c r="D48" s="591">
        <f>'Profit &amp; Margin'!D17</f>
        <v>23</v>
      </c>
      <c r="E48" s="58">
        <f>+'Growth analysis Q1'!E48+'Growth analysis Q2'!E48+'Growth analysis Q3'!E48+'Growth analysis Q4'!E48</f>
        <v>0</v>
      </c>
      <c r="F48" s="58">
        <f>+'Growth analysis Q1'!F48+'Growth analysis Q2'!F48+'Growth analysis Q3'!F48+'Growth analysis Q4'!F48</f>
        <v>0</v>
      </c>
      <c r="G48" s="592">
        <f>+'Growth analysis Q1'!G48+'Growth analysis Q2'!G48+'Growth analysis Q3'!G48+'Growth analysis Q4'!G48</f>
        <v>23</v>
      </c>
      <c r="H48" s="601"/>
      <c r="I48" s="591">
        <f>+'Profit &amp; Margin'!I17</f>
        <v>29</v>
      </c>
      <c r="J48" s="58">
        <f>+'Growth analysis Q1'!J48+'Growth analysis Q2'!J48+'Growth analysis Q3'!J48+'Growth analysis Q4'!J48</f>
        <v>0</v>
      </c>
      <c r="K48" s="58">
        <f>+'Growth analysis Q1'!K48+'Growth analysis Q2'!K48+'Growth analysis Q3'!K48+'Growth analysis Q4'!K48</f>
        <v>0</v>
      </c>
      <c r="L48" s="592">
        <f>+'Growth analysis Q1'!L48+'Growth analysis Q2'!L48+'Growth analysis Q3'!L48+'Growth analysis Q4'!L48</f>
        <v>29</v>
      </c>
      <c r="M48" s="601"/>
      <c r="N48" s="622">
        <f>+IFERROR(IF(D48*I48&lt;0,"n.m.",IF(D48/I48-1&gt;100%,"&gt;100%",D48/I48-1)),"n.m.")</f>
        <v>-0.2068965517241379</v>
      </c>
      <c r="O48" s="623">
        <f>+IFERROR(IF(G48*L48&lt;0,"n.m.",IF(G48/L48-1&gt;100%,"&gt;100%",G48/L48-1)),"n.m.")</f>
        <v>-0.2068965517241379</v>
      </c>
      <c r="P48" s="602"/>
      <c r="Q48" s="92"/>
      <c r="T48" s="158"/>
    </row>
    <row r="49" spans="1:16384" ht="15" customHeight="1">
      <c r="A49" s="20"/>
      <c r="B49" s="183"/>
      <c r="C49" s="590"/>
      <c r="D49" s="591"/>
      <c r="E49" s="79"/>
      <c r="F49" s="79"/>
      <c r="G49" s="592"/>
      <c r="H49" s="586"/>
      <c r="I49" s="624"/>
      <c r="J49" s="79"/>
      <c r="K49" s="79"/>
      <c r="L49" s="592"/>
      <c r="M49" s="586"/>
      <c r="N49" s="621"/>
      <c r="O49" s="623"/>
      <c r="P49" s="589"/>
      <c r="Q49" s="20"/>
    </row>
    <row r="50" spans="1:16384" s="62" customFormat="1" ht="15" customHeight="1">
      <c r="A50" s="92"/>
      <c r="B50" s="233"/>
      <c r="C50" s="600" t="s">
        <v>23</v>
      </c>
      <c r="D50" s="591">
        <f>'Profit &amp; Margin'!D19</f>
        <v>403</v>
      </c>
      <c r="E50" s="58">
        <f>+'Growth analysis Q1'!E50+'Growth analysis Q2'!E50+'Growth analysis Q3'!E50+'Growth analysis Q4'!E50</f>
        <v>472</v>
      </c>
      <c r="F50" s="58">
        <f>+'Growth analysis Q1'!F50+'Growth analysis Q2'!F50+'Growth analysis Q3'!F50+'Growth analysis Q4'!F50</f>
        <v>-23</v>
      </c>
      <c r="G50" s="592">
        <f>+'Growth analysis Q1'!G50+'Growth analysis Q2'!G50+'Growth analysis Q3'!G50+'Growth analysis Q4'!G50</f>
        <v>-46</v>
      </c>
      <c r="H50" s="601"/>
      <c r="I50" s="591">
        <f>+'Profit &amp; Margin'!I19</f>
        <v>-101</v>
      </c>
      <c r="J50" s="58">
        <f>+'Growth analysis Q1'!J50+'Growth analysis Q2'!J50+'Growth analysis Q3'!J50+'Growth analysis Q4'!J50</f>
        <v>-77</v>
      </c>
      <c r="K50" s="58">
        <f>+'Growth analysis Q1'!K50+'Growth analysis Q2'!K50+'Growth analysis Q3'!K50+'Growth analysis Q4'!K50</f>
        <v>-9</v>
      </c>
      <c r="L50" s="592">
        <f>+'Growth analysis Q1'!L50+'Growth analysis Q2'!L50+'Growth analysis Q3'!L50+'Growth analysis Q4'!L50</f>
        <v>-15</v>
      </c>
      <c r="M50" s="601"/>
      <c r="N50" s="622" t="str">
        <f>+IFERROR(IF(D50*I50&lt;0,"n.m.",IF(D50/I50-1&gt;100%,"&gt;100%",D50/I50-1)),"n.m.")</f>
        <v>n.m.</v>
      </c>
      <c r="O50" s="623" t="str">
        <f>+IFERROR(IF(G50*L50&lt;0,"n.m.",IF(G50/L50-1&gt;100%,"&gt;100%",G50/L50-1)),"n.m.")</f>
        <v>&gt;100%</v>
      </c>
      <c r="P50" s="602"/>
      <c r="Q50" s="92"/>
    </row>
    <row r="51" spans="1:16384" s="62" customFormat="1" ht="15" customHeight="1">
      <c r="A51" s="20"/>
      <c r="B51" s="233"/>
      <c r="C51" s="600"/>
      <c r="D51" s="591"/>
      <c r="E51" s="58"/>
      <c r="F51" s="58"/>
      <c r="G51" s="625"/>
      <c r="H51" s="601"/>
      <c r="I51" s="624"/>
      <c r="J51" s="58"/>
      <c r="K51" s="58"/>
      <c r="L51" s="625"/>
      <c r="M51" s="601"/>
      <c r="N51" s="622"/>
      <c r="O51" s="623"/>
      <c r="P51" s="602"/>
      <c r="Q51" s="20"/>
    </row>
    <row r="52" spans="1:16384" s="62" customFormat="1" ht="15" customHeight="1">
      <c r="A52" s="20"/>
      <c r="B52" s="53"/>
      <c r="C52" s="123" t="s">
        <v>496</v>
      </c>
      <c r="D52" s="591">
        <f>'Profit &amp; Margin'!D21</f>
        <v>3746</v>
      </c>
      <c r="E52" s="58">
        <f>+'Growth analysis Q1'!E52+'Growth analysis Q2'!E52+'Growth analysis Q3'!E52+'Growth analysis Q4'!E52</f>
        <v>534</v>
      </c>
      <c r="F52" s="58">
        <f>+'Growth analysis Q1'!F52+'Growth analysis Q2'!F52+'Growth analysis Q3'!F52+'Growth analysis Q4'!F52</f>
        <v>-96</v>
      </c>
      <c r="G52" s="592">
        <f>+'Growth analysis Q1'!G52+'Growth analysis Q2'!G52+'Growth analysis Q3'!G52+'Growth analysis Q4'!G52</f>
        <v>3308</v>
      </c>
      <c r="H52" s="601"/>
      <c r="I52" s="591">
        <f>+'Profit &amp; Margin'!I21</f>
        <v>3842</v>
      </c>
      <c r="J52" s="58">
        <f>+'Growth analysis Q1'!J52+'Growth analysis Q2'!J52+'Growth analysis Q3'!J52+'Growth analysis Q4'!J52</f>
        <v>49</v>
      </c>
      <c r="K52" s="58">
        <f>+'Growth analysis Q1'!K52+'Growth analysis Q2'!K52+'Growth analysis Q3'!K52+'Growth analysis Q4'!K52</f>
        <v>-122</v>
      </c>
      <c r="L52" s="592">
        <f>+'Growth analysis Q1'!L52+'Growth analysis Q2'!L52+'Growth analysis Q3'!L52+'Growth analysis Q4'!L52</f>
        <v>3915</v>
      </c>
      <c r="M52" s="601"/>
      <c r="N52" s="622">
        <f>+IFERROR(IF(D52*I52&lt;0,"n.m.",IF(D52/I52-1&gt;100%,"&gt;100%",D52/I52-1)),"n.m.")</f>
        <v>-2.4986985944820406E-2</v>
      </c>
      <c r="O52" s="623">
        <f>+IFERROR(IF(G52*L52&lt;0,"n.m.",IF(G52/L52-1&gt;100%,"&gt;100%",G52/L52-1)),"n.m.")</f>
        <v>-0.15504469987228608</v>
      </c>
      <c r="P52" s="602"/>
      <c r="Q52" s="20"/>
    </row>
    <row r="53" spans="1:16384" s="62" customFormat="1" ht="15" customHeight="1">
      <c r="A53" s="20"/>
      <c r="B53" s="53"/>
      <c r="C53" s="123"/>
      <c r="D53" s="598"/>
      <c r="E53" s="58"/>
      <c r="F53" s="58"/>
      <c r="G53" s="599"/>
      <c r="H53" s="601"/>
      <c r="I53" s="598"/>
      <c r="J53" s="58"/>
      <c r="K53" s="58"/>
      <c r="L53" s="599"/>
      <c r="M53" s="586"/>
      <c r="N53" s="622"/>
      <c r="O53" s="623"/>
      <c r="P53" s="602"/>
      <c r="Q53" s="20"/>
    </row>
    <row r="54" spans="1:16384" s="62" customFormat="1" ht="15" customHeight="1">
      <c r="A54" s="20"/>
      <c r="B54" s="53"/>
      <c r="C54" s="256" t="s">
        <v>283</v>
      </c>
      <c r="D54" s="626">
        <f>'Profit &amp; Margin'!D23</f>
        <v>731</v>
      </c>
      <c r="E54" s="128">
        <f>+'Growth analysis Q1'!E54+'Growth analysis Q2'!E54+'Growth analysis Q3'!E54+'Growth analysis Q4'!E54</f>
        <v>8</v>
      </c>
      <c r="F54" s="128">
        <f>+'Growth analysis Q1'!F54+'Growth analysis Q2'!F54+'Growth analysis Q3'!F54+'Growth analysis Q4'!F54</f>
        <v>-12</v>
      </c>
      <c r="G54" s="604">
        <f>+'Growth analysis Q1'!G54+'Growth analysis Q2'!G54+'Growth analysis Q3'!G54+'Growth analysis Q4'!G54</f>
        <v>735</v>
      </c>
      <c r="H54" s="605"/>
      <c r="I54" s="626">
        <f>+'Profit &amp; Margin'!I23</f>
        <v>959</v>
      </c>
      <c r="J54" s="128">
        <f>+'Growth analysis Q1'!J54+'Growth analysis Q2'!J54+'Growth analysis Q3'!J54+'Growth analysis Q4'!J54</f>
        <v>66</v>
      </c>
      <c r="K54" s="128">
        <f>+'Growth analysis Q1'!K54+'Growth analysis Q2'!K54+'Growth analysis Q3'!K54+'Growth analysis Q4'!K54</f>
        <v>0</v>
      </c>
      <c r="L54" s="604">
        <f>+'Growth analysis Q1'!L54+'Growth analysis Q2'!L54+'Growth analysis Q3'!L54+'Growth analysis Q4'!L54</f>
        <v>893</v>
      </c>
      <c r="M54" s="601"/>
      <c r="N54" s="627">
        <f>+IFERROR(IF(D54*I54&lt;0,"n.m.",IF(D54/I54-1&gt;100%,"&gt;100%",D54/I54-1)),"n.m.")</f>
        <v>-0.23774765380604801</v>
      </c>
      <c r="O54" s="628">
        <f>+IFERROR(IF(G54*L54&lt;0,"n.m.",IF(G54/L54-1&gt;100%,"&gt;100%",G54/L54-1)),"n.m.")</f>
        <v>-0.17693169092945127</v>
      </c>
      <c r="P54" s="602"/>
      <c r="Q54" s="20"/>
    </row>
    <row r="55" spans="1:16384" s="62" customFormat="1" ht="15" customHeight="1">
      <c r="A55" s="20"/>
      <c r="B55" s="53"/>
      <c r="C55" s="123"/>
      <c r="D55" s="598"/>
      <c r="E55" s="58"/>
      <c r="F55" s="58"/>
      <c r="G55" s="599"/>
      <c r="H55" s="601"/>
      <c r="I55" s="598"/>
      <c r="J55" s="58"/>
      <c r="K55" s="58"/>
      <c r="L55" s="599"/>
      <c r="M55" s="601"/>
      <c r="N55" s="622"/>
      <c r="O55" s="623"/>
      <c r="P55" s="602"/>
      <c r="Q55" s="20"/>
    </row>
    <row r="56" spans="1:16384" s="62" customFormat="1" ht="15" customHeight="1">
      <c r="A56" s="20"/>
      <c r="B56" s="53"/>
      <c r="C56" s="123" t="s">
        <v>291</v>
      </c>
      <c r="D56" s="591">
        <f>'Profit &amp; Margin'!D25</f>
        <v>3015</v>
      </c>
      <c r="E56" s="58">
        <f>+'Growth analysis Q1'!E56+'Growth analysis Q2'!E56+'Growth analysis Q3'!E56+'Growth analysis Q4'!E56</f>
        <v>526</v>
      </c>
      <c r="F56" s="58">
        <f>+'Growth analysis Q1'!F56+'Growth analysis Q2'!F56+'Growth analysis Q3'!F56+'Growth analysis Q4'!F56</f>
        <v>-84</v>
      </c>
      <c r="G56" s="592">
        <f>+'Growth analysis Q1'!G56+'Growth analysis Q2'!G56+'Growth analysis Q3'!G56+'Growth analysis Q4'!G56</f>
        <v>2573</v>
      </c>
      <c r="H56" s="601"/>
      <c r="I56" s="591">
        <f>+'Profit &amp; Margin'!I25</f>
        <v>2883</v>
      </c>
      <c r="J56" s="58">
        <f>+'Growth analysis Q1'!J56+'Growth analysis Q2'!J56+'Growth analysis Q3'!J56+'Growth analysis Q4'!J56</f>
        <v>-17</v>
      </c>
      <c r="K56" s="58">
        <f>+'Growth analysis Q1'!K56+'Growth analysis Q2'!K56+'Growth analysis Q3'!K56+'Growth analysis Q4'!K56</f>
        <v>-122</v>
      </c>
      <c r="L56" s="592">
        <f>+'Growth analysis Q1'!L56+'Growth analysis Q2'!L56+'Growth analysis Q3'!L56+'Growth analysis Q4'!L56</f>
        <v>3022</v>
      </c>
      <c r="M56" s="605"/>
      <c r="N56" s="622">
        <f>+IFERROR(IF(D56*I56&lt;0,"n.m.",IF(D56/I56-1&gt;100%,"&gt;100%",D56/I56-1)),"n.m.")</f>
        <v>4.57856399583767E-2</v>
      </c>
      <c r="O56" s="623">
        <f>+IFERROR(IF(G56*L56&lt;0,"n.m.",IF(G56/L56-1&gt;100%,"&gt;100%",G56/L56-1)),"n.m.")</f>
        <v>-0.14857710125744539</v>
      </c>
      <c r="P56" s="602"/>
      <c r="Q56" s="20"/>
    </row>
    <row r="57" spans="1:16384" ht="15" customHeight="1">
      <c r="A57" s="20"/>
      <c r="B57" s="183"/>
      <c r="C57" s="590"/>
      <c r="D57" s="608"/>
      <c r="E57" s="608"/>
      <c r="F57" s="608"/>
      <c r="G57" s="608"/>
      <c r="H57" s="610"/>
      <c r="I57" s="608"/>
      <c r="J57" s="611"/>
      <c r="K57" s="611"/>
      <c r="L57" s="608"/>
      <c r="M57" s="459"/>
      <c r="N57" s="612"/>
      <c r="O57" s="612"/>
      <c r="P57" s="459"/>
      <c r="Q57" s="20"/>
    </row>
    <row r="58" spans="1:16384" ht="9"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spans="1:16384" ht="17.25">
      <c r="A59" s="48"/>
      <c r="B59" s="259" t="s">
        <v>431</v>
      </c>
      <c r="C59" s="48"/>
      <c r="D59" s="48"/>
      <c r="E59" s="52"/>
      <c r="F59" s="52"/>
      <c r="G59" s="48"/>
      <c r="H59" s="44"/>
      <c r="I59" s="48"/>
      <c r="J59" s="48"/>
      <c r="K59" s="229"/>
      <c r="L59" s="167"/>
      <c r="M59" s="229"/>
      <c r="N59" s="613"/>
      <c r="O59" s="613"/>
      <c r="P59" s="229"/>
      <c r="Q59" s="48"/>
    </row>
    <row r="60" spans="1:16384" s="229" customFormat="1">
      <c r="E60" s="179"/>
      <c r="J60" s="179"/>
      <c r="N60" s="613"/>
      <c r="O60" s="613"/>
    </row>
    <row r="61" spans="1:16384" ht="9"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spans="1:16384" ht="15" customHeight="1">
      <c r="A62" s="20"/>
      <c r="B62" s="38"/>
      <c r="C62" s="39" t="s">
        <v>29</v>
      </c>
      <c r="D62" s="569">
        <f>+D33</f>
        <v>2014</v>
      </c>
      <c r="E62" s="616"/>
      <c r="F62" s="617"/>
      <c r="G62" s="572">
        <f>+G33</f>
        <v>2014</v>
      </c>
      <c r="H62" s="574"/>
      <c r="I62" s="572">
        <f>+I33</f>
        <v>2013</v>
      </c>
      <c r="J62" s="616"/>
      <c r="K62" s="617"/>
      <c r="L62" s="572">
        <f>+L33</f>
        <v>2013</v>
      </c>
      <c r="M62" s="574"/>
      <c r="N62" s="575"/>
      <c r="O62" s="575"/>
      <c r="P62" s="574"/>
      <c r="Q62" s="20"/>
    </row>
    <row r="63" spans="1:16384" ht="15" customHeight="1">
      <c r="A63" s="20"/>
      <c r="B63" s="38"/>
      <c r="C63" s="45" t="s">
        <v>158</v>
      </c>
      <c r="D63" s="576" t="s">
        <v>145</v>
      </c>
      <c r="E63" s="629"/>
      <c r="F63" s="577"/>
      <c r="G63" s="570" t="s">
        <v>495</v>
      </c>
      <c r="H63" s="574"/>
      <c r="I63" s="570" t="s">
        <v>145</v>
      </c>
      <c r="J63" s="629"/>
      <c r="K63" s="577"/>
      <c r="L63" s="570" t="s">
        <v>495</v>
      </c>
      <c r="M63" s="574"/>
      <c r="N63" s="575"/>
      <c r="O63" s="575"/>
      <c r="P63" s="574"/>
      <c r="Q63" s="20"/>
    </row>
    <row r="64" spans="1:16384" ht="15" customHeight="1">
      <c r="A64" s="20"/>
      <c r="B64" s="74"/>
      <c r="C64" s="74"/>
      <c r="D64" s="578"/>
      <c r="E64" s="580"/>
      <c r="F64" s="580"/>
      <c r="G64" s="580"/>
      <c r="H64" s="581"/>
      <c r="I64" s="580"/>
      <c r="J64" s="580"/>
      <c r="K64" s="580"/>
      <c r="L64" s="580"/>
      <c r="M64" s="581"/>
      <c r="N64" s="459"/>
      <c r="O64" s="630"/>
      <c r="P64" s="581"/>
      <c r="Q64" s="20"/>
    </row>
    <row r="65" spans="1:17" ht="15" customHeight="1">
      <c r="A65" s="20"/>
      <c r="B65" s="74"/>
      <c r="C65" s="590" t="s">
        <v>285</v>
      </c>
      <c r="D65" s="631">
        <f>D36/D5</f>
        <v>0.30024711696869849</v>
      </c>
      <c r="E65" s="315"/>
      <c r="F65" s="315"/>
      <c r="G65" s="632">
        <f>G36/G5</f>
        <v>0.30189456342668863</v>
      </c>
      <c r="H65" s="633"/>
      <c r="I65" s="631">
        <f>I36/I5</f>
        <v>0.30121989365029717</v>
      </c>
      <c r="J65" s="315"/>
      <c r="K65" s="315"/>
      <c r="L65" s="632">
        <f>L36/L5</f>
        <v>0.28314393939393939</v>
      </c>
      <c r="M65" s="634"/>
      <c r="N65" s="399"/>
      <c r="O65" s="635"/>
      <c r="P65" s="459"/>
      <c r="Q65" s="20"/>
    </row>
    <row r="66" spans="1:17" ht="15" customHeight="1">
      <c r="A66" s="20"/>
      <c r="B66" s="74"/>
      <c r="C66" s="590" t="s">
        <v>21</v>
      </c>
      <c r="D66" s="631">
        <f>D37/D6</f>
        <v>0.20956399437412096</v>
      </c>
      <c r="E66" s="315"/>
      <c r="F66" s="315"/>
      <c r="G66" s="632">
        <f>G37/G6</f>
        <v>0.22002820874471085</v>
      </c>
      <c r="H66" s="633"/>
      <c r="I66" s="631">
        <f>I37/I6</f>
        <v>0.26373626373626374</v>
      </c>
      <c r="J66" s="315"/>
      <c r="K66" s="315"/>
      <c r="L66" s="632">
        <f>L37/L6</f>
        <v>0.25549450549450547</v>
      </c>
      <c r="M66" s="634"/>
      <c r="N66" s="399"/>
      <c r="O66" s="635"/>
      <c r="P66" s="459"/>
      <c r="Q66" s="20"/>
    </row>
    <row r="67" spans="1:17" ht="15" customHeight="1">
      <c r="A67" s="20"/>
      <c r="B67" s="53"/>
      <c r="C67" s="590" t="s">
        <v>207</v>
      </c>
      <c r="D67" s="631">
        <f>D38/D7</f>
        <v>-0.24242424242424243</v>
      </c>
      <c r="E67" s="315"/>
      <c r="F67" s="315"/>
      <c r="G67" s="632">
        <f>G38/G7</f>
        <v>-0.15151515151515152</v>
      </c>
      <c r="H67" s="633"/>
      <c r="I67" s="631">
        <f>I38/I7</f>
        <v>9.7560975609756101E-2</v>
      </c>
      <c r="J67" s="315"/>
      <c r="K67" s="315"/>
      <c r="L67" s="632">
        <f>L38/L7</f>
        <v>-0.1951219512195122</v>
      </c>
      <c r="M67" s="634"/>
      <c r="N67" s="399"/>
      <c r="O67" s="635"/>
      <c r="P67" s="459"/>
      <c r="Q67" s="20"/>
    </row>
    <row r="68" spans="1:17" ht="15" customHeight="1">
      <c r="A68" s="20"/>
      <c r="B68" s="74"/>
      <c r="C68" s="597" t="s">
        <v>429</v>
      </c>
      <c r="D68" s="636">
        <f>D39/D8</f>
        <v>0.27427490542244642</v>
      </c>
      <c r="E68" s="323"/>
      <c r="F68" s="323"/>
      <c r="G68" s="637">
        <f>G39/G8</f>
        <v>0.27886435331230286</v>
      </c>
      <c r="H68" s="638"/>
      <c r="I68" s="636">
        <f>I39/I8</f>
        <v>0.29223398890569846</v>
      </c>
      <c r="J68" s="323"/>
      <c r="K68" s="323"/>
      <c r="L68" s="637">
        <f>L39/L8</f>
        <v>0.2730505461010922</v>
      </c>
      <c r="M68" s="639"/>
      <c r="N68" s="228"/>
      <c r="O68" s="635"/>
      <c r="P68" s="451"/>
      <c r="Q68" s="20"/>
    </row>
    <row r="69" spans="1:17" ht="15" customHeight="1">
      <c r="A69" s="20"/>
      <c r="B69" s="74"/>
      <c r="C69" s="597"/>
      <c r="D69" s="636"/>
      <c r="E69" s="323"/>
      <c r="F69" s="323"/>
      <c r="G69" s="637"/>
      <c r="H69" s="638"/>
      <c r="I69" s="636"/>
      <c r="J69" s="323"/>
      <c r="K69" s="323"/>
      <c r="L69" s="637"/>
      <c r="M69" s="639"/>
      <c r="N69" s="228"/>
      <c r="O69" s="635"/>
      <c r="P69" s="451"/>
      <c r="Q69" s="20"/>
    </row>
    <row r="70" spans="1:17" ht="15" customHeight="1">
      <c r="A70" s="20"/>
      <c r="B70" s="74"/>
      <c r="C70" s="590" t="s">
        <v>186</v>
      </c>
      <c r="D70" s="631">
        <f t="shared" ref="D70:D75" si="4">D41/D10</f>
        <v>0.13574982231698648</v>
      </c>
      <c r="E70" s="315"/>
      <c r="F70" s="315"/>
      <c r="G70" s="632">
        <f t="shared" ref="G70:G75" si="5">G41/G10</f>
        <v>0.13646055437100213</v>
      </c>
      <c r="H70" s="633"/>
      <c r="I70" s="631">
        <f t="shared" ref="I70:I75" si="6">I41/I10</f>
        <v>0.27152317880794702</v>
      </c>
      <c r="J70" s="315"/>
      <c r="K70" s="315"/>
      <c r="L70" s="632">
        <f t="shared" ref="L70:L75" si="7">L41/L10</f>
        <v>0.27278775781769793</v>
      </c>
      <c r="M70" s="634"/>
      <c r="N70" s="399"/>
      <c r="O70" s="635"/>
      <c r="P70" s="459"/>
      <c r="Q70" s="20"/>
    </row>
    <row r="71" spans="1:17" ht="15" customHeight="1">
      <c r="A71" s="20"/>
      <c r="B71" s="124"/>
      <c r="C71" s="590" t="s">
        <v>187</v>
      </c>
      <c r="D71" s="631">
        <f t="shared" si="4"/>
        <v>0.21085594989561587</v>
      </c>
      <c r="E71" s="315"/>
      <c r="F71" s="315"/>
      <c r="G71" s="632">
        <f t="shared" si="5"/>
        <v>0.21503131524008351</v>
      </c>
      <c r="H71" s="633"/>
      <c r="I71" s="631">
        <f t="shared" si="6"/>
        <v>0.19113149847094801</v>
      </c>
      <c r="J71" s="315"/>
      <c r="K71" s="315"/>
      <c r="L71" s="632">
        <f t="shared" si="7"/>
        <v>0.1944586967675731</v>
      </c>
      <c r="M71" s="634"/>
      <c r="N71" s="399"/>
      <c r="O71" s="635"/>
      <c r="P71" s="459"/>
      <c r="Q71" s="20"/>
    </row>
    <row r="72" spans="1:17" ht="15" customHeight="1">
      <c r="A72" s="20"/>
      <c r="B72" s="74"/>
      <c r="C72" s="590" t="s">
        <v>22</v>
      </c>
      <c r="D72" s="631">
        <f t="shared" si="4"/>
        <v>0.20205479452054795</v>
      </c>
      <c r="E72" s="315"/>
      <c r="F72" s="315"/>
      <c r="G72" s="632">
        <f t="shared" si="5"/>
        <v>0.20824742268041238</v>
      </c>
      <c r="H72" s="633"/>
      <c r="I72" s="631">
        <f t="shared" si="6"/>
        <v>0.22055607622617932</v>
      </c>
      <c r="J72" s="315"/>
      <c r="K72" s="315"/>
      <c r="L72" s="632">
        <f t="shared" si="7"/>
        <v>0.23285084959093769</v>
      </c>
      <c r="M72" s="634"/>
      <c r="N72" s="399"/>
      <c r="O72" s="635"/>
      <c r="P72" s="459"/>
      <c r="Q72" s="20"/>
    </row>
    <row r="73" spans="1:17" ht="15" customHeight="1">
      <c r="A73" s="20"/>
      <c r="B73" s="74"/>
      <c r="C73" s="82" t="s">
        <v>193</v>
      </c>
      <c r="D73" s="631">
        <f t="shared" si="4"/>
        <v>0.54862953138815207</v>
      </c>
      <c r="E73" s="315"/>
      <c r="F73" s="315"/>
      <c r="G73" s="632">
        <f t="shared" si="5"/>
        <v>0.54699331848552335</v>
      </c>
      <c r="H73" s="633"/>
      <c r="I73" s="631">
        <f t="shared" si="6"/>
        <v>0.5535638070849338</v>
      </c>
      <c r="J73" s="315"/>
      <c r="K73" s="315"/>
      <c r="L73" s="632">
        <f t="shared" si="7"/>
        <v>0.55093378607809851</v>
      </c>
      <c r="M73" s="634"/>
      <c r="N73" s="399"/>
      <c r="O73" s="635"/>
      <c r="P73" s="459"/>
      <c r="Q73" s="20"/>
    </row>
    <row r="74" spans="1:17" ht="15" customHeight="1">
      <c r="A74" s="20"/>
      <c r="B74" s="74"/>
      <c r="C74" s="590" t="s">
        <v>207</v>
      </c>
      <c r="D74" s="631">
        <f t="shared" si="4"/>
        <v>-1.1707317073170732E-2</v>
      </c>
      <c r="E74" s="315"/>
      <c r="F74" s="315"/>
      <c r="G74" s="632">
        <f t="shared" si="5"/>
        <v>-4.3269230769230772E-3</v>
      </c>
      <c r="H74" s="633"/>
      <c r="I74" s="631">
        <f t="shared" si="6"/>
        <v>1.4905149051490514E-2</v>
      </c>
      <c r="J74" s="315"/>
      <c r="K74" s="315"/>
      <c r="L74" s="632">
        <f t="shared" si="7"/>
        <v>4.5167118337850043E-4</v>
      </c>
      <c r="M74" s="634"/>
      <c r="N74" s="399"/>
      <c r="O74" s="635"/>
      <c r="P74" s="459"/>
      <c r="Q74" s="20"/>
    </row>
    <row r="75" spans="1:17" ht="15" customHeight="1">
      <c r="A75" s="20"/>
      <c r="B75" s="183"/>
      <c r="C75" s="597" t="s">
        <v>105</v>
      </c>
      <c r="D75" s="636">
        <f t="shared" si="4"/>
        <v>0.37955073586367155</v>
      </c>
      <c r="E75" s="323"/>
      <c r="F75" s="323"/>
      <c r="G75" s="637">
        <f t="shared" si="5"/>
        <v>0.38246326977180367</v>
      </c>
      <c r="H75" s="638"/>
      <c r="I75" s="636">
        <f t="shared" si="6"/>
        <v>0.40502793296089384</v>
      </c>
      <c r="J75" s="323"/>
      <c r="K75" s="323"/>
      <c r="L75" s="637">
        <f t="shared" si="7"/>
        <v>0.41730655640874187</v>
      </c>
      <c r="M75" s="639"/>
      <c r="N75" s="228"/>
      <c r="O75" s="635"/>
      <c r="P75" s="451"/>
      <c r="Q75" s="20"/>
    </row>
    <row r="76" spans="1:17" ht="15" customHeight="1">
      <c r="A76" s="20"/>
      <c r="B76" s="183"/>
      <c r="C76" s="590"/>
      <c r="D76" s="631"/>
      <c r="E76" s="315"/>
      <c r="F76" s="315"/>
      <c r="G76" s="632"/>
      <c r="H76" s="633"/>
      <c r="I76" s="631"/>
      <c r="J76" s="315"/>
      <c r="K76" s="315"/>
      <c r="L76" s="632"/>
      <c r="M76" s="639"/>
      <c r="N76" s="399"/>
      <c r="O76" s="635"/>
      <c r="P76" s="459"/>
      <c r="Q76" s="20"/>
    </row>
    <row r="77" spans="1:17" s="62" customFormat="1" ht="15" customHeight="1">
      <c r="A77" s="20"/>
      <c r="B77" s="53"/>
      <c r="C77" s="600" t="s">
        <v>114</v>
      </c>
      <c r="D77" s="636">
        <f>D48/D17</f>
        <v>2.4261603375527425E-2</v>
      </c>
      <c r="E77" s="321"/>
      <c r="F77" s="321"/>
      <c r="G77" s="637">
        <f>G48/G17</f>
        <v>2.4261603375527425E-2</v>
      </c>
      <c r="H77" s="640"/>
      <c r="I77" s="636">
        <f>I48/I17</f>
        <v>2.9927760577915376E-2</v>
      </c>
      <c r="J77" s="321"/>
      <c r="K77" s="321"/>
      <c r="L77" s="637">
        <f>L48/L17</f>
        <v>2.9927760577915376E-2</v>
      </c>
      <c r="M77" s="641"/>
      <c r="N77" s="228"/>
      <c r="O77" s="635"/>
      <c r="P77" s="481"/>
      <c r="Q77" s="20"/>
    </row>
    <row r="78" spans="1:17" ht="15" customHeight="1">
      <c r="A78" s="20"/>
      <c r="B78" s="183"/>
      <c r="C78" s="590"/>
      <c r="D78" s="631"/>
      <c r="E78" s="315"/>
      <c r="F78" s="315"/>
      <c r="G78" s="632"/>
      <c r="H78" s="633"/>
      <c r="I78" s="631"/>
      <c r="J78" s="315"/>
      <c r="K78" s="315"/>
      <c r="L78" s="632"/>
      <c r="M78" s="634"/>
      <c r="N78" s="399"/>
      <c r="O78" s="635"/>
      <c r="P78" s="459"/>
      <c r="Q78" s="20"/>
    </row>
    <row r="79" spans="1:17" s="62" customFormat="1" ht="15" customHeight="1">
      <c r="A79" s="20"/>
      <c r="B79" s="233"/>
      <c r="C79" s="600" t="s">
        <v>23</v>
      </c>
      <c r="D79" s="636">
        <f>D50/D19</f>
        <v>4.9753086419753085</v>
      </c>
      <c r="E79" s="321"/>
      <c r="F79" s="321"/>
      <c r="G79" s="637">
        <f>G50/G19</f>
        <v>-0.5679012345679012</v>
      </c>
      <c r="H79" s="640"/>
      <c r="I79" s="636">
        <f>I50/I19</f>
        <v>-1.2948717948717949</v>
      </c>
      <c r="J79" s="321"/>
      <c r="K79" s="321"/>
      <c r="L79" s="637">
        <f>L50/L19</f>
        <v>-0.19230769230769232</v>
      </c>
      <c r="M79" s="641"/>
      <c r="N79" s="228"/>
      <c r="O79" s="635"/>
      <c r="P79" s="481"/>
      <c r="Q79" s="20"/>
    </row>
    <row r="80" spans="1:17" ht="15" customHeight="1">
      <c r="A80" s="20"/>
      <c r="B80" s="183"/>
      <c r="C80" s="590"/>
      <c r="D80" s="631"/>
      <c r="E80" s="315"/>
      <c r="F80" s="315"/>
      <c r="G80" s="632"/>
      <c r="H80" s="633"/>
      <c r="I80" s="631"/>
      <c r="J80" s="315"/>
      <c r="K80" s="315"/>
      <c r="L80" s="632"/>
      <c r="M80" s="641"/>
      <c r="N80" s="399"/>
      <c r="O80" s="635"/>
      <c r="P80" s="459"/>
      <c r="Q80" s="20"/>
    </row>
    <row r="81" spans="1:16384" ht="15" customHeight="1">
      <c r="A81" s="20"/>
      <c r="B81" s="183"/>
      <c r="C81" s="597" t="s">
        <v>497</v>
      </c>
      <c r="D81" s="636">
        <f>D52/D23</f>
        <v>0.35898418782942021</v>
      </c>
      <c r="E81" s="321"/>
      <c r="F81" s="321"/>
      <c r="G81" s="637">
        <f>G52/G23</f>
        <v>0.31881264456437935</v>
      </c>
      <c r="H81" s="640"/>
      <c r="I81" s="636">
        <f>I52/I23</f>
        <v>0.33212309820193636</v>
      </c>
      <c r="J81" s="321"/>
      <c r="K81" s="321"/>
      <c r="L81" s="637">
        <f>L52/L23</f>
        <v>0.34016856373273091</v>
      </c>
      <c r="M81" s="641"/>
      <c r="N81" s="228"/>
      <c r="O81" s="635"/>
      <c r="P81" s="481"/>
      <c r="Q81" s="20"/>
    </row>
    <row r="82" spans="1:16384" s="62" customFormat="1" ht="15" customHeight="1">
      <c r="A82" s="20"/>
      <c r="B82" s="53"/>
      <c r="C82" s="600"/>
      <c r="D82" s="636"/>
      <c r="E82" s="321"/>
      <c r="F82" s="321"/>
      <c r="G82" s="637"/>
      <c r="H82" s="640"/>
      <c r="I82" s="636"/>
      <c r="J82" s="321"/>
      <c r="K82" s="321"/>
      <c r="L82" s="637"/>
      <c r="M82" s="634"/>
      <c r="N82" s="228"/>
      <c r="O82" s="635"/>
      <c r="P82" s="481"/>
      <c r="Q82" s="20"/>
    </row>
    <row r="83" spans="1:16384" s="132" customFormat="1" ht="15" customHeight="1">
      <c r="A83" s="20"/>
      <c r="B83" s="642"/>
      <c r="C83" s="643" t="s">
        <v>293</v>
      </c>
      <c r="D83" s="644">
        <f>D54/D25</f>
        <v>0.31079931972789115</v>
      </c>
      <c r="E83" s="327"/>
      <c r="F83" s="327"/>
      <c r="G83" s="645">
        <f>G54/G25</f>
        <v>0.3125</v>
      </c>
      <c r="H83" s="646"/>
      <c r="I83" s="644">
        <f>I54/I25</f>
        <v>0.3097545219638243</v>
      </c>
      <c r="J83" s="327"/>
      <c r="K83" s="327"/>
      <c r="L83" s="645">
        <f>L54/L25</f>
        <v>0.29116400391261821</v>
      </c>
      <c r="M83" s="641"/>
      <c r="N83" s="647"/>
      <c r="O83" s="635"/>
      <c r="P83" s="648"/>
      <c r="Q83" s="20"/>
    </row>
    <row r="84" spans="1:16384" s="62" customFormat="1" ht="15" customHeight="1">
      <c r="A84" s="20"/>
      <c r="B84" s="233"/>
      <c r="C84" s="600"/>
      <c r="D84" s="636"/>
      <c r="E84" s="321"/>
      <c r="F84" s="321"/>
      <c r="G84" s="637"/>
      <c r="H84" s="640"/>
      <c r="I84" s="636"/>
      <c r="J84" s="321"/>
      <c r="K84" s="321"/>
      <c r="L84" s="637"/>
      <c r="M84" s="641"/>
      <c r="N84" s="228"/>
      <c r="O84" s="635"/>
      <c r="P84" s="481"/>
      <c r="Q84" s="20"/>
    </row>
    <row r="85" spans="1:16384" s="62" customFormat="1" ht="15" customHeight="1">
      <c r="A85" s="20"/>
      <c r="B85" s="233"/>
      <c r="C85" s="600" t="s">
        <v>498</v>
      </c>
      <c r="D85" s="636">
        <f>D56/D27</f>
        <v>0.37300507237411851</v>
      </c>
      <c r="E85" s="321"/>
      <c r="F85" s="321"/>
      <c r="G85" s="637">
        <f>G56/G27</f>
        <v>0.3206630109670987</v>
      </c>
      <c r="H85" s="640"/>
      <c r="I85" s="636">
        <f>I56/I27</f>
        <v>0.3402974504249292</v>
      </c>
      <c r="J85" s="321"/>
      <c r="K85" s="321"/>
      <c r="L85" s="637">
        <f>L56/L27</f>
        <v>0.35797204453920872</v>
      </c>
      <c r="M85" s="649"/>
      <c r="N85" s="228"/>
      <c r="O85" s="635"/>
      <c r="P85" s="481"/>
      <c r="Q85" s="20"/>
    </row>
    <row r="86" spans="1:16384" ht="15" customHeight="1">
      <c r="A86" s="20"/>
      <c r="B86" s="183"/>
      <c r="C86" s="183"/>
      <c r="D86" s="608"/>
      <c r="E86" s="608"/>
      <c r="F86" s="608"/>
      <c r="G86" s="608"/>
      <c r="H86" s="610"/>
      <c r="I86" s="608"/>
      <c r="J86" s="608"/>
      <c r="K86" s="608"/>
      <c r="L86" s="608"/>
      <c r="M86" s="459"/>
      <c r="N86" s="459"/>
      <c r="O86" s="459"/>
      <c r="P86" s="459"/>
      <c r="Q86" s="20"/>
    </row>
    <row r="87" spans="1:16384" ht="9"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c r="XFD87" s="20"/>
    </row>
    <row r="88" spans="1:16384" ht="17.25">
      <c r="A88" s="229"/>
      <c r="B88" s="259" t="s">
        <v>431</v>
      </c>
      <c r="C88" s="48"/>
      <c r="D88" s="48"/>
      <c r="E88" s="52"/>
      <c r="F88" s="179"/>
      <c r="G88" s="229"/>
      <c r="H88" s="167"/>
      <c r="I88" s="229"/>
      <c r="J88" s="229"/>
      <c r="K88" s="229"/>
      <c r="L88" s="167"/>
      <c r="M88" s="229"/>
      <c r="N88" s="613"/>
      <c r="O88" s="613"/>
      <c r="P88" s="229"/>
      <c r="Q88" s="229"/>
    </row>
  </sheetData>
  <sheetProtection password="8355" sheet="1" objects="1" scenarios="1"/>
  <printOptions horizontalCentered="1"/>
  <pageMargins left="0.31496062992125984" right="0.31496062992125984" top="0.74803149606299213" bottom="0.74803149606299213" header="0.31496062992125984" footer="0.31496062992125984"/>
  <pageSetup paperSize="9" scale="54" fitToWidth="0" orientation="portrait" r:id="rId1"/>
  <headerFooter alignWithMargins="0">
    <oddHeader>&amp;CKPN Investor Relations</oddHeader>
    <oddFooter>&amp;L&amp;8
Q4 2014 &amp;C&amp;8&amp;A&amp;R&amp;8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Index</vt:lpstr>
      <vt:lpstr>P&amp;L &amp; Cash flow</vt:lpstr>
      <vt:lpstr>Revenues</vt:lpstr>
      <vt:lpstr>Expenses</vt:lpstr>
      <vt:lpstr>Profit &amp; Margin</vt:lpstr>
      <vt:lpstr>CF, Capex, BS &amp; Debt sum</vt:lpstr>
      <vt:lpstr>FTE, Regulation &amp; M&amp;A</vt:lpstr>
      <vt:lpstr>Growth analysis Q4</vt:lpstr>
      <vt:lpstr>Growth analysis FY</vt:lpstr>
      <vt:lpstr>Growth analysis Q1</vt:lpstr>
      <vt:lpstr>Growth analysis Q2</vt:lpstr>
      <vt:lpstr>Growth analysis Q3</vt:lpstr>
      <vt:lpstr>Consumer Mobile KPIs</vt:lpstr>
      <vt:lpstr>Consumer Residential KPIs</vt:lpstr>
      <vt:lpstr>Business KPIs</vt:lpstr>
      <vt:lpstr>NetCo KPIs</vt:lpstr>
      <vt:lpstr>iBasis KPIs</vt:lpstr>
      <vt:lpstr>Belgium KPIs</vt:lpstr>
      <vt:lpstr>Bond overview</vt:lpstr>
      <vt:lpstr>'Belgium KPIs'!Print_Area</vt:lpstr>
      <vt:lpstr>'Bond overview'!Print_Area</vt:lpstr>
      <vt:lpstr>'Business KPIs'!Print_Area</vt:lpstr>
      <vt:lpstr>'CF, Capex, BS &amp; Debt sum'!Print_Area</vt:lpstr>
      <vt:lpstr>'Consumer Mobile KPIs'!Print_Area</vt:lpstr>
      <vt:lpstr>'Consumer Residential KPIs'!Print_Area</vt:lpstr>
      <vt:lpstr>Expenses!Print_Area</vt:lpstr>
      <vt:lpstr>'FTE, Regulation &amp; M&amp;A'!Print_Area</vt:lpstr>
      <vt:lpstr>'Growth analysis FY'!Print_Area</vt:lpstr>
      <vt:lpstr>'Growth analysis Q1'!Print_Area</vt:lpstr>
      <vt:lpstr>'Growth analysis Q2'!Print_Area</vt:lpstr>
      <vt:lpstr>'Growth analysis Q3'!Print_Area</vt:lpstr>
      <vt:lpstr>'Growth analysis Q4'!Print_Area</vt:lpstr>
      <vt:lpstr>'iBasis KPIs'!Print_Area</vt:lpstr>
      <vt:lpstr>Index!Print_Area</vt:lpstr>
      <vt:lpstr>'NetCo KPIs'!Print_Area</vt:lpstr>
      <vt:lpstr>'P&amp;L &amp; Cash flow'!Print_Area</vt:lpstr>
      <vt:lpstr>'Profit &amp; Margin'!Print_Area</vt:lpstr>
      <vt:lpstr>Revenues!Print_Area</vt:lpstr>
    </vt:vector>
  </TitlesOfParts>
  <Company>KPN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Brenninkmeyer, S.C.A. (Steffen) (KPNCC Investor Relations)</dc:creator>
  <cp:lastModifiedBy>Brenninkmeyer, Steffen (KPNCC Investor Relations)</cp:lastModifiedBy>
  <cp:lastPrinted>2015-01-29T14:20:22Z</cp:lastPrinted>
  <dcterms:created xsi:type="dcterms:W3CDTF">2009-03-20T08:10:08Z</dcterms:created>
  <dcterms:modified xsi:type="dcterms:W3CDTF">2015-02-03T14:34:56Z</dcterms:modified>
</cp:coreProperties>
</file>