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115" yWindow="210" windowWidth="13755" windowHeight="11760" tabRatio="884"/>
  </bookViews>
  <sheets>
    <sheet name="Index" sheetId="44" r:id="rId1"/>
    <sheet name="P&amp;L" sheetId="14" r:id="rId2"/>
    <sheet name="Revenues" sheetId="4" r:id="rId3"/>
    <sheet name="Expenses" sheetId="5" r:id="rId4"/>
    <sheet name="Profit &amp; Margin" sheetId="6" r:id="rId5"/>
    <sheet name="FTE, MTA and Roaming impact" sheetId="33" r:id="rId6"/>
    <sheet name="Growth analysis" sheetId="36" r:id="rId7"/>
    <sheet name="Consumer Mobile KPIs" sheetId="7" r:id="rId8"/>
    <sheet name="Consumer Residential KPIs" sheetId="42" r:id="rId9"/>
    <sheet name="Business KPIs" sheetId="8" r:id="rId10"/>
    <sheet name="NetCo KPIs" sheetId="3" r:id="rId11"/>
    <sheet name="Corporate Market KPIs" sheetId="43" r:id="rId12"/>
    <sheet name="iBasis KPIs" sheetId="19" r:id="rId13"/>
    <sheet name="Mobile International KPIs" sheetId="11" r:id="rId14"/>
    <sheet name="Cash flow, Capex &amp; Debt" sheetId="12" r:id="rId15"/>
    <sheet name="Bond overview" sheetId="49" r:id="rId16"/>
    <sheet name="Tariffs" sheetId="47" r:id="rId17"/>
  </sheets>
  <externalReferences>
    <externalReference r:id="rId18"/>
  </externalReferences>
  <definedNames>
    <definedName name="EV__LASTREFTIME__" localSheetId="15" hidden="1">40555.5188541667</definedName>
    <definedName name="EV__LASTREFTIME__" hidden="1">40186.5190162037</definedName>
    <definedName name="_xlnm.Print_Area" localSheetId="15">'Bond overview'!$A$1:$S$46</definedName>
    <definedName name="_xlnm.Print_Area" localSheetId="9">'Business KPIs'!$A$1:$N$63</definedName>
    <definedName name="_xlnm.Print_Area" localSheetId="14">'Cash flow, Capex &amp; Debt'!$A$1:$N$156</definedName>
    <definedName name="_xlnm.Print_Area" localSheetId="7">'Consumer Mobile KPIs'!$A$1:$N$33</definedName>
    <definedName name="_xlnm.Print_Area" localSheetId="8">'Consumer Residential KPIs'!$A$1:$N$51</definedName>
    <definedName name="_xlnm.Print_Area" localSheetId="11">'Corporate Market KPIs'!$A$1:$N$16</definedName>
    <definedName name="_xlnm.Print_Area" localSheetId="3">Expenses!$A$1:$N$91</definedName>
    <definedName name="_xlnm.Print_Area" localSheetId="5">'FTE, MTA and Roaming impact'!$A$1:$N$87</definedName>
    <definedName name="_xlnm.Print_Area" localSheetId="6">'Growth analysis'!$A$1:$V$94</definedName>
    <definedName name="_xlnm.Print_Area" localSheetId="12">'iBasis KPIs'!$A$1:$N$11</definedName>
    <definedName name="_xlnm.Print_Area" localSheetId="0">Index!$A$1:$R$52</definedName>
    <definedName name="_xlnm.Print_Area" localSheetId="13">'Mobile International KPIs'!$A$1:$N$93</definedName>
    <definedName name="_xlnm.Print_Area" localSheetId="10">'NetCo KPIs'!$A$1:$N$33</definedName>
    <definedName name="_xlnm.Print_Area" localSheetId="1">'P&amp;L'!$A$1:$N$86</definedName>
    <definedName name="_xlnm.Print_Area" localSheetId="4">'Profit &amp; Margin'!$A$1:$N$120</definedName>
    <definedName name="_xlnm.Print_Area" localSheetId="2">Revenues!$A$1:$N$114</definedName>
    <definedName name="_xlnm.Print_Area" localSheetId="16">Tariffs!$A$1:$V$56</definedName>
  </definedNames>
  <calcPr calcId="145621"/>
</workbook>
</file>

<file path=xl/calcChain.xml><?xml version="1.0" encoding="utf-8"?>
<calcChain xmlns="http://schemas.openxmlformats.org/spreadsheetml/2006/main">
  <c r="G14" i="49" l="1"/>
  <c r="F20" i="49"/>
  <c r="G20" i="49"/>
  <c r="G24" i="49"/>
  <c r="G42" i="49"/>
  <c r="F9" i="7" l="1"/>
  <c r="F25" i="3" l="1"/>
  <c r="S57" i="36" l="1"/>
  <c r="T57" i="36"/>
  <c r="D25" i="3" l="1"/>
  <c r="J5" i="8"/>
  <c r="H5" i="8"/>
  <c r="I5" i="8"/>
  <c r="K5" i="8"/>
  <c r="L5" i="8"/>
  <c r="D5" i="8"/>
  <c r="F5" i="8" l="1"/>
  <c r="T13" i="47"/>
  <c r="T14" i="47"/>
  <c r="T47" i="47"/>
  <c r="R11" i="47"/>
  <c r="J138" i="47"/>
  <c r="J126" i="47"/>
  <c r="R54" i="47"/>
  <c r="N54" i="47"/>
  <c r="R53" i="47"/>
  <c r="P53" i="47"/>
  <c r="N53" i="47"/>
  <c r="R51" i="47"/>
  <c r="P51" i="47"/>
  <c r="N51" i="47"/>
  <c r="R50" i="47"/>
  <c r="P50" i="47"/>
  <c r="N50" i="47"/>
  <c r="R47" i="47"/>
  <c r="N47" i="47"/>
  <c r="L47" i="47"/>
  <c r="J47" i="47"/>
  <c r="H47" i="47"/>
  <c r="R46" i="47"/>
  <c r="N46" i="47"/>
  <c r="L46" i="47"/>
  <c r="J46" i="47"/>
  <c r="H46" i="47"/>
  <c r="N43" i="47"/>
  <c r="L43" i="47"/>
  <c r="N42" i="47"/>
  <c r="L42" i="47"/>
  <c r="N41" i="47"/>
  <c r="L41" i="47"/>
  <c r="N40" i="47"/>
  <c r="L40" i="47"/>
  <c r="R39" i="47"/>
  <c r="N39" i="47"/>
  <c r="L39" i="47"/>
  <c r="R36" i="47"/>
  <c r="P36" i="47"/>
  <c r="N36" i="47"/>
  <c r="L36" i="47"/>
  <c r="J36" i="47"/>
  <c r="R35" i="47"/>
  <c r="P35" i="47"/>
  <c r="N35" i="47"/>
  <c r="L35" i="47"/>
  <c r="J35" i="47"/>
  <c r="R34" i="47"/>
  <c r="P34" i="47"/>
  <c r="N34" i="47"/>
  <c r="L34" i="47"/>
  <c r="J34" i="47"/>
  <c r="R33" i="47"/>
  <c r="P33" i="47"/>
  <c r="N33" i="47"/>
  <c r="L33" i="47"/>
  <c r="J33" i="47"/>
  <c r="R30" i="47"/>
  <c r="N30" i="47"/>
  <c r="L30" i="47"/>
  <c r="R29" i="47"/>
  <c r="N29" i="47"/>
  <c r="L29" i="47"/>
  <c r="R28" i="47"/>
  <c r="P28" i="47"/>
  <c r="N28" i="47"/>
  <c r="L28" i="47"/>
  <c r="R25" i="47"/>
  <c r="N25" i="47"/>
  <c r="L25" i="47"/>
  <c r="R24" i="47"/>
  <c r="N24" i="47"/>
  <c r="L24" i="47"/>
  <c r="R23" i="47"/>
  <c r="N23" i="47"/>
  <c r="L23" i="47"/>
  <c r="R22" i="47"/>
  <c r="P22" i="47"/>
  <c r="N22" i="47"/>
  <c r="L22" i="47"/>
  <c r="N19" i="47"/>
  <c r="N18" i="47"/>
  <c r="N17" i="47"/>
  <c r="L17" i="47"/>
  <c r="R14" i="47"/>
  <c r="P14" i="47"/>
  <c r="K14" i="47"/>
  <c r="N14" i="47" s="1"/>
  <c r="R13" i="47"/>
  <c r="P13" i="47"/>
  <c r="K13" i="47"/>
  <c r="N13" i="47" s="1"/>
  <c r="R12" i="47"/>
  <c r="P12" i="47"/>
  <c r="N12" i="47"/>
  <c r="L12" i="47"/>
  <c r="P11" i="47"/>
  <c r="N11" i="47"/>
  <c r="L11" i="47"/>
  <c r="L14" i="47" l="1"/>
  <c r="L13" i="47"/>
  <c r="J7" i="7" l="1"/>
  <c r="K7" i="7"/>
  <c r="F18" i="7" l="1"/>
  <c r="F19" i="7"/>
  <c r="F29" i="42" l="1"/>
  <c r="F25" i="42"/>
  <c r="F12" i="14" l="1"/>
  <c r="D52" i="14"/>
  <c r="D49" i="14"/>
  <c r="D48" i="14"/>
  <c r="D120" i="12"/>
  <c r="F81" i="12"/>
  <c r="D131" i="12" l="1"/>
  <c r="D135" i="12"/>
  <c r="H135" i="12"/>
  <c r="H131" i="12"/>
  <c r="F93" i="4" l="1"/>
  <c r="F70" i="5"/>
  <c r="F85" i="6"/>
  <c r="D9" i="5"/>
  <c r="F132" i="12" l="1"/>
  <c r="F133" i="12"/>
  <c r="F136" i="12"/>
  <c r="F137" i="12"/>
  <c r="F140" i="12"/>
  <c r="F142" i="12"/>
  <c r="F145" i="12"/>
  <c r="F148" i="12"/>
  <c r="F149" i="12"/>
  <c r="D102" i="12"/>
  <c r="D103" i="12"/>
  <c r="D104" i="12"/>
  <c r="D107" i="12"/>
  <c r="D108" i="12"/>
  <c r="D109" i="12"/>
  <c r="D110" i="12"/>
  <c r="D111" i="12"/>
  <c r="D114" i="12"/>
  <c r="D115" i="12"/>
  <c r="D118" i="12"/>
  <c r="D101" i="12"/>
  <c r="F88" i="12"/>
  <c r="F90" i="12"/>
  <c r="F84" i="12"/>
  <c r="F78" i="12"/>
  <c r="F79" i="12"/>
  <c r="F80" i="12"/>
  <c r="F72" i="12"/>
  <c r="F73" i="12"/>
  <c r="F71" i="12"/>
  <c r="F6" i="12"/>
  <c r="F11" i="12"/>
  <c r="F12" i="12"/>
  <c r="F13" i="12"/>
  <c r="F17" i="12"/>
  <c r="F18" i="12"/>
  <c r="F19" i="12"/>
  <c r="F25" i="12"/>
  <c r="F26" i="12"/>
  <c r="F29" i="12"/>
  <c r="F30" i="12"/>
  <c r="F32" i="12"/>
  <c r="F33" i="12"/>
  <c r="F35" i="12"/>
  <c r="F36" i="12"/>
  <c r="F39" i="12"/>
  <c r="F42" i="12"/>
  <c r="F52" i="12"/>
  <c r="F54" i="12"/>
  <c r="F59" i="12"/>
  <c r="F60" i="12"/>
  <c r="F61" i="12"/>
  <c r="D147" i="12" l="1"/>
  <c r="F147" i="12" s="1"/>
  <c r="F135" i="12"/>
  <c r="D82" i="12"/>
  <c r="F82" i="12" s="1"/>
  <c r="D75" i="12"/>
  <c r="F75" i="12" s="1"/>
  <c r="D46" i="12"/>
  <c r="D37" i="12"/>
  <c r="F37" i="12" s="1"/>
  <c r="D22" i="12"/>
  <c r="F22" i="12" s="1"/>
  <c r="F61" i="11"/>
  <c r="F62" i="11"/>
  <c r="F69" i="11"/>
  <c r="F71" i="11"/>
  <c r="F72" i="11"/>
  <c r="F73" i="11"/>
  <c r="F76" i="11"/>
  <c r="F78" i="11"/>
  <c r="F79" i="11"/>
  <c r="F80" i="11"/>
  <c r="F82" i="11"/>
  <c r="F83" i="11"/>
  <c r="F84" i="11"/>
  <c r="F21" i="11"/>
  <c r="F22" i="11"/>
  <c r="F31" i="11"/>
  <c r="F32" i="11"/>
  <c r="F33" i="11"/>
  <c r="F36" i="11"/>
  <c r="F38" i="11"/>
  <c r="F39" i="11"/>
  <c r="F40" i="11"/>
  <c r="F42" i="11"/>
  <c r="F43" i="11"/>
  <c r="F44" i="11"/>
  <c r="F6" i="11"/>
  <c r="F7" i="11"/>
  <c r="D60" i="11"/>
  <c r="D20" i="11"/>
  <c r="D5" i="11"/>
  <c r="F7" i="19"/>
  <c r="F5" i="19"/>
  <c r="F8" i="43"/>
  <c r="F9" i="43"/>
  <c r="F12" i="43"/>
  <c r="F13" i="43"/>
  <c r="F5" i="43"/>
  <c r="F6" i="3"/>
  <c r="F7" i="3"/>
  <c r="F12" i="3"/>
  <c r="F13" i="3"/>
  <c r="F14" i="3"/>
  <c r="F16" i="3"/>
  <c r="F19" i="3"/>
  <c r="F20" i="3"/>
  <c r="F21" i="3"/>
  <c r="F23" i="3"/>
  <c r="F26" i="3"/>
  <c r="F27" i="3"/>
  <c r="F53" i="8"/>
  <c r="F54" i="8"/>
  <c r="F57" i="8"/>
  <c r="F60" i="8"/>
  <c r="F61" i="8"/>
  <c r="F33" i="8"/>
  <c r="F35" i="8"/>
  <c r="F38" i="8"/>
  <c r="F40" i="8"/>
  <c r="F42" i="8"/>
  <c r="F30" i="8"/>
  <c r="F6" i="8"/>
  <c r="F7" i="8"/>
  <c r="F9" i="8"/>
  <c r="F12" i="8"/>
  <c r="F13" i="8"/>
  <c r="F16" i="8"/>
  <c r="F17" i="8"/>
  <c r="F20" i="8"/>
  <c r="D59" i="8"/>
  <c r="D52" i="8"/>
  <c r="D15" i="8"/>
  <c r="D11" i="8"/>
  <c r="F18" i="42"/>
  <c r="F19" i="42"/>
  <c r="F21" i="42"/>
  <c r="F23" i="42"/>
  <c r="F27" i="42"/>
  <c r="F31" i="42"/>
  <c r="F33" i="42"/>
  <c r="F35" i="42"/>
  <c r="F38" i="42"/>
  <c r="F41" i="42"/>
  <c r="D17" i="42"/>
  <c r="F17" i="7"/>
  <c r="F22" i="7"/>
  <c r="F24" i="7"/>
  <c r="F26" i="7"/>
  <c r="F8" i="7"/>
  <c r="F15" i="7"/>
  <c r="D7" i="7"/>
  <c r="D139" i="12" l="1"/>
  <c r="F131" i="12"/>
  <c r="D86" i="12"/>
  <c r="F86" i="12" s="1"/>
  <c r="L22" i="36"/>
  <c r="L24" i="36"/>
  <c r="L26" i="36"/>
  <c r="L19" i="36"/>
  <c r="L18" i="36"/>
  <c r="L12" i="36"/>
  <c r="L13" i="36"/>
  <c r="L14" i="36"/>
  <c r="L15" i="36"/>
  <c r="L11" i="36"/>
  <c r="L6" i="36"/>
  <c r="L7" i="36"/>
  <c r="L8" i="36"/>
  <c r="L5" i="36"/>
  <c r="E22" i="36"/>
  <c r="E24" i="36"/>
  <c r="E26" i="36"/>
  <c r="S26" i="36" s="1"/>
  <c r="E19" i="36"/>
  <c r="S19" i="36" s="1"/>
  <c r="E18" i="36"/>
  <c r="E12" i="36"/>
  <c r="E13" i="36"/>
  <c r="E14" i="36"/>
  <c r="E15" i="36"/>
  <c r="E11" i="36"/>
  <c r="E6" i="36"/>
  <c r="E7" i="36"/>
  <c r="E8" i="36"/>
  <c r="E5" i="36"/>
  <c r="S15" i="36" l="1"/>
  <c r="S8" i="36"/>
  <c r="D143" i="12"/>
  <c r="F143" i="12" s="1"/>
  <c r="F139" i="12"/>
  <c r="D92" i="12"/>
  <c r="F7" i="33"/>
  <c r="F8" i="33"/>
  <c r="F9" i="33"/>
  <c r="F6" i="33"/>
  <c r="D83" i="33"/>
  <c r="D76" i="33"/>
  <c r="D64" i="33"/>
  <c r="D57" i="33"/>
  <c r="D45" i="33"/>
  <c r="D38" i="33"/>
  <c r="D26" i="33"/>
  <c r="D19" i="33"/>
  <c r="D5" i="33"/>
  <c r="F5" i="33" s="1"/>
  <c r="D11" i="6"/>
  <c r="D69" i="6" s="1"/>
  <c r="D12" i="6"/>
  <c r="D70" i="6" s="1"/>
  <c r="D13" i="6"/>
  <c r="D42" i="6" s="1"/>
  <c r="D14" i="6"/>
  <c r="D72" i="6" s="1"/>
  <c r="D15" i="6"/>
  <c r="D18" i="6"/>
  <c r="D19" i="6"/>
  <c r="D22" i="6"/>
  <c r="D24" i="6"/>
  <c r="D53" i="6" s="1"/>
  <c r="D6" i="6"/>
  <c r="D7" i="6"/>
  <c r="D65" i="6" s="1"/>
  <c r="D8" i="6"/>
  <c r="D5" i="6"/>
  <c r="D63" i="6" s="1"/>
  <c r="F161" i="6"/>
  <c r="F149" i="6"/>
  <c r="F68" i="5"/>
  <c r="F69" i="5"/>
  <c r="F67" i="5"/>
  <c r="F80" i="5"/>
  <c r="F84" i="5"/>
  <c r="F74" i="5"/>
  <c r="F75" i="5"/>
  <c r="F76" i="5"/>
  <c r="F73" i="5"/>
  <c r="F50" i="5"/>
  <c r="F51" i="5"/>
  <c r="F54" i="5"/>
  <c r="F56" i="5"/>
  <c r="F38" i="5"/>
  <c r="F43" i="5"/>
  <c r="F44" i="5"/>
  <c r="F45" i="5"/>
  <c r="F46" i="5"/>
  <c r="F37" i="5"/>
  <c r="F6" i="5"/>
  <c r="F7" i="5"/>
  <c r="F8" i="5"/>
  <c r="F11" i="5"/>
  <c r="F12" i="5"/>
  <c r="F13" i="5"/>
  <c r="F14" i="5"/>
  <c r="F15" i="5"/>
  <c r="F18" i="5"/>
  <c r="F19" i="5"/>
  <c r="F22" i="5"/>
  <c r="F24" i="5"/>
  <c r="F26" i="5"/>
  <c r="F5" i="5"/>
  <c r="D82" i="5"/>
  <c r="D78" i="5"/>
  <c r="D71" i="5"/>
  <c r="D52" i="5"/>
  <c r="D48" i="5"/>
  <c r="D41" i="5"/>
  <c r="D20" i="5"/>
  <c r="D16" i="5"/>
  <c r="F107" i="4"/>
  <c r="F109" i="4"/>
  <c r="F103" i="4"/>
  <c r="F97" i="4"/>
  <c r="F98" i="4"/>
  <c r="F99" i="4"/>
  <c r="F96" i="4"/>
  <c r="F91" i="4"/>
  <c r="F92" i="4"/>
  <c r="F90" i="4"/>
  <c r="F37" i="4"/>
  <c r="F38" i="4"/>
  <c r="F39" i="4"/>
  <c r="F42" i="4"/>
  <c r="F43" i="4"/>
  <c r="F44" i="4"/>
  <c r="F45" i="4"/>
  <c r="F46" i="4"/>
  <c r="F49" i="4"/>
  <c r="F50" i="4"/>
  <c r="F53" i="4"/>
  <c r="F55" i="4"/>
  <c r="F56" i="4"/>
  <c r="F57" i="4"/>
  <c r="F60" i="4"/>
  <c r="F61" i="4"/>
  <c r="F62" i="4"/>
  <c r="F63" i="4"/>
  <c r="F66" i="4"/>
  <c r="F67" i="4"/>
  <c r="F68" i="4"/>
  <c r="F69" i="4"/>
  <c r="F72" i="4"/>
  <c r="F73" i="4"/>
  <c r="F74" i="4"/>
  <c r="F77" i="4"/>
  <c r="F79" i="4"/>
  <c r="F36" i="4"/>
  <c r="F6" i="4"/>
  <c r="F7" i="4"/>
  <c r="F8" i="4"/>
  <c r="F11" i="4"/>
  <c r="F12" i="4"/>
  <c r="F13" i="4"/>
  <c r="F14" i="4"/>
  <c r="F15" i="4"/>
  <c r="F18" i="4"/>
  <c r="F19" i="4"/>
  <c r="F22" i="4"/>
  <c r="F24" i="4"/>
  <c r="F26" i="4"/>
  <c r="F5" i="4"/>
  <c r="D105" i="4"/>
  <c r="D101" i="4"/>
  <c r="D94" i="4"/>
  <c r="D75" i="4"/>
  <c r="D70" i="4"/>
  <c r="D64" i="4"/>
  <c r="D58" i="4"/>
  <c r="D51" i="4"/>
  <c r="D116" i="12" s="1"/>
  <c r="D47" i="4"/>
  <c r="D112" i="12" s="1"/>
  <c r="D40" i="4"/>
  <c r="D105" i="12" s="1"/>
  <c r="D20" i="4"/>
  <c r="E20" i="36" s="1"/>
  <c r="D16" i="4"/>
  <c r="E16" i="36" s="1"/>
  <c r="D9" i="4"/>
  <c r="E9" i="36" s="1"/>
  <c r="I16" i="14"/>
  <c r="D16" i="14"/>
  <c r="D7" i="14"/>
  <c r="D51" i="6" l="1"/>
  <c r="D77" i="6"/>
  <c r="D108" i="6" s="1"/>
  <c r="D66" i="6"/>
  <c r="D37" i="6"/>
  <c r="F92" i="12"/>
  <c r="D18" i="14"/>
  <c r="D23" i="14" s="1"/>
  <c r="D5" i="12" s="1"/>
  <c r="D28" i="33"/>
  <c r="D88" i="5"/>
  <c r="D58" i="5"/>
  <c r="D41" i="6"/>
  <c r="D82" i="6"/>
  <c r="D80" i="6"/>
  <c r="D48" i="6"/>
  <c r="D47" i="6"/>
  <c r="D76" i="6"/>
  <c r="D73" i="6"/>
  <c r="D44" i="6"/>
  <c r="E47" i="36"/>
  <c r="D103" i="6"/>
  <c r="D43" i="6"/>
  <c r="D71" i="6"/>
  <c r="E45" i="36"/>
  <c r="D101" i="6"/>
  <c r="E44" i="36"/>
  <c r="D100" i="6"/>
  <c r="D40" i="6"/>
  <c r="D16" i="6"/>
  <c r="D20" i="6"/>
  <c r="E40" i="36"/>
  <c r="D96" i="6"/>
  <c r="D36" i="6"/>
  <c r="D35" i="6"/>
  <c r="D64" i="6"/>
  <c r="E38" i="36"/>
  <c r="E69" i="36" s="1"/>
  <c r="D94" i="6"/>
  <c r="D9" i="6"/>
  <c r="D34" i="6"/>
  <c r="D66" i="33"/>
  <c r="D85" i="33"/>
  <c r="D47" i="33"/>
  <c r="D28" i="5"/>
  <c r="D81" i="4"/>
  <c r="D28" i="4"/>
  <c r="D111" i="4"/>
  <c r="D122" i="12" l="1"/>
  <c r="E52" i="36"/>
  <c r="D26" i="6"/>
  <c r="D84" i="6" s="1"/>
  <c r="E41" i="36"/>
  <c r="D97" i="6"/>
  <c r="D27" i="14"/>
  <c r="D30" i="14" s="1"/>
  <c r="D27" i="12"/>
  <c r="D47" i="14" s="1"/>
  <c r="E57" i="36"/>
  <c r="D113" i="6"/>
  <c r="E55" i="36"/>
  <c r="D111" i="6"/>
  <c r="E51" i="36"/>
  <c r="D107" i="6"/>
  <c r="E48" i="36"/>
  <c r="D104" i="6"/>
  <c r="E46" i="36"/>
  <c r="D102" i="6"/>
  <c r="D78" i="6"/>
  <c r="D49" i="6"/>
  <c r="D74" i="6"/>
  <c r="D45" i="6"/>
  <c r="E39" i="36"/>
  <c r="D95" i="6"/>
  <c r="E28" i="36"/>
  <c r="D38" i="6"/>
  <c r="D67" i="6"/>
  <c r="D55" i="6" l="1"/>
  <c r="D48" i="12"/>
  <c r="D58" i="12"/>
  <c r="E59" i="36"/>
  <c r="D115" i="6"/>
  <c r="D86" i="6"/>
  <c r="E49" i="36"/>
  <c r="D105" i="6"/>
  <c r="E53" i="36"/>
  <c r="D109" i="6"/>
  <c r="E42" i="36"/>
  <c r="D98" i="6"/>
  <c r="F6" i="14"/>
  <c r="F9" i="14"/>
  <c r="F10" i="14"/>
  <c r="F11" i="14"/>
  <c r="F13" i="14"/>
  <c r="F14" i="14"/>
  <c r="F15" i="14"/>
  <c r="F20" i="14"/>
  <c r="F32" i="14"/>
  <c r="F33" i="14"/>
  <c r="F5" i="14"/>
  <c r="D80" i="14"/>
  <c r="D74" i="14"/>
  <c r="D50" i="14"/>
  <c r="F154" i="14"/>
  <c r="F142" i="14"/>
  <c r="D62" i="12" l="1"/>
  <c r="D51" i="12"/>
  <c r="D117" i="6"/>
  <c r="H149" i="12"/>
  <c r="K148" i="12"/>
  <c r="K147" i="12" s="1"/>
  <c r="H148" i="12"/>
  <c r="L147" i="12"/>
  <c r="J147" i="12"/>
  <c r="I147" i="12"/>
  <c r="H145" i="12"/>
  <c r="H142" i="12"/>
  <c r="H140" i="12"/>
  <c r="H137" i="12"/>
  <c r="H136" i="12"/>
  <c r="L135" i="12"/>
  <c r="K135" i="12"/>
  <c r="J135" i="12"/>
  <c r="I135" i="12"/>
  <c r="H133" i="12"/>
  <c r="H132" i="12"/>
  <c r="L131" i="12"/>
  <c r="K131" i="12"/>
  <c r="J131" i="12"/>
  <c r="J139" i="12" s="1"/>
  <c r="J143" i="12" s="1"/>
  <c r="I131" i="12"/>
  <c r="I139" i="12" s="1"/>
  <c r="I143" i="12" s="1"/>
  <c r="L120" i="12"/>
  <c r="K120" i="12"/>
  <c r="J120" i="12"/>
  <c r="I120" i="12"/>
  <c r="L118" i="12"/>
  <c r="K118" i="12"/>
  <c r="J118" i="12"/>
  <c r="I118" i="12"/>
  <c r="L115" i="12"/>
  <c r="K115" i="12"/>
  <c r="J115" i="12"/>
  <c r="I115" i="12"/>
  <c r="L114" i="12"/>
  <c r="K114" i="12"/>
  <c r="J114" i="12"/>
  <c r="I114" i="12"/>
  <c r="L111" i="12"/>
  <c r="K111" i="12"/>
  <c r="J111" i="12"/>
  <c r="I111" i="12"/>
  <c r="L110" i="12"/>
  <c r="K110" i="12"/>
  <c r="J110" i="12"/>
  <c r="I110" i="12"/>
  <c r="L109" i="12"/>
  <c r="K109" i="12"/>
  <c r="J109" i="12"/>
  <c r="I109" i="12"/>
  <c r="L108" i="12"/>
  <c r="K108" i="12"/>
  <c r="J108" i="12"/>
  <c r="I108" i="12"/>
  <c r="L107" i="12"/>
  <c r="K107" i="12"/>
  <c r="J107" i="12"/>
  <c r="I107" i="12"/>
  <c r="L104" i="12"/>
  <c r="K104" i="12"/>
  <c r="J104" i="12"/>
  <c r="I104" i="12"/>
  <c r="L103" i="12"/>
  <c r="K103" i="12"/>
  <c r="J103" i="12"/>
  <c r="I103" i="12"/>
  <c r="L102" i="12"/>
  <c r="K102" i="12"/>
  <c r="J102" i="12"/>
  <c r="I102" i="12"/>
  <c r="L101" i="12"/>
  <c r="K101" i="12"/>
  <c r="J101" i="12"/>
  <c r="I101" i="12"/>
  <c r="H90" i="12"/>
  <c r="H88" i="12"/>
  <c r="L86" i="12"/>
  <c r="H85" i="12"/>
  <c r="H84" i="12"/>
  <c r="L82" i="12"/>
  <c r="K82" i="12"/>
  <c r="K86" i="12" s="1"/>
  <c r="K92" i="12" s="1"/>
  <c r="J82" i="12"/>
  <c r="J86" i="12" s="1"/>
  <c r="I82" i="12"/>
  <c r="I86" i="12" s="1"/>
  <c r="H81" i="12"/>
  <c r="H80" i="12"/>
  <c r="H79" i="12"/>
  <c r="H78" i="12"/>
  <c r="H77" i="12"/>
  <c r="L75" i="12"/>
  <c r="L92" i="12" s="1"/>
  <c r="K75" i="12"/>
  <c r="J75" i="12"/>
  <c r="I75" i="12"/>
  <c r="H74" i="12"/>
  <c r="H73" i="12"/>
  <c r="H72" i="12"/>
  <c r="H71" i="12"/>
  <c r="H61" i="12"/>
  <c r="J60" i="12"/>
  <c r="I60" i="12"/>
  <c r="H60" i="12" s="1"/>
  <c r="J59" i="12"/>
  <c r="I59" i="12"/>
  <c r="H55" i="12"/>
  <c r="H54" i="12"/>
  <c r="H52" i="12"/>
  <c r="L46" i="12"/>
  <c r="L49" i="14" s="1"/>
  <c r="K46" i="12"/>
  <c r="K49" i="14" s="1"/>
  <c r="J46" i="12"/>
  <c r="J49" i="14" s="1"/>
  <c r="I46" i="12"/>
  <c r="H45" i="12"/>
  <c r="H44" i="12"/>
  <c r="H43" i="12"/>
  <c r="H42" i="12"/>
  <c r="H41" i="12"/>
  <c r="H40" i="12"/>
  <c r="H39" i="12"/>
  <c r="L37" i="12"/>
  <c r="L48" i="14" s="1"/>
  <c r="F48" i="14" s="1"/>
  <c r="K37" i="12"/>
  <c r="J37" i="12"/>
  <c r="I37" i="12"/>
  <c r="H36" i="12"/>
  <c r="H35" i="12"/>
  <c r="H34" i="12"/>
  <c r="H33" i="12"/>
  <c r="H32" i="12"/>
  <c r="H31" i="12"/>
  <c r="H30" i="12"/>
  <c r="H29" i="12"/>
  <c r="H26" i="12"/>
  <c r="H25" i="12"/>
  <c r="H24" i="12"/>
  <c r="L22" i="12"/>
  <c r="K22" i="12"/>
  <c r="J22" i="12"/>
  <c r="I22" i="12"/>
  <c r="H21" i="12"/>
  <c r="H20" i="12"/>
  <c r="H19" i="12"/>
  <c r="H18" i="12"/>
  <c r="H17" i="12"/>
  <c r="H16" i="12"/>
  <c r="H15" i="12"/>
  <c r="H13" i="12"/>
  <c r="H12" i="12"/>
  <c r="H11" i="12"/>
  <c r="L10" i="12"/>
  <c r="F10" i="12" s="1"/>
  <c r="H7" i="12"/>
  <c r="H6" i="12"/>
  <c r="H88" i="11"/>
  <c r="H87" i="11"/>
  <c r="H86" i="11"/>
  <c r="H76" i="11"/>
  <c r="H69" i="11"/>
  <c r="K67" i="11"/>
  <c r="J67" i="11"/>
  <c r="I67" i="11"/>
  <c r="K66" i="11"/>
  <c r="J66" i="11"/>
  <c r="I66" i="11"/>
  <c r="H63" i="11"/>
  <c r="H62" i="11"/>
  <c r="D67" i="11" s="1"/>
  <c r="H61" i="11"/>
  <c r="D66" i="11" s="1"/>
  <c r="L60" i="11"/>
  <c r="F60" i="11" s="1"/>
  <c r="K60" i="11"/>
  <c r="J60" i="11"/>
  <c r="I60" i="11"/>
  <c r="H60" i="11" s="1"/>
  <c r="D65" i="11" s="1"/>
  <c r="H48" i="11"/>
  <c r="H47" i="11"/>
  <c r="H46" i="11"/>
  <c r="H36" i="11"/>
  <c r="H34" i="11"/>
  <c r="H27" i="11"/>
  <c r="H26" i="11"/>
  <c r="H23" i="11"/>
  <c r="H22" i="11"/>
  <c r="H21" i="11"/>
  <c r="L20" i="11"/>
  <c r="F20" i="11" s="1"/>
  <c r="K20" i="11"/>
  <c r="J20" i="11"/>
  <c r="I20" i="11"/>
  <c r="K5" i="11"/>
  <c r="H7" i="11"/>
  <c r="H6" i="11"/>
  <c r="J5" i="11"/>
  <c r="I5" i="11"/>
  <c r="H13" i="43"/>
  <c r="H12" i="43"/>
  <c r="H9" i="43"/>
  <c r="H8" i="43"/>
  <c r="H5" i="43"/>
  <c r="H23" i="3"/>
  <c r="H21" i="3"/>
  <c r="H20" i="3"/>
  <c r="H19" i="3"/>
  <c r="H16" i="3"/>
  <c r="H15" i="3"/>
  <c r="H14" i="3"/>
  <c r="H13" i="3"/>
  <c r="H12" i="3"/>
  <c r="H7" i="3"/>
  <c r="H6" i="3"/>
  <c r="H61" i="8"/>
  <c r="H60" i="8"/>
  <c r="L59" i="8"/>
  <c r="F59" i="8" s="1"/>
  <c r="K59" i="8"/>
  <c r="J59" i="8"/>
  <c r="I59" i="8"/>
  <c r="H57" i="8"/>
  <c r="H54" i="8"/>
  <c r="H53" i="8"/>
  <c r="L52" i="8"/>
  <c r="F52" i="8" s="1"/>
  <c r="K52" i="8"/>
  <c r="J52" i="8"/>
  <c r="I52" i="8"/>
  <c r="H42" i="8"/>
  <c r="H33" i="8"/>
  <c r="H30" i="8"/>
  <c r="H20" i="8"/>
  <c r="L15" i="8"/>
  <c r="F15" i="8" s="1"/>
  <c r="K15" i="8"/>
  <c r="J15" i="8"/>
  <c r="I15" i="8"/>
  <c r="H13" i="8"/>
  <c r="H12" i="8"/>
  <c r="L11" i="8"/>
  <c r="F11" i="8" s="1"/>
  <c r="K11" i="8"/>
  <c r="J11" i="8"/>
  <c r="I11" i="8"/>
  <c r="H9" i="8"/>
  <c r="H43" i="42"/>
  <c r="H38" i="42"/>
  <c r="H33" i="42"/>
  <c r="H27" i="42"/>
  <c r="H21" i="42"/>
  <c r="H19" i="42"/>
  <c r="H18" i="42"/>
  <c r="L17" i="42"/>
  <c r="F17" i="42" s="1"/>
  <c r="K17" i="42"/>
  <c r="J17" i="42"/>
  <c r="I17" i="42"/>
  <c r="H15" i="42"/>
  <c r="H14" i="42"/>
  <c r="H13" i="42"/>
  <c r="H12" i="42"/>
  <c r="H11" i="42"/>
  <c r="H8" i="42"/>
  <c r="H7" i="42"/>
  <c r="H6" i="42"/>
  <c r="H15" i="7"/>
  <c r="K13" i="7"/>
  <c r="J13" i="7"/>
  <c r="I13" i="7"/>
  <c r="K12" i="7"/>
  <c r="J12" i="7"/>
  <c r="I12" i="7"/>
  <c r="H9" i="7"/>
  <c r="D13" i="7" s="1"/>
  <c r="H8" i="7"/>
  <c r="D12" i="7" s="1"/>
  <c r="L7" i="7"/>
  <c r="F7" i="7" s="1"/>
  <c r="I7" i="7"/>
  <c r="O53" i="36"/>
  <c r="N53" i="36"/>
  <c r="N59" i="36" s="1"/>
  <c r="P49" i="36"/>
  <c r="P53" i="36" s="1"/>
  <c r="P59" i="36" s="1"/>
  <c r="O49" i="36"/>
  <c r="N49" i="36"/>
  <c r="M49" i="36"/>
  <c r="M53" i="36" s="1"/>
  <c r="I49" i="36"/>
  <c r="I53" i="36" s="1"/>
  <c r="H49" i="36"/>
  <c r="H53" i="36" s="1"/>
  <c r="G49" i="36"/>
  <c r="G53" i="36" s="1"/>
  <c r="G59" i="36" s="1"/>
  <c r="P42" i="36"/>
  <c r="O42" i="36"/>
  <c r="N42" i="36"/>
  <c r="M42" i="36"/>
  <c r="I42" i="36"/>
  <c r="H42" i="36"/>
  <c r="G42" i="36"/>
  <c r="Q26" i="36"/>
  <c r="Q24" i="36"/>
  <c r="Q22" i="36"/>
  <c r="Q19" i="36"/>
  <c r="Q18" i="36"/>
  <c r="O16" i="36"/>
  <c r="O20" i="36" s="1"/>
  <c r="N16" i="36"/>
  <c r="N20" i="36" s="1"/>
  <c r="M16" i="36"/>
  <c r="M20" i="36" s="1"/>
  <c r="H16" i="36"/>
  <c r="H20" i="36" s="1"/>
  <c r="G16" i="36"/>
  <c r="G20" i="36" s="1"/>
  <c r="Q15" i="36"/>
  <c r="Q13" i="36"/>
  <c r="Q11" i="36"/>
  <c r="O9" i="36"/>
  <c r="N9" i="36"/>
  <c r="M9" i="36"/>
  <c r="H9" i="36"/>
  <c r="G9" i="36"/>
  <c r="Q8" i="36"/>
  <c r="Q7" i="36"/>
  <c r="Q6" i="36"/>
  <c r="Q5" i="36"/>
  <c r="L83" i="33"/>
  <c r="L85" i="33" s="1"/>
  <c r="K83" i="33"/>
  <c r="J83" i="33"/>
  <c r="I83" i="33"/>
  <c r="H82" i="33"/>
  <c r="H81" i="33"/>
  <c r="H80" i="33"/>
  <c r="H79" i="33"/>
  <c r="H78" i="33"/>
  <c r="L76" i="33"/>
  <c r="K76" i="33"/>
  <c r="J76" i="33"/>
  <c r="J85" i="33" s="1"/>
  <c r="I76" i="33"/>
  <c r="I85" i="33" s="1"/>
  <c r="H75" i="33"/>
  <c r="H74" i="33"/>
  <c r="L64" i="33"/>
  <c r="K64" i="33"/>
  <c r="K66" i="33" s="1"/>
  <c r="J64" i="33"/>
  <c r="I64" i="33"/>
  <c r="H63" i="33"/>
  <c r="H62" i="33"/>
  <c r="H61" i="33"/>
  <c r="H60" i="33"/>
  <c r="H59" i="33"/>
  <c r="L57" i="33"/>
  <c r="J57" i="33"/>
  <c r="J66" i="33" s="1"/>
  <c r="I57" i="33"/>
  <c r="I66" i="33" s="1"/>
  <c r="H56" i="33"/>
  <c r="H55" i="33"/>
  <c r="H57" i="33" s="1"/>
  <c r="L45" i="33"/>
  <c r="K45" i="33"/>
  <c r="I45" i="33"/>
  <c r="H44" i="33"/>
  <c r="H43" i="33"/>
  <c r="H42" i="33"/>
  <c r="H41" i="33"/>
  <c r="H40" i="33"/>
  <c r="L38" i="33"/>
  <c r="L47" i="33" s="1"/>
  <c r="K38" i="33"/>
  <c r="K47" i="33" s="1"/>
  <c r="J38" i="33"/>
  <c r="J47" i="33" s="1"/>
  <c r="I38" i="33"/>
  <c r="H37" i="33"/>
  <c r="H36" i="33"/>
  <c r="L26" i="33"/>
  <c r="K26" i="33"/>
  <c r="J26" i="33"/>
  <c r="I26" i="33"/>
  <c r="H25" i="33"/>
  <c r="H24" i="33"/>
  <c r="H23" i="33"/>
  <c r="H22" i="33"/>
  <c r="H21" i="33"/>
  <c r="L19" i="33"/>
  <c r="K19" i="33"/>
  <c r="J19" i="33"/>
  <c r="J28" i="33" s="1"/>
  <c r="I19" i="33"/>
  <c r="H18" i="33"/>
  <c r="H17" i="33"/>
  <c r="H9" i="33"/>
  <c r="H8" i="33"/>
  <c r="H7" i="33"/>
  <c r="H6" i="33"/>
  <c r="L5" i="33"/>
  <c r="K5" i="33"/>
  <c r="J5" i="33"/>
  <c r="I5" i="33"/>
  <c r="H85" i="6"/>
  <c r="L24" i="6"/>
  <c r="K24" i="6"/>
  <c r="K53" i="6" s="1"/>
  <c r="J24" i="6"/>
  <c r="I24" i="6"/>
  <c r="L22" i="6"/>
  <c r="F22" i="6" s="1"/>
  <c r="K22" i="6"/>
  <c r="K51" i="6" s="1"/>
  <c r="J22" i="6"/>
  <c r="J51" i="6" s="1"/>
  <c r="I22" i="6"/>
  <c r="I80" i="6" s="1"/>
  <c r="I111" i="6" s="1"/>
  <c r="L19" i="6"/>
  <c r="K19" i="6"/>
  <c r="J19" i="6"/>
  <c r="J48" i="6" s="1"/>
  <c r="I19" i="6"/>
  <c r="I77" i="6" s="1"/>
  <c r="I108" i="6" s="1"/>
  <c r="L18" i="6"/>
  <c r="K18" i="6"/>
  <c r="K76" i="6" s="1"/>
  <c r="K107" i="6" s="1"/>
  <c r="J18" i="6"/>
  <c r="I18" i="6"/>
  <c r="I47" i="6" s="1"/>
  <c r="L15" i="6"/>
  <c r="K15" i="6"/>
  <c r="K73" i="6" s="1"/>
  <c r="K104" i="6" s="1"/>
  <c r="J15" i="6"/>
  <c r="I15" i="6"/>
  <c r="I44" i="6" s="1"/>
  <c r="L14" i="6"/>
  <c r="K14" i="6"/>
  <c r="K43" i="6" s="1"/>
  <c r="J14" i="6"/>
  <c r="J72" i="6" s="1"/>
  <c r="J103" i="6" s="1"/>
  <c r="I14" i="6"/>
  <c r="I72" i="6" s="1"/>
  <c r="I103" i="6" s="1"/>
  <c r="L13" i="6"/>
  <c r="K13" i="6"/>
  <c r="K42" i="6" s="1"/>
  <c r="J13" i="6"/>
  <c r="J42" i="6" s="1"/>
  <c r="I13" i="6"/>
  <c r="L12" i="6"/>
  <c r="K12" i="6"/>
  <c r="J12" i="6"/>
  <c r="J70" i="6" s="1"/>
  <c r="J101" i="6" s="1"/>
  <c r="I12" i="6"/>
  <c r="I41" i="6" s="1"/>
  <c r="L11" i="6"/>
  <c r="K11" i="6"/>
  <c r="K69" i="6" s="1"/>
  <c r="J11" i="6"/>
  <c r="J40" i="6" s="1"/>
  <c r="I11" i="6"/>
  <c r="L8" i="6"/>
  <c r="K8" i="6"/>
  <c r="J8" i="6"/>
  <c r="I8" i="6"/>
  <c r="L7" i="6"/>
  <c r="K7" i="6"/>
  <c r="K65" i="6" s="1"/>
  <c r="K96" i="6" s="1"/>
  <c r="J7" i="6"/>
  <c r="J65" i="6" s="1"/>
  <c r="J96" i="6" s="1"/>
  <c r="I7" i="6"/>
  <c r="I36" i="6" s="1"/>
  <c r="L6" i="6"/>
  <c r="K6" i="6"/>
  <c r="J6" i="6"/>
  <c r="J64" i="6" s="1"/>
  <c r="J95" i="6" s="1"/>
  <c r="I6" i="6"/>
  <c r="I35" i="6" s="1"/>
  <c r="L5" i="6"/>
  <c r="K5" i="6"/>
  <c r="K34" i="6" s="1"/>
  <c r="J5" i="6"/>
  <c r="J63" i="6" s="1"/>
  <c r="J94" i="6" s="1"/>
  <c r="I5" i="6"/>
  <c r="H86" i="5"/>
  <c r="H84" i="5"/>
  <c r="L82" i="5"/>
  <c r="F82" i="5" s="1"/>
  <c r="K82" i="5"/>
  <c r="J82" i="5"/>
  <c r="I82" i="5"/>
  <c r="H81" i="5"/>
  <c r="H80" i="5"/>
  <c r="L78" i="5"/>
  <c r="F78" i="5" s="1"/>
  <c r="K78" i="5"/>
  <c r="J78" i="5"/>
  <c r="I78" i="5"/>
  <c r="H77" i="5"/>
  <c r="H76" i="5"/>
  <c r="H75" i="5"/>
  <c r="H74" i="5"/>
  <c r="H73" i="5"/>
  <c r="L71" i="5"/>
  <c r="F71" i="5" s="1"/>
  <c r="K71" i="5"/>
  <c r="J71" i="5"/>
  <c r="I71" i="5"/>
  <c r="H70" i="5"/>
  <c r="H69" i="5"/>
  <c r="H68" i="5"/>
  <c r="H67" i="5"/>
  <c r="H56" i="5"/>
  <c r="H54" i="5"/>
  <c r="L52" i="5"/>
  <c r="F52" i="5" s="1"/>
  <c r="K52" i="5"/>
  <c r="J52" i="5"/>
  <c r="I52" i="5"/>
  <c r="H51" i="5"/>
  <c r="H50" i="5"/>
  <c r="L48" i="5"/>
  <c r="F48" i="5" s="1"/>
  <c r="K48" i="5"/>
  <c r="J48" i="5"/>
  <c r="I48" i="5"/>
  <c r="H47" i="5"/>
  <c r="H46" i="5"/>
  <c r="H45" i="5"/>
  <c r="H44" i="5"/>
  <c r="H43" i="5"/>
  <c r="L41" i="5"/>
  <c r="F41" i="5" s="1"/>
  <c r="K41" i="5"/>
  <c r="J41" i="5"/>
  <c r="I41" i="5"/>
  <c r="H40" i="5"/>
  <c r="H39" i="5"/>
  <c r="H38" i="5"/>
  <c r="H37" i="5"/>
  <c r="H26" i="5"/>
  <c r="H24" i="5"/>
  <c r="H22" i="5"/>
  <c r="L20" i="5"/>
  <c r="F20" i="5" s="1"/>
  <c r="K20" i="5"/>
  <c r="J20" i="5"/>
  <c r="I20" i="5"/>
  <c r="H19" i="5"/>
  <c r="H18" i="5"/>
  <c r="L16" i="5"/>
  <c r="F16" i="5" s="1"/>
  <c r="K16" i="5"/>
  <c r="J16" i="5"/>
  <c r="I16" i="5"/>
  <c r="H15" i="5"/>
  <c r="H14" i="5"/>
  <c r="H13" i="5"/>
  <c r="H12" i="5"/>
  <c r="H11" i="5"/>
  <c r="L9" i="5"/>
  <c r="F9" i="5" s="1"/>
  <c r="K9" i="5"/>
  <c r="J9" i="5"/>
  <c r="I9" i="5"/>
  <c r="H8" i="5"/>
  <c r="H7" i="5"/>
  <c r="H6" i="5"/>
  <c r="H5" i="5"/>
  <c r="H109" i="4"/>
  <c r="H107" i="4"/>
  <c r="L105" i="4"/>
  <c r="F105" i="4" s="1"/>
  <c r="K105" i="4"/>
  <c r="J105" i="4"/>
  <c r="I105" i="4"/>
  <c r="H104" i="4"/>
  <c r="H103" i="4"/>
  <c r="L101" i="4"/>
  <c r="F101" i="4" s="1"/>
  <c r="K101" i="4"/>
  <c r="J101" i="4"/>
  <c r="I101" i="4"/>
  <c r="H100" i="4"/>
  <c r="H99" i="4"/>
  <c r="H98" i="4"/>
  <c r="H97" i="4"/>
  <c r="H96" i="4"/>
  <c r="L94" i="4"/>
  <c r="F94" i="4" s="1"/>
  <c r="K94" i="4"/>
  <c r="J94" i="4"/>
  <c r="J111" i="4" s="1"/>
  <c r="I94" i="4"/>
  <c r="I111" i="4" s="1"/>
  <c r="H93" i="4"/>
  <c r="H92" i="4"/>
  <c r="H91" i="4"/>
  <c r="H90" i="4"/>
  <c r="H79" i="4"/>
  <c r="H77" i="4"/>
  <c r="L75" i="4"/>
  <c r="F75" i="4" s="1"/>
  <c r="K75" i="4"/>
  <c r="J75" i="4"/>
  <c r="I75" i="4"/>
  <c r="H74" i="4"/>
  <c r="H73" i="4"/>
  <c r="H72" i="4"/>
  <c r="L70" i="4"/>
  <c r="F70" i="4" s="1"/>
  <c r="K70" i="4"/>
  <c r="J70" i="4"/>
  <c r="I70" i="4"/>
  <c r="H69" i="4"/>
  <c r="H68" i="4"/>
  <c r="H67" i="4"/>
  <c r="H66" i="4"/>
  <c r="L64" i="4"/>
  <c r="F64" i="4" s="1"/>
  <c r="K64" i="4"/>
  <c r="J64" i="4"/>
  <c r="I64" i="4"/>
  <c r="H63" i="4"/>
  <c r="H62" i="4"/>
  <c r="H61" i="4"/>
  <c r="H60" i="4"/>
  <c r="L58" i="4"/>
  <c r="F58" i="4" s="1"/>
  <c r="K58" i="4"/>
  <c r="J58" i="4"/>
  <c r="I58" i="4"/>
  <c r="H57" i="4"/>
  <c r="H56" i="4"/>
  <c r="H55" i="4"/>
  <c r="H53" i="4"/>
  <c r="L51" i="4"/>
  <c r="F51" i="4" s="1"/>
  <c r="K51" i="4"/>
  <c r="J51" i="4"/>
  <c r="I51" i="4"/>
  <c r="H50" i="4"/>
  <c r="H49" i="4"/>
  <c r="L47" i="4"/>
  <c r="F47" i="4" s="1"/>
  <c r="K47" i="4"/>
  <c r="K112" i="12" s="1"/>
  <c r="J47" i="4"/>
  <c r="I47" i="4"/>
  <c r="I112" i="12" s="1"/>
  <c r="H46" i="4"/>
  <c r="H45" i="4"/>
  <c r="H44" i="4"/>
  <c r="H109" i="12" s="1"/>
  <c r="H43" i="4"/>
  <c r="H42" i="4"/>
  <c r="L40" i="4"/>
  <c r="F40" i="4" s="1"/>
  <c r="K40" i="4"/>
  <c r="K105" i="12" s="1"/>
  <c r="J40" i="4"/>
  <c r="I40" i="4"/>
  <c r="H39" i="4"/>
  <c r="H38" i="4"/>
  <c r="H103" i="12" s="1"/>
  <c r="H37" i="4"/>
  <c r="H36" i="4"/>
  <c r="H26" i="4"/>
  <c r="J26" i="36" s="1"/>
  <c r="H24" i="4"/>
  <c r="H22" i="4"/>
  <c r="J22" i="36" s="1"/>
  <c r="L20" i="4"/>
  <c r="K20" i="4"/>
  <c r="J20" i="4"/>
  <c r="I20" i="4"/>
  <c r="H19" i="4"/>
  <c r="H18" i="4"/>
  <c r="L16" i="4"/>
  <c r="K16" i="4"/>
  <c r="J16" i="4"/>
  <c r="I16" i="4"/>
  <c r="H15" i="4"/>
  <c r="J15" i="36" s="1"/>
  <c r="T15" i="36" s="1"/>
  <c r="H14" i="4"/>
  <c r="H13" i="4"/>
  <c r="J13" i="36" s="1"/>
  <c r="H12" i="4"/>
  <c r="H11" i="4"/>
  <c r="J11" i="36" s="1"/>
  <c r="L9" i="4"/>
  <c r="K9" i="4"/>
  <c r="J9" i="4"/>
  <c r="I9" i="4"/>
  <c r="H8" i="4"/>
  <c r="H7" i="4"/>
  <c r="H6" i="4"/>
  <c r="J6" i="36" s="1"/>
  <c r="H5" i="4"/>
  <c r="J5" i="36" s="1"/>
  <c r="L80" i="14"/>
  <c r="K80" i="14"/>
  <c r="J80" i="14"/>
  <c r="I80" i="14"/>
  <c r="H79" i="14"/>
  <c r="H78" i="14"/>
  <c r="H77" i="14"/>
  <c r="H76" i="14"/>
  <c r="L74" i="14"/>
  <c r="K74" i="14"/>
  <c r="J74" i="14"/>
  <c r="I74" i="14"/>
  <c r="H73" i="14"/>
  <c r="H72" i="14"/>
  <c r="H71" i="14"/>
  <c r="H70" i="14"/>
  <c r="H69" i="14"/>
  <c r="H68" i="14"/>
  <c r="H67" i="14"/>
  <c r="H66" i="14"/>
  <c r="H56" i="14"/>
  <c r="L52" i="14"/>
  <c r="I50" i="14"/>
  <c r="K48" i="14"/>
  <c r="J48" i="14"/>
  <c r="H36" i="14"/>
  <c r="H35" i="14"/>
  <c r="H33" i="14"/>
  <c r="H32" i="14"/>
  <c r="H29" i="14"/>
  <c r="H25" i="14"/>
  <c r="H21" i="14"/>
  <c r="H20" i="14"/>
  <c r="L16" i="14"/>
  <c r="F16" i="14" s="1"/>
  <c r="K16" i="14"/>
  <c r="J16" i="14"/>
  <c r="H15" i="14"/>
  <c r="H14" i="14"/>
  <c r="H13" i="14"/>
  <c r="H12" i="14"/>
  <c r="H11" i="14"/>
  <c r="H10" i="14"/>
  <c r="H9" i="14"/>
  <c r="L7" i="14"/>
  <c r="F7" i="14" s="1"/>
  <c r="K7" i="14"/>
  <c r="K18" i="14" s="1"/>
  <c r="K23" i="14" s="1"/>
  <c r="J7" i="14"/>
  <c r="I7" i="14"/>
  <c r="H6" i="14"/>
  <c r="H5" i="14"/>
  <c r="K25" i="11" l="1"/>
  <c r="I25" i="11"/>
  <c r="L28" i="4"/>
  <c r="L9" i="36"/>
  <c r="F9" i="4"/>
  <c r="L16" i="36"/>
  <c r="F16" i="4"/>
  <c r="J28" i="4"/>
  <c r="I28" i="4"/>
  <c r="L20" i="36"/>
  <c r="F20" i="4"/>
  <c r="T26" i="36"/>
  <c r="J65" i="11"/>
  <c r="K58" i="5"/>
  <c r="K66" i="6"/>
  <c r="K97" i="6" s="1"/>
  <c r="K37" i="6"/>
  <c r="L63" i="6"/>
  <c r="L94" i="6" s="1"/>
  <c r="F5" i="6"/>
  <c r="L35" i="6"/>
  <c r="F6" i="6"/>
  <c r="L65" i="6"/>
  <c r="L96" i="6" s="1"/>
  <c r="F7" i="6"/>
  <c r="L66" i="6"/>
  <c r="L37" i="6"/>
  <c r="L69" i="6"/>
  <c r="L100" i="6" s="1"/>
  <c r="F11" i="6"/>
  <c r="L41" i="6"/>
  <c r="F12" i="6"/>
  <c r="L71" i="6"/>
  <c r="L102" i="6" s="1"/>
  <c r="F13" i="6"/>
  <c r="L43" i="6"/>
  <c r="F14" i="6"/>
  <c r="L73" i="6"/>
  <c r="L104" i="6" s="1"/>
  <c r="F15" i="6"/>
  <c r="L47" i="6"/>
  <c r="L82" i="6"/>
  <c r="L113" i="6" s="1"/>
  <c r="I66" i="6"/>
  <c r="I97" i="6" s="1"/>
  <c r="I37" i="6"/>
  <c r="J66" i="6"/>
  <c r="J97" i="6" s="1"/>
  <c r="J37" i="6"/>
  <c r="M59" i="36"/>
  <c r="H59" i="8"/>
  <c r="H52" i="8"/>
  <c r="H17" i="42"/>
  <c r="D53" i="14"/>
  <c r="M28" i="36"/>
  <c r="K139" i="12"/>
  <c r="K143" i="12" s="1"/>
  <c r="H59" i="12"/>
  <c r="J92" i="12"/>
  <c r="L139" i="12"/>
  <c r="L143" i="12" s="1"/>
  <c r="I92" i="12"/>
  <c r="J116" i="12"/>
  <c r="H102" i="12"/>
  <c r="J105" i="12"/>
  <c r="H111" i="12"/>
  <c r="L112" i="12"/>
  <c r="H104" i="12"/>
  <c r="J112" i="12"/>
  <c r="K116" i="12"/>
  <c r="I116" i="12"/>
  <c r="H37" i="12"/>
  <c r="H114" i="12"/>
  <c r="H82" i="12"/>
  <c r="H147" i="12"/>
  <c r="H22" i="12"/>
  <c r="H75" i="12"/>
  <c r="H86" i="12"/>
  <c r="H46" i="12"/>
  <c r="H108" i="12"/>
  <c r="L105" i="12"/>
  <c r="H118" i="12"/>
  <c r="H52" i="14"/>
  <c r="F52" i="14"/>
  <c r="H101" i="12"/>
  <c r="H110" i="12"/>
  <c r="H115" i="12"/>
  <c r="L116" i="12"/>
  <c r="H5" i="11"/>
  <c r="H66" i="11"/>
  <c r="L5" i="11"/>
  <c r="F5" i="11" s="1"/>
  <c r="J25" i="11"/>
  <c r="K65" i="11"/>
  <c r="H67" i="11"/>
  <c r="H20" i="11"/>
  <c r="D25" i="11" s="1"/>
  <c r="H11" i="8"/>
  <c r="I11" i="7"/>
  <c r="H7" i="7"/>
  <c r="D11" i="7" s="1"/>
  <c r="H12" i="7"/>
  <c r="H13" i="7"/>
  <c r="K11" i="7"/>
  <c r="O59" i="36"/>
  <c r="I59" i="36"/>
  <c r="J59" i="36" s="1"/>
  <c r="H59" i="36"/>
  <c r="O28" i="36"/>
  <c r="N28" i="36"/>
  <c r="H28" i="36"/>
  <c r="G28" i="36"/>
  <c r="H64" i="33"/>
  <c r="H66" i="33" s="1"/>
  <c r="L66" i="33"/>
  <c r="K85" i="33"/>
  <c r="H85" i="33" s="1"/>
  <c r="H5" i="33"/>
  <c r="L28" i="33"/>
  <c r="H26" i="33"/>
  <c r="H38" i="33"/>
  <c r="K28" i="33"/>
  <c r="H45" i="33"/>
  <c r="I28" i="33"/>
  <c r="H83" i="33"/>
  <c r="H19" i="33"/>
  <c r="H76" i="33"/>
  <c r="I47" i="33"/>
  <c r="H47" i="33" s="1"/>
  <c r="H41" i="5"/>
  <c r="I58" i="5"/>
  <c r="L88" i="5"/>
  <c r="F88" i="5" s="1"/>
  <c r="J88" i="5"/>
  <c r="H52" i="5"/>
  <c r="H58" i="5" s="1"/>
  <c r="H9" i="5"/>
  <c r="H20" i="5"/>
  <c r="J28" i="5"/>
  <c r="H16" i="5"/>
  <c r="K28" i="5"/>
  <c r="L58" i="5"/>
  <c r="F58" i="5" s="1"/>
  <c r="K88" i="5"/>
  <c r="L28" i="5"/>
  <c r="F28" i="5" s="1"/>
  <c r="I28" i="5"/>
  <c r="J58" i="5"/>
  <c r="H48" i="5"/>
  <c r="H71" i="5"/>
  <c r="I88" i="5"/>
  <c r="H78" i="5"/>
  <c r="H82" i="5"/>
  <c r="T13" i="36"/>
  <c r="H75" i="4"/>
  <c r="L111" i="4"/>
  <c r="F111" i="4" s="1"/>
  <c r="K111" i="4"/>
  <c r="H94" i="4"/>
  <c r="K28" i="4"/>
  <c r="I81" i="4"/>
  <c r="J81" i="4"/>
  <c r="J122" i="12" s="1"/>
  <c r="H105" i="4"/>
  <c r="H47" i="4"/>
  <c r="H64" i="4"/>
  <c r="L81" i="4"/>
  <c r="H101" i="4"/>
  <c r="L70" i="6"/>
  <c r="S18" i="36"/>
  <c r="H58" i="4"/>
  <c r="J12" i="36"/>
  <c r="J14" i="36"/>
  <c r="I105" i="12"/>
  <c r="H9" i="4"/>
  <c r="H20" i="4"/>
  <c r="H40" i="4"/>
  <c r="H51" i="4"/>
  <c r="K81" i="4"/>
  <c r="K122" i="12" s="1"/>
  <c r="J24" i="36"/>
  <c r="T24" i="36" s="1"/>
  <c r="H107" i="12"/>
  <c r="H120" i="12"/>
  <c r="H16" i="4"/>
  <c r="H70" i="4"/>
  <c r="L76" i="6"/>
  <c r="L42" i="6"/>
  <c r="S7" i="36"/>
  <c r="K44" i="6"/>
  <c r="I51" i="6"/>
  <c r="J80" i="6"/>
  <c r="J111" i="6" s="1"/>
  <c r="Q9" i="36"/>
  <c r="J18" i="36"/>
  <c r="T18" i="36" s="1"/>
  <c r="H15" i="6"/>
  <c r="J36" i="6"/>
  <c r="T6" i="36"/>
  <c r="I9" i="6"/>
  <c r="I38" i="6" s="1"/>
  <c r="H22" i="6"/>
  <c r="H51" i="6" s="1"/>
  <c r="K36" i="6"/>
  <c r="I43" i="6"/>
  <c r="K71" i="6"/>
  <c r="K102" i="6" s="1"/>
  <c r="J77" i="6"/>
  <c r="J108" i="6" s="1"/>
  <c r="J7" i="36"/>
  <c r="T7" i="36" s="1"/>
  <c r="J8" i="36"/>
  <c r="T8" i="36" s="1"/>
  <c r="Q12" i="36"/>
  <c r="Q14" i="36"/>
  <c r="J19" i="36"/>
  <c r="T19" i="36" s="1"/>
  <c r="T22" i="36"/>
  <c r="L34" i="6"/>
  <c r="K40" i="6"/>
  <c r="L72" i="6"/>
  <c r="T11" i="36"/>
  <c r="H5" i="6"/>
  <c r="H7" i="6"/>
  <c r="H36" i="6" s="1"/>
  <c r="H24" i="6"/>
  <c r="J35" i="6"/>
  <c r="J41" i="6"/>
  <c r="I64" i="6"/>
  <c r="I95" i="6" s="1"/>
  <c r="J69" i="6"/>
  <c r="J100" i="6" s="1"/>
  <c r="I76" i="6"/>
  <c r="I107" i="6" s="1"/>
  <c r="K82" i="6"/>
  <c r="K113" i="6" s="1"/>
  <c r="H16" i="14"/>
  <c r="H74" i="14"/>
  <c r="H80" i="14"/>
  <c r="L18" i="14"/>
  <c r="J18" i="14"/>
  <c r="J23" i="14" s="1"/>
  <c r="J5" i="12" s="1"/>
  <c r="J27" i="12" s="1"/>
  <c r="J47" i="14" s="1"/>
  <c r="J50" i="14" s="1"/>
  <c r="H7" i="14"/>
  <c r="K5" i="12"/>
  <c r="K27" i="12" s="1"/>
  <c r="K27" i="14"/>
  <c r="K30" i="14" s="1"/>
  <c r="I18" i="14"/>
  <c r="H49" i="14"/>
  <c r="H48" i="14"/>
  <c r="K100" i="6"/>
  <c r="K64" i="6"/>
  <c r="K95" i="6" s="1"/>
  <c r="K35" i="6"/>
  <c r="K9" i="6"/>
  <c r="H11" i="6"/>
  <c r="J47" i="6"/>
  <c r="J76" i="6"/>
  <c r="J107" i="6" s="1"/>
  <c r="L77" i="6"/>
  <c r="L48" i="6"/>
  <c r="L53" i="6"/>
  <c r="I70" i="6"/>
  <c r="I101" i="6" s="1"/>
  <c r="H14" i="6"/>
  <c r="I82" i="6"/>
  <c r="I113" i="6" s="1"/>
  <c r="I53" i="6"/>
  <c r="K63" i="6"/>
  <c r="L64" i="6"/>
  <c r="K70" i="6"/>
  <c r="K101" i="6" s="1"/>
  <c r="K41" i="6"/>
  <c r="H13" i="6"/>
  <c r="J44" i="6"/>
  <c r="J73" i="6"/>
  <c r="J104" i="6" s="1"/>
  <c r="K16" i="6"/>
  <c r="H18" i="6"/>
  <c r="H47" i="6" s="1"/>
  <c r="J82" i="6"/>
  <c r="J113" i="6" s="1"/>
  <c r="J53" i="6"/>
  <c r="L36" i="6"/>
  <c r="L40" i="6"/>
  <c r="J43" i="6"/>
  <c r="L44" i="6"/>
  <c r="I73" i="6"/>
  <c r="I104" i="6" s="1"/>
  <c r="K80" i="6"/>
  <c r="K111" i="6" s="1"/>
  <c r="I16" i="6"/>
  <c r="H19" i="6"/>
  <c r="H48" i="6" s="1"/>
  <c r="T5" i="36"/>
  <c r="H6" i="6"/>
  <c r="L9" i="6"/>
  <c r="F9" i="6" s="1"/>
  <c r="I69" i="6"/>
  <c r="I40" i="6"/>
  <c r="J16" i="6"/>
  <c r="L51" i="6"/>
  <c r="L80" i="6"/>
  <c r="I48" i="6"/>
  <c r="I63" i="6"/>
  <c r="I34" i="6"/>
  <c r="H8" i="6"/>
  <c r="H37" i="6" s="1"/>
  <c r="J9" i="6"/>
  <c r="H12" i="6"/>
  <c r="I71" i="6"/>
  <c r="I102" i="6" s="1"/>
  <c r="I42" i="6"/>
  <c r="L16" i="6"/>
  <c r="F16" i="6" s="1"/>
  <c r="K77" i="6"/>
  <c r="K108" i="6" s="1"/>
  <c r="K48" i="6"/>
  <c r="J34" i="6"/>
  <c r="K47" i="6"/>
  <c r="I65" i="6"/>
  <c r="I96" i="6" s="1"/>
  <c r="J71" i="6"/>
  <c r="J102" i="6" s="1"/>
  <c r="K72" i="6"/>
  <c r="K103" i="6" s="1"/>
  <c r="S5" i="36"/>
  <c r="S11" i="36"/>
  <c r="S13" i="36"/>
  <c r="S22" i="36"/>
  <c r="S6" i="36"/>
  <c r="H10" i="12"/>
  <c r="I65" i="11"/>
  <c r="J11" i="7"/>
  <c r="H25" i="11" l="1"/>
  <c r="H65" i="11"/>
  <c r="L122" i="12"/>
  <c r="F81" i="4"/>
  <c r="L28" i="36"/>
  <c r="Q28" i="36" s="1"/>
  <c r="F28" i="4"/>
  <c r="J67" i="6"/>
  <c r="J98" i="6" s="1"/>
  <c r="H66" i="6"/>
  <c r="H97" i="6" s="1"/>
  <c r="L57" i="36"/>
  <c r="L48" i="36"/>
  <c r="F73" i="6"/>
  <c r="L46" i="36"/>
  <c r="F71" i="6"/>
  <c r="L44" i="36"/>
  <c r="L75" i="36" s="1"/>
  <c r="F69" i="6"/>
  <c r="L103" i="6"/>
  <c r="L47" i="36"/>
  <c r="L78" i="36" s="1"/>
  <c r="F72" i="6"/>
  <c r="L40" i="36"/>
  <c r="S40" i="36" s="1"/>
  <c r="F65" i="6"/>
  <c r="L38" i="36"/>
  <c r="F63" i="6"/>
  <c r="L55" i="36"/>
  <c r="L86" i="36" s="1"/>
  <c r="F80" i="6"/>
  <c r="L39" i="36"/>
  <c r="Q39" i="36" s="1"/>
  <c r="Q70" i="36" s="1"/>
  <c r="F64" i="6"/>
  <c r="L52" i="36"/>
  <c r="S52" i="36" s="1"/>
  <c r="F77" i="6"/>
  <c r="L107" i="6"/>
  <c r="L51" i="36"/>
  <c r="F76" i="6"/>
  <c r="E72" i="36"/>
  <c r="L101" i="6"/>
  <c r="L45" i="36"/>
  <c r="L76" i="36" s="1"/>
  <c r="F70" i="6"/>
  <c r="L97" i="6"/>
  <c r="L41" i="36"/>
  <c r="I122" i="12"/>
  <c r="H112" i="12"/>
  <c r="H139" i="12"/>
  <c r="H143" i="12" s="1"/>
  <c r="H50" i="12"/>
  <c r="H92" i="12"/>
  <c r="H11" i="7"/>
  <c r="Q16" i="36"/>
  <c r="Q20" i="36" s="1"/>
  <c r="H28" i="33"/>
  <c r="H88" i="5"/>
  <c r="H28" i="5"/>
  <c r="H44" i="6"/>
  <c r="L74" i="6"/>
  <c r="J41" i="36"/>
  <c r="J16" i="36"/>
  <c r="J20" i="36" s="1"/>
  <c r="S12" i="36"/>
  <c r="H111" i="4"/>
  <c r="S24" i="36"/>
  <c r="S20" i="36"/>
  <c r="S9" i="36"/>
  <c r="H28" i="4"/>
  <c r="T12" i="36"/>
  <c r="H116" i="12"/>
  <c r="H105" i="12"/>
  <c r="H81" i="4"/>
  <c r="H70" i="6"/>
  <c r="T14" i="36"/>
  <c r="S14" i="36"/>
  <c r="S16" i="36"/>
  <c r="J9" i="36"/>
  <c r="T9" i="36" s="1"/>
  <c r="H76" i="6"/>
  <c r="H107" i="6" s="1"/>
  <c r="H73" i="6"/>
  <c r="J74" i="6"/>
  <c r="J105" i="6" s="1"/>
  <c r="H53" i="6"/>
  <c r="H34" i="6"/>
  <c r="H9" i="6"/>
  <c r="L23" i="14"/>
  <c r="F18" i="14"/>
  <c r="J27" i="14"/>
  <c r="J30" i="14" s="1"/>
  <c r="J48" i="12"/>
  <c r="J51" i="12" s="1"/>
  <c r="I23" i="14"/>
  <c r="H18" i="14"/>
  <c r="J58" i="12"/>
  <c r="J62" i="12" s="1"/>
  <c r="J53" i="14" s="1"/>
  <c r="L45" i="6"/>
  <c r="L20" i="6"/>
  <c r="I94" i="6"/>
  <c r="I67" i="6"/>
  <c r="K48" i="12"/>
  <c r="K51" i="12" s="1"/>
  <c r="K47" i="14"/>
  <c r="K50" i="14" s="1"/>
  <c r="K58" i="12"/>
  <c r="K62" i="12" s="1"/>
  <c r="K53" i="14" s="1"/>
  <c r="H16" i="6"/>
  <c r="H40" i="6"/>
  <c r="H41" i="6"/>
  <c r="L111" i="6"/>
  <c r="H80" i="6"/>
  <c r="I100" i="6"/>
  <c r="I74" i="6"/>
  <c r="H69" i="6"/>
  <c r="H71" i="6"/>
  <c r="H64" i="6"/>
  <c r="L95" i="6"/>
  <c r="L108" i="6"/>
  <c r="H77" i="6"/>
  <c r="K38" i="6"/>
  <c r="H65" i="6"/>
  <c r="H63" i="6"/>
  <c r="H82" i="6"/>
  <c r="L38" i="6"/>
  <c r="H72" i="6"/>
  <c r="K67" i="6"/>
  <c r="K94" i="6"/>
  <c r="H43" i="6"/>
  <c r="K74" i="6"/>
  <c r="L67" i="6"/>
  <c r="Q55" i="36"/>
  <c r="Q86" i="36" s="1"/>
  <c r="H35" i="6"/>
  <c r="I45" i="6"/>
  <c r="I20" i="6"/>
  <c r="K45" i="6"/>
  <c r="K20" i="6"/>
  <c r="K49" i="6" s="1"/>
  <c r="J38" i="6"/>
  <c r="J45" i="6"/>
  <c r="J20" i="6"/>
  <c r="J49" i="6" s="1"/>
  <c r="H42" i="6"/>
  <c r="L71" i="36" l="1"/>
  <c r="L70" i="36"/>
  <c r="Q47" i="36"/>
  <c r="Q78" i="36" s="1"/>
  <c r="L42" i="36"/>
  <c r="L73" i="36" s="1"/>
  <c r="F67" i="6"/>
  <c r="L105" i="6"/>
  <c r="L49" i="36"/>
  <c r="L80" i="36" s="1"/>
  <c r="F74" i="6"/>
  <c r="L49" i="6"/>
  <c r="F20" i="6"/>
  <c r="L72" i="36"/>
  <c r="Q41" i="36"/>
  <c r="Q72" i="36" s="1"/>
  <c r="J72" i="36"/>
  <c r="T20" i="36"/>
  <c r="L78" i="6"/>
  <c r="Q44" i="36"/>
  <c r="Q75" i="36" s="1"/>
  <c r="Q40" i="36"/>
  <c r="Q71" i="36" s="1"/>
  <c r="H101" i="6"/>
  <c r="E76" i="36"/>
  <c r="H38" i="6"/>
  <c r="T16" i="36"/>
  <c r="J51" i="36"/>
  <c r="J78" i="6"/>
  <c r="J109" i="6" s="1"/>
  <c r="Q45" i="36"/>
  <c r="Q76" i="36" s="1"/>
  <c r="J48" i="36"/>
  <c r="S45" i="36"/>
  <c r="H122" i="12"/>
  <c r="H104" i="6"/>
  <c r="L26" i="6"/>
  <c r="F23" i="14"/>
  <c r="L27" i="14"/>
  <c r="L5" i="12"/>
  <c r="I27" i="14"/>
  <c r="H23" i="14"/>
  <c r="I5" i="12"/>
  <c r="L98" i="6"/>
  <c r="I98" i="6"/>
  <c r="K105" i="6"/>
  <c r="K78" i="6"/>
  <c r="K109" i="6" s="1"/>
  <c r="K98" i="6"/>
  <c r="H113" i="6"/>
  <c r="Q38" i="36"/>
  <c r="L69" i="36"/>
  <c r="H108" i="6"/>
  <c r="H102" i="6"/>
  <c r="H111" i="6"/>
  <c r="J26" i="6"/>
  <c r="J55" i="6" s="1"/>
  <c r="H67" i="6"/>
  <c r="H94" i="6"/>
  <c r="H96" i="6"/>
  <c r="H74" i="6"/>
  <c r="H100" i="6"/>
  <c r="H45" i="6"/>
  <c r="H20" i="6"/>
  <c r="L88" i="36"/>
  <c r="Q57" i="36"/>
  <c r="Q88" i="36" s="1"/>
  <c r="H103" i="6"/>
  <c r="H95" i="6"/>
  <c r="L77" i="36"/>
  <c r="Q46" i="36"/>
  <c r="Q77" i="36" s="1"/>
  <c r="Q52" i="36"/>
  <c r="Q83" i="36" s="1"/>
  <c r="L83" i="36"/>
  <c r="Q51" i="36"/>
  <c r="Q82" i="36" s="1"/>
  <c r="L82" i="36"/>
  <c r="I49" i="6"/>
  <c r="I26" i="6"/>
  <c r="I55" i="6" s="1"/>
  <c r="L79" i="36"/>
  <c r="Q48" i="36"/>
  <c r="Q79" i="36" s="1"/>
  <c r="K26" i="6"/>
  <c r="K55" i="6" s="1"/>
  <c r="I105" i="6"/>
  <c r="I78" i="6"/>
  <c r="I109" i="6" s="1"/>
  <c r="L109" i="6" l="1"/>
  <c r="L53" i="36"/>
  <c r="L84" i="36" s="1"/>
  <c r="F78" i="6"/>
  <c r="L55" i="6"/>
  <c r="F26" i="6"/>
  <c r="L27" i="12"/>
  <c r="F27" i="12" s="1"/>
  <c r="F5" i="12"/>
  <c r="L84" i="6"/>
  <c r="L86" i="6" s="1"/>
  <c r="J45" i="36"/>
  <c r="J76" i="36" s="1"/>
  <c r="S51" i="36"/>
  <c r="E82" i="36"/>
  <c r="E79" i="36"/>
  <c r="J84" i="6"/>
  <c r="J115" i="6" s="1"/>
  <c r="S48" i="36"/>
  <c r="Q49" i="36"/>
  <c r="Q53" i="36" s="1"/>
  <c r="J28" i="36"/>
  <c r="T28" i="36" s="1"/>
  <c r="S28" i="36"/>
  <c r="K84" i="6"/>
  <c r="K115" i="6" s="1"/>
  <c r="L30" i="14"/>
  <c r="F30" i="14" s="1"/>
  <c r="F27" i="14"/>
  <c r="I27" i="12"/>
  <c r="H5" i="12"/>
  <c r="H27" i="14"/>
  <c r="I30" i="14"/>
  <c r="H30" i="14" s="1"/>
  <c r="H49" i="6"/>
  <c r="H26" i="6"/>
  <c r="T48" i="36"/>
  <c r="J79" i="36"/>
  <c r="H78" i="6"/>
  <c r="H105" i="6"/>
  <c r="S55" i="36"/>
  <c r="J55" i="36"/>
  <c r="E86" i="36"/>
  <c r="J82" i="36"/>
  <c r="Q69" i="36"/>
  <c r="Q42" i="36"/>
  <c r="Q73" i="36" s="1"/>
  <c r="I84" i="6"/>
  <c r="S47" i="36"/>
  <c r="E78" i="36"/>
  <c r="J47" i="36"/>
  <c r="J40" i="36"/>
  <c r="E71" i="36"/>
  <c r="H98" i="6"/>
  <c r="J46" i="36"/>
  <c r="E77" i="36"/>
  <c r="S46" i="36"/>
  <c r="J52" i="36"/>
  <c r="E83" i="36"/>
  <c r="J39" i="36"/>
  <c r="S39" i="36"/>
  <c r="E70" i="36"/>
  <c r="J44" i="36"/>
  <c r="E75" i="36"/>
  <c r="S44" i="36"/>
  <c r="S38" i="36"/>
  <c r="J38" i="36"/>
  <c r="T38" i="36" s="1"/>
  <c r="J57" i="36"/>
  <c r="E88" i="36"/>
  <c r="L47" i="14" l="1"/>
  <c r="F47" i="14" s="1"/>
  <c r="L48" i="12"/>
  <c r="L51" i="12" s="1"/>
  <c r="L58" i="12"/>
  <c r="F58" i="12" s="1"/>
  <c r="L115" i="6"/>
  <c r="L59" i="36"/>
  <c r="Q59" i="36" s="1"/>
  <c r="F84" i="6"/>
  <c r="J83" i="36"/>
  <c r="T52" i="36"/>
  <c r="L117" i="6"/>
  <c r="F86" i="6"/>
  <c r="J71" i="36"/>
  <c r="T40" i="36"/>
  <c r="L62" i="12"/>
  <c r="T45" i="36"/>
  <c r="Q80" i="36"/>
  <c r="J86" i="6"/>
  <c r="J117" i="6" s="1"/>
  <c r="H84" i="6"/>
  <c r="H115" i="6" s="1"/>
  <c r="K86" i="6"/>
  <c r="K117" i="6" s="1"/>
  <c r="H47" i="14"/>
  <c r="H27" i="12"/>
  <c r="I58" i="12"/>
  <c r="I48" i="12"/>
  <c r="S42" i="36"/>
  <c r="E73" i="36"/>
  <c r="J78" i="36"/>
  <c r="T47" i="36"/>
  <c r="E80" i="36"/>
  <c r="S49" i="36"/>
  <c r="T39" i="36"/>
  <c r="J70" i="36"/>
  <c r="H55" i="6"/>
  <c r="J42" i="36"/>
  <c r="J69" i="36"/>
  <c r="J49" i="36"/>
  <c r="J75" i="36"/>
  <c r="T44" i="36"/>
  <c r="T46" i="36"/>
  <c r="J77" i="36"/>
  <c r="J88" i="36"/>
  <c r="I86" i="6"/>
  <c r="I117" i="6" s="1"/>
  <c r="I115" i="6"/>
  <c r="T55" i="36"/>
  <c r="J86" i="36"/>
  <c r="H109" i="6"/>
  <c r="Q84" i="36"/>
  <c r="L50" i="14" l="1"/>
  <c r="L90" i="36"/>
  <c r="L53" i="14"/>
  <c r="F62" i="12"/>
  <c r="H50" i="14"/>
  <c r="L53" i="12"/>
  <c r="S59" i="36"/>
  <c r="H86" i="6"/>
  <c r="I51" i="12"/>
  <c r="H51" i="12" s="1"/>
  <c r="H53" i="12" s="1"/>
  <c r="H48" i="12"/>
  <c r="I62" i="12"/>
  <c r="I53" i="14" s="1"/>
  <c r="H58" i="12"/>
  <c r="T42" i="36"/>
  <c r="J73" i="36"/>
  <c r="J53" i="36"/>
  <c r="J80" i="36"/>
  <c r="T49" i="36"/>
  <c r="E84" i="36"/>
  <c r="S53" i="36"/>
  <c r="Q90" i="36"/>
  <c r="L56" i="12" l="1"/>
  <c r="K50" i="12"/>
  <c r="K53" i="12" s="1"/>
  <c r="F53" i="14"/>
  <c r="H53" i="14"/>
  <c r="E90" i="36"/>
  <c r="J90" i="36"/>
  <c r="H117" i="6"/>
  <c r="H62" i="12"/>
  <c r="H56" i="12"/>
  <c r="J84" i="36"/>
  <c r="T53" i="36"/>
  <c r="K56" i="12" l="1"/>
  <c r="J50" i="12"/>
  <c r="J53" i="12" s="1"/>
  <c r="T59" i="36"/>
  <c r="J56" i="12" l="1"/>
  <c r="I50" i="12"/>
  <c r="I53" i="12" s="1"/>
  <c r="I56" i="12" l="1"/>
  <c r="D50" i="12"/>
  <c r="F50" i="12" l="1"/>
  <c r="D53" i="12"/>
  <c r="D56" i="12" l="1"/>
  <c r="F56" i="12" s="1"/>
</calcChain>
</file>

<file path=xl/sharedStrings.xml><?xml version="1.0" encoding="utf-8"?>
<sst xmlns="http://schemas.openxmlformats.org/spreadsheetml/2006/main" count="1411" uniqueCount="592">
  <si>
    <t>Consolidated figures</t>
  </si>
  <si>
    <t>Income statement</t>
  </si>
  <si>
    <t>Revenues</t>
  </si>
  <si>
    <t>Other income</t>
  </si>
  <si>
    <t>Revenues and other income</t>
  </si>
  <si>
    <t>Work contracted out and other expenses</t>
  </si>
  <si>
    <t>Own work capitalized</t>
  </si>
  <si>
    <t>Other operating expenses</t>
  </si>
  <si>
    <t>Total operating expenses</t>
  </si>
  <si>
    <t>Operating profit</t>
  </si>
  <si>
    <t>Finance costs - net</t>
  </si>
  <si>
    <t>Share of the profit of associates and joint ventures</t>
  </si>
  <si>
    <t>Profit before income tax</t>
  </si>
  <si>
    <t>Income taxes</t>
  </si>
  <si>
    <t xml:space="preserve">Profit for the period </t>
  </si>
  <si>
    <t>Earnings per share (fully-diluted)</t>
  </si>
  <si>
    <t>Dividend per share</t>
  </si>
  <si>
    <t>- of which interim dividend</t>
  </si>
  <si>
    <t>Cash flow</t>
  </si>
  <si>
    <t>Net cash flow from operating activities</t>
  </si>
  <si>
    <t>Net cash flow from investing activities</t>
  </si>
  <si>
    <t>Net cash flow from financing activities</t>
  </si>
  <si>
    <t>Tax recapture E-Plus</t>
  </si>
  <si>
    <t>Financing policy</t>
  </si>
  <si>
    <t>Balance sheet</t>
  </si>
  <si>
    <t>Total assets</t>
  </si>
  <si>
    <t>Total equity and liabilities</t>
  </si>
  <si>
    <t>Index of sheets</t>
  </si>
  <si>
    <t>-</t>
  </si>
  <si>
    <t>Income statement, cash flows and balance sheet</t>
  </si>
  <si>
    <t>Revenues breakdown</t>
  </si>
  <si>
    <t>Expenses breakdown</t>
  </si>
  <si>
    <t>Profit and margin breakdown</t>
  </si>
  <si>
    <t>For further information please contact</t>
  </si>
  <si>
    <t xml:space="preserve">KPN Investor Relations </t>
  </si>
  <si>
    <t>Phone</t>
  </si>
  <si>
    <t>+31 70 44 60986</t>
  </si>
  <si>
    <t>www.kpn.com/ir</t>
  </si>
  <si>
    <t>Germany</t>
  </si>
  <si>
    <t>Belgium</t>
  </si>
  <si>
    <t>Mobile International</t>
  </si>
  <si>
    <t>Business</t>
  </si>
  <si>
    <t>Other activities</t>
  </si>
  <si>
    <t>Intercompany revenues</t>
  </si>
  <si>
    <t>Voice wireline</t>
  </si>
  <si>
    <t>Wireless services</t>
  </si>
  <si>
    <t>Internet wireline</t>
  </si>
  <si>
    <t>Voice &amp; Internet wireline</t>
  </si>
  <si>
    <t>International</t>
  </si>
  <si>
    <t>Rest of World</t>
  </si>
  <si>
    <t xml:space="preserve">Consolidated figures </t>
  </si>
  <si>
    <t>Intercompany expenses</t>
  </si>
  <si>
    <t>Other</t>
  </si>
  <si>
    <t>Operating profit margin</t>
  </si>
  <si>
    <t>EBITDA</t>
  </si>
  <si>
    <t>EBITDA margin</t>
  </si>
  <si>
    <t>Market share</t>
  </si>
  <si>
    <t>Traditional voice ARPU</t>
  </si>
  <si>
    <t>Non-voice as % of ARPU</t>
  </si>
  <si>
    <t>SAC/SRC</t>
  </si>
  <si>
    <t>KPN The Netherlands: Business</t>
  </si>
  <si>
    <t>- National</t>
  </si>
  <si>
    <t>- International</t>
  </si>
  <si>
    <t>Data / Network services</t>
  </si>
  <si>
    <t>- Analogue</t>
  </si>
  <si>
    <t>- Digital</t>
  </si>
  <si>
    <r>
      <t>Market share</t>
    </r>
    <r>
      <rPr>
        <b/>
        <vertAlign val="superscript"/>
        <sz val="9"/>
        <color indexed="8"/>
        <rFont val="KPN Sans"/>
        <family val="2"/>
      </rPr>
      <t>1</t>
    </r>
  </si>
  <si>
    <t>% active customers</t>
  </si>
  <si>
    <t>ARPU blended</t>
  </si>
  <si>
    <r>
      <t>SAC/SRC blended</t>
    </r>
    <r>
      <rPr>
        <b/>
        <vertAlign val="superscript"/>
        <sz val="9"/>
        <color indexed="8"/>
        <rFont val="KPN Sans"/>
        <family val="2"/>
      </rPr>
      <t/>
    </r>
  </si>
  <si>
    <t>Gross churn blended</t>
  </si>
  <si>
    <t>Trade receivables</t>
  </si>
  <si>
    <t>Other current assets</t>
  </si>
  <si>
    <t>Change in working capital</t>
  </si>
  <si>
    <t>Disposals of real estate</t>
  </si>
  <si>
    <t>Dividends paid</t>
  </si>
  <si>
    <t>Share repurchase</t>
  </si>
  <si>
    <t>Total Capex</t>
  </si>
  <si>
    <t>- Hosting services (# servers)</t>
  </si>
  <si>
    <t>Other gains and losses, eliminations</t>
  </si>
  <si>
    <t>Goodwill</t>
  </si>
  <si>
    <t>Licences</t>
  </si>
  <si>
    <t>Other intangibles</t>
  </si>
  <si>
    <t>Property, plant and equipment</t>
  </si>
  <si>
    <t>Current assets</t>
  </si>
  <si>
    <t>Non-current liabilities</t>
  </si>
  <si>
    <t>Eliminations</t>
  </si>
  <si>
    <r>
      <t xml:space="preserve">Broadband ARPU </t>
    </r>
    <r>
      <rPr>
        <sz val="9"/>
        <color indexed="8"/>
        <rFont val="KPN Sans"/>
        <family val="2"/>
      </rPr>
      <t>(blended)</t>
    </r>
  </si>
  <si>
    <t>%</t>
  </si>
  <si>
    <t>Excluding VAT (which is 19%)</t>
  </si>
  <si>
    <t>1 Dec (A)</t>
  </si>
  <si>
    <t>1 Jul (A)</t>
  </si>
  <si>
    <t>1 Jan (A)</t>
  </si>
  <si>
    <t>1 Mar (A)</t>
  </si>
  <si>
    <t>1 May (B)</t>
  </si>
  <si>
    <t>1 Jul (B)</t>
  </si>
  <si>
    <t>1 Jul (C)</t>
  </si>
  <si>
    <t>1 Oct (C)</t>
  </si>
  <si>
    <t>2 Aug (D)</t>
  </si>
  <si>
    <t>15 Aug (E)</t>
  </si>
  <si>
    <t>Monthly exchange rental</t>
  </si>
  <si>
    <t>(B)</t>
  </si>
  <si>
    <t>(A)</t>
  </si>
  <si>
    <t>- PSTN line KPN</t>
  </si>
  <si>
    <t>- ISDN-2 line KPN</t>
  </si>
  <si>
    <t>- Wholesale line rental PSTN</t>
  </si>
  <si>
    <t>- Wholesale line rental ISDN-2</t>
  </si>
  <si>
    <t>Packages: Line rental + flat fee to wireline national</t>
  </si>
  <si>
    <t>- BelVrij "Weekend"</t>
  </si>
  <si>
    <t>- BelVrij "Evening &amp; Weekend"</t>
  </si>
  <si>
    <t>- BelVrij "Always"</t>
  </si>
  <si>
    <t>Local traffic</t>
  </si>
  <si>
    <t>Call set-up</t>
  </si>
  <si>
    <t>- Standard</t>
  </si>
  <si>
    <t>- Off-peak</t>
  </si>
  <si>
    <t>- Night/weekend</t>
  </si>
  <si>
    <t>Long Distance</t>
  </si>
  <si>
    <t xml:space="preserve">Fixed-to-KPN Mobile  </t>
  </si>
  <si>
    <t>(D)</t>
  </si>
  <si>
    <t>(B) + (E)</t>
  </si>
  <si>
    <t>(A) + (B)</t>
  </si>
  <si>
    <t>- Off-peak/Night</t>
  </si>
  <si>
    <t>- Weekend</t>
  </si>
  <si>
    <t>International Tariffs</t>
  </si>
  <si>
    <t>- Germany</t>
  </si>
  <si>
    <t>- United Kingdom</t>
  </si>
  <si>
    <t>- France</t>
  </si>
  <si>
    <t>- United States</t>
  </si>
  <si>
    <t xml:space="preserve">Access to Unbundled Local Loops (monthly charge) </t>
  </si>
  <si>
    <t>(C)</t>
  </si>
  <si>
    <t>- Line sharing tarriff</t>
  </si>
  <si>
    <t>- MDF access</t>
  </si>
  <si>
    <t>Interconnection (per minute, 3 min peak call incl. set-up charge)</t>
  </si>
  <si>
    <t>- Local terminating</t>
  </si>
  <si>
    <t>- Regional terminating</t>
  </si>
  <si>
    <t>- Carrier (pre)select local</t>
  </si>
  <si>
    <t>- Carrier (pre)select regional</t>
  </si>
  <si>
    <t>Changes in cash and cash equivalents</t>
  </si>
  <si>
    <t>GMTN</t>
  </si>
  <si>
    <t>Currency</t>
  </si>
  <si>
    <t>Coupon</t>
  </si>
  <si>
    <t>Issue date</t>
  </si>
  <si>
    <t>Interest date(s)</t>
  </si>
  <si>
    <t>Redemption</t>
  </si>
  <si>
    <t>ISIN code</t>
  </si>
  <si>
    <t>Comments</t>
  </si>
  <si>
    <t>Lead arrangers</t>
  </si>
  <si>
    <t>Listing</t>
  </si>
  <si>
    <t>Paying Agent</t>
  </si>
  <si>
    <t>Days
convention</t>
  </si>
  <si>
    <t>Eurobond</t>
  </si>
  <si>
    <t>yes</t>
  </si>
  <si>
    <t>EUR</t>
  </si>
  <si>
    <t>Citibank</t>
  </si>
  <si>
    <t>Global bond</t>
  </si>
  <si>
    <t>no</t>
  </si>
  <si>
    <t>USD</t>
  </si>
  <si>
    <t>4-Oct-'00</t>
  </si>
  <si>
    <t>1-Apr
1-Oct</t>
  </si>
  <si>
    <t>Morgan Stanley
UBS Warburg</t>
  </si>
  <si>
    <t>Amsterdam</t>
  </si>
  <si>
    <t>Bankers Trust</t>
  </si>
  <si>
    <t>30/360</t>
  </si>
  <si>
    <t>Actual/ Actual</t>
  </si>
  <si>
    <t>13-Nov-'07</t>
  </si>
  <si>
    <t>13-Nov</t>
  </si>
  <si>
    <t>13-Nov-'12</t>
  </si>
  <si>
    <t>XS0330631051</t>
  </si>
  <si>
    <t>Put event applicable in case of Change of Control as specified in GMTN prospectus 2007</t>
  </si>
  <si>
    <t>16-Mar-'06</t>
  </si>
  <si>
    <t>18-Mar</t>
  </si>
  <si>
    <t>18-Mar-'13</t>
  </si>
  <si>
    <t>XS0248012923</t>
  </si>
  <si>
    <t>Put event applicable in case of Change of Control as specified in supplement to GMTN prospectus 2005</t>
  </si>
  <si>
    <t>16-Sep-'08</t>
  </si>
  <si>
    <t>16-Sep</t>
  </si>
  <si>
    <t>16-Sep-'13</t>
  </si>
  <si>
    <t>XS0387992661</t>
  </si>
  <si>
    <t xml:space="preserve">Put event applicable in case of Change of Control as specified in GMTN prospectus 2008 </t>
  </si>
  <si>
    <t>29-May '07</t>
  </si>
  <si>
    <t>XS0303070030</t>
  </si>
  <si>
    <t>4-Feb-'09</t>
  </si>
  <si>
    <t>04-Feb-'14</t>
  </si>
  <si>
    <t>XS0411863722</t>
  </si>
  <si>
    <t>22-Jun-'05</t>
  </si>
  <si>
    <t>22-Jun</t>
  </si>
  <si>
    <t>22-Jun-'15</t>
  </si>
  <si>
    <t>XS0222766973</t>
  </si>
  <si>
    <t>GBP</t>
  </si>
  <si>
    <t>18-Mar-'16</t>
  </si>
  <si>
    <t>XS0248011446</t>
  </si>
  <si>
    <t>Swapped into Fixed Rate of 4.89% (30/360) Put event applicable in case of Change of Control as specified in supplement to GMTN prospectus 2005</t>
  </si>
  <si>
    <t>2-Apr-'08</t>
  </si>
  <si>
    <t>15-Jan</t>
  </si>
  <si>
    <t>15-Jan-'16</t>
  </si>
  <si>
    <t xml:space="preserve">XS0355666941 </t>
  </si>
  <si>
    <t>17-Jan</t>
  </si>
  <si>
    <t>17-Jan-'17</t>
  </si>
  <si>
    <t>XS0275164084</t>
  </si>
  <si>
    <t>Put event applicable in case of Change of Control as specified in GMTN prospectus 2006</t>
  </si>
  <si>
    <t>04-Feb-'19</t>
  </si>
  <si>
    <t>XS0411850075</t>
  </si>
  <si>
    <t>XS0303070113</t>
  </si>
  <si>
    <t>01-Oct-'30</t>
  </si>
  <si>
    <t>US780641AH94</t>
  </si>
  <si>
    <t>Bond overview</t>
  </si>
  <si>
    <t>- of which cash and cash equivalents</t>
  </si>
  <si>
    <t>- of which provisions</t>
  </si>
  <si>
    <t>ABN Amro 
Citigroup
HVB
ING</t>
  </si>
  <si>
    <t>ABN Amro                                  
JPMorgan                 
RBS</t>
  </si>
  <si>
    <t xml:space="preserve">Barclays Capital            
Credit Suise
JP Morgan
Rabobank                                                                                                                                                                   </t>
  </si>
  <si>
    <t>ABN Amro 
JPMorgan                        
RBS</t>
  </si>
  <si>
    <t>BNP Paribas                  
Credit Suisse                
Rabobank</t>
  </si>
  <si>
    <t>ir@kpn.com</t>
  </si>
  <si>
    <t>The Netherlands</t>
  </si>
  <si>
    <t>in € bn</t>
  </si>
  <si>
    <t xml:space="preserve">Eurobonds </t>
  </si>
  <si>
    <t>Global bonds</t>
  </si>
  <si>
    <t>Other debt</t>
  </si>
  <si>
    <t>Consolidated debt</t>
  </si>
  <si>
    <t>Total debt</t>
  </si>
  <si>
    <r>
      <t>Market share</t>
    </r>
    <r>
      <rPr>
        <b/>
        <vertAlign val="superscript"/>
        <sz val="9"/>
        <color indexed="8"/>
        <rFont val="KPN Sans"/>
        <family val="2"/>
      </rPr>
      <t>2</t>
    </r>
  </si>
  <si>
    <t>Cash flow statement, Capex and Debt summary</t>
  </si>
  <si>
    <r>
      <t xml:space="preserve">TV ARPU </t>
    </r>
    <r>
      <rPr>
        <sz val="9"/>
        <color indexed="8"/>
        <rFont val="KPN Sans"/>
        <family val="2"/>
      </rPr>
      <t>(blended)</t>
    </r>
  </si>
  <si>
    <t>XS0454773713</t>
  </si>
  <si>
    <t>Barclays Bank           
Credit Suisse              
Rabobank             
UniCredit</t>
  </si>
  <si>
    <t>XS0451790280</t>
  </si>
  <si>
    <t>- Serviced voice workspaces</t>
  </si>
  <si>
    <t xml:space="preserve">Fortis Bank Nederland              
ING                         
JP Morgan          
Deutsche Bank                                                                                                                                                             </t>
  </si>
  <si>
    <t xml:space="preserve">BNP Paribas            
Rabobank                         
RBS                                                                                                                                                                                                  </t>
  </si>
  <si>
    <t xml:space="preserve">Fortis Bank Nederland               
ING                         
JP Morgan          
Deutsche Bank                                                                                                                                                            </t>
  </si>
  <si>
    <r>
      <t xml:space="preserve">Citi   </t>
    </r>
    <r>
      <rPr>
        <b/>
        <sz val="8"/>
        <rFont val="KPN Sans"/>
        <family val="2"/>
      </rPr>
      <t xml:space="preserve">                     
ING                                       
RBS                                                                                                                                                                                    </t>
    </r>
  </si>
  <si>
    <t>1 Mar (C)</t>
  </si>
  <si>
    <t>1 Sept (D)</t>
  </si>
  <si>
    <t>1 Feb (B)</t>
  </si>
  <si>
    <t>1 Oct (E)</t>
  </si>
  <si>
    <r>
      <t>Capex</t>
    </r>
    <r>
      <rPr>
        <b/>
        <sz val="9"/>
        <rFont val="Arial"/>
        <family val="2"/>
      </rPr>
      <t>¹</t>
    </r>
  </si>
  <si>
    <t>iBasis</t>
  </si>
  <si>
    <t>- Ethernet-VPN (# connections)</t>
  </si>
  <si>
    <t>- Unmanaged VPN (# connections)</t>
  </si>
  <si>
    <t>Finance costs- net</t>
  </si>
  <si>
    <t>Share of the profit of associated and joint ventures</t>
  </si>
  <si>
    <t>Adjustments for:</t>
  </si>
  <si>
    <t>Share-based compensation</t>
  </si>
  <si>
    <t>Change in provisions (excl. deferred taxes)</t>
  </si>
  <si>
    <t>Inventories</t>
  </si>
  <si>
    <t>Prepayments and accrued income</t>
  </si>
  <si>
    <t>Trade payables</t>
  </si>
  <si>
    <t>Accruals and deferred income</t>
  </si>
  <si>
    <t>Received dividends from associates and joint ventures</t>
  </si>
  <si>
    <t>Taxes received (paid)</t>
  </si>
  <si>
    <t>Interest paid</t>
  </si>
  <si>
    <t xml:space="preserve">Net cash flow from operating activities </t>
  </si>
  <si>
    <t>Acquisitions of subsidiaries, associates and joint ventures</t>
  </si>
  <si>
    <t>Disposal of subsidiaries, associates and joint ventures</t>
  </si>
  <si>
    <t>Disposal of intangibles</t>
  </si>
  <si>
    <t>Investments in property, plant &amp; equipment and software</t>
  </si>
  <si>
    <t>Disposal in property, plant &amp; equipment and software</t>
  </si>
  <si>
    <t>Other changes and disposals</t>
  </si>
  <si>
    <t>Share repurchases for option plans</t>
  </si>
  <si>
    <t>Exercised options</t>
  </si>
  <si>
    <t>Proceeds from borrowings</t>
  </si>
  <si>
    <t>Repayments from borrowings and settlement of derivatives</t>
  </si>
  <si>
    <t>Other changes in interest-bearing current liabilities</t>
  </si>
  <si>
    <t>Net cash flow used in financing activities</t>
  </si>
  <si>
    <t>Changes in cash</t>
  </si>
  <si>
    <t>Exchange rate difference</t>
  </si>
  <si>
    <t>Bank overdrafts</t>
  </si>
  <si>
    <t>Cash at end of period</t>
  </si>
  <si>
    <t>Cash flow from operating activities</t>
  </si>
  <si>
    <t>Proceeds from real estate</t>
  </si>
  <si>
    <t>- Serviced IT workspaces</t>
  </si>
  <si>
    <t>SAC/SRC blended</t>
  </si>
  <si>
    <t>- Managed VPN (# connections)</t>
  </si>
  <si>
    <t>Dutch Telco business</t>
  </si>
  <si>
    <t>Cost of materials</t>
  </si>
  <si>
    <t>- Postpaid</t>
  </si>
  <si>
    <t>- Prepaid</t>
  </si>
  <si>
    <r>
      <t>SMS messages</t>
    </r>
    <r>
      <rPr>
        <sz val="9"/>
        <color indexed="8"/>
        <rFont val="KPN Sans"/>
        <family val="2"/>
      </rPr>
      <t xml:space="preserve"> (in m)</t>
    </r>
  </si>
  <si>
    <r>
      <t>Workspaces</t>
    </r>
    <r>
      <rPr>
        <sz val="9"/>
        <color indexed="8"/>
        <rFont val="KPN Sans"/>
        <family val="2"/>
      </rPr>
      <t xml:space="preserve"> (in m)</t>
    </r>
  </si>
  <si>
    <t>- TV (subscribers)</t>
  </si>
  <si>
    <t>1 Apr (B)</t>
  </si>
  <si>
    <t>- Mobile-only</t>
  </si>
  <si>
    <t>XS0543354236</t>
  </si>
  <si>
    <r>
      <t>Depreciation</t>
    </r>
    <r>
      <rPr>
        <vertAlign val="superscript"/>
        <sz val="9"/>
        <color indexed="8"/>
        <rFont val="KPN Sans"/>
        <family val="2"/>
      </rPr>
      <t>1</t>
    </r>
  </si>
  <si>
    <r>
      <t>Free cash flow</t>
    </r>
    <r>
      <rPr>
        <b/>
        <vertAlign val="superscript"/>
        <sz val="9"/>
        <rFont val="KPN Sans"/>
        <family val="2"/>
      </rPr>
      <t>1</t>
    </r>
  </si>
  <si>
    <r>
      <t>Software</t>
    </r>
    <r>
      <rPr>
        <vertAlign val="superscript"/>
        <sz val="9"/>
        <color indexed="8"/>
        <rFont val="KPN Sans"/>
        <family val="2"/>
      </rPr>
      <t>1</t>
    </r>
  </si>
  <si>
    <r>
      <t>Other non-current assets</t>
    </r>
    <r>
      <rPr>
        <vertAlign val="superscript"/>
        <sz val="9"/>
        <color indexed="8"/>
        <rFont val="KPN Sans"/>
        <family val="2"/>
      </rPr>
      <t>2</t>
    </r>
  </si>
  <si>
    <r>
      <t>Group equity</t>
    </r>
    <r>
      <rPr>
        <vertAlign val="superscript"/>
        <sz val="9"/>
        <color indexed="8"/>
        <rFont val="KPN Sans"/>
        <family val="2"/>
      </rPr>
      <t>3</t>
    </r>
  </si>
  <si>
    <r>
      <t xml:space="preserve">1 </t>
    </r>
    <r>
      <rPr>
        <sz val="9"/>
        <color indexed="8"/>
        <rFont val="KPN Sans"/>
        <family val="2"/>
      </rPr>
      <t>Including development costs software</t>
    </r>
  </si>
  <si>
    <r>
      <t xml:space="preserve">2 </t>
    </r>
    <r>
      <rPr>
        <sz val="9"/>
        <color indexed="8"/>
        <rFont val="KPN Sans"/>
        <family val="2"/>
      </rPr>
      <t>Including deferred tax assets and assets held for sale</t>
    </r>
  </si>
  <si>
    <r>
      <t xml:space="preserve">3 </t>
    </r>
    <r>
      <rPr>
        <sz val="9"/>
        <rFont val="KPN Sans"/>
        <family val="2"/>
      </rPr>
      <t>Including minority interest</t>
    </r>
  </si>
  <si>
    <r>
      <t>Of which: Depreciation</t>
    </r>
    <r>
      <rPr>
        <b/>
        <vertAlign val="superscript"/>
        <sz val="9"/>
        <rFont val="KPN Sans"/>
        <family val="2"/>
      </rPr>
      <t>1</t>
    </r>
  </si>
  <si>
    <r>
      <t>Of which: Amortization</t>
    </r>
    <r>
      <rPr>
        <b/>
        <vertAlign val="superscript"/>
        <sz val="9"/>
        <rFont val="KPN Sans"/>
        <family val="2"/>
      </rPr>
      <t>1</t>
    </r>
  </si>
  <si>
    <r>
      <t>Of which short-term</t>
    </r>
    <r>
      <rPr>
        <i/>
        <vertAlign val="superscript"/>
        <sz val="9"/>
        <color indexed="8"/>
        <rFont val="KPN Sans"/>
        <family val="2"/>
      </rPr>
      <t>2</t>
    </r>
  </si>
  <si>
    <r>
      <t xml:space="preserve">Total traffic </t>
    </r>
    <r>
      <rPr>
        <sz val="9"/>
        <color indexed="8"/>
        <rFont val="KPN Sans"/>
        <family val="2"/>
      </rPr>
      <t>(originating, terminating, in m)</t>
    </r>
  </si>
  <si>
    <r>
      <t>Belgium</t>
    </r>
    <r>
      <rPr>
        <b/>
        <vertAlign val="superscript"/>
        <sz val="9"/>
        <color indexed="9"/>
        <rFont val="KPN Sans"/>
        <family val="2"/>
      </rPr>
      <t>1</t>
    </r>
  </si>
  <si>
    <r>
      <t>1</t>
    </r>
    <r>
      <rPr>
        <sz val="9"/>
        <rFont val="KPN Sans"/>
        <family val="2"/>
      </rPr>
      <t xml:space="preserve"> Relating to Mobile business only</t>
    </r>
  </si>
  <si>
    <r>
      <t xml:space="preserve">Customers </t>
    </r>
    <r>
      <rPr>
        <sz val="9"/>
        <color indexed="8"/>
        <rFont val="KPN Sans"/>
        <family val="2"/>
      </rPr>
      <t>(*1,000)</t>
    </r>
  </si>
  <si>
    <r>
      <t>- Housing services (# m</t>
    </r>
    <r>
      <rPr>
        <vertAlign val="superscript"/>
        <sz val="9"/>
        <color indexed="8"/>
        <rFont val="KPN Sans"/>
        <family val="2"/>
      </rPr>
      <t>2</t>
    </r>
    <r>
      <rPr>
        <sz val="9"/>
        <color indexed="8"/>
        <rFont val="KPN Sans"/>
        <family val="2"/>
      </rPr>
      <t>)</t>
    </r>
  </si>
  <si>
    <r>
      <t>- MDF access lines</t>
    </r>
    <r>
      <rPr>
        <vertAlign val="superscript"/>
        <sz val="9"/>
        <color indexed="8"/>
        <rFont val="KPN Sans"/>
        <family val="2"/>
      </rPr>
      <t>1</t>
    </r>
  </si>
  <si>
    <r>
      <t>Access Lines</t>
    </r>
    <r>
      <rPr>
        <sz val="9"/>
        <color indexed="8"/>
        <rFont val="KPN Sans"/>
        <family val="2"/>
      </rPr>
      <t xml:space="preserve"> (*1,000)</t>
    </r>
  </si>
  <si>
    <r>
      <t xml:space="preserve">Business DSL </t>
    </r>
    <r>
      <rPr>
        <sz val="9"/>
        <color indexed="8"/>
        <rFont val="KPN Sans"/>
        <family val="2"/>
      </rPr>
      <t>(*1,000)</t>
    </r>
  </si>
  <si>
    <r>
      <t xml:space="preserve">Traditional voice MoU </t>
    </r>
    <r>
      <rPr>
        <sz val="9"/>
        <color indexed="8"/>
        <rFont val="KPN Sans"/>
        <family val="2"/>
      </rPr>
      <t>(originating)</t>
    </r>
  </si>
  <si>
    <r>
      <t>Applications online</t>
    </r>
    <r>
      <rPr>
        <sz val="9"/>
        <color indexed="8"/>
        <rFont val="KPN Sans"/>
        <family val="2"/>
      </rPr>
      <t xml:space="preserve"> (*1,000)</t>
    </r>
  </si>
  <si>
    <r>
      <t>Capex</t>
    </r>
    <r>
      <rPr>
        <b/>
        <sz val="9"/>
        <rFont val="Arial"/>
        <family val="2"/>
      </rPr>
      <t>¹ / Revenues</t>
    </r>
  </si>
  <si>
    <t>(A) + (C) + (D)</t>
  </si>
  <si>
    <t>1 Oct (D)</t>
  </si>
  <si>
    <r>
      <t>- Prepaid</t>
    </r>
    <r>
      <rPr>
        <vertAlign val="superscript"/>
        <sz val="9"/>
        <color indexed="8"/>
        <rFont val="KPN Sans"/>
        <family val="2"/>
      </rPr>
      <t>3</t>
    </r>
  </si>
  <si>
    <t>Cash classified as held for sale</t>
  </si>
  <si>
    <t>Q1 '11</t>
  </si>
  <si>
    <t>KPN Group</t>
  </si>
  <si>
    <t xml:space="preserve">- KPN domestic </t>
  </si>
  <si>
    <t>- KPN abroad</t>
  </si>
  <si>
    <t>MTA impact: Revenues</t>
  </si>
  <si>
    <t>Intercompany</t>
  </si>
  <si>
    <t>MTA impact: EBITDA</t>
  </si>
  <si>
    <t>Roaming impact: Revenues</t>
  </si>
  <si>
    <t>Roaming impact: EBITDA</t>
  </si>
  <si>
    <t>~19%</t>
  </si>
  <si>
    <t>n.m.</t>
  </si>
  <si>
    <t>Q2 '11</t>
  </si>
  <si>
    <t>FTE, MTA and Roaming impact</t>
  </si>
  <si>
    <t>Result</t>
  </si>
  <si>
    <t>Regulation</t>
  </si>
  <si>
    <t>Reported</t>
  </si>
  <si>
    <t>M&amp;A</t>
  </si>
  <si>
    <t>Restructuring</t>
  </si>
  <si>
    <t>Underlying</t>
  </si>
  <si>
    <t>MDF consumer</t>
  </si>
  <si>
    <t>WBA consumer</t>
  </si>
  <si>
    <t>- of which WBA copper</t>
  </si>
  <si>
    <t>- of which WBA fiber</t>
  </si>
  <si>
    <t>MDF business</t>
  </si>
  <si>
    <t>WBA business</t>
  </si>
  <si>
    <t>Data network services</t>
  </si>
  <si>
    <t>incidentals</t>
  </si>
  <si>
    <t>MDF/WBA Business lines</t>
  </si>
  <si>
    <t>MDF/WBA Consumer lines</t>
  </si>
  <si>
    <t>Growth analysis</t>
  </si>
  <si>
    <t>KPN The Netherlands: Business market KPIs</t>
  </si>
  <si>
    <t>Dutch wireline tariff list</t>
  </si>
  <si>
    <t>Growth analysis - EBITDA</t>
  </si>
  <si>
    <r>
      <t>Customers</t>
    </r>
    <r>
      <rPr>
        <b/>
        <vertAlign val="superscript"/>
        <sz val="9"/>
        <color indexed="8"/>
        <rFont val="KPN Sans"/>
        <family val="2"/>
      </rPr>
      <t>2</t>
    </r>
    <r>
      <rPr>
        <b/>
        <sz val="9"/>
        <color indexed="8"/>
        <rFont val="KPN Sans"/>
        <family val="2"/>
      </rPr>
      <t xml:space="preserve"> </t>
    </r>
    <r>
      <rPr>
        <sz val="9"/>
        <color indexed="8"/>
        <rFont val="KPN Sans"/>
        <family val="2"/>
      </rPr>
      <t>(* 1,000)</t>
    </r>
  </si>
  <si>
    <t>Growth analysis - Revenues and other income</t>
  </si>
  <si>
    <t>- Traditional voice</t>
  </si>
  <si>
    <r>
      <t>Number of triple play packages</t>
    </r>
    <r>
      <rPr>
        <b/>
        <vertAlign val="superscript"/>
        <sz val="9"/>
        <color indexed="8"/>
        <rFont val="KPN Sans"/>
        <family val="2"/>
      </rPr>
      <t>2</t>
    </r>
    <r>
      <rPr>
        <b/>
        <sz val="9"/>
        <color indexed="8"/>
        <rFont val="KPN Sans"/>
        <family val="2"/>
      </rPr>
      <t xml:space="preserve"> </t>
    </r>
    <r>
      <rPr>
        <sz val="9"/>
        <color indexed="8"/>
        <rFont val="KPN Sans"/>
        <family val="2"/>
      </rPr>
      <t>(*1,000)</t>
    </r>
  </si>
  <si>
    <r>
      <t>- VoIP (package broadband, voice)</t>
    </r>
    <r>
      <rPr>
        <vertAlign val="superscript"/>
        <sz val="9"/>
        <color indexed="8"/>
        <rFont val="KPN Sans"/>
        <family val="2"/>
      </rPr>
      <t>2</t>
    </r>
  </si>
  <si>
    <r>
      <t>- VoIP (subscribers)</t>
    </r>
    <r>
      <rPr>
        <vertAlign val="superscript"/>
        <sz val="9"/>
        <color indexed="8"/>
        <rFont val="KPN Sans"/>
        <family val="2"/>
      </rPr>
      <t>2</t>
    </r>
  </si>
  <si>
    <r>
      <t>Broadband ISP customers</t>
    </r>
    <r>
      <rPr>
        <b/>
        <vertAlign val="superscript"/>
        <sz val="9"/>
        <color indexed="8"/>
        <rFont val="KPN Sans"/>
        <family val="2"/>
      </rPr>
      <t>2</t>
    </r>
    <r>
      <rPr>
        <sz val="9"/>
        <color indexed="8"/>
        <rFont val="KPN Sans"/>
        <family val="2"/>
      </rPr>
      <t xml:space="preserve"> (*1,000)</t>
    </r>
  </si>
  <si>
    <r>
      <t>TV subscribers</t>
    </r>
    <r>
      <rPr>
        <b/>
        <vertAlign val="superscript"/>
        <sz val="9"/>
        <color indexed="8"/>
        <rFont val="KPN Sans"/>
        <family val="2"/>
      </rPr>
      <t>2</t>
    </r>
    <r>
      <rPr>
        <b/>
        <sz val="9"/>
        <color indexed="8"/>
        <rFont val="KPN Sans"/>
        <family val="2"/>
      </rPr>
      <t xml:space="preserve"> </t>
    </r>
    <r>
      <rPr>
        <sz val="9"/>
        <color indexed="8"/>
        <rFont val="KPN Sans"/>
        <family val="2"/>
      </rPr>
      <t>(*1,000)</t>
    </r>
  </si>
  <si>
    <t>External wholesale</t>
  </si>
  <si>
    <r>
      <t>1</t>
    </r>
    <r>
      <rPr>
        <sz val="9"/>
        <rFont val="KPN Sans"/>
        <family val="2"/>
      </rPr>
      <t xml:space="preserve"> Excluding Yes Telecom per Q2 '11</t>
    </r>
  </si>
  <si>
    <t>Principal (m)</t>
  </si>
  <si>
    <t>Nominal amount outstanding (m)</t>
  </si>
  <si>
    <t xml:space="preserve">ABN Amro                                       
Bank of America 
JPMorgan             
UniCredit                                                                                                                                                               </t>
  </si>
  <si>
    <t>ABN Amro                   
Bank of America                  
JPMorgan                     
UniCredit</t>
  </si>
  <si>
    <t>1 May (C)</t>
  </si>
  <si>
    <r>
      <t>Current liabilities</t>
    </r>
    <r>
      <rPr>
        <vertAlign val="superscript"/>
        <sz val="9"/>
        <color indexed="8"/>
        <rFont val="KPN Sans"/>
        <family val="2"/>
      </rPr>
      <t>2, 4</t>
    </r>
  </si>
  <si>
    <t>of which: External revenues</t>
  </si>
  <si>
    <t>Total external revenues</t>
  </si>
  <si>
    <t>Total operating profit</t>
  </si>
  <si>
    <t xml:space="preserve">Total operating profit margin </t>
  </si>
  <si>
    <t>FTE own personnel</t>
  </si>
  <si>
    <t>Growth analysis - EBITDA margin</t>
  </si>
  <si>
    <r>
      <t>- VoIP</t>
    </r>
    <r>
      <rPr>
        <vertAlign val="superscript"/>
        <sz val="9"/>
        <color indexed="8"/>
        <rFont val="KPN Sans"/>
        <family val="2"/>
      </rPr>
      <t>2</t>
    </r>
  </si>
  <si>
    <r>
      <t>Underlying</t>
    </r>
    <r>
      <rPr>
        <b/>
        <vertAlign val="superscript"/>
        <sz val="8"/>
        <rFont val="Arial"/>
        <family val="2"/>
      </rPr>
      <t>1</t>
    </r>
  </si>
  <si>
    <t>- Service revenues</t>
  </si>
  <si>
    <t>Other loans at Royal KPN</t>
  </si>
  <si>
    <t>Wireline tariffs</t>
  </si>
  <si>
    <r>
      <t>AMPU</t>
    </r>
    <r>
      <rPr>
        <b/>
        <sz val="9"/>
        <color indexed="8"/>
        <rFont val="KPN Sans"/>
        <family val="2"/>
      </rPr>
      <t xml:space="preserve"> </t>
    </r>
    <r>
      <rPr>
        <sz val="9"/>
        <color indexed="8"/>
        <rFont val="KPN Sans"/>
        <family val="2"/>
      </rPr>
      <t>(originating, terminating)</t>
    </r>
  </si>
  <si>
    <r>
      <t xml:space="preserve">AMPU blended </t>
    </r>
    <r>
      <rPr>
        <sz val="9"/>
        <color indexed="8"/>
        <rFont val="KPN Sans"/>
        <family val="2"/>
      </rPr>
      <t>(originating, terminating)</t>
    </r>
  </si>
  <si>
    <t>Restructuring costs</t>
  </si>
  <si>
    <t>Q3 '11</t>
  </si>
  <si>
    <t>1 Jul (D)</t>
  </si>
  <si>
    <t>22 May (F)</t>
  </si>
  <si>
    <t>Put event applicable in case of Change of Control as specified in GMTN prospectus 2010
Swapped into Fixed rate of 2.74% until 2013</t>
  </si>
  <si>
    <t>XS0677389347</t>
  </si>
  <si>
    <t>ABN Amro
Bank of America / Merrill Lynch
RBS</t>
  </si>
  <si>
    <t>Put event applicable in case of Change of Control as specified in GMTN prospectus 2009
Swapped into Fixed rate of 4.35% until 2013</t>
  </si>
  <si>
    <t>Employee benefits</t>
  </si>
  <si>
    <t>Profit attributable to non-controlling interest</t>
  </si>
  <si>
    <t>Profit attributable to equity holders</t>
  </si>
  <si>
    <r>
      <t>- Voice - Traditional &amp; VoIP (traffic)</t>
    </r>
    <r>
      <rPr>
        <vertAlign val="superscript"/>
        <sz val="9"/>
        <color indexed="8"/>
        <rFont val="KPN Sans"/>
        <family val="2"/>
      </rPr>
      <t>3</t>
    </r>
  </si>
  <si>
    <r>
      <t>- Traditional voice (traffic)</t>
    </r>
    <r>
      <rPr>
        <vertAlign val="superscript"/>
        <sz val="9"/>
        <color indexed="8"/>
        <rFont val="KPN Sans"/>
        <family val="2"/>
      </rPr>
      <t>4</t>
    </r>
  </si>
  <si>
    <r>
      <t>- Broadband - KPN ISP Retail (subscribers)</t>
    </r>
    <r>
      <rPr>
        <vertAlign val="superscript"/>
        <sz val="9"/>
        <color indexed="8"/>
        <rFont val="KPN Sans"/>
        <family val="2"/>
      </rPr>
      <t>2</t>
    </r>
  </si>
  <si>
    <r>
      <t>Market share service revenues total KPN NL</t>
    </r>
    <r>
      <rPr>
        <b/>
        <vertAlign val="superscript"/>
        <sz val="9"/>
        <color indexed="8"/>
        <rFont val="KPN Sans"/>
        <family val="2"/>
      </rPr>
      <t>1</t>
    </r>
  </si>
  <si>
    <t>- Subscribers</t>
  </si>
  <si>
    <r>
      <t>1</t>
    </r>
    <r>
      <rPr>
        <sz val="9"/>
        <rFont val="KPN Sans"/>
        <family val="2"/>
      </rPr>
      <t xml:space="preserve"> Free cash flow defined as cash flow from operating activities, plus proceeds from real estate, minus Capex and excluding E-Plus tax recapture</t>
    </r>
  </si>
  <si>
    <r>
      <t xml:space="preserve">1 </t>
    </r>
    <r>
      <rPr>
        <sz val="9"/>
        <rFont val="KPN Sans"/>
        <family val="2"/>
      </rPr>
      <t>The definition of underlying is explained in the safe harbor section of the factsheets</t>
    </r>
  </si>
  <si>
    <t>29-May</t>
  </si>
  <si>
    <t>04-Feb</t>
  </si>
  <si>
    <t>30-Sep</t>
  </si>
  <si>
    <t>17-Sep</t>
  </si>
  <si>
    <t>13-Nov-'06</t>
  </si>
  <si>
    <t>29-May-'07</t>
  </si>
  <si>
    <t>30-Sep-'24</t>
  </si>
  <si>
    <t>29-May-'19</t>
  </si>
  <si>
    <t>29-May-'14</t>
  </si>
  <si>
    <t xml:space="preserve">RBS        
BNP Paribas             
Bank of America / Merril Lynch           </t>
  </si>
  <si>
    <r>
      <t xml:space="preserve">Total EBITDA </t>
    </r>
    <r>
      <rPr>
        <sz val="9"/>
        <rFont val="KPN Sans"/>
        <family val="2"/>
      </rPr>
      <t>(reported)</t>
    </r>
  </si>
  <si>
    <r>
      <t>Total EBITDA margin</t>
    </r>
    <r>
      <rPr>
        <sz val="9"/>
        <rFont val="KPN Sans"/>
        <family val="2"/>
      </rPr>
      <t xml:space="preserve"> (reported)</t>
    </r>
  </si>
  <si>
    <r>
      <t xml:space="preserve">WLR </t>
    </r>
    <r>
      <rPr>
        <sz val="9"/>
        <color indexed="8"/>
        <rFont val="KPN Sans"/>
        <family val="2"/>
      </rPr>
      <t>(Consumer &amp; Business)</t>
    </r>
  </si>
  <si>
    <t>- of which MDF/WBA business shared lines</t>
  </si>
  <si>
    <r>
      <t>- of which line sharing</t>
    </r>
    <r>
      <rPr>
        <i/>
        <vertAlign val="superscript"/>
        <sz val="9"/>
        <color indexed="8"/>
        <rFont val="KPN Sans"/>
        <family val="2"/>
      </rPr>
      <t>2</t>
    </r>
  </si>
  <si>
    <t>- of which MDF/WBA consumer shared lines</t>
  </si>
  <si>
    <r>
      <t xml:space="preserve">iBasis </t>
    </r>
    <r>
      <rPr>
        <sz val="9"/>
        <rFont val="KPN Sans"/>
        <family val="2"/>
      </rPr>
      <t>(international wholesale)</t>
    </r>
  </si>
  <si>
    <r>
      <t>Net debt/EBITDA</t>
    </r>
    <r>
      <rPr>
        <vertAlign val="superscript"/>
        <sz val="9"/>
        <color indexed="8"/>
        <rFont val="KPN Sans"/>
        <family val="2"/>
      </rPr>
      <t>2</t>
    </r>
  </si>
  <si>
    <r>
      <t xml:space="preserve">Service revenues </t>
    </r>
    <r>
      <rPr>
        <sz val="9"/>
        <color indexed="8"/>
        <rFont val="KPN Sans"/>
        <family val="2"/>
      </rPr>
      <t>(in m)</t>
    </r>
  </si>
  <si>
    <t>Q4 '11</t>
  </si>
  <si>
    <t>Swapped into Fixed Rate of 8.56% (30/360) After exchange offer Issued as USN7637QAC70 (Reg S Global Note) &amp; US780641AC08 (144A Global Note)</t>
  </si>
  <si>
    <t>18-Nov</t>
  </si>
  <si>
    <t>XS0707430947</t>
  </si>
  <si>
    <t xml:space="preserve">Barclays        
Credit Suisse             
J.P. Morgan           </t>
  </si>
  <si>
    <t xml:space="preserve">                                                                                                      </t>
  </si>
  <si>
    <t xml:space="preserve">                   </t>
  </si>
  <si>
    <r>
      <t xml:space="preserve">1 </t>
    </r>
    <r>
      <rPr>
        <sz val="9"/>
        <rFont val="KPN Sans"/>
        <family val="2"/>
      </rPr>
      <t>Total KPN (Consumer, Business and other Dutch activities) service revenues market share, management estimate</t>
    </r>
  </si>
  <si>
    <t>17-Sep-'09</t>
  </si>
  <si>
    <t>17-Sep-'29</t>
  </si>
  <si>
    <t>18-Nov-'26</t>
  </si>
  <si>
    <t>4-Oct-'21</t>
  </si>
  <si>
    <t>21-Sep-'20</t>
  </si>
  <si>
    <t>18-Nov-'11</t>
  </si>
  <si>
    <t>30-Sep-'09</t>
  </si>
  <si>
    <t>15-Sep-'11</t>
  </si>
  <si>
    <t>Debt summary</t>
  </si>
  <si>
    <r>
      <t xml:space="preserve">2 </t>
    </r>
    <r>
      <rPr>
        <sz val="9"/>
        <rFont val="KPN Sans"/>
        <family val="2"/>
      </rPr>
      <t>Based on 12 month rolling EBITDA excluding book gains/losses, release of pension provisions and restructuring costs, when over € 20m</t>
    </r>
  </si>
  <si>
    <r>
      <t>Bonds</t>
    </r>
    <r>
      <rPr>
        <b/>
        <vertAlign val="superscript"/>
        <sz val="9"/>
        <color indexed="8"/>
        <rFont val="KPN Sans"/>
        <family val="2"/>
      </rPr>
      <t>1</t>
    </r>
    <r>
      <rPr>
        <b/>
        <sz val="9"/>
        <color indexed="8"/>
        <rFont val="KPN Sans"/>
        <family val="2"/>
      </rPr>
      <t xml:space="preserve"> </t>
    </r>
  </si>
  <si>
    <r>
      <t>Net debt</t>
    </r>
    <r>
      <rPr>
        <b/>
        <vertAlign val="superscript"/>
        <sz val="9"/>
        <rFont val="KPN Sans"/>
        <family val="2"/>
      </rPr>
      <t>1</t>
    </r>
  </si>
  <si>
    <t>of which: Revenues</t>
  </si>
  <si>
    <t>1 Oct (G)</t>
  </si>
  <si>
    <t>1 Jun (H)</t>
  </si>
  <si>
    <t>(A)+(B)+(C)+(D)+(G)</t>
  </si>
  <si>
    <t>Total revenues</t>
  </si>
  <si>
    <r>
      <t>Operating expenses</t>
    </r>
    <r>
      <rPr>
        <b/>
        <vertAlign val="superscript"/>
        <sz val="9"/>
        <rFont val="KPN Sans"/>
        <family val="2"/>
      </rPr>
      <t>1</t>
    </r>
  </si>
  <si>
    <r>
      <t>ARPU</t>
    </r>
    <r>
      <rPr>
        <b/>
        <vertAlign val="superscript"/>
        <sz val="9"/>
        <color indexed="8"/>
        <rFont val="KPN Sans"/>
        <family val="2"/>
      </rPr>
      <t>2</t>
    </r>
  </si>
  <si>
    <r>
      <t>E-VPN</t>
    </r>
    <r>
      <rPr>
        <sz val="9"/>
        <color indexed="8"/>
        <rFont val="KPN Sans"/>
        <family val="2"/>
      </rPr>
      <t xml:space="preserve"> (*1,000)</t>
    </r>
  </si>
  <si>
    <r>
      <t>IP-VPN</t>
    </r>
    <r>
      <rPr>
        <sz val="9"/>
        <color indexed="8"/>
        <rFont val="KPN Sans"/>
        <family val="2"/>
      </rPr>
      <t xml:space="preserve"> (*1,000) </t>
    </r>
  </si>
  <si>
    <r>
      <t>Net line loss</t>
    </r>
    <r>
      <rPr>
        <b/>
        <vertAlign val="superscript"/>
        <sz val="9"/>
        <color indexed="8"/>
        <rFont val="KPN Sans"/>
        <family val="2"/>
      </rPr>
      <t>5</t>
    </r>
    <r>
      <rPr>
        <b/>
        <sz val="9"/>
        <color indexed="8"/>
        <rFont val="KPN Sans"/>
        <family val="2"/>
      </rPr>
      <t xml:space="preserve"> </t>
    </r>
    <r>
      <rPr>
        <sz val="9"/>
        <color indexed="8"/>
        <rFont val="KPN Sans"/>
        <family val="2"/>
      </rPr>
      <t>(*1,000)</t>
    </r>
  </si>
  <si>
    <r>
      <t>Market penetration</t>
    </r>
    <r>
      <rPr>
        <b/>
        <vertAlign val="superscript"/>
        <sz val="9"/>
        <color indexed="8"/>
        <rFont val="KPN Sans"/>
        <family val="2"/>
      </rPr>
      <t>1</t>
    </r>
  </si>
  <si>
    <r>
      <t>Cash and cash equivalents</t>
    </r>
    <r>
      <rPr>
        <vertAlign val="superscript"/>
        <sz val="9"/>
        <color indexed="8"/>
        <rFont val="KPN Sans"/>
        <family val="2"/>
      </rPr>
      <t>3</t>
    </r>
  </si>
  <si>
    <r>
      <t>Fair value financial instruments</t>
    </r>
    <r>
      <rPr>
        <b/>
        <vertAlign val="superscript"/>
        <sz val="9"/>
        <color indexed="8"/>
        <rFont val="KPN Sans"/>
        <family val="2"/>
      </rPr>
      <t>4</t>
    </r>
  </si>
  <si>
    <r>
      <t>4</t>
    </r>
    <r>
      <rPr>
        <sz val="9"/>
        <rFont val="KPN Sans"/>
        <family val="2"/>
      </rPr>
      <t xml:space="preserve"> Excluding option agreements related to Reggefiber € 0.2bn </t>
    </r>
  </si>
  <si>
    <t>Consumer Mobile</t>
  </si>
  <si>
    <t>Consumer Residential</t>
  </si>
  <si>
    <t>KPN The Netherlands: Consumer Residential KPIs</t>
  </si>
  <si>
    <t>KPN The Netherlands: Consumer Mobile KPIs</t>
  </si>
  <si>
    <t>KPN The Netherlands: Consumer Mobile</t>
  </si>
  <si>
    <t>KPN The Netherlands: Consumer Residential</t>
  </si>
  <si>
    <t>TV</t>
  </si>
  <si>
    <t>(In millions of euro unless indicated otherwise)</t>
  </si>
  <si>
    <t>NetCo</t>
  </si>
  <si>
    <t>KPN The Netherlands: NetCo</t>
  </si>
  <si>
    <t>KPN The Netherlands: NetCo KPIs</t>
  </si>
  <si>
    <t>iBasis KPIs</t>
  </si>
  <si>
    <t>Mobile International: Germany, Belgium and Rest of World KPIs</t>
  </si>
  <si>
    <r>
      <t>Non-voice as % of ARPU</t>
    </r>
    <r>
      <rPr>
        <vertAlign val="superscript"/>
        <sz val="9"/>
        <color indexed="8"/>
        <rFont val="KPN Sans"/>
        <family val="2"/>
      </rPr>
      <t>2</t>
    </r>
  </si>
  <si>
    <r>
      <t>Net adds</t>
    </r>
    <r>
      <rPr>
        <b/>
        <vertAlign val="superscript"/>
        <sz val="9"/>
        <color indexed="8"/>
        <rFont val="KPN Sans"/>
        <family val="2"/>
      </rPr>
      <t>2</t>
    </r>
    <r>
      <rPr>
        <b/>
        <sz val="9"/>
        <color indexed="8"/>
        <rFont val="KPN Sans"/>
        <family val="2"/>
      </rPr>
      <t xml:space="preserve"> </t>
    </r>
    <r>
      <rPr>
        <sz val="9"/>
        <color indexed="8"/>
        <rFont val="KPN Sans"/>
        <family val="2"/>
      </rPr>
      <t>(* 1,000)</t>
    </r>
  </si>
  <si>
    <t>Results and KPIs for the period ending 31 March 2012</t>
  </si>
  <si>
    <t>Q1 '12</t>
  </si>
  <si>
    <t>Q1%</t>
  </si>
  <si>
    <t>Q1 2012</t>
  </si>
  <si>
    <t>Q1 2011</t>
  </si>
  <si>
    <t>Put event applicable in case of Change of Control as specified in GMTN prospectus 2011
Swapped into Fixed rate of 3.30% until 2013</t>
  </si>
  <si>
    <t>1-Mar-'12</t>
  </si>
  <si>
    <t>1-Mar</t>
  </si>
  <si>
    <t>1-Mar-'22</t>
  </si>
  <si>
    <t>XS0752092311</t>
  </si>
  <si>
    <t>Put event applicable in case of Change of Control as specified in GMTN prospectus 2011</t>
  </si>
  <si>
    <t>Citi Bank           
ING
UBS
Societe Generale</t>
  </si>
  <si>
    <r>
      <t>2</t>
    </r>
    <r>
      <rPr>
        <sz val="9"/>
        <rFont val="KPN Sans"/>
        <family val="2"/>
      </rPr>
      <t xml:space="preserve"> Current liabilities include approximately € 0.09bn of non-netted cash balances per Q1 ’12</t>
    </r>
  </si>
  <si>
    <r>
      <t>2012</t>
    </r>
    <r>
      <rPr>
        <b/>
        <sz val="1"/>
        <rFont val="Arial"/>
        <family val="2"/>
      </rPr>
      <t xml:space="preserve"> </t>
    </r>
    <r>
      <rPr>
        <b/>
        <vertAlign val="superscript"/>
        <sz val="8"/>
        <rFont val="Arial"/>
        <family val="2"/>
      </rPr>
      <t>2</t>
    </r>
  </si>
  <si>
    <r>
      <t xml:space="preserve">2 </t>
    </r>
    <r>
      <rPr>
        <sz val="9"/>
        <rFont val="KPN Sans"/>
        <family val="2"/>
      </rPr>
      <t>To calculate y-on-y regulatory impact for Q1 2012, the Q1 2011 revenues are adjusted using the Q1 2011 volumes and Q1 2012 tariffs</t>
    </r>
  </si>
  <si>
    <r>
      <t xml:space="preserve">2 </t>
    </r>
    <r>
      <rPr>
        <sz val="9"/>
        <rFont val="KPN Sans"/>
        <family val="2"/>
      </rPr>
      <t>To calculate y-on-y regulatory impact for Q1 2012, the Q1 2011 EBITDA is adjusted using the Q1 2011 volumes and Q1 2012 tariffs</t>
    </r>
  </si>
  <si>
    <t>- IPTV</t>
  </si>
  <si>
    <r>
      <t xml:space="preserve">Traditional voice AMPU </t>
    </r>
    <r>
      <rPr>
        <sz val="9"/>
        <color indexed="8"/>
        <rFont val="KPN Sans"/>
        <family val="2"/>
      </rPr>
      <t>(originating)</t>
    </r>
  </si>
  <si>
    <r>
      <t xml:space="preserve">4 </t>
    </r>
    <r>
      <rPr>
        <sz val="9"/>
        <color indexed="8"/>
        <rFont val="KPN Sans"/>
        <family val="2"/>
      </rPr>
      <t xml:space="preserve">Current liabilities include approximately </t>
    </r>
    <r>
      <rPr>
        <sz val="9"/>
        <rFont val="KPN Sans"/>
        <family val="2"/>
      </rPr>
      <t>€ 0.09bn</t>
    </r>
    <r>
      <rPr>
        <sz val="9"/>
        <color indexed="8"/>
        <rFont val="KPN Sans"/>
        <family val="2"/>
      </rPr>
      <t xml:space="preserve"> of non-netted cash balances per Q1 '12</t>
    </r>
  </si>
  <si>
    <r>
      <t xml:space="preserve">3 </t>
    </r>
    <r>
      <rPr>
        <sz val="9"/>
        <rFont val="KPN Sans"/>
        <family val="2"/>
      </rPr>
      <t>Defined as profit after taxes per ordinary share / ADS on a non-diluted basis (in €)</t>
    </r>
  </si>
  <si>
    <r>
      <t>Amortization</t>
    </r>
    <r>
      <rPr>
        <vertAlign val="superscript"/>
        <sz val="9"/>
        <color indexed="8"/>
        <rFont val="KPN Sans"/>
        <family val="2"/>
      </rPr>
      <t>2</t>
    </r>
  </si>
  <si>
    <r>
      <t xml:space="preserve">Earnings per share </t>
    </r>
    <r>
      <rPr>
        <sz val="9"/>
        <rFont val="KPN Sans"/>
        <family val="2"/>
      </rPr>
      <t>(non-diluted)</t>
    </r>
    <r>
      <rPr>
        <vertAlign val="superscript"/>
        <sz val="9"/>
        <rFont val="KPN Sans"/>
        <family val="2"/>
      </rPr>
      <t>3</t>
    </r>
  </si>
  <si>
    <r>
      <t>1</t>
    </r>
    <r>
      <rPr>
        <sz val="9"/>
        <rFont val="KPN Sans"/>
        <family val="2"/>
      </rPr>
      <t xml:space="preserve"> Including impairments (if any), Q4 2011 impairment of € 298m at Corporate Market
</t>
    </r>
  </si>
  <si>
    <t>% committed ARPU</t>
  </si>
  <si>
    <r>
      <rPr>
        <vertAlign val="superscript"/>
        <sz val="9"/>
        <color indexed="8"/>
        <rFont val="KPN Sans"/>
        <family val="2"/>
      </rPr>
      <t>1</t>
    </r>
    <r>
      <rPr>
        <sz val="9"/>
        <rFont val="KPN Sans"/>
        <family val="2"/>
      </rPr>
      <t xml:space="preserve"> Based on management estimate</t>
    </r>
  </si>
  <si>
    <r>
      <rPr>
        <vertAlign val="superscript"/>
        <sz val="9"/>
        <color indexed="8"/>
        <rFont val="KPN Sans"/>
        <family val="2"/>
      </rPr>
      <t>2</t>
    </r>
    <r>
      <rPr>
        <vertAlign val="superscript"/>
        <sz val="9"/>
        <rFont val="KPN Sans"/>
        <family val="2"/>
      </rPr>
      <t xml:space="preserve"> </t>
    </r>
    <r>
      <rPr>
        <sz val="9"/>
        <rFont val="KPN Sans"/>
        <family val="2"/>
      </rPr>
      <t>Including fiber</t>
    </r>
  </si>
  <si>
    <t>~54%</t>
  </si>
  <si>
    <t>~55%</t>
  </si>
  <si>
    <t>~59%</t>
  </si>
  <si>
    <t>~62%</t>
  </si>
  <si>
    <t>~65%</t>
  </si>
  <si>
    <r>
      <t>Access Lines</t>
    </r>
    <r>
      <rPr>
        <b/>
        <vertAlign val="superscript"/>
        <sz val="9"/>
        <color indexed="8"/>
        <rFont val="KPN Sans"/>
        <family val="2"/>
      </rPr>
      <t>1</t>
    </r>
    <r>
      <rPr>
        <sz val="9"/>
        <color indexed="8"/>
        <rFont val="KPN Sans"/>
        <family val="2"/>
      </rPr>
      <t xml:space="preserve"> (*1,000)</t>
    </r>
  </si>
  <si>
    <r>
      <t>1</t>
    </r>
    <r>
      <rPr>
        <sz val="9"/>
        <rFont val="KPN Sans"/>
        <family val="2"/>
      </rPr>
      <t xml:space="preserve"> Atlantic Telecom included since Q2 '11 (60k)</t>
    </r>
  </si>
  <si>
    <t>- Traffic</t>
  </si>
  <si>
    <r>
      <t xml:space="preserve">2 </t>
    </r>
    <r>
      <rPr>
        <sz val="9"/>
        <rFont val="KPN Sans"/>
        <family val="2"/>
      </rPr>
      <t>Traditional telephony line combined with broadband line</t>
    </r>
  </si>
  <si>
    <r>
      <t>Wholesale Consumer lines</t>
    </r>
    <r>
      <rPr>
        <vertAlign val="superscript"/>
        <sz val="9"/>
        <color indexed="8"/>
        <rFont val="KPN Sans"/>
        <family val="2"/>
      </rPr>
      <t>3</t>
    </r>
  </si>
  <si>
    <r>
      <t>Wholesale Business lines</t>
    </r>
    <r>
      <rPr>
        <vertAlign val="superscript"/>
        <sz val="9"/>
        <color indexed="8"/>
        <rFont val="KPN Sans"/>
        <family val="2"/>
      </rPr>
      <t>4</t>
    </r>
  </si>
  <si>
    <t>1 jan (A)</t>
  </si>
  <si>
    <r>
      <t>Business</t>
    </r>
    <r>
      <rPr>
        <b/>
        <vertAlign val="superscript"/>
        <sz val="9"/>
        <color indexed="8"/>
        <rFont val="KPN Sans"/>
        <family val="2"/>
      </rPr>
      <t>1</t>
    </r>
  </si>
  <si>
    <t>&gt;200%</t>
  </si>
  <si>
    <t>&gt;100%</t>
  </si>
  <si>
    <t>&gt;1000%</t>
  </si>
  <si>
    <t>- Connections VoIP</t>
  </si>
  <si>
    <t>&gt;500%</t>
  </si>
  <si>
    <t>~57%</t>
  </si>
  <si>
    <t>ARPU per customer</t>
  </si>
  <si>
    <r>
      <t>2</t>
    </r>
    <r>
      <rPr>
        <sz val="9"/>
        <rFont val="KPN Sans"/>
        <family val="2"/>
      </rPr>
      <t xml:space="preserve"> ARPU including reduction offers</t>
    </r>
  </si>
  <si>
    <r>
      <t>- Access</t>
    </r>
    <r>
      <rPr>
        <vertAlign val="superscript"/>
        <sz val="9"/>
        <color indexed="8"/>
        <rFont val="KPN Sans"/>
        <family val="2"/>
      </rPr>
      <t>2</t>
    </r>
  </si>
  <si>
    <t>&gt;19%</t>
  </si>
  <si>
    <t xml:space="preserve">                                       </t>
  </si>
  <si>
    <t>BNP Paribas                  
Citigroup                
Rabobank                    Deutsche Bank</t>
  </si>
  <si>
    <t>KPN The Netherlands: Corporate Market KPIs</t>
  </si>
  <si>
    <r>
      <t>1</t>
    </r>
    <r>
      <rPr>
        <sz val="9"/>
        <rFont val="KPN Sans"/>
        <family val="2"/>
      </rPr>
      <t xml:space="preserve"> Including impairments (if any), Q4 2011 impairment of € 115m at Corporate Market 
</t>
    </r>
  </si>
  <si>
    <r>
      <t xml:space="preserve">2 </t>
    </r>
    <r>
      <rPr>
        <sz val="9"/>
        <rFont val="KPN Sans"/>
        <family val="2"/>
      </rPr>
      <t xml:space="preserve">Including impairments (if any), Q4 2011 impairment of € 183m at Corporate Market </t>
    </r>
  </si>
  <si>
    <t xml:space="preserve">Corporate Market </t>
  </si>
  <si>
    <t>Corporate Market</t>
  </si>
  <si>
    <r>
      <t>1</t>
    </r>
    <r>
      <rPr>
        <sz val="9"/>
        <rFont val="KPN Sans"/>
        <family val="2"/>
      </rPr>
      <t xml:space="preserve"> Including impairments (if any), Q4 2011 impairment of € 115m at Corporate Market
</t>
    </r>
  </si>
  <si>
    <r>
      <t xml:space="preserve">1 </t>
    </r>
    <r>
      <rPr>
        <sz val="9"/>
        <rFont val="KPN Sans"/>
        <family val="2"/>
      </rPr>
      <t>Including impairments (if any), Q4 2011 impairment of € 183m at Corporate Market</t>
    </r>
  </si>
  <si>
    <t>- Corporate Market domestic</t>
  </si>
  <si>
    <t>- Corporate Market abroad</t>
  </si>
  <si>
    <t>KPN The Netherlands: Corporate Market</t>
  </si>
  <si>
    <t>Other (incl. eliminations)</t>
  </si>
  <si>
    <t>Other (incl. intercompany)</t>
  </si>
  <si>
    <r>
      <t>Rest of World (incl. eliminations)</t>
    </r>
    <r>
      <rPr>
        <vertAlign val="superscript"/>
        <sz val="9"/>
        <color indexed="8"/>
        <rFont val="KPN Sans"/>
        <family val="2"/>
      </rPr>
      <t>1</t>
    </r>
  </si>
  <si>
    <t>Investments in intangible assets (excl. software)</t>
  </si>
  <si>
    <r>
      <t>- Postpaid</t>
    </r>
    <r>
      <rPr>
        <vertAlign val="superscript"/>
        <sz val="9"/>
        <color indexed="8"/>
        <rFont val="KPN Sans"/>
        <family val="2"/>
      </rPr>
      <t>3</t>
    </r>
  </si>
  <si>
    <r>
      <t>Retail ARPU</t>
    </r>
    <r>
      <rPr>
        <b/>
        <vertAlign val="superscript"/>
        <sz val="9"/>
        <color indexed="8"/>
        <rFont val="KPN Sans"/>
        <family val="2"/>
      </rPr>
      <t>4</t>
    </r>
  </si>
  <si>
    <r>
      <t>Retail AMPU</t>
    </r>
    <r>
      <rPr>
        <b/>
        <vertAlign val="superscript"/>
        <sz val="9"/>
        <color indexed="8"/>
        <rFont val="KPN Sans"/>
        <family val="2"/>
      </rPr>
      <t>4</t>
    </r>
    <r>
      <rPr>
        <b/>
        <sz val="9"/>
        <color indexed="8"/>
        <rFont val="KPN Sans"/>
        <family val="2"/>
      </rPr>
      <t xml:space="preserve"> </t>
    </r>
    <r>
      <rPr>
        <sz val="9"/>
        <color indexed="8"/>
        <rFont val="KPN Sans"/>
        <family val="2"/>
      </rPr>
      <t>(originating, terminating)</t>
    </r>
  </si>
  <si>
    <r>
      <t>Retail SAC/SRC</t>
    </r>
    <r>
      <rPr>
        <b/>
        <vertAlign val="superscript"/>
        <sz val="9"/>
        <color indexed="8"/>
        <rFont val="KPN Sans"/>
        <family val="2"/>
      </rPr>
      <t>4</t>
    </r>
  </si>
  <si>
    <r>
      <rPr>
        <vertAlign val="superscript"/>
        <sz val="9"/>
        <rFont val="KPN Sans"/>
        <family val="2"/>
      </rPr>
      <t xml:space="preserve">4 </t>
    </r>
    <r>
      <rPr>
        <sz val="9"/>
        <rFont val="KPN Sans"/>
        <family val="2"/>
      </rPr>
      <t>Applies to Consumer Mobile retail subscribers only</t>
    </r>
  </si>
  <si>
    <r>
      <t>Traditional Network: Leased lines</t>
    </r>
    <r>
      <rPr>
        <sz val="9"/>
        <color indexed="8"/>
        <rFont val="KPN Sans"/>
        <family val="2"/>
      </rPr>
      <t xml:space="preserve"> (*1,000)</t>
    </r>
  </si>
  <si>
    <r>
      <t>3</t>
    </r>
    <r>
      <rPr>
        <sz val="9"/>
        <rFont val="KPN Sans"/>
        <family val="2"/>
      </rPr>
      <t xml:space="preserve"> Prepaid customers and net adds in Q2 '11 include a clean-up of ~220k customers</t>
    </r>
  </si>
  <si>
    <t>Depreciation, amortization and impairments</t>
  </si>
  <si>
    <r>
      <t xml:space="preserve">1 </t>
    </r>
    <r>
      <rPr>
        <sz val="9"/>
        <rFont val="KPN Sans"/>
        <family val="2"/>
      </rPr>
      <t>Including property, plant &amp; equipment and software</t>
    </r>
  </si>
  <si>
    <r>
      <t>3</t>
    </r>
    <r>
      <rPr>
        <sz val="9"/>
        <rFont val="KPN Sans"/>
        <family val="2"/>
      </rPr>
      <t xml:space="preserve"> Including cash held within assets held for sale </t>
    </r>
  </si>
  <si>
    <t>.</t>
  </si>
  <si>
    <r>
      <t xml:space="preserve">3 </t>
    </r>
    <r>
      <rPr>
        <sz val="9"/>
        <rFont val="KPN Sans"/>
        <family val="2"/>
      </rPr>
      <t>Postpaid customers and net adds in Q4 '11 include a clean-up of ~4k customers of Simyo, Q4 numbers have been retroactively adjusted</t>
    </r>
  </si>
  <si>
    <r>
      <t xml:space="preserve">3 </t>
    </r>
    <r>
      <rPr>
        <sz val="9"/>
        <rFont val="KPN Sans"/>
        <family val="2"/>
      </rPr>
      <t>MDF + WBA + WLR - MDF / WBA shared lines</t>
    </r>
  </si>
  <si>
    <r>
      <rPr>
        <vertAlign val="superscript"/>
        <sz val="9"/>
        <rFont val="KPN Sans"/>
        <family val="2"/>
      </rPr>
      <t>4</t>
    </r>
    <r>
      <rPr>
        <sz val="9"/>
        <rFont val="KPN Sans"/>
        <family val="2"/>
      </rPr>
      <t xml:space="preserve"> MDF + WBA + WLR - MDF / WBA shared lines + Interconnect leased lines on copper and fiber</t>
    </r>
  </si>
  <si>
    <t>Mobile Wholesale</t>
  </si>
  <si>
    <r>
      <t xml:space="preserve">1 </t>
    </r>
    <r>
      <rPr>
        <sz val="9"/>
        <rFont val="KPN Sans"/>
        <family val="2"/>
      </rPr>
      <t>Revenue allocation changed for all 2011 quarters due to better insights</t>
    </r>
  </si>
  <si>
    <r>
      <t>Corporate Market</t>
    </r>
    <r>
      <rPr>
        <b/>
        <vertAlign val="superscript"/>
        <sz val="9"/>
        <color indexed="8"/>
        <rFont val="KPN Sans"/>
        <family val="2"/>
      </rPr>
      <t>1</t>
    </r>
  </si>
  <si>
    <t>Total revenues and other income</t>
  </si>
  <si>
    <r>
      <t xml:space="preserve">Total EBITDA </t>
    </r>
    <r>
      <rPr>
        <sz val="9"/>
        <rFont val="KPN Sans"/>
        <family val="2"/>
      </rPr>
      <t>(excl. restructuring costs)</t>
    </r>
  </si>
  <si>
    <r>
      <t xml:space="preserve">Total EBITDA margin </t>
    </r>
    <r>
      <rPr>
        <sz val="9"/>
        <rFont val="KPN Sans"/>
        <family val="2"/>
      </rPr>
      <t>(excl. restructuring costs)</t>
    </r>
  </si>
  <si>
    <t>Ttotal EBITDA</t>
  </si>
  <si>
    <t>Total EBITDA margin</t>
  </si>
  <si>
    <t>RGU per customer</t>
  </si>
  <si>
    <r>
      <rPr>
        <vertAlign val="superscript"/>
        <sz val="9"/>
        <color indexed="8"/>
        <rFont val="KPN Sans"/>
        <family val="2"/>
      </rPr>
      <t>5</t>
    </r>
    <r>
      <rPr>
        <vertAlign val="superscript"/>
        <sz val="9"/>
        <rFont val="KPN Sans"/>
        <family val="2"/>
      </rPr>
      <t xml:space="preserve"> </t>
    </r>
    <r>
      <rPr>
        <sz val="9"/>
        <rFont val="KPN Sans"/>
        <family val="2"/>
      </rPr>
      <t xml:space="preserve">Quarterly delta in PSTN / ISDN access lines + delta Consumer VoIP, ADSL Only and delta Consumer fiber </t>
    </r>
  </si>
  <si>
    <r>
      <t xml:space="preserve">1  </t>
    </r>
    <r>
      <rPr>
        <sz val="9"/>
        <rFont val="KPN Sans"/>
        <family val="2"/>
      </rPr>
      <t>Migration of 45k customers Yes Telecom to Business in Q2 '11</t>
    </r>
  </si>
  <si>
    <r>
      <t xml:space="preserve">Access services: Local Loop </t>
    </r>
    <r>
      <rPr>
        <sz val="9"/>
        <color indexed="8"/>
        <rFont val="KPN Sans"/>
        <family val="2"/>
      </rPr>
      <t>(*1,000)</t>
    </r>
  </si>
  <si>
    <r>
      <t xml:space="preserve">1 </t>
    </r>
    <r>
      <rPr>
        <sz val="9"/>
        <rFont val="KPN Sans"/>
        <family val="2"/>
      </rPr>
      <t>Restated as per Q1 '12 due to better insights</t>
    </r>
  </si>
  <si>
    <r>
      <t xml:space="preserve">Housing &amp; Hosting </t>
    </r>
    <r>
      <rPr>
        <sz val="9"/>
        <color indexed="8"/>
        <rFont val="KPN Sans"/>
        <family val="2"/>
      </rPr>
      <t>(*1,000)</t>
    </r>
  </si>
  <si>
    <r>
      <t xml:space="preserve">Net adds </t>
    </r>
    <r>
      <rPr>
        <sz val="9"/>
        <color indexed="8"/>
        <rFont val="KPN Sans"/>
        <family val="2"/>
      </rPr>
      <t>(*1,000)</t>
    </r>
  </si>
  <si>
    <r>
      <t>1</t>
    </r>
    <r>
      <rPr>
        <sz val="9"/>
        <rFont val="KPN Sans"/>
        <family val="2"/>
      </rPr>
      <t xml:space="preserve"> Management estimates, service revenues market share retroactively adjusted due to better insights</t>
    </r>
  </si>
  <si>
    <r>
      <t>2</t>
    </r>
    <r>
      <rPr>
        <sz val="9"/>
        <rFont val="KPN Sans"/>
        <family val="2"/>
      </rPr>
      <t xml:space="preserve"> Management estimates, service revenues market share retroactively adjusted due to better insights</t>
    </r>
  </si>
  <si>
    <t>Capital expenditures (property, plant &amp; equipment and software)</t>
  </si>
  <si>
    <t>Net cash at beginning of period</t>
  </si>
  <si>
    <t>Net cash at end of period</t>
  </si>
  <si>
    <t>Current liabilities (excl. short-term financing)</t>
  </si>
  <si>
    <t>Carrying value of bonds</t>
  </si>
  <si>
    <r>
      <t xml:space="preserve">1 </t>
    </r>
    <r>
      <rPr>
        <sz val="9"/>
        <rFont val="KPN Sans"/>
        <family val="2"/>
      </rPr>
      <t>As of Q4 2011 net debt is based on the nominal repayment obligation in Euro at maturity. Prior periods have been recalculated, the reported net debt to EBITDA ratios</t>
    </r>
  </si>
  <si>
    <t>were not impacted</t>
  </si>
  <si>
    <t>- of which: Mobile Wholesale</t>
  </si>
  <si>
    <t xml:space="preserve">- of which: Mobile Wholesale </t>
  </si>
  <si>
    <r>
      <t>- Minutes International (in bn)</t>
    </r>
    <r>
      <rPr>
        <vertAlign val="superscript"/>
        <sz val="9"/>
        <color indexed="8"/>
        <rFont val="KPN Sans"/>
        <family val="2"/>
      </rPr>
      <t>1</t>
    </r>
  </si>
  <si>
    <r>
      <t>- Average revenue per minute (€ cents)</t>
    </r>
    <r>
      <rPr>
        <vertAlign val="superscript"/>
        <sz val="9"/>
        <color indexed="8"/>
        <rFont val="KPN Sans"/>
        <family val="2"/>
      </rPr>
      <t>1</t>
    </r>
  </si>
  <si>
    <r>
      <rPr>
        <vertAlign val="superscript"/>
        <sz val="9"/>
        <rFont val="KPN Sans"/>
        <family val="2"/>
      </rPr>
      <t xml:space="preserve">2 </t>
    </r>
    <r>
      <rPr>
        <sz val="9"/>
        <rFont val="KPN Sans"/>
        <family val="2"/>
      </rPr>
      <t>Consumer retail &amp; Mobile wholesale</t>
    </r>
  </si>
  <si>
    <r>
      <t>% data users</t>
    </r>
    <r>
      <rPr>
        <vertAlign val="superscript"/>
        <sz val="9"/>
        <color indexed="8"/>
        <rFont val="KPN Sans"/>
        <family val="2"/>
      </rPr>
      <t>1</t>
    </r>
  </si>
  <si>
    <r>
      <t xml:space="preserve">Service revenues </t>
    </r>
    <r>
      <rPr>
        <sz val="9"/>
        <color indexed="8"/>
        <rFont val="KPN Sans"/>
        <family val="2"/>
      </rPr>
      <t>(in m)</t>
    </r>
    <r>
      <rPr>
        <vertAlign val="superscript"/>
        <sz val="9"/>
        <color indexed="8"/>
        <rFont val="KPN Sans"/>
        <family val="2"/>
      </rPr>
      <t>1</t>
    </r>
  </si>
  <si>
    <r>
      <t>Customers</t>
    </r>
    <r>
      <rPr>
        <sz val="9"/>
        <color indexed="8"/>
        <rFont val="KPN Sans"/>
        <family val="2"/>
      </rPr>
      <t xml:space="preserve"> (*1,000)</t>
    </r>
    <r>
      <rPr>
        <vertAlign val="superscript"/>
        <sz val="9"/>
        <color indexed="8"/>
        <rFont val="KPN Sans"/>
        <family val="2"/>
      </rPr>
      <t>1</t>
    </r>
  </si>
  <si>
    <r>
      <t>- Connection Traditional voice</t>
    </r>
    <r>
      <rPr>
        <vertAlign val="superscript"/>
        <sz val="9"/>
        <color indexed="8"/>
        <rFont val="KPN Sans"/>
        <family val="2"/>
      </rPr>
      <t>1</t>
    </r>
  </si>
  <si>
    <r>
      <t>2</t>
    </r>
    <r>
      <rPr>
        <sz val="9"/>
        <rFont val="KPN Sans"/>
        <family val="2"/>
      </rPr>
      <t xml:space="preserve"> Q2 and Q3 2011 data ARPU included one-off items; normalized ARPU showing stable increasing trend of % of ARPU that is non-voice</t>
    </r>
  </si>
  <si>
    <t>Δ y-on-y</t>
  </si>
  <si>
    <r>
      <t>Service revenues</t>
    </r>
    <r>
      <rPr>
        <b/>
        <vertAlign val="superscript"/>
        <sz val="9"/>
        <color indexed="8"/>
        <rFont val="KPN Sans"/>
        <family val="2"/>
      </rPr>
      <t>2</t>
    </r>
    <r>
      <rPr>
        <b/>
        <sz val="9"/>
        <color indexed="8"/>
        <rFont val="KPN Sans"/>
        <family val="2"/>
      </rPr>
      <t xml:space="preserve"> </t>
    </r>
    <r>
      <rPr>
        <sz val="9"/>
        <color indexed="8"/>
        <rFont val="KPN Sans"/>
        <family val="2"/>
      </rPr>
      <t>(in m)</t>
    </r>
  </si>
  <si>
    <t>&lt;45%</t>
  </si>
  <si>
    <t>&gt;80%</t>
  </si>
  <si>
    <t>&gt;45%</t>
  </si>
  <si>
    <r>
      <rPr>
        <b/>
        <sz val="9"/>
        <color indexed="8"/>
        <rFont val="KPN Sans"/>
        <family val="2"/>
      </rPr>
      <t>FttH</t>
    </r>
    <r>
      <rPr>
        <sz val="9"/>
        <color indexed="8"/>
        <rFont val="KPN Sans"/>
        <family val="2"/>
      </rPr>
      <t xml:space="preserve"> (activated) (*1,000)</t>
    </r>
  </si>
  <si>
    <t xml:space="preserve">Facts and figures Q1 2012 </t>
  </si>
  <si>
    <t>y-on-y</t>
  </si>
  <si>
    <r>
      <t>Retail SMS</t>
    </r>
    <r>
      <rPr>
        <b/>
        <vertAlign val="superscript"/>
        <sz val="9"/>
        <color indexed="8"/>
        <rFont val="KPN Sans"/>
        <family val="2"/>
      </rPr>
      <t>4</t>
    </r>
    <r>
      <rPr>
        <b/>
        <sz val="9"/>
        <color indexed="8"/>
        <rFont val="KPN Sans"/>
        <family val="2"/>
      </rPr>
      <t xml:space="preserve"> </t>
    </r>
    <r>
      <rPr>
        <sz val="9"/>
        <color indexed="8"/>
        <rFont val="KPN Sans"/>
        <family val="2"/>
      </rPr>
      <t>(originating, per subscriber)</t>
    </r>
  </si>
  <si>
    <r>
      <t>Total depreciation</t>
    </r>
    <r>
      <rPr>
        <b/>
        <i/>
        <sz val="9"/>
        <rFont val="KPN Sans"/>
        <family val="2"/>
      </rPr>
      <t/>
    </r>
  </si>
  <si>
    <t>Total amortization</t>
  </si>
  <si>
    <t>- Only Digitenne (excl. IPTV with extra Digitenne)</t>
  </si>
  <si>
    <r>
      <rPr>
        <vertAlign val="superscript"/>
        <sz val="9"/>
        <color indexed="8"/>
        <rFont val="KPN Sans"/>
        <family val="2"/>
      </rPr>
      <t>3</t>
    </r>
    <r>
      <rPr>
        <vertAlign val="superscript"/>
        <sz val="9"/>
        <rFont val="KPN Sans"/>
        <family val="2"/>
      </rPr>
      <t xml:space="preserve"> </t>
    </r>
    <r>
      <rPr>
        <sz val="9"/>
        <rFont val="KPN Sans"/>
        <family val="2"/>
      </rPr>
      <t>Market share defined as share in total Consumer voice (including VoIP), based on management estimates</t>
    </r>
  </si>
  <si>
    <r>
      <rPr>
        <vertAlign val="superscript"/>
        <sz val="9"/>
        <color indexed="8"/>
        <rFont val="KPN Sans"/>
        <family val="2"/>
      </rPr>
      <t>4</t>
    </r>
    <r>
      <rPr>
        <vertAlign val="superscript"/>
        <sz val="9"/>
        <rFont val="KPN Sans"/>
        <family val="2"/>
      </rPr>
      <t xml:space="preserve"> </t>
    </r>
    <r>
      <rPr>
        <sz val="9"/>
        <rFont val="KPN Sans"/>
        <family val="2"/>
      </rPr>
      <t xml:space="preserve">Market share defined as share in traditional Consumer voice (excluding VoIP), based on management estimates </t>
    </r>
  </si>
  <si>
    <r>
      <t>- Broadband</t>
    </r>
    <r>
      <rPr>
        <vertAlign val="superscript"/>
        <sz val="9"/>
        <color indexed="8"/>
        <rFont val="KPN Sans"/>
        <family val="2"/>
      </rPr>
      <t>2</t>
    </r>
  </si>
  <si>
    <t>Total wholesale lines</t>
  </si>
  <si>
    <t>Total Bonds Royal KPN NV</t>
  </si>
  <si>
    <t xml:space="preserve">Swapped into Fixed Rate of 5.98% (30/360) Put event applicable in case of Change of Control as specified in GMTN prospectus 2009.     </t>
  </si>
  <si>
    <t xml:space="preserve">Swapped into Fixed Rate of 5.02% (30/360) Put event applicable in case of Change of Control as specified in GMTN prospectus 2011.     </t>
  </si>
  <si>
    <t xml:space="preserve">Swapped into Fixed Rate of 5.12% (30/360) Put event applicable in case of Change of Control as specified in GMTN prospectus 2007.      </t>
  </si>
  <si>
    <t>Put event applicable in case of Change of Control as specified in GMTN prospectus 2007 (€ 850 mln) and in GMTN prospectus 2008 (tap € 75 mln).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</si>
</sst>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_(* #,##0_);_(* \(#,##0\);_(* &quot;-&quot;_);_(@_)"/>
    <numFmt numFmtId="165" formatCode="_(* #,##0.00_);_(* \(#,##0.00\);_(* &quot;-&quot;??_);_(@_)"/>
    <numFmt numFmtId="166" formatCode="0.0%"/>
    <numFmt numFmtId="167" formatCode="[$-809]dd\ mmmm\ yyyy;@"/>
    <numFmt numFmtId="168" formatCode="_-* #,##0_-;_-* #,##0\-;_-* &quot;-&quot;??_-;_-@_-"/>
    <numFmt numFmtId="169" formatCode="[$€-2]\ #,##0"/>
    <numFmt numFmtId="170" formatCode="[$€-2]\ #,##0.00"/>
    <numFmt numFmtId="171" formatCode="#,##0.0"/>
    <numFmt numFmtId="172" formatCode="0.0"/>
    <numFmt numFmtId="173" formatCode="&quot;€&quot;\ #,##0_-"/>
    <numFmt numFmtId="174" formatCode="[$€-2]\ #,##0.00_);[Red]\([$€-2]\ #,##0.00\)"/>
    <numFmt numFmtId="175" formatCode="[$€-2]\ #,##0.0000_);[Red]\([$€-2]\ #,##0.0000\)"/>
    <numFmt numFmtId="176" formatCode="[$€-2]\ #,##0.000_);[Red]\([$€-2]\ #,##0.000\)"/>
    <numFmt numFmtId="177" formatCode="0.000%"/>
    <numFmt numFmtId="178" formatCode="#,##0_-;[Red]\(#,##0\)"/>
    <numFmt numFmtId="179" formatCode="&quot;€&quot;\ #,##0_-;[Red]\(&quot;€&quot;\ #,##0\)"/>
    <numFmt numFmtId="180" formatCode="_(* #,##0.0_);_(* \(#,##0.0\);_(* &quot;-&quot;??_);_(@_)"/>
    <numFmt numFmtId="181" formatCode="#,##0_-;[Red]\(#,##0\);\-"/>
    <numFmt numFmtId="182" formatCode="#,##0.0_-;[Red]\(#,##0.0\);\-"/>
    <numFmt numFmtId="183" formatCode="#,##0.00_-;[Red]\(#,##0.00\);\-"/>
    <numFmt numFmtId="184" formatCode="#,##0.000_-;[Red]\(#,##0.000\);\-"/>
    <numFmt numFmtId="185" formatCode="_(* #,##0.0_);_(* \(#,##0.0\);_(* &quot;-&quot;?_);_(@_)"/>
    <numFmt numFmtId="186" formatCode="_(* #,##0_);_(* \(#,##0\);_(* &quot;-&quot;?_);_(@_)"/>
    <numFmt numFmtId="187" formatCode="#,##0.0_-;[Red]\(#,##0.0\)"/>
    <numFmt numFmtId="188" formatCode="_(* #,##0_);_(* \(#,##0\);_(* &quot;-&quot;??_);_(@_)"/>
    <numFmt numFmtId="189" formatCode="[$-409]d/mmm/yy;@"/>
    <numFmt numFmtId="190" formatCode="[$-409]d/mmm;@"/>
  </numFmts>
  <fonts count="66">
    <font>
      <sz val="10"/>
      <name val="Arial"/>
    </font>
    <font>
      <sz val="10"/>
      <name val="Arial"/>
      <family val="2"/>
    </font>
    <font>
      <sz val="10"/>
      <name val="KPN Sans"/>
      <family val="2"/>
    </font>
    <font>
      <sz val="8"/>
      <name val="KPN Sans"/>
      <family val="2"/>
    </font>
    <font>
      <b/>
      <sz val="12"/>
      <name val="KPN Sans"/>
      <family val="2"/>
    </font>
    <font>
      <b/>
      <sz val="12"/>
      <color indexed="8"/>
      <name val="KPN Sans"/>
      <family val="2"/>
    </font>
    <font>
      <sz val="10"/>
      <name val="KPN Arial"/>
    </font>
    <font>
      <b/>
      <sz val="10"/>
      <name val="KPN Sans"/>
      <family val="2"/>
    </font>
    <font>
      <b/>
      <sz val="10"/>
      <color indexed="8"/>
      <name val="KPN Sans"/>
      <family val="2"/>
    </font>
    <font>
      <sz val="10"/>
      <color indexed="8"/>
      <name val="KPN Sans"/>
      <family val="2"/>
    </font>
    <font>
      <sz val="8"/>
      <color indexed="8"/>
      <name val="KPN Sans"/>
      <family val="2"/>
    </font>
    <font>
      <b/>
      <sz val="8"/>
      <name val="KPN Sans"/>
      <family val="2"/>
    </font>
    <font>
      <b/>
      <sz val="8"/>
      <color indexed="8"/>
      <name val="KPN Sans"/>
      <family val="2"/>
    </font>
    <font>
      <sz val="8"/>
      <name val="Arial"/>
      <family val="2"/>
    </font>
    <font>
      <b/>
      <sz val="18"/>
      <name val="KPN Sans"/>
      <family val="2"/>
    </font>
    <font>
      <sz val="9"/>
      <name val="KPN Sans"/>
      <family val="2"/>
    </font>
    <font>
      <u/>
      <sz val="10"/>
      <color indexed="12"/>
      <name val="KPN Arial"/>
    </font>
    <font>
      <b/>
      <sz val="9"/>
      <color indexed="8"/>
      <name val="KPN Sans"/>
      <family val="2"/>
    </font>
    <font>
      <b/>
      <vertAlign val="superscript"/>
      <sz val="9"/>
      <color indexed="8"/>
      <name val="KPN Sans"/>
      <family val="2"/>
    </font>
    <font>
      <sz val="9"/>
      <color indexed="8"/>
      <name val="KPN Sans"/>
      <family val="2"/>
    </font>
    <font>
      <b/>
      <sz val="9"/>
      <name val="KPN Sans"/>
      <family val="2"/>
    </font>
    <font>
      <vertAlign val="superscript"/>
      <sz val="8"/>
      <name val="KPN Sans"/>
      <family val="2"/>
    </font>
    <font>
      <vertAlign val="superscript"/>
      <sz val="9"/>
      <color indexed="8"/>
      <name val="KPN Sans"/>
      <family val="2"/>
    </font>
    <font>
      <b/>
      <i/>
      <sz val="9"/>
      <color indexed="8"/>
      <name val="KPN Sans"/>
      <family val="2"/>
    </font>
    <font>
      <sz val="10"/>
      <name val="Arial"/>
      <family val="2"/>
    </font>
    <font>
      <b/>
      <sz val="10"/>
      <color indexed="9"/>
      <name val="KPN Sans"/>
      <family val="2"/>
    </font>
    <font>
      <sz val="10"/>
      <name val="Helv"/>
    </font>
    <font>
      <b/>
      <i/>
      <sz val="8"/>
      <name val="KPN Sans"/>
      <family val="2"/>
    </font>
    <font>
      <b/>
      <u/>
      <sz val="8"/>
      <name val="KPN Sans"/>
      <family val="2"/>
    </font>
    <font>
      <u/>
      <sz val="10"/>
      <color indexed="12"/>
      <name val="KPN Sans"/>
      <family val="2"/>
    </font>
    <font>
      <b/>
      <sz val="9"/>
      <name val="Arial"/>
      <family val="2"/>
    </font>
    <font>
      <sz val="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KPN Sans"/>
      <family val="2"/>
    </font>
    <font>
      <b/>
      <sz val="9"/>
      <color indexed="10"/>
      <name val="KPN Sans"/>
      <family val="2"/>
    </font>
    <font>
      <b/>
      <vertAlign val="superscript"/>
      <sz val="9"/>
      <name val="KPN Sans"/>
      <family val="2"/>
    </font>
    <font>
      <vertAlign val="superscript"/>
      <sz val="9"/>
      <name val="KPN Sans"/>
      <family val="2"/>
    </font>
    <font>
      <i/>
      <sz val="9"/>
      <name val="KPN Sans"/>
      <family val="2"/>
    </font>
    <font>
      <i/>
      <sz val="9"/>
      <color indexed="8"/>
      <name val="KPN Sans"/>
      <family val="2"/>
    </font>
    <font>
      <b/>
      <sz val="9"/>
      <color indexed="13"/>
      <name val="KPN Sans"/>
      <family val="2"/>
    </font>
    <font>
      <b/>
      <sz val="9"/>
      <color indexed="12"/>
      <name val="KPN Sans"/>
      <family val="2"/>
    </font>
    <font>
      <b/>
      <i/>
      <sz val="9"/>
      <name val="KPN Sans"/>
      <family val="2"/>
    </font>
    <font>
      <b/>
      <vertAlign val="superscript"/>
      <sz val="9"/>
      <color indexed="9"/>
      <name val="KPN Sans"/>
      <family val="2"/>
    </font>
    <font>
      <i/>
      <vertAlign val="superscript"/>
      <sz val="9"/>
      <color indexed="8"/>
      <name val="KPN Sans"/>
      <family val="2"/>
    </font>
    <font>
      <b/>
      <sz val="8"/>
      <name val="Arial"/>
      <family val="2"/>
    </font>
    <font>
      <b/>
      <vertAlign val="superscript"/>
      <sz val="8"/>
      <name val="Arial"/>
      <family val="2"/>
    </font>
    <font>
      <b/>
      <sz val="1"/>
      <name val="Arial"/>
      <family val="2"/>
    </font>
    <font>
      <b/>
      <sz val="9"/>
      <color indexed="8"/>
      <name val="Kalinga"/>
      <family val="2"/>
    </font>
    <font>
      <b/>
      <sz val="9"/>
      <name val="Kalinga"/>
      <family val="2"/>
    </font>
    <font>
      <sz val="9"/>
      <name val="Kalinga"/>
      <family val="2"/>
    </font>
    <font>
      <sz val="9"/>
      <color indexed="13"/>
      <name val="KPN Sans"/>
      <family val="2"/>
    </font>
    <font>
      <i/>
      <sz val="8"/>
      <name val="KPN Sans"/>
      <family val="2"/>
    </font>
  </fonts>
  <fills count="28">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22"/>
        <bgColor indexed="24"/>
      </patternFill>
    </fill>
    <fill>
      <patternFill patternType="solid">
        <fgColor indexed="41"/>
        <bgColor indexed="24"/>
      </patternFill>
    </fill>
    <fill>
      <patternFill patternType="solid">
        <fgColor indexed="9"/>
        <bgColor indexed="24"/>
      </patternFill>
    </fill>
    <fill>
      <patternFill patternType="solid">
        <fgColor indexed="10"/>
        <bgColor indexed="64"/>
      </patternFill>
    </fill>
    <fill>
      <patternFill patternType="solid">
        <fgColor indexed="41"/>
        <bgColor indexed="64"/>
      </patternFill>
    </fill>
    <fill>
      <patternFill patternType="solid">
        <fgColor indexed="48"/>
        <bgColor indexed="24"/>
      </patternFill>
    </fill>
    <fill>
      <patternFill patternType="solid">
        <fgColor indexed="13"/>
        <bgColor indexed="64"/>
      </patternFill>
    </fill>
    <fill>
      <patternFill patternType="solid">
        <fgColor indexed="42"/>
        <bgColor indexed="24"/>
      </patternFill>
    </fill>
    <fill>
      <patternFill patternType="solid">
        <fgColor indexed="42"/>
        <bgColor indexed="64"/>
      </patternFill>
    </fill>
    <fill>
      <patternFill patternType="solid">
        <fgColor rgb="FFCCFFCC"/>
        <bgColor indexed="24"/>
      </patternFill>
    </fill>
    <fill>
      <patternFill patternType="solid">
        <fgColor theme="0"/>
        <bgColor indexed="24"/>
      </patternFill>
    </fill>
    <fill>
      <patternFill patternType="solid">
        <fgColor rgb="FFCCFFFF"/>
        <bgColor indexed="24"/>
      </patternFill>
    </fill>
    <fill>
      <patternFill patternType="solid">
        <fgColor theme="0"/>
        <bgColor indexed="64"/>
      </patternFill>
    </fill>
    <fill>
      <patternFill patternType="solid">
        <fgColor theme="0" tint="-0.249977111117893"/>
        <bgColor indexed="24"/>
      </patternFill>
    </fill>
    <fill>
      <patternFill patternType="solid">
        <fgColor theme="0" tint="-0.249977111117893"/>
        <bgColor indexed="64"/>
      </patternFill>
    </fill>
    <fill>
      <patternFill patternType="solid">
        <fgColor rgb="FFCCFFFF"/>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3"/>
      </bottom>
      <diagonal/>
    </border>
    <border>
      <left style="thin">
        <color indexed="10"/>
      </left>
      <right style="thin">
        <color indexed="10"/>
      </right>
      <top style="thin">
        <color indexed="10"/>
      </top>
      <bottom style="thin">
        <color indexed="10"/>
      </bottom>
      <diagonal/>
    </border>
    <border>
      <left/>
      <right style="thin">
        <color indexed="23"/>
      </right>
      <top style="thin">
        <color indexed="23"/>
      </top>
      <bottom style="thin">
        <color indexed="9"/>
      </bottom>
      <diagonal/>
    </border>
    <border>
      <left/>
      <right/>
      <top style="thin">
        <color indexed="23"/>
      </top>
      <bottom style="thin">
        <color indexed="9"/>
      </bottom>
      <diagonal/>
    </border>
    <border>
      <left/>
      <right style="thin">
        <color indexed="9"/>
      </right>
      <top style="thin">
        <color indexed="23"/>
      </top>
      <bottom style="thin">
        <color indexed="9"/>
      </bottom>
      <diagonal/>
    </border>
    <border>
      <left style="thin">
        <color indexed="23"/>
      </left>
      <right/>
      <top style="thin">
        <color indexed="23"/>
      </top>
      <bottom style="thin">
        <color indexed="9"/>
      </bottom>
      <diagonal/>
    </border>
    <border>
      <left/>
      <right style="thin">
        <color indexed="22"/>
      </right>
      <top/>
      <bottom/>
      <diagonal/>
    </border>
    <border>
      <left style="thin">
        <color indexed="22"/>
      </left>
      <right/>
      <top style="thin">
        <color indexed="23"/>
      </top>
      <bottom style="thin">
        <color indexed="9"/>
      </bottom>
      <diagonal/>
    </border>
    <border>
      <left/>
      <right style="thin">
        <color indexed="23"/>
      </right>
      <top/>
      <bottom/>
      <diagonal/>
    </border>
    <border>
      <left style="thin">
        <color indexed="10"/>
      </left>
      <right style="thin">
        <color indexed="10"/>
      </right>
      <top/>
      <bottom style="thin">
        <color indexed="10"/>
      </bottom>
      <diagonal/>
    </border>
    <border>
      <left/>
      <right style="thin">
        <color indexed="10"/>
      </right>
      <top/>
      <bottom/>
      <diagonal/>
    </border>
    <border>
      <left/>
      <right/>
      <top style="thin">
        <color indexed="10"/>
      </top>
      <bottom style="thin">
        <color indexed="23"/>
      </bottom>
      <diagonal/>
    </border>
    <border>
      <left/>
      <right/>
      <top style="thin">
        <color indexed="10"/>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indexed="23"/>
      </left>
      <right/>
      <top style="thin">
        <color indexed="23"/>
      </top>
      <bottom style="thin">
        <color indexed="23"/>
      </bottom>
      <diagonal/>
    </border>
    <border>
      <left style="thin">
        <color indexed="10"/>
      </left>
      <right/>
      <top style="thin">
        <color indexed="10"/>
      </top>
      <bottom style="thin">
        <color indexed="10"/>
      </bottom>
      <diagonal/>
    </border>
    <border>
      <left/>
      <right style="thin">
        <color indexed="10"/>
      </right>
      <top/>
      <bottom style="thin">
        <color indexed="10"/>
      </bottom>
      <diagonal/>
    </border>
    <border>
      <left/>
      <right/>
      <top style="thin">
        <color indexed="23"/>
      </top>
      <bottom/>
      <diagonal/>
    </border>
    <border>
      <left style="thin">
        <color indexed="23"/>
      </left>
      <right/>
      <top/>
      <bottom/>
      <diagonal/>
    </border>
    <border>
      <left style="thin">
        <color indexed="10"/>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23"/>
      </right>
      <top style="thin">
        <color indexed="23"/>
      </top>
      <bottom style="thin">
        <color theme="0" tint="-0.499984740745262"/>
      </bottom>
      <diagonal/>
    </border>
    <border>
      <left style="thin">
        <color indexed="23"/>
      </left>
      <right style="thin">
        <color indexed="23"/>
      </right>
      <top style="thin">
        <color indexed="23"/>
      </top>
      <bottom style="thin">
        <color theme="0" tint="-0.499984740745262"/>
      </bottom>
      <diagonal/>
    </border>
    <border>
      <left style="thin">
        <color theme="0" tint="-0.499984740745262"/>
      </left>
      <right style="thin">
        <color indexed="23"/>
      </right>
      <top style="thin">
        <color theme="0" tint="-0.499984740745262"/>
      </top>
      <bottom style="thin">
        <color theme="0" tint="-0.499984740745262"/>
      </bottom>
      <diagonal/>
    </border>
    <border>
      <left style="thin">
        <color indexed="23"/>
      </left>
      <right style="thin">
        <color indexed="23"/>
      </right>
      <top style="thin">
        <color theme="0" tint="-0.499984740745262"/>
      </top>
      <bottom style="thin">
        <color theme="0" tint="-0.499984740745262"/>
      </bottom>
      <diagonal/>
    </border>
    <border>
      <left style="thin">
        <color indexed="23"/>
      </left>
      <right/>
      <top style="thin">
        <color theme="0" tint="-0.499984740745262"/>
      </top>
      <bottom style="thin">
        <color theme="0" tint="-0.499984740745262"/>
      </bottom>
      <diagonal/>
    </border>
    <border>
      <left style="thin">
        <color indexed="23"/>
      </left>
      <right style="thin">
        <color theme="0" tint="-0.499984740745262"/>
      </right>
      <top style="thin">
        <color theme="0" tint="-0.499984740745262"/>
      </top>
      <bottom style="thin">
        <color theme="0" tint="-0.499984740745262"/>
      </bottom>
      <diagonal/>
    </border>
    <border>
      <left/>
      <right style="thin">
        <color indexed="23"/>
      </right>
      <top/>
      <bottom style="thin">
        <color indexed="23"/>
      </bottom>
      <diagonal/>
    </border>
  </borders>
  <cellStyleXfs count="36">
    <xf numFmtId="0" fontId="0" fillId="0" borderId="0" applyNumberFormat="0" applyFont="0" applyFill="0" applyBorder="0" applyAlignment="0" applyProtection="0"/>
    <xf numFmtId="0" fontId="31" fillId="0" borderId="0"/>
    <xf numFmtId="0" fontId="31" fillId="0" borderId="0"/>
    <xf numFmtId="0" fontId="33" fillId="5" borderId="1" applyNumberFormat="0" applyAlignment="0" applyProtection="0"/>
    <xf numFmtId="165" fontId="1" fillId="0" borderId="0" applyFont="0" applyFill="0" applyBorder="0" applyAlignment="0" applyProtection="0"/>
    <xf numFmtId="165" fontId="24" fillId="0" borderId="0" applyFont="0" applyFill="0" applyBorder="0" applyAlignment="0" applyProtection="0"/>
    <xf numFmtId="0" fontId="34" fillId="6" borderId="2" applyNumberFormat="0" applyAlignment="0" applyProtection="0"/>
    <xf numFmtId="0" fontId="41" fillId="0" borderId="3" applyNumberFormat="0" applyFill="0" applyAlignment="0" applyProtection="0"/>
    <xf numFmtId="0" fontId="36" fillId="3" borderId="0" applyNumberFormat="0" applyBorder="0" applyAlignment="0" applyProtection="0"/>
    <xf numFmtId="0" fontId="16" fillId="0" borderId="0" applyNumberFormat="0" applyFill="0" applyBorder="0" applyAlignment="0" applyProtection="0">
      <alignment vertical="top"/>
      <protection locked="0"/>
    </xf>
    <xf numFmtId="0" fontId="40" fillId="4" borderId="1" applyNumberFormat="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2" fillId="7" borderId="0" applyNumberFormat="0" applyBorder="0" applyAlignment="0" applyProtection="0"/>
    <xf numFmtId="0" fontId="24" fillId="0" borderId="0" applyNumberFormat="0" applyFont="0" applyFill="0" applyBorder="0" applyAlignment="0" applyProtection="0"/>
    <xf numFmtId="0" fontId="6" fillId="0" borderId="0"/>
    <xf numFmtId="0" fontId="1" fillId="0" borderId="0"/>
    <xf numFmtId="0" fontId="1" fillId="0" borderId="0"/>
    <xf numFmtId="0" fontId="1" fillId="0" borderId="0"/>
    <xf numFmtId="0" fontId="6" fillId="0" borderId="0"/>
    <xf numFmtId="0" fontId="6" fillId="0" borderId="0"/>
    <xf numFmtId="0" fontId="1" fillId="8" borderId="7" applyNumberFormat="0" applyFont="0" applyAlignment="0" applyProtection="0"/>
    <xf numFmtId="0" fontId="32" fillId="2" borderId="0" applyNumberFormat="0" applyBorder="0" applyAlignment="0" applyProtection="0"/>
    <xf numFmtId="9" fontId="1" fillId="0" borderId="0" applyFont="0" applyFill="0" applyBorder="0" applyAlignment="0" applyProtection="0"/>
    <xf numFmtId="0" fontId="26" fillId="0" borderId="0" applyFill="0"/>
    <xf numFmtId="0" fontId="6" fillId="0" borderId="0"/>
    <xf numFmtId="0" fontId="1" fillId="0" borderId="0"/>
    <xf numFmtId="0" fontId="6" fillId="0" borderId="0"/>
    <xf numFmtId="0" fontId="44" fillId="0" borderId="0" applyNumberFormat="0" applyFill="0" applyBorder="0" applyAlignment="0" applyProtection="0"/>
    <xf numFmtId="0" fontId="45" fillId="0" borderId="9" applyNumberFormat="0" applyFill="0" applyAlignment="0" applyProtection="0"/>
    <xf numFmtId="0" fontId="43" fillId="5" borderId="8" applyNumberFormat="0" applyAlignment="0" applyProtection="0"/>
    <xf numFmtId="0" fontId="35" fillId="0" borderId="0" applyNumberFormat="0" applyFill="0" applyBorder="0" applyAlignment="0" applyProtection="0"/>
    <xf numFmtId="0" fontId="46" fillId="0" borderId="0" applyNumberFormat="0" applyFill="0" applyBorder="0" applyAlignment="0" applyProtection="0"/>
    <xf numFmtId="0" fontId="1" fillId="0" borderId="0" applyNumberFormat="0" applyFont="0" applyFill="0" applyBorder="0" applyAlignment="0" applyProtection="0"/>
  </cellStyleXfs>
  <cellXfs count="1092">
    <xf numFmtId="0" fontId="0" fillId="0" borderId="0" xfId="0"/>
    <xf numFmtId="0" fontId="17" fillId="12" borderId="0" xfId="20" applyNumberFormat="1" applyFont="1" applyFill="1" applyBorder="1" applyAlignment="1" applyProtection="1">
      <alignment horizontal="center"/>
    </xf>
    <xf numFmtId="0" fontId="17" fillId="12" borderId="0" xfId="27" applyFont="1" applyFill="1" applyBorder="1" applyAlignment="1" applyProtection="1"/>
    <xf numFmtId="9" fontId="19" fillId="12" borderId="0" xfId="27" applyNumberFormat="1" applyFont="1" applyFill="1" applyBorder="1" applyAlignment="1" applyProtection="1"/>
    <xf numFmtId="0" fontId="17" fillId="12" borderId="0" xfId="27" applyNumberFormat="1" applyFont="1" applyFill="1" applyBorder="1" applyAlignment="1" applyProtection="1"/>
    <xf numFmtId="0" fontId="17" fillId="12" borderId="0" xfId="19" applyNumberFormat="1" applyFont="1" applyFill="1" applyBorder="1" applyAlignment="1" applyProtection="1">
      <alignment horizontal="center"/>
    </xf>
    <xf numFmtId="0" fontId="19" fillId="12" borderId="0" xfId="27" applyFont="1" applyFill="1" applyBorder="1" applyAlignment="1" applyProtection="1"/>
    <xf numFmtId="0" fontId="17" fillId="12" borderId="0" xfId="18" applyNumberFormat="1" applyFont="1" applyFill="1" applyBorder="1" applyAlignment="1" applyProtection="1">
      <alignment horizontal="center"/>
    </xf>
    <xf numFmtId="49" fontId="15" fillId="11" borderId="0" xfId="19" applyNumberFormat="1" applyFont="1" applyFill="1" applyProtection="1"/>
    <xf numFmtId="38" fontId="20" fillId="9" borderId="0" xfId="18" applyNumberFormat="1" applyFont="1" applyFill="1" applyBorder="1" applyProtection="1"/>
    <xf numFmtId="3" fontId="17" fillId="12" borderId="0" xfId="19" applyNumberFormat="1" applyFont="1" applyFill="1" applyBorder="1" applyAlignment="1" applyProtection="1">
      <alignment horizontal="center"/>
    </xf>
    <xf numFmtId="0" fontId="17" fillId="12" borderId="0" xfId="22" applyNumberFormat="1" applyFont="1" applyFill="1" applyBorder="1" applyAlignment="1" applyProtection="1">
      <alignment horizontal="center"/>
    </xf>
    <xf numFmtId="0" fontId="2" fillId="11" borderId="0" xfId="28" applyFont="1" applyFill="1"/>
    <xf numFmtId="38" fontId="2" fillId="11" borderId="0" xfId="28" applyNumberFormat="1" applyFont="1" applyFill="1"/>
    <xf numFmtId="38" fontId="3" fillId="11" borderId="0" xfId="28" applyNumberFormat="1" applyFont="1" applyFill="1"/>
    <xf numFmtId="9" fontId="3" fillId="11" borderId="0" xfId="28" applyNumberFormat="1" applyFont="1" applyFill="1"/>
    <xf numFmtId="0" fontId="5" fillId="12" borderId="0" xfId="28" applyNumberFormat="1" applyFont="1" applyFill="1" applyBorder="1" applyAlignment="1">
      <alignment horizontal="center"/>
    </xf>
    <xf numFmtId="0" fontId="25" fillId="15" borderId="11" xfId="27" applyFont="1" applyFill="1" applyBorder="1" applyAlignment="1" applyProtection="1">
      <alignment horizontal="left" wrapText="1"/>
    </xf>
    <xf numFmtId="0" fontId="8" fillId="12" borderId="0" xfId="28" applyNumberFormat="1" applyFont="1" applyFill="1" applyBorder="1" applyAlignment="1">
      <alignment horizontal="center"/>
    </xf>
    <xf numFmtId="9" fontId="8" fillId="12" borderId="0" xfId="28" applyNumberFormat="1" applyFont="1" applyFill="1" applyBorder="1" applyAlignment="1">
      <alignment horizontal="center"/>
    </xf>
    <xf numFmtId="38" fontId="2" fillId="9" borderId="0" xfId="28" applyNumberFormat="1" applyFont="1" applyFill="1"/>
    <xf numFmtId="9" fontId="3" fillId="9" borderId="0" xfId="28" applyNumberFormat="1" applyFont="1" applyFill="1"/>
    <xf numFmtId="38" fontId="3" fillId="9" borderId="0" xfId="28" applyNumberFormat="1" applyFont="1" applyFill="1"/>
    <xf numFmtId="38" fontId="11" fillId="9" borderId="0" xfId="28" quotePrefix="1" applyNumberFormat="1" applyFont="1" applyFill="1" applyAlignment="1">
      <alignment horizontal="center"/>
    </xf>
    <xf numFmtId="38" fontId="7" fillId="9" borderId="0" xfId="28" applyNumberFormat="1" applyFont="1" applyFill="1"/>
    <xf numFmtId="38" fontId="12" fillId="12" borderId="0" xfId="28" applyNumberFormat="1" applyFont="1" applyFill="1" applyBorder="1" applyAlignment="1">
      <alignment horizontal="left"/>
    </xf>
    <xf numFmtId="38" fontId="12" fillId="12" borderId="0" xfId="28" applyNumberFormat="1" applyFont="1" applyFill="1" applyBorder="1" applyAlignment="1">
      <alignment horizontal="right"/>
    </xf>
    <xf numFmtId="9" fontId="11" fillId="9" borderId="0" xfId="28" applyNumberFormat="1" applyFont="1" applyFill="1" applyAlignment="1">
      <alignment horizontal="right"/>
    </xf>
    <xf numFmtId="38" fontId="9" fillId="12" borderId="0" xfId="28" applyNumberFormat="1" applyFont="1" applyFill="1" applyBorder="1" applyAlignment="1"/>
    <xf numFmtId="38" fontId="10" fillId="12" borderId="0" xfId="28" quotePrefix="1" applyNumberFormat="1" applyFont="1" applyFill="1" applyBorder="1" applyAlignment="1">
      <alignment horizontal="left"/>
    </xf>
    <xf numFmtId="9" fontId="10" fillId="12" borderId="0" xfId="25" applyFont="1" applyFill="1" applyBorder="1" applyAlignment="1"/>
    <xf numFmtId="174" fontId="10" fillId="12" borderId="0" xfId="28" applyNumberFormat="1" applyFont="1" applyFill="1" applyBorder="1" applyAlignment="1"/>
    <xf numFmtId="166" fontId="10" fillId="12" borderId="0" xfId="25" applyNumberFormat="1" applyFont="1" applyFill="1" applyBorder="1" applyAlignment="1"/>
    <xf numFmtId="9" fontId="10" fillId="12" borderId="0" xfId="25" applyNumberFormat="1" applyFont="1" applyFill="1" applyBorder="1" applyAlignment="1"/>
    <xf numFmtId="9" fontId="10" fillId="12" borderId="0" xfId="28" applyNumberFormat="1" applyFont="1" applyFill="1" applyBorder="1" applyAlignment="1"/>
    <xf numFmtId="9" fontId="12" fillId="12" borderId="0" xfId="28" applyNumberFormat="1" applyFont="1" applyFill="1" applyBorder="1" applyAlignment="1">
      <alignment horizontal="right"/>
    </xf>
    <xf numFmtId="38" fontId="10" fillId="12" borderId="0" xfId="28" applyNumberFormat="1" applyFont="1" applyFill="1" applyBorder="1" applyAlignment="1">
      <alignment horizontal="left"/>
    </xf>
    <xf numFmtId="38" fontId="11" fillId="9" borderId="0" xfId="28" applyNumberFormat="1" applyFont="1" applyFill="1"/>
    <xf numFmtId="9" fontId="11" fillId="9" borderId="0" xfId="28" applyNumberFormat="1" applyFont="1" applyFill="1" applyBorder="1" applyAlignment="1">
      <alignment horizontal="right"/>
    </xf>
    <xf numFmtId="38" fontId="11" fillId="9" borderId="0" xfId="28" applyNumberFormat="1" applyFont="1" applyFill="1" applyBorder="1" applyAlignment="1">
      <alignment horizontal="right"/>
    </xf>
    <xf numFmtId="9" fontId="3" fillId="9" borderId="0" xfId="28" applyNumberFormat="1" applyFont="1" applyFill="1" applyBorder="1" applyAlignment="1">
      <alignment horizontal="right"/>
    </xf>
    <xf numFmtId="38" fontId="10" fillId="12" borderId="0" xfId="28" applyNumberFormat="1" applyFont="1" applyFill="1" applyBorder="1" applyAlignment="1"/>
    <xf numFmtId="9" fontId="10" fillId="12" borderId="0" xfId="28" applyNumberFormat="1" applyFont="1" applyFill="1" applyBorder="1" applyAlignment="1">
      <alignment horizontal="right"/>
    </xf>
    <xf numFmtId="38" fontId="11" fillId="9" borderId="0" xfId="28" applyNumberFormat="1" applyFont="1" applyFill="1" applyBorder="1"/>
    <xf numFmtId="9" fontId="11" fillId="9" borderId="0" xfId="28" applyNumberFormat="1" applyFont="1" applyFill="1" applyBorder="1"/>
    <xf numFmtId="40" fontId="11" fillId="9" borderId="0" xfId="28" applyNumberFormat="1" applyFont="1" applyFill="1" applyBorder="1" applyAlignment="1">
      <alignment horizontal="right" wrapText="1"/>
    </xf>
    <xf numFmtId="40" fontId="11" fillId="9" borderId="0" xfId="28" applyNumberFormat="1" applyFont="1" applyFill="1" applyAlignment="1">
      <alignment horizontal="right" wrapText="1"/>
    </xf>
    <xf numFmtId="9" fontId="11" fillId="9" borderId="0" xfId="25" applyNumberFormat="1" applyFont="1" applyFill="1" applyAlignment="1">
      <alignment horizontal="right" wrapText="1"/>
    </xf>
    <xf numFmtId="175" fontId="10" fillId="12" borderId="0" xfId="28" applyNumberFormat="1" applyFont="1" applyFill="1" applyBorder="1" applyAlignment="1"/>
    <xf numFmtId="38" fontId="11" fillId="16" borderId="0" xfId="28" quotePrefix="1" applyNumberFormat="1" applyFont="1" applyFill="1" applyAlignment="1">
      <alignment horizontal="center"/>
    </xf>
    <xf numFmtId="38" fontId="11" fillId="16" borderId="0" xfId="28" applyNumberFormat="1" applyFont="1" applyFill="1" applyAlignment="1">
      <alignment horizontal="center"/>
    </xf>
    <xf numFmtId="9" fontId="11" fillId="16" borderId="0" xfId="28" applyNumberFormat="1" applyFont="1" applyFill="1" applyAlignment="1">
      <alignment horizontal="right"/>
    </xf>
    <xf numFmtId="0" fontId="3" fillId="11" borderId="0" xfId="17" applyFont="1" applyFill="1" applyProtection="1"/>
    <xf numFmtId="169" fontId="3" fillId="11" borderId="0" xfId="17" applyNumberFormat="1" applyFont="1" applyFill="1" applyProtection="1"/>
    <xf numFmtId="0" fontId="3" fillId="11" borderId="0" xfId="17" applyFont="1" applyFill="1" applyAlignment="1" applyProtection="1">
      <alignment horizontal="right"/>
    </xf>
    <xf numFmtId="0" fontId="3" fillId="11" borderId="0" xfId="17" applyFont="1" applyFill="1" applyAlignment="1" applyProtection="1">
      <alignment horizontal="center"/>
    </xf>
    <xf numFmtId="0" fontId="3" fillId="11" borderId="0" xfId="17" applyFont="1" applyFill="1" applyAlignment="1" applyProtection="1">
      <alignment wrapText="1"/>
    </xf>
    <xf numFmtId="0" fontId="3" fillId="9" borderId="0" xfId="17" applyFont="1" applyFill="1"/>
    <xf numFmtId="0" fontId="3" fillId="9" borderId="0" xfId="17" applyFont="1" applyFill="1" applyProtection="1"/>
    <xf numFmtId="169" fontId="11" fillId="9" borderId="0" xfId="26" applyNumberFormat="1" applyFont="1" applyFill="1" applyBorder="1" applyProtection="1"/>
    <xf numFmtId="0" fontId="11" fillId="9" borderId="0" xfId="26" applyFont="1" applyFill="1" applyBorder="1" applyAlignment="1" applyProtection="1">
      <alignment horizontal="right"/>
    </xf>
    <xf numFmtId="0" fontId="11" fillId="9" borderId="0" xfId="26" applyFont="1" applyFill="1" applyBorder="1" applyAlignment="1" applyProtection="1">
      <alignment horizontal="center"/>
    </xf>
    <xf numFmtId="15" fontId="11" fillId="9" borderId="0" xfId="26" applyNumberFormat="1" applyFont="1" applyFill="1" applyBorder="1" applyProtection="1"/>
    <xf numFmtId="16" fontId="27" fillId="9" borderId="0" xfId="26" applyNumberFormat="1" applyFont="1" applyFill="1" applyBorder="1" applyAlignment="1" applyProtection="1">
      <alignment horizontal="right"/>
    </xf>
    <xf numFmtId="0" fontId="11" fillId="9" borderId="0" xfId="26" applyFont="1" applyFill="1" applyBorder="1" applyAlignment="1" applyProtection="1">
      <alignment horizontal="right" wrapText="1"/>
    </xf>
    <xf numFmtId="0" fontId="11" fillId="9" borderId="0" xfId="26" applyFont="1" applyFill="1" applyBorder="1" applyProtection="1"/>
    <xf numFmtId="3" fontId="11" fillId="9" borderId="0" xfId="26" applyNumberFormat="1" applyFont="1" applyFill="1" applyBorder="1" applyAlignment="1" applyProtection="1">
      <alignment horizontal="center"/>
    </xf>
    <xf numFmtId="15" fontId="11" fillId="9" borderId="0" xfId="26" applyNumberFormat="1" applyFont="1" applyFill="1" applyBorder="1" applyAlignment="1" applyProtection="1">
      <alignment horizontal="right"/>
    </xf>
    <xf numFmtId="15" fontId="11" fillId="9" borderId="0" xfId="26" applyNumberFormat="1" applyFont="1" applyFill="1" applyBorder="1" applyAlignment="1" applyProtection="1">
      <alignment horizontal="center"/>
    </xf>
    <xf numFmtId="15" fontId="11" fillId="9" borderId="0" xfId="26" applyNumberFormat="1" applyFont="1" applyFill="1" applyBorder="1" applyAlignment="1" applyProtection="1">
      <alignment wrapText="1"/>
    </xf>
    <xf numFmtId="170" fontId="12" fillId="12" borderId="0" xfId="27" applyNumberFormat="1" applyFont="1" applyFill="1" applyBorder="1" applyAlignment="1" applyProtection="1"/>
    <xf numFmtId="0" fontId="3" fillId="9" borderId="0" xfId="17" applyFont="1" applyFill="1" applyAlignment="1" applyProtection="1">
      <alignment wrapText="1"/>
    </xf>
    <xf numFmtId="0" fontId="11" fillId="9" borderId="0" xfId="26" applyFont="1" applyFill="1" applyBorder="1" applyAlignment="1" applyProtection="1">
      <alignment wrapText="1"/>
    </xf>
    <xf numFmtId="169" fontId="11" fillId="9" borderId="0" xfId="26" applyNumberFormat="1" applyFont="1" applyFill="1" applyBorder="1" applyAlignment="1" applyProtection="1">
      <alignment horizontal="right" wrapText="1"/>
    </xf>
    <xf numFmtId="169" fontId="11" fillId="10" borderId="0" xfId="26" applyNumberFormat="1" applyFont="1" applyFill="1" applyBorder="1" applyAlignment="1" applyProtection="1">
      <alignment horizontal="right" wrapText="1"/>
    </xf>
    <xf numFmtId="0" fontId="11" fillId="9" borderId="0" xfId="26" applyFont="1" applyFill="1" applyBorder="1" applyAlignment="1" applyProtection="1">
      <alignment horizontal="center" wrapText="1"/>
    </xf>
    <xf numFmtId="15" fontId="11" fillId="10" borderId="0" xfId="26" applyNumberFormat="1" applyFont="1" applyFill="1" applyBorder="1" applyAlignment="1" applyProtection="1">
      <alignment horizontal="right" wrapText="1"/>
    </xf>
    <xf numFmtId="0" fontId="11" fillId="9" borderId="0" xfId="26" applyFont="1" applyFill="1" applyBorder="1" applyAlignment="1" applyProtection="1">
      <alignment horizontal="left" wrapText="1"/>
    </xf>
    <xf numFmtId="15" fontId="11" fillId="9" borderId="0" xfId="26" applyNumberFormat="1" applyFont="1" applyFill="1" applyBorder="1" applyAlignment="1" applyProtection="1">
      <alignment horizontal="center" vertical="top" wrapText="1"/>
    </xf>
    <xf numFmtId="0" fontId="3" fillId="9" borderId="0" xfId="17" applyFont="1" applyFill="1" applyAlignment="1">
      <alignment wrapText="1"/>
    </xf>
    <xf numFmtId="0" fontId="28" fillId="9" borderId="0" xfId="26" applyFont="1" applyFill="1" applyBorder="1" applyAlignment="1" applyProtection="1">
      <alignment horizontal="center" vertical="top"/>
    </xf>
    <xf numFmtId="0" fontId="12" fillId="12" borderId="15" xfId="27" applyFont="1" applyFill="1" applyBorder="1" applyAlignment="1" applyProtection="1">
      <alignment wrapText="1"/>
    </xf>
    <xf numFmtId="0" fontId="12" fillId="12" borderId="13" xfId="27" applyFont="1" applyFill="1" applyBorder="1" applyAlignment="1" applyProtection="1">
      <alignment horizontal="center" wrapText="1"/>
    </xf>
    <xf numFmtId="169" fontId="12" fillId="12" borderId="13" xfId="27" applyNumberFormat="1" applyFont="1" applyFill="1" applyBorder="1" applyAlignment="1" applyProtection="1">
      <alignment horizontal="center" wrapText="1"/>
    </xf>
    <xf numFmtId="3" fontId="12" fillId="12" borderId="13" xfId="27" applyNumberFormat="1" applyFont="1" applyFill="1" applyBorder="1" applyAlignment="1" applyProtection="1">
      <alignment wrapText="1"/>
    </xf>
    <xf numFmtId="169" fontId="12" fillId="14" borderId="13" xfId="27" applyNumberFormat="1" applyFont="1" applyFill="1" applyBorder="1" applyAlignment="1" applyProtection="1">
      <alignment wrapText="1"/>
    </xf>
    <xf numFmtId="177" fontId="12" fillId="12" borderId="13" xfId="27" applyNumberFormat="1" applyFont="1" applyFill="1" applyBorder="1" applyAlignment="1" applyProtection="1">
      <alignment horizontal="right" wrapText="1"/>
    </xf>
    <xf numFmtId="15" fontId="12" fillId="14" borderId="13" xfId="27" quotePrefix="1" applyNumberFormat="1" applyFont="1" applyFill="1" applyBorder="1" applyAlignment="1" applyProtection="1">
      <alignment horizontal="right" wrapText="1"/>
    </xf>
    <xf numFmtId="169" fontId="12" fillId="12" borderId="13" xfId="27" applyNumberFormat="1" applyFont="1" applyFill="1" applyBorder="1" applyAlignment="1" applyProtection="1">
      <alignment wrapText="1"/>
    </xf>
    <xf numFmtId="170" fontId="12" fillId="12" borderId="14" xfId="27" applyNumberFormat="1" applyFont="1" applyFill="1" applyBorder="1" applyAlignment="1" applyProtection="1">
      <alignment horizontal="center" wrapText="1"/>
    </xf>
    <xf numFmtId="170" fontId="12" fillId="12" borderId="0" xfId="27" applyNumberFormat="1" applyFont="1" applyFill="1" applyBorder="1" applyAlignment="1" applyProtection="1">
      <alignment wrapText="1"/>
    </xf>
    <xf numFmtId="169" fontId="12" fillId="0" borderId="13" xfId="27" applyNumberFormat="1" applyFont="1" applyFill="1" applyBorder="1" applyAlignment="1" applyProtection="1">
      <alignment wrapText="1"/>
    </xf>
    <xf numFmtId="15" fontId="12" fillId="14" borderId="13" xfId="27" applyNumberFormat="1" applyFont="1" applyFill="1" applyBorder="1" applyAlignment="1" applyProtection="1">
      <alignment horizontal="right" wrapText="1"/>
    </xf>
    <xf numFmtId="169" fontId="12" fillId="12" borderId="13" xfId="27" applyNumberFormat="1" applyFont="1" applyFill="1" applyBorder="1" applyAlignment="1" applyProtection="1">
      <alignment horizontal="left" wrapText="1"/>
    </xf>
    <xf numFmtId="0" fontId="12" fillId="12" borderId="15" xfId="27" applyFont="1" applyFill="1" applyBorder="1" applyAlignment="1" applyProtection="1"/>
    <xf numFmtId="0" fontId="8" fillId="12" borderId="15" xfId="27" applyFont="1" applyFill="1" applyBorder="1" applyAlignment="1" applyProtection="1"/>
    <xf numFmtId="0" fontId="8" fillId="12" borderId="13" xfId="27" applyFont="1" applyFill="1" applyBorder="1" applyAlignment="1" applyProtection="1">
      <alignment horizontal="center"/>
    </xf>
    <xf numFmtId="169" fontId="8" fillId="12" borderId="13" xfId="27" applyNumberFormat="1" applyFont="1" applyFill="1" applyBorder="1" applyAlignment="1" applyProtection="1">
      <alignment horizontal="center"/>
    </xf>
    <xf numFmtId="169" fontId="8" fillId="12" borderId="13" xfId="27" applyNumberFormat="1" applyFont="1" applyFill="1" applyBorder="1" applyAlignment="1" applyProtection="1"/>
    <xf numFmtId="169" fontId="8" fillId="12" borderId="12" xfId="27" applyNumberFormat="1" applyFont="1" applyFill="1" applyBorder="1" applyAlignment="1" applyProtection="1"/>
    <xf numFmtId="10" fontId="3" fillId="9" borderId="0" xfId="26" applyNumberFormat="1" applyFont="1" applyFill="1" applyBorder="1" applyAlignment="1" applyProtection="1">
      <alignment horizontal="right"/>
    </xf>
    <xf numFmtId="15" fontId="3" fillId="9" borderId="0" xfId="26" applyNumberFormat="1" applyFont="1" applyFill="1" applyBorder="1" applyProtection="1"/>
    <xf numFmtId="16" fontId="3" fillId="9" borderId="0" xfId="26" applyNumberFormat="1" applyFont="1" applyFill="1" applyBorder="1" applyAlignment="1" applyProtection="1">
      <alignment horizontal="right"/>
    </xf>
    <xf numFmtId="3" fontId="3" fillId="9" borderId="0" xfId="26" applyNumberFormat="1" applyFont="1" applyFill="1" applyBorder="1" applyAlignment="1" applyProtection="1">
      <alignment horizontal="center"/>
    </xf>
    <xf numFmtId="3" fontId="3" fillId="9" borderId="0" xfId="26" applyNumberFormat="1" applyFont="1" applyFill="1" applyBorder="1" applyAlignment="1" applyProtection="1">
      <alignment horizontal="right" wrapText="1"/>
    </xf>
    <xf numFmtId="0" fontId="3" fillId="9" borderId="0" xfId="26" applyFont="1" applyFill="1" applyBorder="1" applyProtection="1"/>
    <xf numFmtId="0" fontId="3" fillId="9" borderId="0" xfId="26" applyFont="1" applyFill="1" applyBorder="1" applyAlignment="1" applyProtection="1">
      <alignment horizontal="center"/>
    </xf>
    <xf numFmtId="169" fontId="3" fillId="9" borderId="0" xfId="17" applyNumberFormat="1" applyFont="1" applyFill="1"/>
    <xf numFmtId="0" fontId="3" fillId="9" borderId="0" xfId="17" applyFont="1" applyFill="1" applyAlignment="1">
      <alignment horizontal="right"/>
    </xf>
    <xf numFmtId="0" fontId="3" fillId="9" borderId="0" xfId="17" applyFont="1" applyFill="1" applyAlignment="1">
      <alignment horizontal="center"/>
    </xf>
    <xf numFmtId="15" fontId="11" fillId="13" borderId="16" xfId="26" applyNumberFormat="1" applyFont="1" applyFill="1" applyBorder="1" applyAlignment="1" applyProtection="1">
      <alignment horizontal="right" wrapText="1"/>
    </xf>
    <xf numFmtId="0" fontId="11" fillId="13" borderId="0" xfId="26" applyFont="1" applyFill="1" applyBorder="1" applyAlignment="1" applyProtection="1">
      <alignment horizontal="right" wrapText="1"/>
    </xf>
    <xf numFmtId="15" fontId="12" fillId="13" borderId="13" xfId="27" quotePrefix="1" applyNumberFormat="1" applyFont="1" applyFill="1" applyBorder="1" applyAlignment="1" applyProtection="1">
      <alignment horizontal="right" wrapText="1"/>
    </xf>
    <xf numFmtId="15" fontId="12" fillId="13" borderId="17" xfId="27" quotePrefix="1" applyNumberFormat="1" applyFont="1" applyFill="1" applyBorder="1" applyAlignment="1" applyProtection="1">
      <alignment horizontal="right" wrapText="1"/>
    </xf>
    <xf numFmtId="15" fontId="12" fillId="13" borderId="13" xfId="27" applyNumberFormat="1" applyFont="1" applyFill="1" applyBorder="1" applyAlignment="1" applyProtection="1">
      <alignment horizontal="right" wrapText="1"/>
    </xf>
    <xf numFmtId="0" fontId="20" fillId="11" borderId="0" xfId="18" applyFont="1" applyFill="1" applyProtection="1"/>
    <xf numFmtId="3" fontId="17" fillId="12" borderId="0" xfId="18" applyNumberFormat="1" applyFont="1" applyFill="1" applyBorder="1" applyAlignment="1" applyProtection="1">
      <alignment horizontal="center"/>
    </xf>
    <xf numFmtId="0" fontId="20" fillId="11" borderId="0" xfId="18" applyFont="1" applyFill="1" applyBorder="1" applyProtection="1"/>
    <xf numFmtId="0" fontId="20" fillId="0" borderId="0" xfId="0" applyFont="1"/>
    <xf numFmtId="15" fontId="11" fillId="9" borderId="0" xfId="26" applyNumberFormat="1" applyFont="1" applyFill="1" applyBorder="1" applyAlignment="1" applyProtection="1">
      <alignment horizontal="left"/>
    </xf>
    <xf numFmtId="166" fontId="17" fillId="14" borderId="0" xfId="25" applyNumberFormat="1" applyFont="1" applyFill="1" applyBorder="1" applyAlignment="1" applyProtection="1">
      <alignment horizontal="right"/>
    </xf>
    <xf numFmtId="38" fontId="10" fillId="12" borderId="18" xfId="28" quotePrefix="1" applyNumberFormat="1" applyFont="1" applyFill="1" applyBorder="1" applyAlignment="1">
      <alignment horizontal="left"/>
    </xf>
    <xf numFmtId="38" fontId="10" fillId="12" borderId="18" xfId="28" applyNumberFormat="1" applyFont="1" applyFill="1" applyBorder="1" applyAlignment="1">
      <alignment horizontal="left"/>
    </xf>
    <xf numFmtId="38" fontId="3" fillId="9" borderId="18" xfId="28" applyNumberFormat="1" applyFont="1" applyFill="1" applyBorder="1"/>
    <xf numFmtId="38" fontId="10" fillId="12" borderId="18" xfId="28" applyNumberFormat="1" applyFont="1" applyFill="1" applyBorder="1" applyAlignment="1"/>
    <xf numFmtId="0" fontId="29" fillId="10" borderId="0" xfId="9" applyFont="1" applyFill="1" applyAlignment="1" applyProtection="1"/>
    <xf numFmtId="38" fontId="11" fillId="9" borderId="0" xfId="28" applyNumberFormat="1" applyFont="1" applyFill="1" applyAlignment="1">
      <alignment horizontal="center"/>
    </xf>
    <xf numFmtId="0" fontId="17" fillId="12" borderId="0" xfId="0" applyNumberFormat="1" applyFont="1" applyFill="1" applyBorder="1" applyAlignment="1" applyProtection="1">
      <alignment horizontal="center"/>
    </xf>
    <xf numFmtId="166" fontId="17" fillId="13" borderId="0" xfId="25" applyNumberFormat="1" applyFont="1" applyFill="1" applyBorder="1" applyAlignment="1" applyProtection="1">
      <alignment horizontal="right"/>
    </xf>
    <xf numFmtId="166" fontId="19" fillId="14" borderId="0" xfId="25" applyNumberFormat="1" applyFont="1" applyFill="1" applyBorder="1" applyAlignment="1" applyProtection="1">
      <alignment horizontal="right"/>
    </xf>
    <xf numFmtId="3" fontId="17" fillId="12" borderId="0" xfId="20" applyNumberFormat="1" applyFont="1" applyFill="1" applyBorder="1" applyAlignment="1" applyProtection="1">
      <alignment horizontal="center"/>
    </xf>
    <xf numFmtId="38" fontId="15" fillId="9" borderId="0" xfId="18" applyNumberFormat="1" applyFont="1" applyFill="1" applyProtection="1"/>
    <xf numFmtId="0" fontId="19" fillId="12" borderId="0" xfId="27" applyFont="1" applyFill="1" applyBorder="1" applyAlignment="1" applyProtection="1">
      <alignment horizontal="right"/>
    </xf>
    <xf numFmtId="173" fontId="17" fillId="12" borderId="0" xfId="18" applyNumberFormat="1" applyFont="1" applyFill="1" applyBorder="1" applyAlignment="1" applyProtection="1">
      <alignment horizontal="center"/>
    </xf>
    <xf numFmtId="38" fontId="15" fillId="9" borderId="0" xfId="19" applyNumberFormat="1" applyFont="1" applyFill="1" applyProtection="1"/>
    <xf numFmtId="181" fontId="20" fillId="10" borderId="0" xfId="0" applyNumberFormat="1" applyFont="1" applyFill="1" applyBorder="1" applyAlignment="1" applyProtection="1">
      <alignment horizontal="right"/>
    </xf>
    <xf numFmtId="181" fontId="20" fillId="9" borderId="0" xfId="0" applyNumberFormat="1" applyFont="1" applyFill="1" applyAlignment="1" applyProtection="1">
      <alignment horizontal="right"/>
    </xf>
    <xf numFmtId="181" fontId="20" fillId="9" borderId="0" xfId="4" applyNumberFormat="1" applyFont="1" applyFill="1" applyBorder="1" applyAlignment="1" applyProtection="1"/>
    <xf numFmtId="181" fontId="17" fillId="12" borderId="0" xfId="0" applyNumberFormat="1" applyFont="1" applyFill="1" applyBorder="1" applyAlignment="1" applyProtection="1">
      <alignment horizontal="right"/>
    </xf>
    <xf numFmtId="181" fontId="20" fillId="9" borderId="0" xfId="0" applyNumberFormat="1" applyFont="1" applyFill="1" applyBorder="1" applyAlignment="1" applyProtection="1">
      <alignment horizontal="right"/>
    </xf>
    <xf numFmtId="181" fontId="20" fillId="10" borderId="0" xfId="0" applyNumberFormat="1" applyFont="1" applyFill="1" applyBorder="1" applyProtection="1"/>
    <xf numFmtId="181" fontId="20" fillId="16" borderId="0" xfId="0" applyNumberFormat="1" applyFont="1" applyFill="1" applyBorder="1" applyProtection="1"/>
    <xf numFmtId="181" fontId="20" fillId="9" borderId="0" xfId="0" applyNumberFormat="1" applyFont="1" applyFill="1" applyBorder="1" applyProtection="1"/>
    <xf numFmtId="181" fontId="20" fillId="9" borderId="0" xfId="0" applyNumberFormat="1" applyFont="1" applyFill="1" applyBorder="1" applyAlignment="1" applyProtection="1"/>
    <xf numFmtId="181" fontId="20" fillId="9" borderId="0" xfId="0" applyNumberFormat="1" applyFont="1" applyFill="1" applyProtection="1"/>
    <xf numFmtId="181" fontId="20" fillId="9" borderId="19" xfId="0" applyNumberFormat="1" applyFont="1" applyFill="1" applyBorder="1" applyProtection="1"/>
    <xf numFmtId="181" fontId="20" fillId="9" borderId="0" xfId="4" applyNumberFormat="1" applyFont="1" applyFill="1" applyBorder="1" applyProtection="1">
      <protection locked="0"/>
    </xf>
    <xf numFmtId="181" fontId="17" fillId="9" borderId="0" xfId="4" applyNumberFormat="1" applyFont="1" applyFill="1" applyBorder="1" applyAlignment="1" applyProtection="1">
      <protection locked="0"/>
    </xf>
    <xf numFmtId="181" fontId="15" fillId="9" borderId="0" xfId="0" applyNumberFormat="1" applyFont="1" applyFill="1" applyProtection="1"/>
    <xf numFmtId="181" fontId="20" fillId="9" borderId="0" xfId="4" applyNumberFormat="1" applyFont="1" applyFill="1" applyBorder="1" applyProtection="1"/>
    <xf numFmtId="181" fontId="15" fillId="9" borderId="0" xfId="0" applyNumberFormat="1" applyFont="1" applyFill="1" applyAlignment="1" applyProtection="1">
      <alignment horizontal="right"/>
    </xf>
    <xf numFmtId="181" fontId="23" fillId="12" borderId="0" xfId="0" applyNumberFormat="1" applyFont="1" applyFill="1" applyBorder="1" applyAlignment="1" applyProtection="1">
      <alignment horizontal="right"/>
    </xf>
    <xf numFmtId="181" fontId="15" fillId="11" borderId="0" xfId="0" applyNumberFormat="1" applyFont="1" applyFill="1" applyBorder="1" applyProtection="1"/>
    <xf numFmtId="166" fontId="15" fillId="11" borderId="0" xfId="25" applyNumberFormat="1" applyFont="1" applyFill="1" applyBorder="1" applyProtection="1"/>
    <xf numFmtId="181" fontId="15" fillId="0" borderId="0" xfId="0" applyNumberFormat="1" applyFont="1"/>
    <xf numFmtId="181" fontId="20" fillId="11" borderId="0" xfId="0" applyNumberFormat="1" applyFont="1" applyFill="1" applyBorder="1" applyProtection="1"/>
    <xf numFmtId="181" fontId="17" fillId="12" borderId="20" xfId="0" applyNumberFormat="1" applyFont="1" applyFill="1" applyBorder="1" applyAlignment="1" applyProtection="1">
      <alignment horizontal="center"/>
    </xf>
    <xf numFmtId="181" fontId="47" fillId="15" borderId="19" xfId="27" applyNumberFormat="1" applyFont="1" applyFill="1" applyBorder="1" applyAlignment="1" applyProtection="1">
      <alignment horizontal="center"/>
    </xf>
    <xf numFmtId="181" fontId="17" fillId="13" borderId="0" xfId="0" applyNumberFormat="1" applyFont="1" applyFill="1" applyBorder="1" applyAlignment="1" applyProtection="1">
      <alignment horizontal="center"/>
    </xf>
    <xf numFmtId="181" fontId="17" fillId="14" borderId="0" xfId="0" applyNumberFormat="1" applyFont="1" applyFill="1" applyBorder="1" applyAlignment="1" applyProtection="1">
      <alignment horizontal="center"/>
    </xf>
    <xf numFmtId="181" fontId="17" fillId="12" borderId="0" xfId="0" applyNumberFormat="1" applyFont="1" applyFill="1" applyBorder="1" applyAlignment="1" applyProtection="1">
      <alignment horizontal="center"/>
    </xf>
    <xf numFmtId="181" fontId="17" fillId="9" borderId="0" xfId="0" applyNumberFormat="1" applyFont="1" applyFill="1" applyProtection="1"/>
    <xf numFmtId="181" fontId="15" fillId="9" borderId="20" xfId="0" applyNumberFormat="1" applyFont="1" applyFill="1" applyBorder="1" applyProtection="1"/>
    <xf numFmtId="181" fontId="15" fillId="9" borderId="0" xfId="0" applyNumberFormat="1" applyFont="1" applyFill="1" applyBorder="1" applyProtection="1"/>
    <xf numFmtId="181" fontId="15" fillId="11" borderId="0" xfId="0" applyNumberFormat="1" applyFont="1" applyFill="1" applyBorder="1" applyAlignment="1" applyProtection="1"/>
    <xf numFmtId="181" fontId="15" fillId="9" borderId="0" xfId="0" applyNumberFormat="1" applyFont="1" applyFill="1" applyBorder="1" applyAlignment="1" applyProtection="1"/>
    <xf numFmtId="181" fontId="48" fillId="9" borderId="0" xfId="0" applyNumberFormat="1" applyFont="1" applyFill="1" applyBorder="1" applyAlignment="1" applyProtection="1"/>
    <xf numFmtId="181" fontId="15" fillId="16" borderId="0" xfId="0" applyNumberFormat="1" applyFont="1" applyFill="1" applyBorder="1" applyProtection="1"/>
    <xf numFmtId="181" fontId="15" fillId="10" borderId="0" xfId="0" applyNumberFormat="1" applyFont="1" applyFill="1" applyProtection="1"/>
    <xf numFmtId="166" fontId="15" fillId="10" borderId="0" xfId="25" applyNumberFormat="1" applyFont="1" applyFill="1" applyBorder="1" applyProtection="1"/>
    <xf numFmtId="181" fontId="19" fillId="12" borderId="0" xfId="0" applyNumberFormat="1" applyFont="1" applyFill="1" applyBorder="1" applyAlignment="1" applyProtection="1"/>
    <xf numFmtId="181" fontId="19" fillId="12" borderId="0" xfId="0" applyNumberFormat="1" applyFont="1" applyFill="1" applyBorder="1" applyAlignment="1" applyProtection="1">
      <alignment horizontal="left"/>
    </xf>
    <xf numFmtId="181" fontId="20" fillId="0" borderId="0" xfId="0" applyNumberFormat="1" applyFont="1"/>
    <xf numFmtId="181" fontId="15" fillId="0" borderId="0" xfId="25" applyNumberFormat="1" applyFont="1"/>
    <xf numFmtId="181" fontId="20" fillId="0" borderId="0" xfId="25" applyNumberFormat="1" applyFont="1"/>
    <xf numFmtId="181" fontId="15" fillId="12" borderId="0" xfId="0" applyNumberFormat="1" applyFont="1" applyFill="1" applyBorder="1" applyAlignment="1" applyProtection="1">
      <alignment horizontal="left"/>
    </xf>
    <xf numFmtId="181" fontId="20" fillId="11" borderId="0" xfId="0" applyNumberFormat="1" applyFont="1" applyFill="1" applyBorder="1" applyAlignment="1" applyProtection="1"/>
    <xf numFmtId="181" fontId="17" fillId="12" borderId="0" xfId="0" applyNumberFormat="1" applyFont="1" applyFill="1" applyBorder="1" applyAlignment="1" applyProtection="1"/>
    <xf numFmtId="181" fontId="20" fillId="9" borderId="0" xfId="0" applyNumberFormat="1" applyFont="1" applyFill="1" applyBorder="1" applyAlignment="1" applyProtection="1">
      <alignment wrapText="1"/>
    </xf>
    <xf numFmtId="181" fontId="17" fillId="12" borderId="0" xfId="0" applyNumberFormat="1" applyFont="1" applyFill="1" applyBorder="1" applyAlignment="1" applyProtection="1">
      <alignment horizontal="left"/>
    </xf>
    <xf numFmtId="181" fontId="15" fillId="9" borderId="0" xfId="0" applyNumberFormat="1" applyFont="1" applyFill="1" applyBorder="1" applyAlignment="1" applyProtection="1">
      <alignment horizontal="right"/>
    </xf>
    <xf numFmtId="181" fontId="15" fillId="9" borderId="0" xfId="0" applyNumberFormat="1" applyFont="1" applyFill="1" applyBorder="1" applyAlignment="1" applyProtection="1">
      <alignment wrapText="1"/>
    </xf>
    <xf numFmtId="181" fontId="20" fillId="0" borderId="0" xfId="0" applyNumberFormat="1" applyFont="1" applyBorder="1"/>
    <xf numFmtId="181" fontId="15" fillId="10" borderId="0" xfId="0" applyNumberFormat="1" applyFont="1" applyFill="1"/>
    <xf numFmtId="181" fontId="50" fillId="10" borderId="0" xfId="0" applyNumberFormat="1" applyFont="1" applyFill="1"/>
    <xf numFmtId="181" fontId="15" fillId="10" borderId="0" xfId="0" applyNumberFormat="1" applyFont="1" applyFill="1" applyBorder="1"/>
    <xf numFmtId="166" fontId="15" fillId="10" borderId="0" xfId="25" applyNumberFormat="1" applyFont="1" applyFill="1" applyBorder="1"/>
    <xf numFmtId="181" fontId="20" fillId="9" borderId="11" xfId="0" applyNumberFormat="1" applyFont="1" applyFill="1" applyBorder="1" applyProtection="1"/>
    <xf numFmtId="181" fontId="15" fillId="10" borderId="0" xfId="0" applyNumberFormat="1" applyFont="1" applyFill="1" applyBorder="1" applyProtection="1"/>
    <xf numFmtId="181" fontId="20" fillId="16" borderId="0" xfId="0" applyNumberFormat="1" applyFont="1" applyFill="1" applyBorder="1" applyAlignment="1" applyProtection="1">
      <alignment horizontal="right"/>
    </xf>
    <xf numFmtId="181" fontId="19" fillId="13" borderId="0" xfId="0" applyNumberFormat="1" applyFont="1" applyFill="1" applyBorder="1" applyAlignment="1" applyProtection="1"/>
    <xf numFmtId="181" fontId="19" fillId="14" borderId="0" xfId="0" applyNumberFormat="1" applyFont="1" applyFill="1" applyBorder="1" applyAlignment="1" applyProtection="1"/>
    <xf numFmtId="181" fontId="15" fillId="0" borderId="0" xfId="0" applyNumberFormat="1" applyFont="1" applyFill="1" applyBorder="1" applyProtection="1"/>
    <xf numFmtId="181" fontId="15" fillId="0" borderId="0" xfId="0" applyNumberFormat="1" applyFont="1" applyBorder="1"/>
    <xf numFmtId="181" fontId="48" fillId="9" borderId="0" xfId="0" applyNumberFormat="1" applyFont="1" applyFill="1" applyBorder="1" applyProtection="1"/>
    <xf numFmtId="181" fontId="19" fillId="12" borderId="0" xfId="0" applyNumberFormat="1" applyFont="1" applyFill="1" applyBorder="1" applyAlignment="1" applyProtection="1">
      <alignment horizontal="right"/>
    </xf>
    <xf numFmtId="166" fontId="19" fillId="13" borderId="0" xfId="25" applyNumberFormat="1" applyFont="1" applyFill="1" applyBorder="1" applyAlignment="1" applyProtection="1">
      <alignment horizontal="right"/>
    </xf>
    <xf numFmtId="181" fontId="51" fillId="11" borderId="0" xfId="0" applyNumberFormat="1" applyFont="1" applyFill="1" applyBorder="1" applyProtection="1"/>
    <xf numFmtId="181" fontId="52" fillId="12" borderId="0" xfId="0" applyNumberFormat="1" applyFont="1" applyFill="1" applyBorder="1" applyAlignment="1" applyProtection="1"/>
    <xf numFmtId="181" fontId="52" fillId="12" borderId="0" xfId="0" quotePrefix="1" applyNumberFormat="1" applyFont="1" applyFill="1" applyBorder="1" applyAlignment="1" applyProtection="1">
      <alignment horizontal="left" indent="1"/>
    </xf>
    <xf numFmtId="181" fontId="52" fillId="12" borderId="0" xfId="0" applyNumberFormat="1" applyFont="1" applyFill="1" applyBorder="1" applyAlignment="1" applyProtection="1">
      <alignment horizontal="right"/>
    </xf>
    <xf numFmtId="181" fontId="51" fillId="0" borderId="0" xfId="0" applyNumberFormat="1" applyFont="1" applyBorder="1"/>
    <xf numFmtId="181" fontId="51" fillId="0" borderId="0" xfId="0" applyNumberFormat="1" applyFont="1"/>
    <xf numFmtId="181" fontId="19" fillId="12" borderId="0" xfId="27" applyNumberFormat="1" applyFont="1" applyFill="1" applyBorder="1" applyAlignment="1" applyProtection="1"/>
    <xf numFmtId="181" fontId="19" fillId="12" borderId="0" xfId="27" applyNumberFormat="1" applyFont="1" applyFill="1" applyBorder="1" applyAlignment="1" applyProtection="1">
      <alignment horizontal="right"/>
    </xf>
    <xf numFmtId="181" fontId="19" fillId="14" borderId="0" xfId="27" applyNumberFormat="1" applyFont="1" applyFill="1" applyBorder="1" applyAlignment="1" applyProtection="1">
      <alignment horizontal="right"/>
    </xf>
    <xf numFmtId="181" fontId="53" fillId="9" borderId="0" xfId="0" applyNumberFormat="1" applyFont="1" applyFill="1" applyBorder="1" applyProtection="1"/>
    <xf numFmtId="166" fontId="15" fillId="0" borderId="0" xfId="25" applyNumberFormat="1" applyFont="1"/>
    <xf numFmtId="166" fontId="15" fillId="0" borderId="0" xfId="25" applyNumberFormat="1" applyFont="1" applyBorder="1"/>
    <xf numFmtId="166" fontId="15" fillId="11" borderId="0" xfId="25" applyNumberFormat="1" applyFont="1" applyFill="1" applyBorder="1" applyAlignment="1" applyProtection="1"/>
    <xf numFmtId="181" fontId="17" fillId="9" borderId="0" xfId="0" applyNumberFormat="1" applyFont="1" applyFill="1" applyBorder="1" applyAlignment="1" applyProtection="1">
      <alignment horizontal="right"/>
    </xf>
    <xf numFmtId="181" fontId="17" fillId="9" borderId="0" xfId="0" applyNumberFormat="1" applyFont="1" applyFill="1" applyBorder="1" applyAlignment="1" applyProtection="1">
      <alignment horizontal="center"/>
    </xf>
    <xf numFmtId="181" fontId="15" fillId="9" borderId="21" xfId="0" applyNumberFormat="1" applyFont="1" applyFill="1" applyBorder="1" applyProtection="1"/>
    <xf numFmtId="181" fontId="19" fillId="9" borderId="0" xfId="4" applyNumberFormat="1" applyFont="1" applyFill="1" applyBorder="1" applyAlignment="1" applyProtection="1">
      <protection locked="0"/>
    </xf>
    <xf numFmtId="181" fontId="19" fillId="13" borderId="0" xfId="27" applyNumberFormat="1" applyFont="1" applyFill="1" applyBorder="1" applyAlignment="1" applyProtection="1">
      <alignment horizontal="right"/>
    </xf>
    <xf numFmtId="181" fontId="55" fillId="9" borderId="0" xfId="0" applyNumberFormat="1" applyFont="1" applyFill="1" applyBorder="1" applyProtection="1"/>
    <xf numFmtId="181" fontId="15" fillId="9" borderId="0" xfId="4" applyNumberFormat="1" applyFont="1" applyFill="1" applyBorder="1" applyProtection="1"/>
    <xf numFmtId="181" fontId="50" fillId="10" borderId="0" xfId="27" applyNumberFormat="1" applyFont="1" applyFill="1" applyProtection="1">
      <protection hidden="1"/>
    </xf>
    <xf numFmtId="181" fontId="50" fillId="10" borderId="0" xfId="0" applyNumberFormat="1" applyFont="1" applyFill="1" applyBorder="1"/>
    <xf numFmtId="166" fontId="50" fillId="10" borderId="0" xfId="25" applyNumberFormat="1" applyFont="1" applyFill="1"/>
    <xf numFmtId="181" fontId="52" fillId="9" borderId="0" xfId="4" applyNumberFormat="1" applyFont="1" applyFill="1" applyBorder="1" applyAlignment="1" applyProtection="1">
      <protection locked="0"/>
    </xf>
    <xf numFmtId="181" fontId="47" fillId="15" borderId="11" xfId="27" applyNumberFormat="1" applyFont="1" applyFill="1" applyBorder="1" applyAlignment="1" applyProtection="1">
      <alignment horizontal="left" wrapText="1"/>
    </xf>
    <xf numFmtId="181" fontId="15" fillId="9" borderId="11" xfId="0" applyNumberFormat="1" applyFont="1" applyFill="1" applyBorder="1" applyProtection="1"/>
    <xf numFmtId="181" fontId="52" fillId="12" borderId="0" xfId="27" applyNumberFormat="1" applyFont="1" applyFill="1" applyBorder="1" applyAlignment="1" applyProtection="1"/>
    <xf numFmtId="166" fontId="50" fillId="10" borderId="0" xfId="25" applyNumberFormat="1" applyFont="1" applyFill="1" applyProtection="1">
      <protection hidden="1"/>
    </xf>
    <xf numFmtId="0" fontId="15" fillId="11" borderId="0" xfId="22" applyFont="1" applyFill="1" applyProtection="1"/>
    <xf numFmtId="38" fontId="15" fillId="11" borderId="0" xfId="22" applyNumberFormat="1" applyFont="1" applyFill="1" applyProtection="1"/>
    <xf numFmtId="38" fontId="15" fillId="11" borderId="0" xfId="19" applyNumberFormat="1" applyFont="1" applyFill="1" applyBorder="1" applyProtection="1"/>
    <xf numFmtId="38" fontId="15" fillId="11" borderId="0" xfId="19" applyNumberFormat="1" applyFont="1" applyFill="1" applyProtection="1"/>
    <xf numFmtId="0" fontId="15" fillId="11" borderId="0" xfId="22" applyFont="1" applyFill="1" applyBorder="1" applyProtection="1"/>
    <xf numFmtId="0" fontId="15" fillId="0" borderId="0" xfId="0" applyFont="1"/>
    <xf numFmtId="38" fontId="17" fillId="9" borderId="0" xfId="22" applyNumberFormat="1" applyFont="1" applyFill="1" applyProtection="1"/>
    <xf numFmtId="0" fontId="47" fillId="15" borderId="0" xfId="27" applyFont="1" applyFill="1" applyBorder="1" applyAlignment="1" applyProtection="1">
      <alignment horizontal="left"/>
    </xf>
    <xf numFmtId="0" fontId="17" fillId="13" borderId="0" xfId="0" applyNumberFormat="1" applyFont="1" applyFill="1" applyBorder="1" applyAlignment="1" applyProtection="1">
      <alignment horizontal="center"/>
    </xf>
    <xf numFmtId="0" fontId="17" fillId="14" borderId="0" xfId="0" applyNumberFormat="1" applyFont="1" applyFill="1" applyBorder="1" applyAlignment="1" applyProtection="1">
      <alignment horizontal="center"/>
    </xf>
    <xf numFmtId="38" fontId="20" fillId="9" borderId="0" xfId="19" applyNumberFormat="1" applyFont="1" applyFill="1" applyProtection="1"/>
    <xf numFmtId="38" fontId="20" fillId="9" borderId="0" xfId="19" applyNumberFormat="1" applyFont="1" applyFill="1" applyBorder="1" applyProtection="1"/>
    <xf numFmtId="0" fontId="20" fillId="9" borderId="0" xfId="27" applyFont="1" applyFill="1" applyAlignment="1" applyProtection="1">
      <alignment horizontal="right"/>
    </xf>
    <xf numFmtId="38" fontId="15" fillId="9" borderId="0" xfId="0" applyNumberFormat="1" applyFont="1" applyFill="1" applyBorder="1" applyProtection="1"/>
    <xf numFmtId="38" fontId="15" fillId="9" borderId="0" xfId="19" applyNumberFormat="1" applyFont="1" applyFill="1" applyBorder="1" applyProtection="1"/>
    <xf numFmtId="0" fontId="15" fillId="11" borderId="0" xfId="19" applyFont="1" applyFill="1" applyProtection="1"/>
    <xf numFmtId="49" fontId="19" fillId="12" borderId="0" xfId="27" applyNumberFormat="1" applyFont="1" applyFill="1" applyBorder="1" applyAlignment="1" applyProtection="1"/>
    <xf numFmtId="169" fontId="15" fillId="0" borderId="0" xfId="0" applyNumberFormat="1" applyFont="1"/>
    <xf numFmtId="0" fontId="15" fillId="0" borderId="0" xfId="0" applyFont="1" applyBorder="1"/>
    <xf numFmtId="0" fontId="15" fillId="11" borderId="0" xfId="19" applyFont="1" applyFill="1" applyBorder="1" applyProtection="1"/>
    <xf numFmtId="0" fontId="19" fillId="12" borderId="0" xfId="27" quotePrefix="1" applyFont="1" applyFill="1" applyBorder="1" applyAlignment="1" applyProtection="1"/>
    <xf numFmtId="3" fontId="19" fillId="12" borderId="0" xfId="27" applyNumberFormat="1" applyFont="1" applyFill="1" applyBorder="1" applyAlignment="1" applyProtection="1">
      <alignment horizontal="right"/>
    </xf>
    <xf numFmtId="0" fontId="17" fillId="14" borderId="0" xfId="0" applyNumberFormat="1" applyFont="1" applyFill="1" applyBorder="1" applyAlignment="1" applyProtection="1">
      <alignment horizontal="right"/>
    </xf>
    <xf numFmtId="0" fontId="15" fillId="10" borderId="0" xfId="0" applyFont="1" applyFill="1"/>
    <xf numFmtId="0" fontId="15" fillId="10" borderId="0" xfId="0" applyFont="1" applyFill="1" applyBorder="1"/>
    <xf numFmtId="3" fontId="15" fillId="0" borderId="0" xfId="0" applyNumberFormat="1" applyFont="1"/>
    <xf numFmtId="49" fontId="15" fillId="11" borderId="0" xfId="22" applyNumberFormat="1" applyFont="1" applyFill="1" applyProtection="1"/>
    <xf numFmtId="169" fontId="19" fillId="14" borderId="0" xfId="27" applyNumberFormat="1" applyFont="1" applyFill="1" applyBorder="1" applyAlignment="1" applyProtection="1"/>
    <xf numFmtId="0" fontId="19" fillId="14" borderId="0" xfId="27" applyFont="1" applyFill="1" applyBorder="1" applyAlignment="1" applyProtection="1">
      <alignment horizontal="right"/>
    </xf>
    <xf numFmtId="9" fontId="19" fillId="13" borderId="0" xfId="27" applyNumberFormat="1" applyFont="1" applyFill="1" applyBorder="1" applyAlignment="1" applyProtection="1">
      <alignment horizontal="right"/>
    </xf>
    <xf numFmtId="9" fontId="19" fillId="14" borderId="0" xfId="27" applyNumberFormat="1" applyFont="1" applyFill="1" applyBorder="1" applyAlignment="1" applyProtection="1">
      <alignment horizontal="right"/>
    </xf>
    <xf numFmtId="9" fontId="19" fillId="12" borderId="0" xfId="27" applyNumberFormat="1" applyFont="1" applyFill="1" applyBorder="1" applyAlignment="1" applyProtection="1">
      <alignment horizontal="right"/>
    </xf>
    <xf numFmtId="0" fontId="50" fillId="10" borderId="0" xfId="27" applyFont="1" applyFill="1" applyProtection="1">
      <protection hidden="1"/>
    </xf>
    <xf numFmtId="38" fontId="50" fillId="10" borderId="0" xfId="22" applyNumberFormat="1" applyFont="1" applyFill="1" applyProtection="1"/>
    <xf numFmtId="38" fontId="15" fillId="10" borderId="0" xfId="19" applyNumberFormat="1" applyFont="1" applyFill="1" applyBorder="1" applyProtection="1"/>
    <xf numFmtId="38" fontId="15" fillId="10" borderId="0" xfId="19" applyNumberFormat="1" applyFont="1" applyFill="1" applyProtection="1"/>
    <xf numFmtId="0" fontId="15" fillId="10" borderId="0" xfId="22" applyFont="1" applyFill="1" applyBorder="1" applyProtection="1"/>
    <xf numFmtId="0" fontId="15" fillId="11" borderId="0" xfId="0" applyFont="1" applyFill="1" applyProtection="1"/>
    <xf numFmtId="3" fontId="17" fillId="12" borderId="0" xfId="0" applyNumberFormat="1" applyFont="1" applyFill="1" applyBorder="1" applyAlignment="1" applyProtection="1">
      <alignment horizontal="center"/>
    </xf>
    <xf numFmtId="38" fontId="20" fillId="9" borderId="22" xfId="0" applyNumberFormat="1" applyFont="1" applyFill="1" applyBorder="1" applyProtection="1"/>
    <xf numFmtId="38" fontId="20" fillId="9" borderId="0" xfId="0" applyNumberFormat="1" applyFont="1" applyFill="1" applyBorder="1" applyProtection="1"/>
    <xf numFmtId="38" fontId="15" fillId="9" borderId="0" xfId="18" applyNumberFormat="1" applyFont="1" applyFill="1" applyBorder="1" applyProtection="1"/>
    <xf numFmtId="0" fontId="15" fillId="11" borderId="0" xfId="18" applyFont="1" applyFill="1" applyProtection="1"/>
    <xf numFmtId="38" fontId="15" fillId="10" borderId="0" xfId="0" applyNumberFormat="1" applyFont="1" applyFill="1" applyBorder="1" applyAlignment="1" applyProtection="1">
      <alignment horizontal="right"/>
    </xf>
    <xf numFmtId="0" fontId="19" fillId="17" borderId="0" xfId="27" applyFont="1" applyFill="1" applyBorder="1" applyAlignment="1" applyProtection="1">
      <alignment horizontal="center"/>
    </xf>
    <xf numFmtId="0" fontId="47" fillId="15" borderId="11" xfId="27" applyFont="1" applyFill="1" applyBorder="1" applyAlignment="1" applyProtection="1">
      <alignment horizontal="left"/>
    </xf>
    <xf numFmtId="38" fontId="20" fillId="9" borderId="0" xfId="20" applyNumberFormat="1" applyFont="1" applyFill="1" applyProtection="1"/>
    <xf numFmtId="38" fontId="20" fillId="9" borderId="0" xfId="20" applyNumberFormat="1" applyFont="1" applyFill="1" applyBorder="1" applyProtection="1"/>
    <xf numFmtId="38" fontId="15" fillId="9" borderId="0" xfId="20" applyNumberFormat="1" applyFont="1" applyFill="1" applyProtection="1"/>
    <xf numFmtId="38" fontId="15" fillId="9" borderId="0" xfId="20" applyNumberFormat="1" applyFont="1" applyFill="1" applyBorder="1" applyProtection="1"/>
    <xf numFmtId="38" fontId="15" fillId="9" borderId="0" xfId="0" applyNumberFormat="1" applyFont="1" applyFill="1" applyBorder="1" applyAlignment="1" applyProtection="1">
      <alignment horizontal="right"/>
    </xf>
    <xf numFmtId="0" fontId="15" fillId="11" borderId="0" xfId="18" applyFont="1" applyFill="1" applyBorder="1" applyProtection="1"/>
    <xf numFmtId="38" fontId="19" fillId="12" borderId="0" xfId="27" applyNumberFormat="1" applyFont="1" applyFill="1" applyBorder="1" applyAlignment="1" applyProtection="1"/>
    <xf numFmtId="0" fontId="20" fillId="9" borderId="10" xfId="27" applyFont="1" applyFill="1" applyBorder="1" applyAlignment="1" applyProtection="1">
      <alignment horizontal="right"/>
    </xf>
    <xf numFmtId="0" fontId="15" fillId="10" borderId="0" xfId="18" applyFont="1" applyFill="1"/>
    <xf numFmtId="0" fontId="47" fillId="15" borderId="19" xfId="27" applyFont="1" applyFill="1" applyBorder="1" applyAlignment="1" applyProtection="1">
      <alignment horizontal="left"/>
    </xf>
    <xf numFmtId="38" fontId="20" fillId="9" borderId="19" xfId="0" applyNumberFormat="1" applyFont="1" applyFill="1" applyBorder="1" applyProtection="1"/>
    <xf numFmtId="38" fontId="50" fillId="10" borderId="0" xfId="0" applyNumberFormat="1" applyFont="1" applyFill="1"/>
    <xf numFmtId="166" fontId="15" fillId="0" borderId="0" xfId="0" applyNumberFormat="1" applyFont="1" applyBorder="1"/>
    <xf numFmtId="38" fontId="15" fillId="11" borderId="0" xfId="18" applyNumberFormat="1" applyFont="1" applyFill="1" applyBorder="1" applyProtection="1"/>
    <xf numFmtId="38" fontId="15" fillId="11" borderId="0" xfId="18" applyNumberFormat="1" applyFont="1" applyFill="1" applyProtection="1"/>
    <xf numFmtId="3" fontId="19" fillId="13" borderId="0" xfId="27" applyNumberFormat="1" applyFont="1" applyFill="1" applyBorder="1" applyAlignment="1" applyProtection="1">
      <alignment horizontal="right"/>
    </xf>
    <xf numFmtId="3" fontId="19" fillId="14" borderId="0" xfId="27" applyNumberFormat="1" applyFont="1" applyFill="1" applyBorder="1" applyAlignment="1" applyProtection="1">
      <alignment horizontal="right"/>
    </xf>
    <xf numFmtId="171" fontId="15" fillId="0" borderId="0" xfId="0" applyNumberFormat="1" applyFont="1"/>
    <xf numFmtId="0" fontId="50" fillId="10" borderId="0" xfId="27" applyFont="1" applyFill="1" applyAlignment="1" applyProtection="1">
      <alignment horizontal="left"/>
      <protection hidden="1"/>
    </xf>
    <xf numFmtId="49" fontId="19" fillId="12" borderId="0" xfId="27" quotePrefix="1" applyNumberFormat="1" applyFont="1" applyFill="1" applyBorder="1" applyAlignment="1" applyProtection="1"/>
    <xf numFmtId="38" fontId="15" fillId="10" borderId="0" xfId="0" applyNumberFormat="1" applyFont="1" applyFill="1" applyBorder="1" applyProtection="1"/>
    <xf numFmtId="0" fontId="15" fillId="10" borderId="0" xfId="27" applyFont="1" applyFill="1" applyProtection="1"/>
    <xf numFmtId="0" fontId="15" fillId="10" borderId="0" xfId="27" applyFont="1" applyFill="1" applyBorder="1" applyProtection="1"/>
    <xf numFmtId="38" fontId="15" fillId="16" borderId="0" xfId="0" applyNumberFormat="1" applyFont="1" applyFill="1" applyBorder="1" applyProtection="1"/>
    <xf numFmtId="0" fontId="15" fillId="11" borderId="0" xfId="20" applyFont="1" applyFill="1" applyProtection="1"/>
    <xf numFmtId="9" fontId="17" fillId="12" borderId="0" xfId="20" applyNumberFormat="1" applyFont="1" applyFill="1" applyBorder="1" applyAlignment="1" applyProtection="1">
      <alignment horizontal="center"/>
    </xf>
    <xf numFmtId="0" fontId="15" fillId="11" borderId="0" xfId="20" applyFont="1" applyFill="1" applyBorder="1" applyProtection="1"/>
    <xf numFmtId="0" fontId="20" fillId="11" borderId="0" xfId="22" applyFont="1" applyFill="1" applyBorder="1" applyProtection="1"/>
    <xf numFmtId="0" fontId="20" fillId="11" borderId="0" xfId="20" applyFont="1" applyFill="1" applyProtection="1"/>
    <xf numFmtId="0" fontId="15" fillId="10" borderId="0" xfId="21" applyFont="1" applyFill="1" applyProtection="1"/>
    <xf numFmtId="38" fontId="20" fillId="10" borderId="0" xfId="21" applyNumberFormat="1" applyFont="1" applyFill="1" applyAlignment="1" applyProtection="1">
      <alignment horizontal="center"/>
    </xf>
    <xf numFmtId="38" fontId="15" fillId="10" borderId="0" xfId="21" applyNumberFormat="1" applyFont="1" applyFill="1" applyProtection="1"/>
    <xf numFmtId="0" fontId="15" fillId="10" borderId="0" xfId="20" applyFont="1" applyFill="1"/>
    <xf numFmtId="181" fontId="17" fillId="9" borderId="0" xfId="0" applyNumberFormat="1" applyFont="1" applyFill="1" applyBorder="1" applyProtection="1"/>
    <xf numFmtId="181" fontId="20" fillId="9" borderId="0" xfId="4" applyNumberFormat="1" applyFont="1" applyFill="1" applyBorder="1" applyAlignment="1" applyProtection="1">
      <alignment horizontal="right"/>
    </xf>
    <xf numFmtId="181" fontId="17" fillId="13" borderId="0" xfId="0" applyNumberFormat="1" applyFont="1" applyFill="1" applyBorder="1" applyAlignment="1" applyProtection="1">
      <alignment horizontal="right"/>
    </xf>
    <xf numFmtId="181" fontId="17" fillId="14" borderId="0" xfId="0" applyNumberFormat="1" applyFont="1" applyFill="1" applyBorder="1" applyAlignment="1" applyProtection="1">
      <alignment horizontal="right"/>
    </xf>
    <xf numFmtId="181" fontId="15" fillId="9" borderId="0" xfId="4" applyNumberFormat="1" applyFont="1" applyFill="1" applyBorder="1" applyAlignment="1" applyProtection="1">
      <alignment horizontal="right"/>
    </xf>
    <xf numFmtId="181" fontId="51" fillId="9" borderId="0" xfId="0" applyNumberFormat="1" applyFont="1" applyFill="1" applyBorder="1" applyProtection="1"/>
    <xf numFmtId="181" fontId="51" fillId="9" borderId="0" xfId="0" applyNumberFormat="1" applyFont="1" applyFill="1" applyBorder="1" applyAlignment="1" applyProtection="1">
      <alignment horizontal="right"/>
    </xf>
    <xf numFmtId="181" fontId="15" fillId="9" borderId="0" xfId="4" applyNumberFormat="1" applyFont="1" applyFill="1" applyBorder="1" applyAlignment="1" applyProtection="1"/>
    <xf numFmtId="181" fontId="17" fillId="9" borderId="0" xfId="4" applyNumberFormat="1" applyFont="1" applyFill="1" applyBorder="1" applyAlignment="1" applyProtection="1">
      <alignment horizontal="right"/>
    </xf>
    <xf numFmtId="181" fontId="55" fillId="11" borderId="0" xfId="0" applyNumberFormat="1" applyFont="1" applyFill="1" applyBorder="1" applyProtection="1"/>
    <xf numFmtId="181" fontId="55" fillId="9" borderId="0" xfId="0" applyNumberFormat="1" applyFont="1" applyFill="1" applyBorder="1" applyAlignment="1" applyProtection="1">
      <alignment horizontal="right"/>
    </xf>
    <xf numFmtId="181" fontId="17" fillId="9" borderId="0" xfId="4" applyNumberFormat="1" applyFont="1" applyFill="1" applyBorder="1" applyAlignment="1" applyProtection="1"/>
    <xf numFmtId="181" fontId="54" fillId="9" borderId="0" xfId="0" applyNumberFormat="1" applyFont="1" applyFill="1" applyBorder="1" applyAlignment="1" applyProtection="1">
      <alignment horizontal="right"/>
    </xf>
    <xf numFmtId="181" fontId="15" fillId="9" borderId="0" xfId="0" applyNumberFormat="1" applyFont="1" applyFill="1" applyBorder="1"/>
    <xf numFmtId="181" fontId="15" fillId="9" borderId="0" xfId="0" applyNumberFormat="1" applyFont="1" applyFill="1"/>
    <xf numFmtId="181" fontId="54" fillId="9" borderId="0" xfId="0" applyNumberFormat="1" applyFont="1" applyFill="1" applyBorder="1" applyProtection="1"/>
    <xf numFmtId="181" fontId="51" fillId="11" borderId="0" xfId="0" applyNumberFormat="1" applyFont="1" applyFill="1" applyBorder="1" applyAlignment="1" applyProtection="1"/>
    <xf numFmtId="181" fontId="51" fillId="9" borderId="0" xfId="0" applyNumberFormat="1" applyFont="1" applyFill="1" applyBorder="1" applyAlignment="1" applyProtection="1"/>
    <xf numFmtId="181" fontId="15" fillId="9" borderId="0" xfId="0" applyNumberFormat="1" applyFont="1" applyFill="1" applyBorder="1" applyAlignment="1">
      <alignment vertical="top" wrapText="1"/>
    </xf>
    <xf numFmtId="181" fontId="20" fillId="9" borderId="0" xfId="0" applyNumberFormat="1" applyFont="1" applyFill="1" applyBorder="1" applyAlignment="1" applyProtection="1">
      <alignment horizontal="left"/>
    </xf>
    <xf numFmtId="181" fontId="19" fillId="9" borderId="0" xfId="4" applyNumberFormat="1" applyFont="1" applyFill="1" applyBorder="1" applyAlignment="1" applyProtection="1">
      <alignment horizontal="right"/>
    </xf>
    <xf numFmtId="181" fontId="19" fillId="14" borderId="1" xfId="0" applyNumberFormat="1" applyFont="1" applyFill="1" applyBorder="1" applyAlignment="1" applyProtection="1"/>
    <xf numFmtId="181" fontId="19" fillId="12" borderId="1" xfId="0" applyNumberFormat="1" applyFont="1" applyFill="1" applyBorder="1" applyAlignment="1" applyProtection="1">
      <alignment horizontal="right"/>
    </xf>
    <xf numFmtId="181" fontId="15" fillId="9" borderId="1" xfId="0" applyNumberFormat="1" applyFont="1" applyFill="1" applyBorder="1" applyAlignment="1" applyProtection="1">
      <alignment horizontal="right"/>
    </xf>
    <xf numFmtId="166" fontId="19" fillId="13" borderId="1" xfId="25" applyNumberFormat="1" applyFont="1" applyFill="1" applyBorder="1" applyAlignment="1" applyProtection="1">
      <alignment horizontal="right"/>
    </xf>
    <xf numFmtId="166" fontId="19" fillId="14" borderId="1" xfId="25" applyNumberFormat="1" applyFont="1" applyFill="1" applyBorder="1" applyAlignment="1" applyProtection="1">
      <alignment horizontal="right"/>
    </xf>
    <xf numFmtId="181" fontId="20" fillId="10" borderId="1" xfId="0" applyNumberFormat="1" applyFont="1" applyFill="1" applyBorder="1" applyAlignment="1" applyProtection="1">
      <alignment horizontal="right"/>
    </xf>
    <xf numFmtId="181" fontId="17" fillId="12" borderId="1" xfId="0" applyNumberFormat="1" applyFont="1" applyFill="1" applyBorder="1" applyAlignment="1" applyProtection="1">
      <alignment horizontal="right"/>
    </xf>
    <xf numFmtId="181" fontId="20" fillId="9" borderId="1" xfId="0" applyNumberFormat="1" applyFont="1" applyFill="1" applyBorder="1" applyAlignment="1" applyProtection="1">
      <alignment horizontal="right"/>
    </xf>
    <xf numFmtId="166" fontId="17" fillId="13" borderId="1" xfId="25" applyNumberFormat="1" applyFont="1" applyFill="1" applyBorder="1" applyAlignment="1" applyProtection="1">
      <alignment horizontal="right"/>
    </xf>
    <xf numFmtId="166" fontId="17" fillId="14" borderId="1" xfId="25" applyNumberFormat="1" applyFont="1" applyFill="1" applyBorder="1" applyAlignment="1" applyProtection="1">
      <alignment horizontal="right"/>
    </xf>
    <xf numFmtId="181" fontId="17" fillId="14" borderId="1" xfId="0" applyNumberFormat="1" applyFont="1" applyFill="1" applyBorder="1" applyAlignment="1" applyProtection="1"/>
    <xf numFmtId="181" fontId="17" fillId="12" borderId="1" xfId="0" applyNumberFormat="1" applyFont="1" applyFill="1" applyBorder="1" applyAlignment="1" applyProtection="1"/>
    <xf numFmtId="181" fontId="15" fillId="10" borderId="1" xfId="25" applyNumberFormat="1" applyFont="1" applyFill="1" applyBorder="1" applyAlignment="1" applyProtection="1">
      <alignment horizontal="right"/>
    </xf>
    <xf numFmtId="181" fontId="19" fillId="14" borderId="1" xfId="0" applyNumberFormat="1" applyFont="1" applyFill="1" applyBorder="1" applyAlignment="1" applyProtection="1">
      <alignment horizontal="right"/>
    </xf>
    <xf numFmtId="181" fontId="19" fillId="14" borderId="1" xfId="25" applyNumberFormat="1" applyFont="1" applyFill="1" applyBorder="1" applyAlignment="1" applyProtection="1">
      <alignment horizontal="right"/>
      <protection locked="0"/>
    </xf>
    <xf numFmtId="181" fontId="17" fillId="14" borderId="1" xfId="0" applyNumberFormat="1" applyFont="1" applyFill="1" applyBorder="1" applyAlignment="1" applyProtection="1">
      <alignment horizontal="right"/>
    </xf>
    <xf numFmtId="183" fontId="17" fillId="12" borderId="1" xfId="0" applyNumberFormat="1" applyFont="1" applyFill="1" applyBorder="1" applyAlignment="1" applyProtection="1">
      <alignment horizontal="right"/>
    </xf>
    <xf numFmtId="183" fontId="19" fillId="12" borderId="1" xfId="0" applyNumberFormat="1" applyFont="1" applyFill="1" applyBorder="1" applyAlignment="1" applyProtection="1">
      <alignment horizontal="right"/>
    </xf>
    <xf numFmtId="183" fontId="20" fillId="10" borderId="1" xfId="0" applyNumberFormat="1" applyFont="1" applyFill="1" applyBorder="1" applyAlignment="1" applyProtection="1">
      <alignment horizontal="right"/>
    </xf>
    <xf numFmtId="166" fontId="20" fillId="16" borderId="1" xfId="25" applyNumberFormat="1" applyFont="1" applyFill="1" applyBorder="1" applyAlignment="1" applyProtection="1">
      <alignment horizontal="right"/>
    </xf>
    <xf numFmtId="166" fontId="20" fillId="10" borderId="1" xfId="25" applyNumberFormat="1" applyFont="1" applyFill="1" applyBorder="1" applyAlignment="1" applyProtection="1">
      <alignment horizontal="right"/>
    </xf>
    <xf numFmtId="181" fontId="52" fillId="12" borderId="1" xfId="0" applyNumberFormat="1" applyFont="1" applyFill="1" applyBorder="1" applyAlignment="1" applyProtection="1">
      <alignment horizontal="right"/>
    </xf>
    <xf numFmtId="181" fontId="20" fillId="10" borderId="1" xfId="0" applyNumberFormat="1" applyFont="1" applyFill="1" applyBorder="1" applyProtection="1"/>
    <xf numFmtId="181" fontId="20" fillId="9" borderId="1" xfId="0" applyNumberFormat="1" applyFont="1" applyFill="1" applyBorder="1" applyProtection="1"/>
    <xf numFmtId="181" fontId="19" fillId="12" borderId="1" xfId="0" applyNumberFormat="1" applyFont="1" applyFill="1" applyBorder="1" applyAlignment="1" applyProtection="1"/>
    <xf numFmtId="181" fontId="19" fillId="9" borderId="1" xfId="0" applyNumberFormat="1" applyFont="1" applyFill="1" applyBorder="1" applyAlignment="1" applyProtection="1"/>
    <xf numFmtId="181" fontId="15" fillId="9" borderId="1" xfId="0" applyNumberFormat="1" applyFont="1" applyFill="1" applyBorder="1" applyProtection="1"/>
    <xf numFmtId="181" fontId="15" fillId="10" borderId="1" xfId="0" applyNumberFormat="1" applyFont="1" applyFill="1" applyBorder="1" applyAlignment="1" applyProtection="1">
      <alignment horizontal="right"/>
    </xf>
    <xf numFmtId="181" fontId="52" fillId="14" borderId="1" xfId="0" applyNumberFormat="1" applyFont="1" applyFill="1" applyBorder="1" applyAlignment="1" applyProtection="1">
      <alignment horizontal="right"/>
    </xf>
    <xf numFmtId="181" fontId="17" fillId="13" borderId="1" xfId="0" applyNumberFormat="1" applyFont="1" applyFill="1" applyBorder="1" applyAlignment="1" applyProtection="1">
      <alignment horizontal="right"/>
    </xf>
    <xf numFmtId="166" fontId="19" fillId="12" borderId="1" xfId="25" applyNumberFormat="1" applyFont="1" applyFill="1" applyBorder="1" applyAlignment="1" applyProtection="1">
      <alignment horizontal="right"/>
    </xf>
    <xf numFmtId="166" fontId="17" fillId="12" borderId="1" xfId="25" applyNumberFormat="1" applyFont="1" applyFill="1" applyBorder="1" applyAlignment="1" applyProtection="1">
      <alignment horizontal="right"/>
    </xf>
    <xf numFmtId="9" fontId="19" fillId="13" borderId="1" xfId="0" applyNumberFormat="1" applyFont="1" applyFill="1" applyBorder="1" applyAlignment="1" applyProtection="1">
      <alignment horizontal="right"/>
    </xf>
    <xf numFmtId="9" fontId="19" fillId="14" borderId="1" xfId="27" applyNumberFormat="1" applyFont="1" applyFill="1" applyBorder="1" applyAlignment="1" applyProtection="1">
      <alignment horizontal="right"/>
    </xf>
    <xf numFmtId="9" fontId="19" fillId="12" borderId="1" xfId="0" applyNumberFormat="1" applyFont="1" applyFill="1" applyBorder="1" applyAlignment="1" applyProtection="1">
      <alignment horizontal="right"/>
    </xf>
    <xf numFmtId="9" fontId="19" fillId="14" borderId="1" xfId="25" applyNumberFormat="1" applyFont="1" applyFill="1" applyBorder="1" applyAlignment="1" applyProtection="1">
      <alignment horizontal="right"/>
    </xf>
    <xf numFmtId="9" fontId="15" fillId="9" borderId="1" xfId="0" applyNumberFormat="1" applyFont="1" applyFill="1" applyBorder="1" applyAlignment="1" applyProtection="1">
      <alignment horizontal="right"/>
    </xf>
    <xf numFmtId="9" fontId="19" fillId="12" borderId="1" xfId="27" applyNumberFormat="1" applyFont="1" applyFill="1" applyBorder="1" applyAlignment="1" applyProtection="1">
      <alignment horizontal="right"/>
    </xf>
    <xf numFmtId="9" fontId="19" fillId="14" borderId="1" xfId="0" applyNumberFormat="1" applyFont="1" applyFill="1" applyBorder="1" applyAlignment="1" applyProtection="1">
      <alignment horizontal="right"/>
    </xf>
    <xf numFmtId="9" fontId="15" fillId="16" borderId="1" xfId="0" applyNumberFormat="1" applyFont="1" applyFill="1" applyBorder="1" applyAlignment="1" applyProtection="1">
      <alignment horizontal="right"/>
    </xf>
    <xf numFmtId="9" fontId="15" fillId="10" borderId="1" xfId="0" applyNumberFormat="1" applyFont="1" applyFill="1" applyBorder="1" applyAlignment="1" applyProtection="1">
      <alignment horizontal="right"/>
    </xf>
    <xf numFmtId="166" fontId="15" fillId="10" borderId="1" xfId="0" applyNumberFormat="1" applyFont="1" applyFill="1" applyBorder="1" applyAlignment="1" applyProtection="1">
      <alignment horizontal="right"/>
    </xf>
    <xf numFmtId="166" fontId="15" fillId="9" borderId="1" xfId="0" applyNumberFormat="1" applyFont="1" applyFill="1" applyBorder="1" applyAlignment="1" applyProtection="1">
      <alignment horizontal="right"/>
    </xf>
    <xf numFmtId="178" fontId="17" fillId="13" borderId="1" xfId="0" applyNumberFormat="1" applyFont="1" applyFill="1" applyBorder="1" applyAlignment="1" applyProtection="1">
      <alignment horizontal="right"/>
    </xf>
    <xf numFmtId="178" fontId="17" fillId="14" borderId="1" xfId="27" applyNumberFormat="1" applyFont="1" applyFill="1" applyBorder="1" applyAlignment="1" applyProtection="1"/>
    <xf numFmtId="178" fontId="17" fillId="12" borderId="1" xfId="27" applyNumberFormat="1" applyFont="1" applyFill="1" applyBorder="1" applyAlignment="1" applyProtection="1"/>
    <xf numFmtId="178" fontId="17" fillId="12" borderId="1" xfId="0" applyNumberFormat="1" applyFont="1" applyFill="1" applyBorder="1" applyAlignment="1" applyProtection="1">
      <alignment horizontal="right"/>
    </xf>
    <xf numFmtId="178" fontId="19" fillId="13" borderId="1" xfId="0" applyNumberFormat="1" applyFont="1" applyFill="1" applyBorder="1" applyAlignment="1" applyProtection="1">
      <alignment horizontal="right"/>
    </xf>
    <xf numFmtId="178" fontId="15" fillId="9" borderId="1" xfId="0" applyNumberFormat="1" applyFont="1" applyFill="1" applyBorder="1" applyAlignment="1" applyProtection="1">
      <alignment horizontal="right"/>
    </xf>
    <xf numFmtId="178" fontId="19" fillId="14" borderId="1" xfId="0" applyNumberFormat="1" applyFont="1" applyFill="1" applyBorder="1" applyAlignment="1" applyProtection="1">
      <alignment horizontal="right"/>
    </xf>
    <xf numFmtId="178" fontId="17" fillId="10" borderId="1" xfId="0" applyNumberFormat="1" applyFont="1" applyFill="1" applyBorder="1" applyAlignment="1" applyProtection="1">
      <alignment horizontal="right"/>
    </xf>
    <xf numFmtId="178" fontId="17" fillId="9" borderId="1" xfId="0" applyNumberFormat="1" applyFont="1" applyFill="1" applyBorder="1" applyAlignment="1" applyProtection="1">
      <alignment horizontal="right"/>
    </xf>
    <xf numFmtId="178" fontId="17" fillId="14" borderId="1" xfId="0" applyNumberFormat="1" applyFont="1" applyFill="1" applyBorder="1" applyAlignment="1" applyProtection="1">
      <alignment horizontal="right"/>
    </xf>
    <xf numFmtId="178" fontId="15" fillId="10" borderId="1" xfId="0" applyNumberFormat="1" applyFont="1" applyFill="1" applyBorder="1" applyAlignment="1" applyProtection="1">
      <alignment horizontal="right"/>
    </xf>
    <xf numFmtId="178" fontId="15" fillId="16" borderId="1" xfId="0" applyNumberFormat="1" applyFont="1" applyFill="1" applyBorder="1" applyAlignment="1" applyProtection="1">
      <alignment horizontal="right"/>
    </xf>
    <xf numFmtId="179" fontId="17" fillId="10" borderId="1" xfId="27" applyNumberFormat="1" applyFont="1" applyFill="1" applyBorder="1" applyAlignment="1" applyProtection="1">
      <alignment horizontal="right"/>
    </xf>
    <xf numFmtId="179" fontId="17" fillId="9" borderId="1" xfId="27" applyNumberFormat="1" applyFont="1" applyFill="1" applyBorder="1" applyAlignment="1" applyProtection="1">
      <alignment horizontal="right"/>
    </xf>
    <xf numFmtId="179" fontId="17" fillId="16" borderId="1" xfId="27" applyNumberFormat="1" applyFont="1" applyFill="1" applyBorder="1" applyAlignment="1" applyProtection="1">
      <alignment horizontal="right"/>
    </xf>
    <xf numFmtId="179" fontId="19" fillId="14" borderId="1" xfId="27" applyNumberFormat="1" applyFont="1" applyFill="1" applyBorder="1" applyAlignment="1" applyProtection="1">
      <alignment horizontal="right"/>
    </xf>
    <xf numFmtId="179" fontId="19" fillId="12" borderId="1" xfId="27" applyNumberFormat="1" applyFont="1" applyFill="1" applyBorder="1" applyAlignment="1" applyProtection="1">
      <alignment horizontal="right"/>
    </xf>
    <xf numFmtId="178" fontId="19" fillId="14" borderId="1" xfId="27" applyNumberFormat="1" applyFont="1" applyFill="1" applyBorder="1" applyAlignment="1" applyProtection="1">
      <alignment horizontal="right"/>
    </xf>
    <xf numFmtId="178" fontId="19" fillId="12" borderId="1" xfId="27" applyNumberFormat="1" applyFont="1" applyFill="1" applyBorder="1" applyAlignment="1" applyProtection="1">
      <alignment horizontal="right"/>
    </xf>
    <xf numFmtId="166" fontId="19" fillId="14" borderId="1" xfId="27" applyNumberFormat="1" applyFont="1" applyFill="1" applyBorder="1" applyAlignment="1" applyProtection="1">
      <alignment horizontal="right"/>
    </xf>
    <xf numFmtId="178" fontId="19" fillId="13" borderId="1" xfId="27" applyNumberFormat="1" applyFont="1" applyFill="1" applyBorder="1" applyAlignment="1" applyProtection="1">
      <alignment horizontal="right"/>
    </xf>
    <xf numFmtId="178" fontId="17" fillId="14" borderId="1" xfId="27" applyNumberFormat="1" applyFont="1" applyFill="1" applyBorder="1" applyAlignment="1" applyProtection="1">
      <alignment horizontal="right"/>
    </xf>
    <xf numFmtId="178" fontId="17" fillId="12" borderId="1" xfId="27" applyNumberFormat="1" applyFont="1" applyFill="1" applyBorder="1" applyAlignment="1" applyProtection="1">
      <alignment horizontal="right"/>
    </xf>
    <xf numFmtId="178" fontId="17" fillId="13" borderId="1" xfId="27" applyNumberFormat="1" applyFont="1" applyFill="1" applyBorder="1" applyAlignment="1" applyProtection="1">
      <alignment horizontal="right"/>
    </xf>
    <xf numFmtId="169" fontId="19" fillId="13" borderId="1" xfId="27" applyNumberFormat="1" applyFont="1" applyFill="1" applyBorder="1" applyAlignment="1" applyProtection="1">
      <alignment horizontal="right"/>
    </xf>
    <xf numFmtId="169" fontId="19" fillId="14" borderId="1" xfId="27" applyNumberFormat="1" applyFont="1" applyFill="1" applyBorder="1" applyAlignment="1" applyProtection="1">
      <alignment horizontal="right"/>
    </xf>
    <xf numFmtId="169" fontId="19" fillId="12" borderId="1" xfId="27" applyNumberFormat="1" applyFont="1" applyFill="1" applyBorder="1" applyAlignment="1" applyProtection="1">
      <alignment horizontal="right"/>
    </xf>
    <xf numFmtId="0" fontId="19" fillId="13" borderId="1" xfId="27" applyFont="1" applyFill="1" applyBorder="1" applyAlignment="1" applyProtection="1">
      <alignment horizontal="right"/>
    </xf>
    <xf numFmtId="0" fontId="19" fillId="14" borderId="1" xfId="27" applyFont="1" applyFill="1" applyBorder="1" applyAlignment="1" applyProtection="1">
      <alignment horizontal="right"/>
    </xf>
    <xf numFmtId="0" fontId="19" fillId="12" borderId="1" xfId="27" applyFont="1" applyFill="1" applyBorder="1" applyAlignment="1" applyProtection="1">
      <alignment horizontal="right"/>
    </xf>
    <xf numFmtId="179" fontId="17" fillId="13" borderId="1" xfId="27" applyNumberFormat="1" applyFont="1" applyFill="1" applyBorder="1" applyAlignment="1" applyProtection="1">
      <alignment horizontal="right"/>
    </xf>
    <xf numFmtId="179" fontId="17" fillId="14" borderId="1" xfId="27" applyNumberFormat="1" applyFont="1" applyFill="1" applyBorder="1" applyAlignment="1" applyProtection="1">
      <alignment horizontal="right"/>
    </xf>
    <xf numFmtId="179" fontId="17" fillId="12" borderId="1" xfId="27" applyNumberFormat="1" applyFont="1" applyFill="1" applyBorder="1" applyAlignment="1" applyProtection="1">
      <alignment horizontal="right"/>
    </xf>
    <xf numFmtId="179" fontId="19" fillId="13" borderId="1" xfId="27" applyNumberFormat="1" applyFont="1" applyFill="1" applyBorder="1" applyAlignment="1" applyProtection="1">
      <alignment horizontal="right"/>
    </xf>
    <xf numFmtId="178" fontId="17" fillId="13" borderId="24" xfId="0" applyNumberFormat="1" applyFont="1" applyFill="1" applyBorder="1" applyAlignment="1" applyProtection="1">
      <alignment horizontal="right"/>
    </xf>
    <xf numFmtId="178" fontId="17" fillId="14" borderId="24" xfId="0" applyNumberFormat="1" applyFont="1" applyFill="1" applyBorder="1" applyAlignment="1" applyProtection="1">
      <alignment horizontal="right"/>
    </xf>
    <xf numFmtId="178" fontId="15" fillId="9" borderId="24" xfId="0" applyNumberFormat="1" applyFont="1" applyFill="1" applyBorder="1" applyAlignment="1" applyProtection="1">
      <alignment horizontal="right"/>
    </xf>
    <xf numFmtId="178" fontId="19" fillId="13" borderId="24" xfId="27" applyNumberFormat="1" applyFont="1" applyFill="1" applyBorder="1" applyAlignment="1" applyProtection="1">
      <alignment horizontal="right"/>
    </xf>
    <xf numFmtId="178" fontId="19" fillId="14" borderId="24" xfId="27" applyNumberFormat="1" applyFont="1" applyFill="1" applyBorder="1" applyAlignment="1" applyProtection="1">
      <alignment horizontal="right"/>
    </xf>
    <xf numFmtId="178" fontId="19" fillId="12" borderId="24" xfId="27" applyNumberFormat="1" applyFont="1" applyFill="1" applyBorder="1" applyAlignment="1" applyProtection="1">
      <alignment horizontal="right"/>
    </xf>
    <xf numFmtId="178" fontId="17" fillId="13" borderId="1" xfId="27" applyNumberFormat="1" applyFont="1" applyFill="1" applyBorder="1" applyAlignment="1" applyProtection="1"/>
    <xf numFmtId="178" fontId="19" fillId="12" borderId="1" xfId="27" applyNumberFormat="1" applyFont="1" applyFill="1" applyBorder="1" applyAlignment="1" applyProtection="1"/>
    <xf numFmtId="179" fontId="17" fillId="14" borderId="1" xfId="27" applyNumberFormat="1" applyFont="1" applyFill="1" applyBorder="1" applyAlignment="1" applyProtection="1"/>
    <xf numFmtId="179" fontId="17" fillId="12" borderId="1" xfId="27" applyNumberFormat="1" applyFont="1" applyFill="1" applyBorder="1" applyAlignment="1" applyProtection="1"/>
    <xf numFmtId="178" fontId="17" fillId="14" borderId="24" xfId="0" applyNumberFormat="1" applyFont="1" applyFill="1" applyBorder="1" applyAlignment="1" applyProtection="1"/>
    <xf numFmtId="178" fontId="15" fillId="9" borderId="24" xfId="0" applyNumberFormat="1" applyFont="1" applyFill="1" applyBorder="1" applyAlignment="1" applyProtection="1"/>
    <xf numFmtId="178" fontId="17" fillId="12" borderId="24" xfId="0" applyNumberFormat="1" applyFont="1" applyFill="1" applyBorder="1" applyAlignment="1" applyProtection="1"/>
    <xf numFmtId="178" fontId="15" fillId="10" borderId="24" xfId="0" applyNumberFormat="1" applyFont="1" applyFill="1" applyBorder="1" applyAlignment="1" applyProtection="1"/>
    <xf numFmtId="171" fontId="17" fillId="14" borderId="1" xfId="27" applyNumberFormat="1" applyFont="1" applyFill="1" applyBorder="1" applyAlignment="1" applyProtection="1"/>
    <xf numFmtId="171" fontId="17" fillId="12" borderId="1" xfId="27" applyNumberFormat="1" applyFont="1" applyFill="1" applyBorder="1" applyAlignment="1" applyProtection="1"/>
    <xf numFmtId="171" fontId="19" fillId="12" borderId="1" xfId="27" applyNumberFormat="1" applyFont="1" applyFill="1" applyBorder="1" applyAlignment="1" applyProtection="1">
      <alignment horizontal="right"/>
    </xf>
    <xf numFmtId="171" fontId="19" fillId="14" borderId="1" xfId="27" applyNumberFormat="1" applyFont="1" applyFill="1" applyBorder="1" applyAlignment="1" applyProtection="1">
      <alignment horizontal="right"/>
    </xf>
    <xf numFmtId="3" fontId="17" fillId="13" borderId="1" xfId="27" applyNumberFormat="1" applyFont="1" applyFill="1" applyBorder="1" applyAlignment="1" applyProtection="1">
      <alignment horizontal="right"/>
    </xf>
    <xf numFmtId="3" fontId="17" fillId="14" borderId="1" xfId="27" applyNumberFormat="1" applyFont="1" applyFill="1" applyBorder="1" applyAlignment="1" applyProtection="1">
      <alignment horizontal="right"/>
    </xf>
    <xf numFmtId="3" fontId="17" fillId="12" borderId="1" xfId="27" applyNumberFormat="1" applyFont="1" applyFill="1" applyBorder="1" applyAlignment="1" applyProtection="1">
      <alignment horizontal="right"/>
    </xf>
    <xf numFmtId="3" fontId="19" fillId="13" borderId="1" xfId="27" applyNumberFormat="1" applyFont="1" applyFill="1" applyBorder="1" applyAlignment="1" applyProtection="1">
      <alignment horizontal="right"/>
    </xf>
    <xf numFmtId="3" fontId="19" fillId="14" borderId="1" xfId="27" applyNumberFormat="1" applyFont="1" applyFill="1" applyBorder="1" applyAlignment="1" applyProtection="1">
      <alignment horizontal="right"/>
    </xf>
    <xf numFmtId="3" fontId="19" fillId="12" borderId="1" xfId="27" applyNumberFormat="1" applyFont="1" applyFill="1" applyBorder="1" applyAlignment="1" applyProtection="1">
      <alignment horizontal="right"/>
    </xf>
    <xf numFmtId="171" fontId="17" fillId="12" borderId="1" xfId="18" applyNumberFormat="1" applyFont="1" applyFill="1" applyBorder="1" applyAlignment="1" applyProtection="1">
      <alignment horizontal="right"/>
    </xf>
    <xf numFmtId="172" fontId="19" fillId="13" borderId="1" xfId="27" applyNumberFormat="1" applyFont="1" applyFill="1" applyBorder="1" applyAlignment="1" applyProtection="1">
      <alignment horizontal="right"/>
    </xf>
    <xf numFmtId="172" fontId="19" fillId="12" borderId="1" xfId="27" applyNumberFormat="1" applyFont="1" applyFill="1" applyBorder="1" applyAlignment="1" applyProtection="1">
      <alignment horizontal="right"/>
    </xf>
    <xf numFmtId="172" fontId="19" fillId="14" borderId="1" xfId="27" applyNumberFormat="1" applyFont="1" applyFill="1" applyBorder="1" applyAlignment="1" applyProtection="1">
      <alignment horizontal="right"/>
    </xf>
    <xf numFmtId="9" fontId="19" fillId="13" borderId="1" xfId="25" applyNumberFormat="1" applyFont="1" applyFill="1" applyBorder="1" applyAlignment="1" applyProtection="1">
      <alignment horizontal="right"/>
    </xf>
    <xf numFmtId="9" fontId="19" fillId="12" borderId="1" xfId="25" applyNumberFormat="1" applyFont="1" applyFill="1" applyBorder="1" applyAlignment="1" applyProtection="1">
      <alignment horizontal="right"/>
    </xf>
    <xf numFmtId="3" fontId="19" fillId="13" borderId="23" xfId="27" applyNumberFormat="1" applyFont="1" applyFill="1" applyBorder="1" applyAlignment="1" applyProtection="1">
      <alignment horizontal="right"/>
    </xf>
    <xf numFmtId="3" fontId="19" fillId="14" borderId="23" xfId="27" applyNumberFormat="1" applyFont="1" applyFill="1" applyBorder="1" applyAlignment="1" applyProtection="1">
      <alignment horizontal="right"/>
    </xf>
    <xf numFmtId="3" fontId="19" fillId="12" borderId="23" xfId="27" applyNumberFormat="1" applyFont="1" applyFill="1" applyBorder="1" applyAlignment="1" applyProtection="1">
      <alignment horizontal="right"/>
    </xf>
    <xf numFmtId="169" fontId="17" fillId="13" borderId="1" xfId="27" applyNumberFormat="1" applyFont="1" applyFill="1" applyBorder="1" applyAlignment="1" applyProtection="1">
      <alignment horizontal="right"/>
    </xf>
    <xf numFmtId="169" fontId="17" fillId="14" borderId="1" xfId="27" applyNumberFormat="1" applyFont="1" applyFill="1" applyBorder="1" applyAlignment="1" applyProtection="1">
      <alignment horizontal="right"/>
    </xf>
    <xf numFmtId="169" fontId="17" fillId="12" borderId="1" xfId="27" applyNumberFormat="1" applyFont="1" applyFill="1" applyBorder="1" applyAlignment="1" applyProtection="1">
      <alignment horizontal="right"/>
    </xf>
    <xf numFmtId="172" fontId="17" fillId="14" borderId="1" xfId="27" applyNumberFormat="1" applyFont="1" applyFill="1" applyBorder="1" applyAlignment="1" applyProtection="1">
      <alignment horizontal="right"/>
    </xf>
    <xf numFmtId="172" fontId="17" fillId="12" borderId="1" xfId="27" applyNumberFormat="1" applyFont="1" applyFill="1" applyBorder="1" applyAlignment="1" applyProtection="1">
      <alignment horizontal="right"/>
    </xf>
    <xf numFmtId="166" fontId="19" fillId="12" borderId="1" xfId="27" applyNumberFormat="1" applyFont="1" applyFill="1" applyBorder="1" applyAlignment="1" applyProtection="1">
      <alignment horizontal="right"/>
    </xf>
    <xf numFmtId="0" fontId="19" fillId="13" borderId="24" xfId="27" applyFont="1" applyFill="1" applyBorder="1" applyAlignment="1" applyProtection="1">
      <alignment horizontal="right"/>
    </xf>
    <xf numFmtId="0" fontId="19" fillId="14" borderId="24" xfId="27" applyFont="1" applyFill="1" applyBorder="1" applyAlignment="1" applyProtection="1">
      <alignment horizontal="right"/>
    </xf>
    <xf numFmtId="0" fontId="19" fillId="12" borderId="24" xfId="27" applyFont="1" applyFill="1" applyBorder="1" applyAlignment="1" applyProtection="1">
      <alignment horizontal="right"/>
    </xf>
    <xf numFmtId="9" fontId="19" fillId="13" borderId="1" xfId="27" applyNumberFormat="1" applyFont="1" applyFill="1" applyBorder="1" applyAlignment="1" applyProtection="1">
      <alignment horizontal="right"/>
    </xf>
    <xf numFmtId="168" fontId="17" fillId="12" borderId="1" xfId="4" applyNumberFormat="1" applyFont="1" applyFill="1" applyBorder="1" applyAlignment="1" applyProtection="1">
      <alignment horizontal="right"/>
    </xf>
    <xf numFmtId="164" fontId="17" fillId="12" borderId="1" xfId="27" applyNumberFormat="1" applyFont="1" applyFill="1" applyBorder="1" applyAlignment="1" applyProtection="1">
      <alignment horizontal="right"/>
    </xf>
    <xf numFmtId="164" fontId="17" fillId="14" borderId="1" xfId="27" applyNumberFormat="1" applyFont="1" applyFill="1" applyBorder="1" applyAlignment="1" applyProtection="1">
      <alignment horizontal="right"/>
    </xf>
    <xf numFmtId="164" fontId="19" fillId="12" borderId="1" xfId="27" applyNumberFormat="1" applyFont="1" applyFill="1" applyBorder="1" applyAlignment="1" applyProtection="1">
      <alignment horizontal="right"/>
    </xf>
    <xf numFmtId="164" fontId="19" fillId="14" borderId="1" xfId="27" applyNumberFormat="1" applyFont="1" applyFill="1" applyBorder="1" applyAlignment="1" applyProtection="1">
      <alignment horizontal="right"/>
    </xf>
    <xf numFmtId="9" fontId="17" fillId="12" borderId="1" xfId="27" applyNumberFormat="1" applyFont="1" applyFill="1" applyBorder="1" applyAlignment="1" applyProtection="1">
      <alignment horizontal="right"/>
    </xf>
    <xf numFmtId="9" fontId="17" fillId="14" borderId="1" xfId="27" applyNumberFormat="1" applyFont="1" applyFill="1" applyBorder="1" applyAlignment="1" applyProtection="1">
      <alignment horizontal="right"/>
    </xf>
    <xf numFmtId="168" fontId="17" fillId="14" borderId="1" xfId="4" applyNumberFormat="1" applyFont="1" applyFill="1" applyBorder="1" applyAlignment="1" applyProtection="1">
      <alignment horizontal="right"/>
    </xf>
    <xf numFmtId="0" fontId="17" fillId="13" borderId="23" xfId="27" applyNumberFormat="1" applyFont="1" applyFill="1" applyBorder="1" applyAlignment="1" applyProtection="1">
      <alignment horizontal="right"/>
    </xf>
    <xf numFmtId="0" fontId="17" fillId="14" borderId="23" xfId="27" applyNumberFormat="1" applyFont="1" applyFill="1" applyBorder="1" applyAlignment="1" applyProtection="1">
      <alignment horizontal="right"/>
    </xf>
    <xf numFmtId="0" fontId="17" fillId="12" borderId="23" xfId="27" applyNumberFormat="1" applyFont="1" applyFill="1" applyBorder="1" applyAlignment="1" applyProtection="1">
      <alignment horizontal="right"/>
    </xf>
    <xf numFmtId="181" fontId="17" fillId="12" borderId="1" xfId="27" applyNumberFormat="1" applyFont="1" applyFill="1" applyBorder="1" applyAlignment="1" applyProtection="1">
      <alignment horizontal="right"/>
    </xf>
    <xf numFmtId="181" fontId="17" fillId="14" borderId="1" xfId="27" applyNumberFormat="1" applyFont="1" applyFill="1" applyBorder="1" applyAlignment="1" applyProtection="1">
      <alignment horizontal="right"/>
    </xf>
    <xf numFmtId="181" fontId="19" fillId="13" borderId="1" xfId="27" applyNumberFormat="1" applyFont="1" applyFill="1" applyBorder="1" applyAlignment="1" applyProtection="1">
      <alignment horizontal="right"/>
    </xf>
    <xf numFmtId="181" fontId="15" fillId="10" borderId="1" xfId="0" applyNumberFormat="1" applyFont="1" applyFill="1" applyBorder="1" applyProtection="1"/>
    <xf numFmtId="183" fontId="17" fillId="14" borderId="1" xfId="27" applyNumberFormat="1" applyFont="1" applyFill="1" applyBorder="1" applyAlignment="1" applyProtection="1">
      <alignment horizontal="right"/>
    </xf>
    <xf numFmtId="183" fontId="19" fillId="14" borderId="1" xfId="0" applyNumberFormat="1" applyFont="1" applyFill="1" applyBorder="1" applyAlignment="1" applyProtection="1">
      <alignment horizontal="right"/>
    </xf>
    <xf numFmtId="183" fontId="19" fillId="14" borderId="1" xfId="27" applyNumberFormat="1" applyFont="1" applyFill="1" applyBorder="1" applyAlignment="1" applyProtection="1">
      <alignment horizontal="right"/>
    </xf>
    <xf numFmtId="183" fontId="52" fillId="14" borderId="1" xfId="27" applyNumberFormat="1" applyFont="1" applyFill="1" applyBorder="1" applyAlignment="1" applyProtection="1">
      <alignment horizontal="right"/>
    </xf>
    <xf numFmtId="166" fontId="19" fillId="12" borderId="0" xfId="25" applyNumberFormat="1" applyFont="1" applyFill="1" applyBorder="1" applyAlignment="1" applyProtection="1">
      <alignment horizontal="right"/>
    </xf>
    <xf numFmtId="178" fontId="19" fillId="13" borderId="25" xfId="27" applyNumberFormat="1" applyFont="1" applyFill="1" applyBorder="1" applyAlignment="1" applyProtection="1">
      <alignment horizontal="right"/>
    </xf>
    <xf numFmtId="178" fontId="19" fillId="14" borderId="25" xfId="27" applyNumberFormat="1" applyFont="1" applyFill="1" applyBorder="1" applyAlignment="1" applyProtection="1">
      <alignment horizontal="right"/>
    </xf>
    <xf numFmtId="178" fontId="19" fillId="12" borderId="25" xfId="27" applyNumberFormat="1" applyFont="1" applyFill="1" applyBorder="1" applyAlignment="1" applyProtection="1">
      <alignment horizontal="right"/>
    </xf>
    <xf numFmtId="9" fontId="11" fillId="9" borderId="0" xfId="28" applyNumberFormat="1" applyFont="1" applyFill="1" applyAlignment="1"/>
    <xf numFmtId="0" fontId="8" fillId="12" borderId="0" xfId="27" applyFont="1" applyFill="1" applyBorder="1" applyAlignment="1" applyProtection="1"/>
    <xf numFmtId="0" fontId="8" fillId="12" borderId="0" xfId="27" applyFont="1" applyFill="1" applyBorder="1" applyAlignment="1" applyProtection="1">
      <alignment horizontal="center"/>
    </xf>
    <xf numFmtId="169" fontId="8" fillId="12" borderId="0" xfId="27" applyNumberFormat="1" applyFont="1" applyFill="1" applyBorder="1" applyAlignment="1" applyProtection="1">
      <alignment horizontal="center"/>
    </xf>
    <xf numFmtId="169" fontId="8" fillId="12" borderId="0" xfId="27" applyNumberFormat="1" applyFont="1" applyFill="1" applyBorder="1" applyAlignment="1" applyProtection="1"/>
    <xf numFmtId="0" fontId="15" fillId="11" borderId="0" xfId="17" applyFont="1" applyFill="1" applyProtection="1"/>
    <xf numFmtId="0" fontId="15" fillId="9" borderId="0" xfId="17" applyFont="1" applyFill="1" applyProtection="1"/>
    <xf numFmtId="0" fontId="22" fillId="12" borderId="0" xfId="27" applyFont="1" applyFill="1" applyBorder="1" applyAlignment="1" applyProtection="1">
      <alignment horizontal="left"/>
    </xf>
    <xf numFmtId="0" fontId="19" fillId="12" borderId="0" xfId="27" applyFont="1" applyFill="1" applyBorder="1" applyAlignment="1" applyProtection="1">
      <alignment horizontal="center"/>
    </xf>
    <xf numFmtId="169" fontId="19" fillId="12" borderId="0" xfId="27" applyNumberFormat="1" applyFont="1" applyFill="1" applyBorder="1" applyAlignment="1" applyProtection="1">
      <alignment horizontal="center"/>
    </xf>
    <xf numFmtId="169" fontId="19" fillId="12" borderId="0" xfId="27" applyNumberFormat="1" applyFont="1" applyFill="1" applyBorder="1" applyAlignment="1" applyProtection="1"/>
    <xf numFmtId="10" fontId="15" fillId="9" borderId="0" xfId="26" applyNumberFormat="1" applyFont="1" applyFill="1" applyBorder="1" applyAlignment="1" applyProtection="1">
      <alignment horizontal="right"/>
    </xf>
    <xf numFmtId="15" fontId="15" fillId="9" borderId="0" xfId="26" applyNumberFormat="1" applyFont="1" applyFill="1" applyBorder="1" applyProtection="1"/>
    <xf numFmtId="16" fontId="15" fillId="9" borderId="0" xfId="26" applyNumberFormat="1" applyFont="1" applyFill="1" applyBorder="1" applyAlignment="1" applyProtection="1">
      <alignment horizontal="right"/>
    </xf>
    <xf numFmtId="3" fontId="15" fillId="9" borderId="0" xfId="26" applyNumberFormat="1" applyFont="1" applyFill="1" applyBorder="1" applyAlignment="1" applyProtection="1">
      <alignment horizontal="center"/>
    </xf>
    <xf numFmtId="3" fontId="15" fillId="9" borderId="0" xfId="26" applyNumberFormat="1" applyFont="1" applyFill="1" applyBorder="1" applyAlignment="1" applyProtection="1">
      <alignment horizontal="right" wrapText="1"/>
    </xf>
    <xf numFmtId="0" fontId="15" fillId="9" borderId="0" xfId="26" applyFont="1" applyFill="1" applyBorder="1" applyProtection="1"/>
    <xf numFmtId="0" fontId="15" fillId="9" borderId="0" xfId="26" applyFont="1" applyFill="1" applyBorder="1" applyAlignment="1" applyProtection="1">
      <alignment horizontal="center"/>
    </xf>
    <xf numFmtId="0" fontId="15" fillId="9" borderId="0" xfId="17" applyFont="1" applyFill="1"/>
    <xf numFmtId="181" fontId="20" fillId="9" borderId="26" xfId="0" applyNumberFormat="1" applyFont="1" applyFill="1" applyBorder="1" applyProtection="1"/>
    <xf numFmtId="0" fontId="17" fillId="12" borderId="26" xfId="27" applyFont="1" applyFill="1" applyBorder="1" applyAlignment="1" applyProtection="1"/>
    <xf numFmtId="0" fontId="17" fillId="12" borderId="1" xfId="27" applyFont="1" applyFill="1" applyBorder="1" applyAlignment="1" applyProtection="1"/>
    <xf numFmtId="184" fontId="15" fillId="0" borderId="0" xfId="0" applyNumberFormat="1" applyFont="1"/>
    <xf numFmtId="181" fontId="17" fillId="12" borderId="0" xfId="27" applyNumberFormat="1" applyFont="1" applyFill="1" applyBorder="1" applyAlignment="1" applyProtection="1"/>
    <xf numFmtId="181" fontId="19" fillId="9" borderId="0" xfId="0" applyNumberFormat="1" applyFont="1" applyFill="1" applyBorder="1" applyAlignment="1" applyProtection="1">
      <alignment horizontal="right"/>
    </xf>
    <xf numFmtId="181" fontId="19" fillId="12" borderId="0" xfId="0" quotePrefix="1" applyNumberFormat="1" applyFont="1" applyFill="1" applyBorder="1" applyAlignment="1" applyProtection="1">
      <alignment horizontal="left"/>
    </xf>
    <xf numFmtId="40" fontId="2" fillId="11" borderId="0" xfId="28" applyNumberFormat="1" applyFont="1" applyFill="1"/>
    <xf numFmtId="40" fontId="2" fillId="9" borderId="0" xfId="28" applyNumberFormat="1" applyFont="1" applyFill="1"/>
    <xf numFmtId="40" fontId="7" fillId="9" borderId="0" xfId="28" applyNumberFormat="1" applyFont="1" applyFill="1"/>
    <xf numFmtId="40" fontId="9" fillId="12" borderId="0" xfId="28" applyNumberFormat="1" applyFont="1" applyFill="1" applyBorder="1" applyAlignment="1"/>
    <xf numFmtId="40" fontId="8" fillId="12" borderId="0" xfId="28" applyNumberFormat="1" applyFont="1" applyFill="1" applyBorder="1" applyAlignment="1"/>
    <xf numFmtId="181" fontId="20" fillId="10" borderId="1" xfId="25" applyNumberFormat="1" applyFont="1" applyFill="1" applyBorder="1" applyAlignment="1" applyProtection="1">
      <alignment horizontal="right"/>
    </xf>
    <xf numFmtId="38" fontId="3" fillId="11" borderId="0" xfId="0" applyNumberFormat="1" applyFont="1" applyFill="1" applyBorder="1" applyProtection="1"/>
    <xf numFmtId="178" fontId="17" fillId="12" borderId="24" xfId="0" applyNumberFormat="1" applyFont="1" applyFill="1" applyBorder="1" applyAlignment="1" applyProtection="1">
      <alignment horizontal="right"/>
    </xf>
    <xf numFmtId="38" fontId="15" fillId="16" borderId="0" xfId="0" applyNumberFormat="1" applyFont="1" applyFill="1" applyBorder="1" applyAlignment="1" applyProtection="1">
      <alignment horizontal="right"/>
    </xf>
    <xf numFmtId="9" fontId="19" fillId="12" borderId="24" xfId="27" applyNumberFormat="1" applyFont="1" applyFill="1" applyBorder="1" applyAlignment="1" applyProtection="1"/>
    <xf numFmtId="38" fontId="15" fillId="9" borderId="1" xfId="0" applyNumberFormat="1" applyFont="1" applyFill="1" applyBorder="1" applyAlignment="1" applyProtection="1"/>
    <xf numFmtId="178" fontId="15" fillId="9" borderId="1" xfId="0" applyNumberFormat="1" applyFont="1" applyFill="1" applyBorder="1" applyAlignment="1" applyProtection="1"/>
    <xf numFmtId="38" fontId="15" fillId="9" borderId="1" xfId="0" applyNumberFormat="1" applyFont="1" applyFill="1" applyBorder="1" applyAlignment="1" applyProtection="1">
      <alignment horizontal="right"/>
    </xf>
    <xf numFmtId="0" fontId="17" fillId="14" borderId="1" xfId="0" applyNumberFormat="1" applyFont="1" applyFill="1" applyBorder="1" applyAlignment="1" applyProtection="1">
      <alignment horizontal="right"/>
    </xf>
    <xf numFmtId="9" fontId="19" fillId="10" borderId="24" xfId="27" applyNumberFormat="1" applyFont="1" applyFill="1" applyBorder="1" applyAlignment="1" applyProtection="1"/>
    <xf numFmtId="0" fontId="17" fillId="14" borderId="1" xfId="0" applyNumberFormat="1" applyFont="1" applyFill="1" applyBorder="1" applyAlignment="1" applyProtection="1"/>
    <xf numFmtId="178" fontId="17" fillId="14" borderId="1" xfId="0" applyNumberFormat="1" applyFont="1" applyFill="1" applyBorder="1" applyAlignment="1" applyProtection="1"/>
    <xf numFmtId="178" fontId="15" fillId="10" borderId="24" xfId="0" applyNumberFormat="1" applyFont="1" applyFill="1" applyBorder="1" applyAlignment="1" applyProtection="1">
      <alignment horizontal="right"/>
    </xf>
    <xf numFmtId="172" fontId="19" fillId="10" borderId="1" xfId="27" applyNumberFormat="1" applyFont="1" applyFill="1" applyBorder="1" applyAlignment="1" applyProtection="1">
      <alignment horizontal="right"/>
    </xf>
    <xf numFmtId="164" fontId="17" fillId="13" borderId="1" xfId="27" applyNumberFormat="1" applyFont="1" applyFill="1" applyBorder="1" applyAlignment="1" applyProtection="1">
      <alignment horizontal="right"/>
    </xf>
    <xf numFmtId="164" fontId="19" fillId="13" borderId="1" xfId="27" applyNumberFormat="1" applyFont="1" applyFill="1" applyBorder="1" applyAlignment="1" applyProtection="1">
      <alignment horizontal="right"/>
    </xf>
    <xf numFmtId="9" fontId="17" fillId="13" borderId="1" xfId="27" applyNumberFormat="1" applyFont="1" applyFill="1" applyBorder="1" applyAlignment="1" applyProtection="1">
      <alignment horizontal="right"/>
    </xf>
    <xf numFmtId="181" fontId="19" fillId="10" borderId="1" xfId="0" applyNumberFormat="1" applyFont="1" applyFill="1" applyBorder="1" applyAlignment="1" applyProtection="1"/>
    <xf numFmtId="181" fontId="19" fillId="13" borderId="1" xfId="0" applyNumberFormat="1" applyFont="1" applyFill="1" applyBorder="1" applyAlignment="1" applyProtection="1">
      <alignment horizontal="right"/>
      <protection locked="0"/>
    </xf>
    <xf numFmtId="181" fontId="17" fillId="13" borderId="1" xfId="0" applyNumberFormat="1" applyFont="1" applyFill="1" applyBorder="1" applyAlignment="1" applyProtection="1">
      <alignment horizontal="right"/>
      <protection locked="0"/>
    </xf>
    <xf numFmtId="183" fontId="17" fillId="13" borderId="1" xfId="0" applyNumberFormat="1" applyFont="1" applyFill="1" applyBorder="1" applyAlignment="1" applyProtection="1">
      <alignment horizontal="right"/>
      <protection locked="0"/>
    </xf>
    <xf numFmtId="183" fontId="19" fillId="13" borderId="1" xfId="0" applyNumberFormat="1" applyFont="1" applyFill="1" applyBorder="1" applyAlignment="1" applyProtection="1">
      <alignment horizontal="right"/>
      <protection locked="0"/>
    </xf>
    <xf numFmtId="180" fontId="19" fillId="13" borderId="1" xfId="4" applyNumberFormat="1" applyFont="1" applyFill="1" applyBorder="1" applyAlignment="1" applyProtection="1">
      <alignment horizontal="right"/>
      <protection locked="0"/>
    </xf>
    <xf numFmtId="180" fontId="19" fillId="12" borderId="1" xfId="4" applyNumberFormat="1" applyFont="1" applyFill="1" applyBorder="1" applyAlignment="1" applyProtection="1">
      <alignment horizontal="right"/>
    </xf>
    <xf numFmtId="180" fontId="19" fillId="13" borderId="1" xfId="4" applyNumberFormat="1" applyFont="1" applyFill="1" applyBorder="1" applyAlignment="1" applyProtection="1">
      <alignment horizontal="right"/>
    </xf>
    <xf numFmtId="181" fontId="52" fillId="13" borderId="1" xfId="0" applyNumberFormat="1" applyFont="1" applyFill="1" applyBorder="1" applyAlignment="1" applyProtection="1">
      <alignment horizontal="right"/>
      <protection locked="0"/>
    </xf>
    <xf numFmtId="181" fontId="15" fillId="18" borderId="0" xfId="0" applyNumberFormat="1" applyFont="1" applyFill="1"/>
    <xf numFmtId="166" fontId="15" fillId="16" borderId="0" xfId="25" applyNumberFormat="1" applyFont="1" applyFill="1" applyBorder="1" applyAlignment="1" applyProtection="1">
      <alignment horizontal="right"/>
    </xf>
    <xf numFmtId="166" fontId="15" fillId="10" borderId="0" xfId="25" applyNumberFormat="1" applyFont="1" applyFill="1" applyBorder="1" applyAlignment="1" applyProtection="1">
      <alignment horizontal="right"/>
    </xf>
    <xf numFmtId="181" fontId="23" fillId="12" borderId="1" xfId="0" applyNumberFormat="1" applyFont="1" applyFill="1" applyBorder="1" applyAlignment="1" applyProtection="1">
      <alignment horizontal="right"/>
    </xf>
    <xf numFmtId="166" fontId="15" fillId="9" borderId="0" xfId="25" applyNumberFormat="1" applyFont="1" applyFill="1" applyBorder="1" applyAlignment="1" applyProtection="1">
      <alignment horizontal="right"/>
    </xf>
    <xf numFmtId="38" fontId="15" fillId="11" borderId="0" xfId="0" applyNumberFormat="1" applyFont="1" applyFill="1" applyBorder="1" applyProtection="1"/>
    <xf numFmtId="166" fontId="15" fillId="16" borderId="1" xfId="0" applyNumberFormat="1" applyFont="1" applyFill="1" applyBorder="1" applyAlignment="1" applyProtection="1"/>
    <xf numFmtId="166" fontId="15" fillId="10" borderId="1" xfId="0" applyNumberFormat="1" applyFont="1" applyFill="1" applyBorder="1" applyAlignment="1" applyProtection="1"/>
    <xf numFmtId="166" fontId="15" fillId="9" borderId="1" xfId="0" applyNumberFormat="1" applyFont="1" applyFill="1" applyBorder="1" applyAlignment="1" applyProtection="1"/>
    <xf numFmtId="9" fontId="19" fillId="13" borderId="24" xfId="0" applyNumberFormat="1" applyFont="1" applyFill="1" applyBorder="1" applyAlignment="1" applyProtection="1">
      <alignment horizontal="right"/>
    </xf>
    <xf numFmtId="9" fontId="19" fillId="14" borderId="24" xfId="0" applyNumberFormat="1" applyFont="1" applyFill="1" applyBorder="1" applyAlignment="1" applyProtection="1">
      <alignment horizontal="right"/>
    </xf>
    <xf numFmtId="9" fontId="19" fillId="12" borderId="24" xfId="0" applyNumberFormat="1" applyFont="1" applyFill="1" applyBorder="1" applyAlignment="1" applyProtection="1">
      <alignment horizontal="right"/>
    </xf>
    <xf numFmtId="9" fontId="19" fillId="12" borderId="24" xfId="27" applyNumberFormat="1" applyFont="1" applyFill="1" applyBorder="1" applyAlignment="1" applyProtection="1">
      <alignment horizontal="right"/>
    </xf>
    <xf numFmtId="181" fontId="17" fillId="13" borderId="24" xfId="0" applyNumberFormat="1" applyFont="1" applyFill="1" applyBorder="1" applyAlignment="1" applyProtection="1">
      <alignment horizontal="right"/>
    </xf>
    <xf numFmtId="178" fontId="17" fillId="13" borderId="23" xfId="4" applyNumberFormat="1" applyFont="1" applyFill="1" applyBorder="1" applyAlignment="1" applyProtection="1">
      <alignment horizontal="right"/>
    </xf>
    <xf numFmtId="178" fontId="17" fillId="14" borderId="23" xfId="27" applyNumberFormat="1" applyFont="1" applyFill="1" applyBorder="1" applyAlignment="1" applyProtection="1">
      <alignment horizontal="right"/>
    </xf>
    <xf numFmtId="178" fontId="17" fillId="12" borderId="23" xfId="27" applyNumberFormat="1" applyFont="1" applyFill="1" applyBorder="1" applyAlignment="1" applyProtection="1">
      <alignment horizontal="right"/>
    </xf>
    <xf numFmtId="9" fontId="15" fillId="16" borderId="25" xfId="0" applyNumberFormat="1" applyFont="1" applyFill="1" applyBorder="1" applyAlignment="1" applyProtection="1">
      <alignment horizontal="right"/>
    </xf>
    <xf numFmtId="164" fontId="19" fillId="14" borderId="1" xfId="27" applyNumberFormat="1" applyFont="1" applyFill="1" applyBorder="1" applyAlignment="1" applyProtection="1"/>
    <xf numFmtId="0" fontId="19" fillId="12" borderId="1" xfId="27" applyFont="1" applyFill="1" applyBorder="1" applyAlignment="1" applyProtection="1"/>
    <xf numFmtId="9" fontId="19" fillId="13" borderId="1" xfId="25" applyFont="1" applyFill="1" applyBorder="1" applyAlignment="1" applyProtection="1">
      <alignment horizontal="right"/>
    </xf>
    <xf numFmtId="0" fontId="19" fillId="12" borderId="0" xfId="22" applyNumberFormat="1" applyFont="1" applyFill="1" applyBorder="1" applyAlignment="1" applyProtection="1">
      <alignment horizontal="center"/>
    </xf>
    <xf numFmtId="3" fontId="19" fillId="12" borderId="0" xfId="18" applyNumberFormat="1" applyFont="1" applyFill="1" applyBorder="1" applyAlignment="1" applyProtection="1">
      <alignment horizontal="center"/>
    </xf>
    <xf numFmtId="164" fontId="17" fillId="13" borderId="1" xfId="0" applyNumberFormat="1" applyFont="1" applyFill="1" applyBorder="1" applyAlignment="1" applyProtection="1">
      <alignment horizontal="right"/>
    </xf>
    <xf numFmtId="164" fontId="17" fillId="13" borderId="1" xfId="27" applyNumberFormat="1" applyFont="1" applyFill="1" applyBorder="1" applyAlignment="1" applyProtection="1"/>
    <xf numFmtId="164" fontId="15" fillId="16" borderId="0" xfId="0" applyNumberFormat="1" applyFont="1" applyFill="1" applyBorder="1" applyProtection="1"/>
    <xf numFmtId="179" fontId="17" fillId="13" borderId="1" xfId="27" applyNumberFormat="1" applyFont="1" applyFill="1" applyBorder="1" applyAlignment="1" applyProtection="1"/>
    <xf numFmtId="9" fontId="19" fillId="13" borderId="24" xfId="27" applyNumberFormat="1" applyFont="1" applyFill="1" applyBorder="1" applyAlignment="1" applyProtection="1"/>
    <xf numFmtId="0" fontId="17" fillId="13" borderId="1" xfId="0" applyNumberFormat="1" applyFont="1" applyFill="1" applyBorder="1" applyAlignment="1" applyProtection="1"/>
    <xf numFmtId="178" fontId="17" fillId="13" borderId="24" xfId="0" applyNumberFormat="1" applyFont="1" applyFill="1" applyBorder="1" applyAlignment="1" applyProtection="1"/>
    <xf numFmtId="178" fontId="17" fillId="13" borderId="1" xfId="0" applyNumberFormat="1" applyFont="1" applyFill="1" applyBorder="1" applyAlignment="1" applyProtection="1"/>
    <xf numFmtId="164" fontId="19" fillId="13" borderId="1" xfId="25" applyNumberFormat="1" applyFont="1" applyFill="1" applyBorder="1" applyAlignment="1" applyProtection="1">
      <alignment horizontal="right"/>
    </xf>
    <xf numFmtId="164" fontId="19" fillId="13" borderId="0" xfId="27" applyNumberFormat="1" applyFont="1" applyFill="1" applyBorder="1" applyAlignment="1" applyProtection="1">
      <alignment horizontal="right"/>
    </xf>
    <xf numFmtId="164" fontId="19" fillId="13" borderId="1" xfId="27" applyNumberFormat="1" applyFont="1" applyFill="1" applyBorder="1" applyAlignment="1" applyProtection="1"/>
    <xf numFmtId="168" fontId="17" fillId="13" borderId="1" xfId="4" applyNumberFormat="1" applyFont="1" applyFill="1" applyBorder="1" applyAlignment="1" applyProtection="1">
      <alignment horizontal="right"/>
    </xf>
    <xf numFmtId="181" fontId="20" fillId="9" borderId="1" xfId="4" applyNumberFormat="1" applyFont="1" applyFill="1" applyBorder="1" applyProtection="1">
      <protection locked="0"/>
    </xf>
    <xf numFmtId="181" fontId="19" fillId="9" borderId="1" xfId="4" applyNumberFormat="1" applyFont="1" applyFill="1" applyBorder="1" applyAlignment="1" applyProtection="1">
      <protection locked="0"/>
    </xf>
    <xf numFmtId="181" fontId="17" fillId="9" borderId="1" xfId="4" applyNumberFormat="1" applyFont="1" applyFill="1" applyBorder="1" applyAlignment="1" applyProtection="1">
      <protection locked="0"/>
    </xf>
    <xf numFmtId="178" fontId="20" fillId="16" borderId="1" xfId="0" applyNumberFormat="1" applyFont="1" applyFill="1" applyBorder="1" applyProtection="1"/>
    <xf numFmtId="178" fontId="15" fillId="16" borderId="1" xfId="0" applyNumberFormat="1" applyFont="1" applyFill="1" applyBorder="1" applyProtection="1"/>
    <xf numFmtId="178" fontId="20" fillId="16" borderId="1" xfId="0" applyNumberFormat="1" applyFont="1" applyFill="1" applyBorder="1" applyAlignment="1" applyProtection="1">
      <alignment horizontal="right"/>
    </xf>
    <xf numFmtId="181" fontId="20" fillId="9" borderId="1" xfId="4" applyNumberFormat="1" applyFont="1" applyFill="1" applyBorder="1" applyProtection="1"/>
    <xf numFmtId="181" fontId="17" fillId="12" borderId="26" xfId="27" applyNumberFormat="1" applyFont="1" applyFill="1" applyBorder="1" applyAlignment="1" applyProtection="1"/>
    <xf numFmtId="182" fontId="19" fillId="9" borderId="1" xfId="4" applyNumberFormat="1" applyFont="1" applyFill="1" applyBorder="1" applyAlignment="1" applyProtection="1">
      <protection locked="0"/>
    </xf>
    <xf numFmtId="182" fontId="20" fillId="9" borderId="1" xfId="4" applyNumberFormat="1" applyFont="1" applyFill="1" applyBorder="1" applyProtection="1">
      <protection locked="0"/>
    </xf>
    <xf numFmtId="182" fontId="17" fillId="9" borderId="1" xfId="4" applyNumberFormat="1" applyFont="1" applyFill="1" applyBorder="1" applyAlignment="1" applyProtection="1">
      <protection locked="0"/>
    </xf>
    <xf numFmtId="182" fontId="52" fillId="9" borderId="1" xfId="4" applyNumberFormat="1" applyFont="1" applyFill="1" applyBorder="1" applyAlignment="1" applyProtection="1">
      <protection locked="0"/>
    </xf>
    <xf numFmtId="4" fontId="17" fillId="13" borderId="1" xfId="0" applyNumberFormat="1" applyFont="1" applyFill="1" applyBorder="1" applyAlignment="1" applyProtection="1">
      <alignment horizontal="right"/>
    </xf>
    <xf numFmtId="182" fontId="15" fillId="9" borderId="1" xfId="4" applyNumberFormat="1" applyFont="1" applyFill="1" applyBorder="1" applyProtection="1"/>
    <xf numFmtId="165" fontId="17" fillId="13" borderId="1" xfId="27" applyNumberFormat="1" applyFont="1" applyFill="1" applyBorder="1" applyAlignment="1" applyProtection="1">
      <alignment horizontal="right"/>
    </xf>
    <xf numFmtId="165" fontId="19" fillId="13" borderId="1" xfId="0" applyNumberFormat="1" applyFont="1" applyFill="1" applyBorder="1" applyAlignment="1" applyProtection="1">
      <alignment horizontal="right"/>
    </xf>
    <xf numFmtId="165" fontId="19" fillId="13" borderId="1" xfId="27" applyNumberFormat="1" applyFont="1" applyFill="1" applyBorder="1" applyAlignment="1" applyProtection="1">
      <alignment horizontal="right"/>
    </xf>
    <xf numFmtId="165" fontId="52" fillId="13" borderId="1" xfId="27" applyNumberFormat="1" applyFont="1" applyFill="1" applyBorder="1" applyAlignment="1" applyProtection="1">
      <alignment horizontal="right"/>
    </xf>
    <xf numFmtId="165" fontId="20" fillId="16" borderId="1" xfId="0" applyNumberFormat="1" applyFont="1" applyFill="1" applyBorder="1" applyAlignment="1" applyProtection="1">
      <alignment horizontal="right"/>
    </xf>
    <xf numFmtId="181" fontId="17" fillId="12" borderId="1" xfId="0" applyNumberFormat="1" applyFont="1" applyFill="1" applyBorder="1" applyAlignment="1" applyProtection="1">
      <alignment horizontal="center"/>
    </xf>
    <xf numFmtId="181" fontId="17" fillId="9" borderId="1" xfId="0" applyNumberFormat="1" applyFont="1" applyFill="1" applyBorder="1" applyAlignment="1" applyProtection="1"/>
    <xf numFmtId="181" fontId="20" fillId="9" borderId="1" xfId="4" applyNumberFormat="1" applyFont="1" applyFill="1" applyBorder="1" applyAlignment="1" applyProtection="1"/>
    <xf numFmtId="181" fontId="19" fillId="12" borderId="1" xfId="0" applyNumberFormat="1" applyFont="1" applyFill="1" applyBorder="1" applyAlignment="1" applyProtection="1">
      <alignment horizontal="center"/>
    </xf>
    <xf numFmtId="0" fontId="17" fillId="13" borderId="1" xfId="0" applyNumberFormat="1" applyFont="1" applyFill="1" applyBorder="1" applyAlignment="1" applyProtection="1">
      <alignment horizontal="center"/>
    </xf>
    <xf numFmtId="181" fontId="17" fillId="14" borderId="1" xfId="0" applyNumberFormat="1" applyFont="1" applyFill="1" applyBorder="1" applyAlignment="1" applyProtection="1">
      <alignment horizontal="center"/>
    </xf>
    <xf numFmtId="166" fontId="15" fillId="9" borderId="1" xfId="25" applyNumberFormat="1" applyFont="1" applyFill="1" applyBorder="1" applyAlignment="1" applyProtection="1">
      <alignment horizontal="right"/>
    </xf>
    <xf numFmtId="166" fontId="20" fillId="9" borderId="1" xfId="25" applyNumberFormat="1" applyFont="1" applyFill="1" applyBorder="1" applyAlignment="1" applyProtection="1">
      <alignment horizontal="right"/>
    </xf>
    <xf numFmtId="166" fontId="17" fillId="9" borderId="1" xfId="25" applyNumberFormat="1" applyFont="1" applyFill="1" applyBorder="1" applyAlignment="1" applyProtection="1">
      <alignment horizontal="right"/>
    </xf>
    <xf numFmtId="179" fontId="19" fillId="13" borderId="23" xfId="27" applyNumberFormat="1" applyFont="1" applyFill="1" applyBorder="1" applyAlignment="1" applyProtection="1">
      <alignment horizontal="right"/>
    </xf>
    <xf numFmtId="179" fontId="19" fillId="14" borderId="23" xfId="27" applyNumberFormat="1" applyFont="1" applyFill="1" applyBorder="1" applyAlignment="1" applyProtection="1">
      <alignment horizontal="right"/>
    </xf>
    <xf numFmtId="179" fontId="19" fillId="12" borderId="23" xfId="27" applyNumberFormat="1" applyFont="1" applyFill="1" applyBorder="1" applyAlignment="1" applyProtection="1">
      <alignment horizontal="right"/>
    </xf>
    <xf numFmtId="38" fontId="10" fillId="12" borderId="0" xfId="0" applyNumberFormat="1" applyFont="1" applyFill="1" applyBorder="1" applyAlignment="1" applyProtection="1"/>
    <xf numFmtId="181" fontId="15" fillId="11" borderId="0" xfId="0" applyNumberFormat="1" applyFont="1" applyFill="1"/>
    <xf numFmtId="38" fontId="19" fillId="14" borderId="10" xfId="0" applyNumberFormat="1" applyFont="1" applyFill="1" applyBorder="1" applyAlignment="1" applyProtection="1"/>
    <xf numFmtId="38" fontId="19" fillId="13" borderId="10" xfId="0" applyNumberFormat="1" applyFont="1" applyFill="1" applyBorder="1" applyAlignment="1" applyProtection="1"/>
    <xf numFmtId="38" fontId="19" fillId="19" borderId="10" xfId="0" applyNumberFormat="1" applyFont="1" applyFill="1" applyBorder="1" applyAlignment="1" applyProtection="1"/>
    <xf numFmtId="38" fontId="19" fillId="12" borderId="10" xfId="0" applyNumberFormat="1" applyFont="1" applyFill="1" applyBorder="1" applyAlignment="1" applyProtection="1"/>
    <xf numFmtId="166" fontId="19" fillId="12" borderId="10" xfId="25" applyNumberFormat="1" applyFont="1" applyFill="1" applyBorder="1" applyAlignment="1" applyProtection="1"/>
    <xf numFmtId="38" fontId="19" fillId="12" borderId="0" xfId="0" applyNumberFormat="1" applyFont="1" applyFill="1" applyBorder="1" applyAlignment="1" applyProtection="1"/>
    <xf numFmtId="38" fontId="20" fillId="9" borderId="0" xfId="0" applyNumberFormat="1" applyFont="1" applyFill="1" applyBorder="1" applyAlignment="1" applyProtection="1"/>
    <xf numFmtId="181" fontId="47" fillId="15" borderId="27" xfId="27" applyNumberFormat="1" applyFont="1" applyFill="1" applyBorder="1" applyAlignment="1" applyProtection="1">
      <alignment horizontal="center"/>
    </xf>
    <xf numFmtId="181" fontId="20" fillId="9" borderId="27" xfId="0" applyNumberFormat="1" applyFont="1" applyFill="1" applyBorder="1" applyProtection="1"/>
    <xf numFmtId="181" fontId="20" fillId="9" borderId="28" xfId="0" applyNumberFormat="1" applyFont="1" applyFill="1" applyBorder="1" applyProtection="1"/>
    <xf numFmtId="181" fontId="47" fillId="15" borderId="11" xfId="27" applyNumberFormat="1" applyFont="1" applyFill="1" applyBorder="1" applyAlignment="1" applyProtection="1">
      <alignment horizontal="center"/>
    </xf>
    <xf numFmtId="164" fontId="19" fillId="14" borderId="29" xfId="0" applyNumberFormat="1" applyFont="1" applyFill="1" applyBorder="1" applyAlignment="1" applyProtection="1"/>
    <xf numFmtId="164" fontId="19" fillId="13" borderId="29" xfId="0" applyNumberFormat="1" applyFont="1" applyFill="1" applyBorder="1" applyAlignment="1" applyProtection="1"/>
    <xf numFmtId="164" fontId="19" fillId="19" borderId="29" xfId="0" applyNumberFormat="1" applyFont="1" applyFill="1" applyBorder="1" applyAlignment="1" applyProtection="1"/>
    <xf numFmtId="166" fontId="19" fillId="12" borderId="29" xfId="25" applyNumberFormat="1" applyFont="1" applyFill="1" applyBorder="1" applyAlignment="1" applyProtection="1">
      <alignment horizontal="right"/>
    </xf>
    <xf numFmtId="180" fontId="17" fillId="13" borderId="1" xfId="4" applyNumberFormat="1" applyFont="1" applyFill="1" applyBorder="1" applyAlignment="1" applyProtection="1">
      <alignment horizontal="right"/>
    </xf>
    <xf numFmtId="0" fontId="58" fillId="10" borderId="0" xfId="0" applyFont="1" applyFill="1" applyBorder="1" applyAlignment="1">
      <alignment horizontal="center"/>
    </xf>
    <xf numFmtId="0" fontId="58" fillId="16" borderId="0" xfId="0" applyFont="1" applyFill="1" applyBorder="1" applyAlignment="1">
      <alignment horizontal="center"/>
    </xf>
    <xf numFmtId="1" fontId="58" fillId="16" borderId="0" xfId="0" applyNumberFormat="1" applyFont="1" applyFill="1" applyBorder="1" applyAlignment="1">
      <alignment horizontal="center"/>
    </xf>
    <xf numFmtId="0" fontId="58" fillId="20" borderId="0" xfId="0" applyFont="1" applyFill="1" applyBorder="1" applyAlignment="1">
      <alignment horizontal="center"/>
    </xf>
    <xf numFmtId="181" fontId="52" fillId="14" borderId="1" xfId="25" applyNumberFormat="1" applyFont="1" applyFill="1" applyBorder="1" applyAlignment="1" applyProtection="1">
      <alignment horizontal="right"/>
      <protection locked="0"/>
    </xf>
    <xf numFmtId="166" fontId="10" fillId="12" borderId="30" xfId="25" applyNumberFormat="1" applyFont="1" applyFill="1" applyBorder="1" applyAlignment="1" applyProtection="1">
      <alignment horizontal="right"/>
    </xf>
    <xf numFmtId="166" fontId="11" fillId="9" borderId="30" xfId="25" applyNumberFormat="1" applyFont="1" applyFill="1" applyBorder="1" applyAlignment="1" applyProtection="1">
      <alignment horizontal="right"/>
    </xf>
    <xf numFmtId="181" fontId="20" fillId="11" borderId="0" xfId="0" applyNumberFormat="1" applyFont="1" applyFill="1"/>
    <xf numFmtId="181" fontId="20" fillId="9" borderId="0" xfId="0" applyNumberFormat="1" applyFont="1" applyFill="1"/>
    <xf numFmtId="38" fontId="17" fillId="12" borderId="0" xfId="0" applyNumberFormat="1" applyFont="1" applyFill="1" applyBorder="1" applyAlignment="1" applyProtection="1"/>
    <xf numFmtId="166" fontId="10" fillId="12" borderId="0" xfId="25" applyNumberFormat="1" applyFont="1" applyFill="1" applyBorder="1" applyAlignment="1" applyProtection="1">
      <alignment horizontal="right"/>
    </xf>
    <xf numFmtId="166" fontId="11" fillId="9" borderId="0" xfId="25" applyNumberFormat="1" applyFont="1" applyFill="1" applyBorder="1" applyAlignment="1" applyProtection="1">
      <alignment horizontal="right"/>
    </xf>
    <xf numFmtId="166" fontId="12" fillId="12" borderId="0" xfId="25" applyNumberFormat="1" applyFont="1" applyFill="1" applyBorder="1" applyAlignment="1" applyProtection="1">
      <alignment horizontal="right"/>
    </xf>
    <xf numFmtId="0" fontId="51" fillId="11" borderId="0" xfId="22" applyFont="1" applyFill="1" applyProtection="1"/>
    <xf numFmtId="0" fontId="23" fillId="12" borderId="0" xfId="22" applyNumberFormat="1" applyFont="1" applyFill="1" applyBorder="1" applyAlignment="1" applyProtection="1">
      <alignment horizontal="center"/>
    </xf>
    <xf numFmtId="38" fontId="51" fillId="9" borderId="0" xfId="18" applyNumberFormat="1" applyFont="1" applyFill="1" applyProtection="1"/>
    <xf numFmtId="0" fontId="51" fillId="11" borderId="0" xfId="22" applyFont="1" applyFill="1" applyBorder="1" applyProtection="1"/>
    <xf numFmtId="0" fontId="51" fillId="0" borderId="0" xfId="0" applyFont="1"/>
    <xf numFmtId="171" fontId="51" fillId="0" borderId="0" xfId="0" applyNumberFormat="1" applyFont="1"/>
    <xf numFmtId="0" fontId="20" fillId="11" borderId="0" xfId="22" applyFont="1" applyFill="1" applyProtection="1"/>
    <xf numFmtId="38" fontId="20" fillId="9" borderId="0" xfId="18" applyNumberFormat="1" applyFont="1" applyFill="1" applyProtection="1"/>
    <xf numFmtId="171" fontId="20" fillId="0" borderId="0" xfId="0" applyNumberFormat="1" applyFont="1"/>
    <xf numFmtId="0" fontId="19" fillId="12" borderId="0" xfId="27" applyFont="1" applyFill="1" applyBorder="1" applyAlignment="1" applyProtection="1">
      <alignment horizontal="left"/>
    </xf>
    <xf numFmtId="0" fontId="52" fillId="12" borderId="0" xfId="27" applyFont="1" applyFill="1" applyBorder="1" applyAlignment="1" applyProtection="1">
      <alignment horizontal="left" indent="1"/>
    </xf>
    <xf numFmtId="186" fontId="19" fillId="13" borderId="1" xfId="27" applyNumberFormat="1" applyFont="1" applyFill="1" applyBorder="1" applyAlignment="1" applyProtection="1"/>
    <xf numFmtId="186" fontId="52" fillId="13" borderId="1" xfId="27" applyNumberFormat="1" applyFont="1" applyFill="1" applyBorder="1" applyAlignment="1" applyProtection="1"/>
    <xf numFmtId="185" fontId="19" fillId="13" borderId="1" xfId="27" applyNumberFormat="1" applyFont="1" applyFill="1" applyBorder="1" applyAlignment="1" applyProtection="1"/>
    <xf numFmtId="186" fontId="19" fillId="14" borderId="1" xfId="27" applyNumberFormat="1" applyFont="1" applyFill="1" applyBorder="1" applyAlignment="1" applyProtection="1">
      <alignment horizontal="right"/>
    </xf>
    <xf numFmtId="186" fontId="52" fillId="14" borderId="1" xfId="27" applyNumberFormat="1" applyFont="1" applyFill="1" applyBorder="1" applyAlignment="1" applyProtection="1">
      <alignment horizontal="right"/>
    </xf>
    <xf numFmtId="186" fontId="17" fillId="14" borderId="1" xfId="27" applyNumberFormat="1" applyFont="1" applyFill="1" applyBorder="1" applyAlignment="1" applyProtection="1">
      <alignment horizontal="right"/>
    </xf>
    <xf numFmtId="186" fontId="19" fillId="12" borderId="1" xfId="27" applyNumberFormat="1" applyFont="1" applyFill="1" applyBorder="1" applyAlignment="1" applyProtection="1">
      <alignment horizontal="right"/>
    </xf>
    <xf numFmtId="186" fontId="52" fillId="12" borderId="1" xfId="27" applyNumberFormat="1" applyFont="1" applyFill="1" applyBorder="1" applyAlignment="1" applyProtection="1">
      <alignment horizontal="right"/>
    </xf>
    <xf numFmtId="186" fontId="17" fillId="12" borderId="1" xfId="27" applyNumberFormat="1" applyFont="1" applyFill="1" applyBorder="1" applyAlignment="1" applyProtection="1">
      <alignment horizontal="right"/>
    </xf>
    <xf numFmtId="181" fontId="19" fillId="13" borderId="1" xfId="0" applyNumberFormat="1" applyFont="1" applyFill="1" applyBorder="1" applyAlignment="1" applyProtection="1">
      <alignment horizontal="right"/>
    </xf>
    <xf numFmtId="181" fontId="15" fillId="18" borderId="0" xfId="0" applyNumberFormat="1" applyFont="1" applyFill="1" applyBorder="1"/>
    <xf numFmtId="181" fontId="54" fillId="18" borderId="0" xfId="0" applyNumberFormat="1" applyFont="1" applyFill="1" applyBorder="1"/>
    <xf numFmtId="181" fontId="54" fillId="18" borderId="0" xfId="0" applyNumberFormat="1" applyFont="1" applyFill="1"/>
    <xf numFmtId="38" fontId="19" fillId="14" borderId="1" xfId="0" applyNumberFormat="1" applyFont="1" applyFill="1" applyBorder="1" applyAlignment="1" applyProtection="1"/>
    <xf numFmtId="38" fontId="19" fillId="13" borderId="1" xfId="0" applyNumberFormat="1" applyFont="1" applyFill="1" applyBorder="1" applyAlignment="1" applyProtection="1"/>
    <xf numFmtId="38" fontId="20" fillId="10" borderId="1" xfId="0" applyNumberFormat="1" applyFont="1" applyFill="1" applyBorder="1" applyAlignment="1" applyProtection="1"/>
    <xf numFmtId="38" fontId="20" fillId="16" borderId="1" xfId="0" applyNumberFormat="1" applyFont="1" applyFill="1" applyBorder="1" applyAlignment="1" applyProtection="1"/>
    <xf numFmtId="38" fontId="15" fillId="10" borderId="0" xfId="0" applyNumberFormat="1" applyFont="1" applyFill="1"/>
    <xf numFmtId="38" fontId="58" fillId="10" borderId="0" xfId="0" applyNumberFormat="1" applyFont="1" applyFill="1" applyBorder="1" applyAlignment="1">
      <alignment horizontal="center"/>
    </xf>
    <xf numFmtId="38" fontId="58" fillId="16" borderId="0" xfId="0" applyNumberFormat="1" applyFont="1" applyFill="1" applyBorder="1" applyAlignment="1">
      <alignment horizontal="center"/>
    </xf>
    <xf numFmtId="38" fontId="17" fillId="14" borderId="1" xfId="0" applyNumberFormat="1" applyFont="1" applyFill="1" applyBorder="1" applyAlignment="1" applyProtection="1"/>
    <xf numFmtId="38" fontId="17" fillId="13" borderId="1" xfId="0" applyNumberFormat="1" applyFont="1" applyFill="1" applyBorder="1" applyAlignment="1" applyProtection="1"/>
    <xf numFmtId="38" fontId="17" fillId="9" borderId="0" xfId="22" applyNumberFormat="1" applyFont="1" applyFill="1" applyBorder="1" applyProtection="1"/>
    <xf numFmtId="187" fontId="17" fillId="12" borderId="1" xfId="0" applyNumberFormat="1" applyFont="1" applyFill="1" applyBorder="1" applyAlignment="1" applyProtection="1">
      <alignment horizontal="right"/>
    </xf>
    <xf numFmtId="9" fontId="17" fillId="14" borderId="1" xfId="25" applyNumberFormat="1" applyFont="1" applyFill="1" applyBorder="1" applyAlignment="1" applyProtection="1">
      <alignment horizontal="right"/>
    </xf>
    <xf numFmtId="9" fontId="17" fillId="12" borderId="1" xfId="25" applyNumberFormat="1" applyFont="1" applyFill="1" applyBorder="1" applyAlignment="1" applyProtection="1">
      <alignment horizontal="right"/>
    </xf>
    <xf numFmtId="185" fontId="17" fillId="13" borderId="1" xfId="27" applyNumberFormat="1" applyFont="1" applyFill="1" applyBorder="1" applyAlignment="1" applyProtection="1"/>
    <xf numFmtId="174" fontId="10" fillId="12" borderId="1" xfId="28" applyNumberFormat="1" applyFont="1" applyFill="1" applyBorder="1" applyAlignment="1"/>
    <xf numFmtId="9" fontId="10" fillId="12" borderId="1" xfId="25" applyFont="1" applyFill="1" applyBorder="1" applyAlignment="1"/>
    <xf numFmtId="174" fontId="10" fillId="13" borderId="1" xfId="28" applyNumberFormat="1" applyFont="1" applyFill="1" applyBorder="1" applyAlignment="1"/>
    <xf numFmtId="9" fontId="10" fillId="12" borderId="1" xfId="25" applyNumberFormat="1" applyFont="1" applyFill="1" applyBorder="1" applyAlignment="1"/>
    <xf numFmtId="166" fontId="10" fillId="12" borderId="1" xfId="25" applyNumberFormat="1" applyFont="1" applyFill="1" applyBorder="1" applyAlignment="1"/>
    <xf numFmtId="174" fontId="3" fillId="13" borderId="1" xfId="28" applyNumberFormat="1" applyFont="1" applyFill="1" applyBorder="1" applyAlignment="1"/>
    <xf numFmtId="175" fontId="10" fillId="12" borderId="1" xfId="28" applyNumberFormat="1" applyFont="1" applyFill="1" applyBorder="1" applyAlignment="1"/>
    <xf numFmtId="175" fontId="10" fillId="13" borderId="1" xfId="28" applyNumberFormat="1" applyFont="1" applyFill="1" applyBorder="1" applyAlignment="1"/>
    <xf numFmtId="174" fontId="10" fillId="12" borderId="1" xfId="25" applyNumberFormat="1" applyFont="1" applyFill="1" applyBorder="1" applyAlignment="1"/>
    <xf numFmtId="9" fontId="10" fillId="12" borderId="1" xfId="25" applyNumberFormat="1" applyFont="1" applyFill="1" applyBorder="1" applyAlignment="1">
      <alignment horizontal="right"/>
    </xf>
    <xf numFmtId="176" fontId="10" fillId="12" borderId="1" xfId="28" applyNumberFormat="1" applyFont="1" applyFill="1" applyBorder="1" applyAlignment="1"/>
    <xf numFmtId="176" fontId="10" fillId="13" borderId="1" xfId="28" applyNumberFormat="1" applyFont="1" applyFill="1" applyBorder="1" applyAlignment="1"/>
    <xf numFmtId="166" fontId="12" fillId="12" borderId="30" xfId="25" applyNumberFormat="1" applyFont="1" applyFill="1" applyBorder="1" applyAlignment="1" applyProtection="1">
      <alignment horizontal="right"/>
    </xf>
    <xf numFmtId="181" fontId="20" fillId="16" borderId="1" xfId="0" applyNumberFormat="1" applyFont="1" applyFill="1" applyBorder="1" applyProtection="1"/>
    <xf numFmtId="38" fontId="20" fillId="16" borderId="1" xfId="0" applyNumberFormat="1" applyFont="1" applyFill="1" applyBorder="1" applyAlignment="1" applyProtection="1">
      <alignment horizontal="right"/>
    </xf>
    <xf numFmtId="38" fontId="20" fillId="9" borderId="1" xfId="0" applyNumberFormat="1" applyFont="1" applyFill="1" applyBorder="1" applyAlignment="1" applyProtection="1">
      <alignment horizontal="right"/>
    </xf>
    <xf numFmtId="0" fontId="17" fillId="12" borderId="0" xfId="27" quotePrefix="1" applyFont="1" applyFill="1" applyBorder="1" applyAlignment="1" applyProtection="1"/>
    <xf numFmtId="38" fontId="19" fillId="9" borderId="0" xfId="22" applyNumberFormat="1" applyFont="1" applyFill="1" applyProtection="1"/>
    <xf numFmtId="0" fontId="17" fillId="14" borderId="1" xfId="27" applyFont="1" applyFill="1" applyBorder="1" applyAlignment="1" applyProtection="1">
      <alignment horizontal="right"/>
    </xf>
    <xf numFmtId="0" fontId="17" fillId="12" borderId="1" xfId="27" applyFont="1" applyFill="1" applyBorder="1" applyAlignment="1" applyProtection="1">
      <alignment horizontal="right"/>
    </xf>
    <xf numFmtId="164" fontId="19" fillId="13" borderId="1" xfId="0" applyNumberFormat="1" applyFont="1" applyFill="1" applyBorder="1" applyAlignment="1" applyProtection="1">
      <alignment horizontal="right"/>
    </xf>
    <xf numFmtId="0" fontId="17" fillId="12" borderId="30" xfId="18" applyNumberFormat="1" applyFont="1" applyFill="1" applyBorder="1" applyAlignment="1" applyProtection="1">
      <alignment horizontal="center"/>
    </xf>
    <xf numFmtId="3" fontId="17" fillId="12" borderId="30" xfId="18" applyNumberFormat="1" applyFont="1" applyFill="1" applyBorder="1" applyAlignment="1" applyProtection="1">
      <alignment horizontal="center"/>
    </xf>
    <xf numFmtId="38" fontId="15" fillId="9" borderId="30" xfId="18" applyNumberFormat="1" applyFont="1" applyFill="1" applyBorder="1" applyProtection="1"/>
    <xf numFmtId="164" fontId="17" fillId="13" borderId="23" xfId="27" applyNumberFormat="1" applyFont="1" applyFill="1" applyBorder="1" applyAlignment="1" applyProtection="1">
      <alignment horizontal="right"/>
    </xf>
    <xf numFmtId="3" fontId="17" fillId="14" borderId="23" xfId="27" applyNumberFormat="1" applyFont="1" applyFill="1" applyBorder="1" applyAlignment="1" applyProtection="1">
      <alignment horizontal="right"/>
    </xf>
    <xf numFmtId="3" fontId="17" fillId="12" borderId="23" xfId="27" applyNumberFormat="1" applyFont="1" applyFill="1" applyBorder="1" applyAlignment="1" applyProtection="1">
      <alignment horizontal="right"/>
    </xf>
    <xf numFmtId="0" fontId="20" fillId="0" borderId="0" xfId="0" applyFont="1" applyBorder="1"/>
    <xf numFmtId="0" fontId="17" fillId="13" borderId="1" xfId="27" applyFont="1" applyFill="1" applyBorder="1" applyAlignment="1" applyProtection="1">
      <alignment horizontal="right"/>
    </xf>
    <xf numFmtId="3" fontId="19" fillId="12" borderId="0" xfId="19" applyNumberFormat="1" applyFont="1" applyFill="1" applyBorder="1" applyAlignment="1" applyProtection="1">
      <alignment horizontal="center"/>
    </xf>
    <xf numFmtId="0" fontId="15" fillId="9" borderId="0" xfId="27" applyFont="1" applyFill="1" applyAlignment="1" applyProtection="1">
      <alignment horizontal="right"/>
    </xf>
    <xf numFmtId="181" fontId="15" fillId="9" borderId="0" xfId="4" applyNumberFormat="1" applyFont="1" applyFill="1" applyBorder="1" applyProtection="1">
      <protection locked="0"/>
    </xf>
    <xf numFmtId="181" fontId="17" fillId="12" borderId="18" xfId="0" applyNumberFormat="1" applyFont="1" applyFill="1" applyBorder="1" applyAlignment="1" applyProtection="1"/>
    <xf numFmtId="181" fontId="23" fillId="12" borderId="0" xfId="0" applyNumberFormat="1" applyFont="1" applyFill="1" applyBorder="1" applyAlignment="1" applyProtection="1"/>
    <xf numFmtId="182" fontId="23" fillId="9" borderId="1" xfId="4" applyNumberFormat="1" applyFont="1" applyFill="1" applyBorder="1" applyAlignment="1" applyProtection="1">
      <protection locked="0"/>
    </xf>
    <xf numFmtId="181" fontId="23" fillId="9" borderId="0" xfId="4" applyNumberFormat="1" applyFont="1" applyFill="1" applyBorder="1" applyAlignment="1" applyProtection="1">
      <protection locked="0"/>
    </xf>
    <xf numFmtId="183" fontId="17" fillId="13" borderId="1" xfId="0" applyNumberFormat="1" applyFont="1" applyFill="1" applyBorder="1" applyAlignment="1" applyProtection="1">
      <alignment horizontal="right"/>
    </xf>
    <xf numFmtId="166" fontId="19" fillId="19" borderId="1" xfId="25" applyNumberFormat="1" applyFont="1" applyFill="1" applyBorder="1" applyAlignment="1" applyProtection="1">
      <alignment horizontal="right"/>
    </xf>
    <xf numFmtId="166" fontId="17" fillId="19" borderId="1" xfId="25" applyNumberFormat="1" applyFont="1" applyFill="1" applyBorder="1" applyAlignment="1" applyProtection="1">
      <alignment horizontal="right"/>
    </xf>
    <xf numFmtId="181" fontId="15" fillId="11" borderId="0" xfId="0" applyNumberFormat="1" applyFont="1" applyFill="1" applyBorder="1" applyAlignment="1" applyProtection="1">
      <alignment horizontal="right"/>
    </xf>
    <xf numFmtId="181" fontId="15" fillId="0" borderId="0" xfId="0" applyNumberFormat="1" applyFont="1" applyAlignment="1">
      <alignment horizontal="right"/>
    </xf>
    <xf numFmtId="164" fontId="52" fillId="13" borderId="1" xfId="27" applyNumberFormat="1" applyFont="1" applyFill="1" applyBorder="1" applyAlignment="1" applyProtection="1">
      <alignment horizontal="right"/>
    </xf>
    <xf numFmtId="3" fontId="52" fillId="12" borderId="1" xfId="27" applyNumberFormat="1" applyFont="1" applyFill="1" applyBorder="1" applyAlignment="1" applyProtection="1">
      <alignment horizontal="right"/>
    </xf>
    <xf numFmtId="38" fontId="51" fillId="9" borderId="0" xfId="18" applyNumberFormat="1" applyFont="1" applyFill="1" applyBorder="1" applyProtection="1"/>
    <xf numFmtId="0" fontId="51" fillId="0" borderId="0" xfId="0" applyFont="1" applyBorder="1"/>
    <xf numFmtId="0" fontId="52" fillId="12" borderId="0" xfId="27" quotePrefix="1" applyFont="1" applyFill="1" applyBorder="1" applyAlignment="1" applyProtection="1">
      <alignment horizontal="left" indent="1"/>
    </xf>
    <xf numFmtId="183" fontId="52" fillId="13" borderId="1" xfId="0" applyNumberFormat="1" applyFont="1" applyFill="1" applyBorder="1" applyAlignment="1" applyProtection="1">
      <alignment horizontal="right"/>
      <protection locked="0"/>
    </xf>
    <xf numFmtId="183" fontId="52" fillId="12" borderId="1" xfId="0" applyNumberFormat="1" applyFont="1" applyFill="1" applyBorder="1" applyAlignment="1" applyProtection="1">
      <alignment horizontal="right"/>
    </xf>
    <xf numFmtId="181" fontId="51" fillId="9" borderId="0" xfId="0" applyNumberFormat="1" applyFont="1" applyFill="1" applyAlignment="1" applyProtection="1">
      <alignment horizontal="right"/>
    </xf>
    <xf numFmtId="181" fontId="51" fillId="9" borderId="0" xfId="0" quotePrefix="1" applyNumberFormat="1" applyFont="1" applyFill="1" applyBorder="1" applyAlignment="1" applyProtection="1">
      <alignment horizontal="left" wrapText="1" indent="1"/>
    </xf>
    <xf numFmtId="181" fontId="51" fillId="9" borderId="0" xfId="0" quotePrefix="1" applyNumberFormat="1" applyFont="1" applyFill="1" applyBorder="1" applyAlignment="1" applyProtection="1">
      <alignment horizontal="left" indent="1"/>
    </xf>
    <xf numFmtId="179" fontId="19" fillId="16" borderId="1" xfId="27" applyNumberFormat="1" applyFont="1" applyFill="1" applyBorder="1" applyAlignment="1" applyProtection="1">
      <alignment horizontal="right"/>
    </xf>
    <xf numFmtId="179" fontId="19" fillId="10" borderId="1" xfId="27" applyNumberFormat="1" applyFont="1" applyFill="1" applyBorder="1" applyAlignment="1" applyProtection="1">
      <alignment horizontal="right"/>
    </xf>
    <xf numFmtId="179" fontId="19" fillId="9" borderId="1" xfId="27" applyNumberFormat="1" applyFont="1" applyFill="1" applyBorder="1" applyAlignment="1" applyProtection="1">
      <alignment horizontal="right"/>
    </xf>
    <xf numFmtId="0" fontId="58" fillId="10" borderId="0" xfId="0" applyFont="1" applyFill="1" applyBorder="1" applyAlignment="1">
      <alignment horizontal="centerContinuous"/>
    </xf>
    <xf numFmtId="0" fontId="58" fillId="16" borderId="0" xfId="0" applyFont="1" applyFill="1" applyBorder="1" applyAlignment="1">
      <alignment horizontal="centerContinuous"/>
    </xf>
    <xf numFmtId="1" fontId="58" fillId="16" borderId="0" xfId="0" applyNumberFormat="1" applyFont="1" applyFill="1" applyBorder="1" applyAlignment="1">
      <alignment horizontal="centerContinuous"/>
    </xf>
    <xf numFmtId="0" fontId="58" fillId="20" borderId="0" xfId="0" applyFont="1" applyFill="1" applyBorder="1" applyAlignment="1">
      <alignment horizontal="centerContinuous"/>
    </xf>
    <xf numFmtId="38" fontId="58" fillId="16" borderId="0" xfId="0" applyNumberFormat="1" applyFont="1" applyFill="1" applyBorder="1" applyAlignment="1">
      <alignment horizontal="centerContinuous"/>
    </xf>
    <xf numFmtId="181" fontId="15" fillId="10" borderId="0" xfId="0" applyNumberFormat="1" applyFont="1" applyFill="1" applyAlignment="1" applyProtection="1">
      <alignment horizontal="right"/>
    </xf>
    <xf numFmtId="181" fontId="15" fillId="10" borderId="0" xfId="0" applyNumberFormat="1" applyFont="1" applyFill="1" applyAlignment="1">
      <alignment horizontal="right"/>
    </xf>
    <xf numFmtId="9" fontId="15" fillId="0" borderId="0" xfId="25" applyFont="1"/>
    <xf numFmtId="0" fontId="13" fillId="10" borderId="0" xfId="0" applyFont="1" applyFill="1" applyBorder="1"/>
    <xf numFmtId="181" fontId="19" fillId="12" borderId="0" xfId="16" applyNumberFormat="1" applyFont="1" applyFill="1" applyBorder="1" applyAlignment="1" applyProtection="1"/>
    <xf numFmtId="165" fontId="19" fillId="13" borderId="1" xfId="16" applyNumberFormat="1" applyFont="1" applyFill="1" applyBorder="1" applyAlignment="1" applyProtection="1">
      <alignment horizontal="right"/>
    </xf>
    <xf numFmtId="182" fontId="19" fillId="9" borderId="1" xfId="5" applyNumberFormat="1" applyFont="1" applyFill="1" applyBorder="1" applyAlignment="1" applyProtection="1">
      <protection locked="0"/>
    </xf>
    <xf numFmtId="181" fontId="19" fillId="9" borderId="0" xfId="5" applyNumberFormat="1" applyFont="1" applyFill="1" applyBorder="1" applyAlignment="1" applyProtection="1">
      <protection locked="0"/>
    </xf>
    <xf numFmtId="0" fontId="13" fillId="16" borderId="0" xfId="0" applyFont="1" applyFill="1" applyBorder="1"/>
    <xf numFmtId="0" fontId="13" fillId="9" borderId="0" xfId="0" applyFont="1" applyFill="1" applyBorder="1"/>
    <xf numFmtId="0" fontId="58" fillId="9" borderId="0" xfId="0" applyFont="1" applyFill="1" applyBorder="1" applyAlignment="1">
      <alignment horizontal="center"/>
    </xf>
    <xf numFmtId="0" fontId="24" fillId="9" borderId="0" xfId="0" applyFont="1" applyFill="1" applyBorder="1"/>
    <xf numFmtId="0" fontId="58" fillId="16" borderId="0" xfId="0" applyFont="1" applyFill="1" applyBorder="1" applyAlignment="1">
      <alignment horizontal="left"/>
    </xf>
    <xf numFmtId="38" fontId="19" fillId="12" borderId="10" xfId="0" applyNumberFormat="1" applyFont="1" applyFill="1" applyBorder="1" applyAlignment="1" applyProtection="1">
      <alignment horizontal="right"/>
    </xf>
    <xf numFmtId="38" fontId="15" fillId="11" borderId="0" xfId="25" applyNumberFormat="1" applyFont="1" applyFill="1" applyBorder="1" applyProtection="1"/>
    <xf numFmtId="38" fontId="15" fillId="10" borderId="0" xfId="25" applyNumberFormat="1" applyFont="1" applyFill="1" applyBorder="1"/>
    <xf numFmtId="181" fontId="15" fillId="11" borderId="0" xfId="0" applyNumberFormat="1" applyFont="1" applyFill="1" applyBorder="1"/>
    <xf numFmtId="38" fontId="13" fillId="16" borderId="0" xfId="0" applyNumberFormat="1" applyFont="1" applyFill="1" applyBorder="1"/>
    <xf numFmtId="181" fontId="17" fillId="14" borderId="1" xfId="0" applyNumberFormat="1" applyFont="1" applyFill="1" applyBorder="1" applyAlignment="1" applyProtection="1">
      <alignment horizontal="right"/>
      <protection locked="0"/>
    </xf>
    <xf numFmtId="38" fontId="19" fillId="21" borderId="1" xfId="0" applyNumberFormat="1" applyFont="1" applyFill="1" applyBorder="1" applyAlignment="1" applyProtection="1"/>
    <xf numFmtId="38" fontId="17" fillId="21" borderId="1" xfId="0" applyNumberFormat="1" applyFont="1" applyFill="1" applyBorder="1" applyAlignment="1" applyProtection="1"/>
    <xf numFmtId="181" fontId="19" fillId="21" borderId="1" xfId="0" applyNumberFormat="1" applyFont="1" applyFill="1" applyBorder="1" applyAlignment="1" applyProtection="1">
      <alignment horizontal="right"/>
      <protection locked="0"/>
    </xf>
    <xf numFmtId="181" fontId="17" fillId="21" borderId="1" xfId="0" applyNumberFormat="1" applyFont="1" applyFill="1" applyBorder="1" applyAlignment="1" applyProtection="1">
      <alignment horizontal="right"/>
      <protection locked="0"/>
    </xf>
    <xf numFmtId="181" fontId="19" fillId="22" borderId="1" xfId="0" applyNumberFormat="1" applyFont="1" applyFill="1" applyBorder="1" applyAlignment="1" applyProtection="1">
      <alignment horizontal="right"/>
      <protection locked="0"/>
    </xf>
    <xf numFmtId="181" fontId="17" fillId="22" borderId="1" xfId="0" applyNumberFormat="1" applyFont="1" applyFill="1" applyBorder="1" applyAlignment="1" applyProtection="1">
      <alignment horizontal="right"/>
      <protection locked="0"/>
    </xf>
    <xf numFmtId="181" fontId="19" fillId="14" borderId="0" xfId="0" applyNumberFormat="1" applyFont="1" applyFill="1" applyBorder="1" applyAlignment="1" applyProtection="1">
      <alignment horizontal="right"/>
    </xf>
    <xf numFmtId="0" fontId="61" fillId="13" borderId="0" xfId="0" applyNumberFormat="1" applyFont="1" applyFill="1" applyBorder="1" applyAlignment="1" applyProtection="1">
      <alignment horizontal="center"/>
    </xf>
    <xf numFmtId="181" fontId="61" fillId="12" borderId="0" xfId="0" applyNumberFormat="1" applyFont="1" applyFill="1" applyBorder="1" applyAlignment="1" applyProtection="1">
      <alignment horizontal="center"/>
    </xf>
    <xf numFmtId="0" fontId="61" fillId="12" borderId="0" xfId="0" applyNumberFormat="1" applyFont="1" applyFill="1" applyBorder="1" applyAlignment="1" applyProtection="1">
      <alignment horizontal="center"/>
    </xf>
    <xf numFmtId="181" fontId="61" fillId="13" borderId="0" xfId="0" applyNumberFormat="1" applyFont="1" applyFill="1" applyBorder="1" applyAlignment="1" applyProtection="1">
      <alignment horizontal="center"/>
    </xf>
    <xf numFmtId="181" fontId="62" fillId="9" borderId="0" xfId="0" applyNumberFormat="1" applyFont="1" applyFill="1" applyBorder="1" applyProtection="1"/>
    <xf numFmtId="181" fontId="63" fillId="16" borderId="0" xfId="0" applyNumberFormat="1" applyFont="1" applyFill="1" applyBorder="1" applyProtection="1"/>
    <xf numFmtId="181" fontId="63" fillId="10" borderId="0" xfId="0" applyNumberFormat="1" applyFont="1" applyFill="1" applyProtection="1"/>
    <xf numFmtId="181" fontId="63" fillId="9" borderId="0" xfId="0" applyNumberFormat="1" applyFont="1" applyFill="1" applyBorder="1" applyProtection="1"/>
    <xf numFmtId="181" fontId="61" fillId="14" borderId="0" xfId="0" applyNumberFormat="1" applyFont="1" applyFill="1" applyBorder="1" applyAlignment="1" applyProtection="1">
      <alignment horizontal="right"/>
    </xf>
    <xf numFmtId="181" fontId="63" fillId="10" borderId="0" xfId="0" applyNumberFormat="1" applyFont="1" applyFill="1" applyBorder="1" applyProtection="1"/>
    <xf numFmtId="38" fontId="63" fillId="10" borderId="0" xfId="0" applyNumberFormat="1" applyFont="1" applyFill="1" applyBorder="1" applyProtection="1"/>
    <xf numFmtId="181" fontId="63" fillId="9" borderId="0" xfId="0" applyNumberFormat="1" applyFont="1" applyFill="1" applyBorder="1" applyAlignment="1" applyProtection="1">
      <alignment horizontal="right"/>
    </xf>
    <xf numFmtId="189" fontId="12" fillId="13" borderId="13" xfId="27" applyNumberFormat="1" applyFont="1" applyFill="1" applyBorder="1" applyAlignment="1" applyProtection="1">
      <alignment horizontal="right" wrapText="1"/>
    </xf>
    <xf numFmtId="190" fontId="12" fillId="13" borderId="17" xfId="27" quotePrefix="1" applyNumberFormat="1" applyFont="1" applyFill="1" applyBorder="1" applyAlignment="1" applyProtection="1">
      <alignment horizontal="right" wrapText="1"/>
    </xf>
    <xf numFmtId="189" fontId="12" fillId="14" borderId="13" xfId="27" applyNumberFormat="1" applyFont="1" applyFill="1" applyBorder="1" applyAlignment="1" applyProtection="1">
      <alignment horizontal="right" wrapText="1"/>
    </xf>
    <xf numFmtId="181" fontId="19" fillId="13" borderId="0" xfId="0" applyNumberFormat="1" applyFont="1" applyFill="1" applyBorder="1" applyAlignment="1" applyProtection="1">
      <alignment horizontal="right"/>
    </xf>
    <xf numFmtId="178" fontId="17" fillId="13" borderId="1" xfId="0" applyNumberFormat="1" applyFont="1" applyFill="1" applyBorder="1" applyAlignment="1" applyProtection="1">
      <protection locked="0"/>
    </xf>
    <xf numFmtId="181" fontId="17" fillId="14" borderId="1" xfId="27" applyNumberFormat="1" applyFont="1" applyFill="1" applyBorder="1" applyAlignment="1" applyProtection="1"/>
    <xf numFmtId="181" fontId="17" fillId="12" borderId="1" xfId="27" applyNumberFormat="1" applyFont="1" applyFill="1" applyBorder="1" applyAlignment="1" applyProtection="1"/>
    <xf numFmtId="181" fontId="20" fillId="9" borderId="1" xfId="4" applyNumberFormat="1" applyFont="1" applyFill="1" applyBorder="1" applyAlignment="1" applyProtection="1">
      <protection locked="0"/>
    </xf>
    <xf numFmtId="178" fontId="19" fillId="13" borderId="1" xfId="0" applyNumberFormat="1" applyFont="1" applyFill="1" applyBorder="1" applyAlignment="1" applyProtection="1">
      <protection locked="0"/>
    </xf>
    <xf numFmtId="181" fontId="19" fillId="14" borderId="1" xfId="27" applyNumberFormat="1" applyFont="1" applyFill="1" applyBorder="1" applyAlignment="1" applyProtection="1"/>
    <xf numFmtId="181" fontId="19" fillId="12" borderId="1" xfId="27" applyNumberFormat="1" applyFont="1" applyFill="1" applyBorder="1" applyAlignment="1" applyProtection="1"/>
    <xf numFmtId="181" fontId="19" fillId="13" borderId="1" xfId="27" applyNumberFormat="1" applyFont="1" applyFill="1" applyBorder="1" applyAlignment="1" applyProtection="1"/>
    <xf numFmtId="181" fontId="15" fillId="9" borderId="1" xfId="4" applyNumberFormat="1" applyFont="1" applyFill="1" applyBorder="1" applyAlignment="1" applyProtection="1">
      <protection locked="0"/>
    </xf>
    <xf numFmtId="181" fontId="17" fillId="13" borderId="1" xfId="27" applyNumberFormat="1" applyFont="1" applyFill="1" applyBorder="1" applyAlignment="1" applyProtection="1"/>
    <xf numFmtId="164" fontId="19" fillId="13" borderId="1" xfId="0" applyNumberFormat="1" applyFont="1" applyFill="1" applyBorder="1" applyAlignment="1" applyProtection="1">
      <protection locked="0"/>
    </xf>
    <xf numFmtId="181" fontId="17" fillId="13" borderId="1" xfId="25" applyNumberFormat="1" applyFont="1" applyFill="1" applyBorder="1" applyAlignment="1" applyProtection="1"/>
    <xf numFmtId="181" fontId="17" fillId="14" borderId="1" xfId="25" applyNumberFormat="1" applyFont="1" applyFill="1" applyBorder="1" applyAlignment="1" applyProtection="1"/>
    <xf numFmtId="181" fontId="17" fillId="12" borderId="1" xfId="25" applyNumberFormat="1" applyFont="1" applyFill="1" applyBorder="1" applyAlignment="1" applyProtection="1"/>
    <xf numFmtId="181" fontId="19" fillId="13" borderId="1" xfId="25" applyNumberFormat="1" applyFont="1" applyFill="1" applyBorder="1" applyAlignment="1" applyProtection="1"/>
    <xf numFmtId="181" fontId="19" fillId="14" borderId="1" xfId="25" applyNumberFormat="1" applyFont="1" applyFill="1" applyBorder="1" applyAlignment="1" applyProtection="1"/>
    <xf numFmtId="181" fontId="19" fillId="12" borderId="1" xfId="25" applyNumberFormat="1" applyFont="1" applyFill="1" applyBorder="1" applyAlignment="1" applyProtection="1"/>
    <xf numFmtId="0" fontId="3" fillId="0" borderId="0" xfId="17" applyFont="1" applyFill="1"/>
    <xf numFmtId="169" fontId="3" fillId="0" borderId="0" xfId="17" applyNumberFormat="1" applyFont="1" applyFill="1"/>
    <xf numFmtId="0" fontId="3" fillId="0" borderId="0" xfId="17" applyFont="1" applyFill="1" applyAlignment="1">
      <alignment horizontal="right"/>
    </xf>
    <xf numFmtId="0" fontId="3" fillId="0" borderId="0" xfId="17" applyFont="1" applyFill="1" applyAlignment="1">
      <alignment horizontal="center"/>
    </xf>
    <xf numFmtId="0" fontId="3" fillId="0" borderId="0" xfId="17" applyFont="1" applyFill="1" applyAlignment="1">
      <alignment wrapText="1"/>
    </xf>
    <xf numFmtId="0" fontId="3" fillId="0" borderId="0" xfId="29" applyFont="1" applyFill="1"/>
    <xf numFmtId="0" fontId="3" fillId="0" borderId="0" xfId="29" applyFont="1" applyFill="1" applyAlignment="1">
      <alignment vertical="top"/>
    </xf>
    <xf numFmtId="0" fontId="3" fillId="0" borderId="0" xfId="29" applyFont="1" applyFill="1" applyAlignment="1">
      <alignment vertical="top" wrapText="1"/>
    </xf>
    <xf numFmtId="0" fontId="15" fillId="0" borderId="0" xfId="29" applyFont="1" applyFill="1"/>
    <xf numFmtId="181" fontId="19" fillId="0" borderId="1" xfId="0" applyNumberFormat="1" applyFont="1" applyFill="1" applyBorder="1" applyAlignment="1" applyProtection="1">
      <alignment horizontal="right"/>
    </xf>
    <xf numFmtId="181" fontId="17" fillId="0" borderId="1" xfId="0" applyNumberFormat="1" applyFont="1" applyFill="1" applyBorder="1" applyAlignment="1" applyProtection="1">
      <alignment horizontal="right"/>
    </xf>
    <xf numFmtId="181" fontId="15" fillId="0" borderId="1" xfId="25" applyNumberFormat="1" applyFont="1" applyFill="1" applyBorder="1" applyAlignment="1" applyProtection="1">
      <alignment horizontal="right"/>
    </xf>
    <xf numFmtId="181" fontId="20" fillId="0" borderId="1" xfId="0" applyNumberFormat="1" applyFont="1" applyFill="1" applyBorder="1" applyAlignment="1" applyProtection="1">
      <alignment horizontal="right"/>
    </xf>
    <xf numFmtId="181" fontId="19" fillId="0" borderId="1" xfId="25" applyNumberFormat="1" applyFont="1" applyFill="1" applyBorder="1" applyAlignment="1" applyProtection="1">
      <alignment horizontal="right"/>
      <protection locked="0"/>
    </xf>
    <xf numFmtId="181" fontId="19" fillId="0" borderId="1" xfId="4" applyNumberFormat="1" applyFont="1" applyFill="1" applyBorder="1" applyAlignment="1" applyProtection="1">
      <alignment horizontal="right"/>
    </xf>
    <xf numFmtId="183" fontId="17" fillId="0" borderId="1" xfId="4" applyNumberFormat="1" applyFont="1" applyFill="1" applyBorder="1" applyAlignment="1" applyProtection="1">
      <alignment horizontal="right"/>
    </xf>
    <xf numFmtId="183" fontId="19" fillId="0" borderId="1" xfId="4" applyNumberFormat="1" applyFont="1" applyFill="1" applyBorder="1" applyAlignment="1" applyProtection="1">
      <alignment horizontal="right"/>
    </xf>
    <xf numFmtId="183" fontId="20" fillId="0" borderId="1" xfId="0" applyNumberFormat="1" applyFont="1" applyFill="1" applyBorder="1" applyAlignment="1" applyProtection="1">
      <alignment horizontal="right"/>
    </xf>
    <xf numFmtId="183" fontId="52" fillId="0" borderId="1" xfId="4" applyNumberFormat="1" applyFont="1" applyFill="1" applyBorder="1" applyAlignment="1" applyProtection="1">
      <alignment horizontal="right"/>
    </xf>
    <xf numFmtId="181" fontId="50" fillId="0" borderId="0" xfId="0" applyNumberFormat="1" applyFont="1" applyFill="1"/>
    <xf numFmtId="181" fontId="15" fillId="24" borderId="0" xfId="0" applyNumberFormat="1" applyFont="1" applyFill="1" applyBorder="1" applyProtection="1"/>
    <xf numFmtId="181" fontId="15" fillId="24" borderId="0" xfId="0" applyNumberFormat="1" applyFont="1" applyFill="1" applyProtection="1"/>
    <xf numFmtId="166" fontId="15" fillId="24" borderId="0" xfId="25" applyNumberFormat="1" applyFont="1" applyFill="1" applyBorder="1" applyProtection="1"/>
    <xf numFmtId="181" fontId="15" fillId="24" borderId="0" xfId="0" applyNumberFormat="1" applyFont="1" applyFill="1"/>
    <xf numFmtId="181" fontId="50" fillId="24" borderId="0" xfId="0" applyNumberFormat="1" applyFont="1" applyFill="1"/>
    <xf numFmtId="181" fontId="19" fillId="13" borderId="29" xfId="0" applyNumberFormat="1" applyFont="1" applyFill="1" applyBorder="1" applyAlignment="1" applyProtection="1"/>
    <xf numFmtId="181" fontId="53" fillId="9" borderId="1" xfId="4" applyNumberFormat="1" applyFont="1" applyFill="1" applyBorder="1" applyAlignment="1" applyProtection="1"/>
    <xf numFmtId="181" fontId="17" fillId="9" borderId="1" xfId="4" applyNumberFormat="1" applyFont="1" applyFill="1" applyBorder="1" applyAlignment="1" applyProtection="1"/>
    <xf numFmtId="188" fontId="17" fillId="16" borderId="1" xfId="4" applyNumberFormat="1" applyFont="1" applyFill="1" applyBorder="1" applyAlignment="1" applyProtection="1">
      <alignment horizontal="right"/>
    </xf>
    <xf numFmtId="180" fontId="19" fillId="0" borderId="1" xfId="4" applyNumberFormat="1" applyFont="1" applyFill="1" applyBorder="1" applyAlignment="1" applyProtection="1">
      <alignment horizontal="right"/>
    </xf>
    <xf numFmtId="183" fontId="19" fillId="0" borderId="1" xfId="0" applyNumberFormat="1" applyFont="1" applyFill="1" applyBorder="1" applyAlignment="1" applyProtection="1">
      <alignment horizontal="right"/>
    </xf>
    <xf numFmtId="183" fontId="17" fillId="0" borderId="1" xfId="0" applyNumberFormat="1" applyFont="1" applyFill="1" applyBorder="1" applyAlignment="1" applyProtection="1">
      <alignment horizontal="right"/>
    </xf>
    <xf numFmtId="183" fontId="19" fillId="0" borderId="1" xfId="16" applyNumberFormat="1" applyFont="1" applyFill="1" applyBorder="1" applyAlignment="1" applyProtection="1">
      <alignment horizontal="right"/>
    </xf>
    <xf numFmtId="183" fontId="17" fillId="25" borderId="1" xfId="27" applyNumberFormat="1" applyFont="1" applyFill="1" applyBorder="1" applyAlignment="1" applyProtection="1">
      <alignment horizontal="right"/>
    </xf>
    <xf numFmtId="183" fontId="19" fillId="25" borderId="1" xfId="0" applyNumberFormat="1" applyFont="1" applyFill="1" applyBorder="1" applyAlignment="1" applyProtection="1">
      <alignment horizontal="right"/>
    </xf>
    <xf numFmtId="183" fontId="19" fillId="25" borderId="1" xfId="27" applyNumberFormat="1" applyFont="1" applyFill="1" applyBorder="1" applyAlignment="1" applyProtection="1">
      <alignment horizontal="right"/>
    </xf>
    <xf numFmtId="183" fontId="20" fillId="26" borderId="1" xfId="0" applyNumberFormat="1" applyFont="1" applyFill="1" applyBorder="1" applyAlignment="1" applyProtection="1">
      <alignment horizontal="right"/>
    </xf>
    <xf numFmtId="183" fontId="52" fillId="25" borderId="1" xfId="27" applyNumberFormat="1" applyFont="1" applyFill="1" applyBorder="1" applyAlignment="1" applyProtection="1">
      <alignment horizontal="right"/>
    </xf>
    <xf numFmtId="183" fontId="17" fillId="25" borderId="1" xfId="0" applyNumberFormat="1" applyFont="1" applyFill="1" applyBorder="1" applyAlignment="1" applyProtection="1">
      <alignment horizontal="right"/>
    </xf>
    <xf numFmtId="183" fontId="19" fillId="25" borderId="1" xfId="16" applyNumberFormat="1" applyFont="1" applyFill="1" applyBorder="1" applyAlignment="1" applyProtection="1">
      <alignment horizontal="right"/>
    </xf>
    <xf numFmtId="181" fontId="15" fillId="9" borderId="1" xfId="4" applyNumberFormat="1" applyFont="1" applyFill="1" applyBorder="1" applyAlignment="1" applyProtection="1"/>
    <xf numFmtId="181" fontId="64" fillId="9" borderId="1" xfId="4" applyNumberFormat="1" applyFont="1" applyFill="1" applyBorder="1" applyAlignment="1" applyProtection="1"/>
    <xf numFmtId="164" fontId="17" fillId="13" borderId="1" xfId="0" applyNumberFormat="1" applyFont="1" applyFill="1" applyBorder="1" applyAlignment="1" applyProtection="1">
      <protection locked="0"/>
    </xf>
    <xf numFmtId="181" fontId="15" fillId="26" borderId="0" xfId="0" applyNumberFormat="1" applyFont="1" applyFill="1" applyBorder="1" applyProtection="1"/>
    <xf numFmtId="0" fontId="17" fillId="25" borderId="26" xfId="27" applyFont="1" applyFill="1" applyBorder="1" applyAlignment="1" applyProtection="1"/>
    <xf numFmtId="181" fontId="19" fillId="25" borderId="0" xfId="0" applyNumberFormat="1" applyFont="1" applyFill="1" applyBorder="1" applyAlignment="1" applyProtection="1">
      <alignment horizontal="left"/>
    </xf>
    <xf numFmtId="181" fontId="17" fillId="25" borderId="0" xfId="0" applyNumberFormat="1" applyFont="1" applyFill="1" applyBorder="1" applyAlignment="1" applyProtection="1">
      <alignment horizontal="left"/>
    </xf>
    <xf numFmtId="181" fontId="20" fillId="26" borderId="0" xfId="0" applyNumberFormat="1" applyFont="1" applyFill="1" applyBorder="1" applyAlignment="1" applyProtection="1"/>
    <xf numFmtId="0" fontId="50" fillId="24" borderId="0" xfId="0" applyFont="1" applyFill="1"/>
    <xf numFmtId="181" fontId="20" fillId="10" borderId="0" xfId="0" applyNumberFormat="1" applyFont="1" applyFill="1" applyProtection="1"/>
    <xf numFmtId="181" fontId="20" fillId="24" borderId="0" xfId="0" applyNumberFormat="1" applyFont="1" applyFill="1" applyBorder="1" applyProtection="1"/>
    <xf numFmtId="181" fontId="50" fillId="24" borderId="0" xfId="27" applyNumberFormat="1" applyFont="1" applyFill="1" applyProtection="1">
      <protection hidden="1"/>
    </xf>
    <xf numFmtId="0" fontId="50" fillId="24" borderId="0" xfId="27" applyFont="1" applyFill="1" applyProtection="1">
      <protection hidden="1"/>
    </xf>
    <xf numFmtId="181" fontId="20" fillId="26" borderId="11" xfId="0" applyNumberFormat="1" applyFont="1" applyFill="1" applyBorder="1" applyProtection="1"/>
    <xf numFmtId="0" fontId="15" fillId="24" borderId="0" xfId="27" applyFont="1" applyFill="1" applyProtection="1"/>
    <xf numFmtId="181" fontId="55" fillId="11" borderId="0" xfId="0" applyNumberFormat="1" applyFont="1" applyFill="1" applyBorder="1" applyAlignment="1" applyProtection="1"/>
    <xf numFmtId="181" fontId="55" fillId="9" borderId="0" xfId="0" applyNumberFormat="1" applyFont="1" applyFill="1" applyBorder="1" applyAlignment="1" applyProtection="1"/>
    <xf numFmtId="0" fontId="17" fillId="25" borderId="32" xfId="27" applyFont="1" applyFill="1" applyBorder="1" applyAlignment="1" applyProtection="1"/>
    <xf numFmtId="0" fontId="2" fillId="11" borderId="0" xfId="35" applyFont="1" applyFill="1" applyProtection="1"/>
    <xf numFmtId="38" fontId="2" fillId="11" borderId="0" xfId="35" applyNumberFormat="1" applyFont="1" applyFill="1" applyProtection="1"/>
    <xf numFmtId="38" fontId="3" fillId="11" borderId="0" xfId="35" applyNumberFormat="1" applyFont="1" applyFill="1" applyProtection="1"/>
    <xf numFmtId="166" fontId="3" fillId="11" borderId="0" xfId="35" applyNumberFormat="1" applyFont="1" applyFill="1" applyProtection="1"/>
    <xf numFmtId="9" fontId="3" fillId="11" borderId="0" xfId="35" applyNumberFormat="1" applyFont="1" applyFill="1" applyProtection="1"/>
    <xf numFmtId="0" fontId="2" fillId="0" borderId="0" xfId="35" applyFont="1"/>
    <xf numFmtId="0" fontId="4" fillId="11" borderId="0" xfId="35" applyFont="1" applyFill="1" applyProtection="1"/>
    <xf numFmtId="38" fontId="2" fillId="10" borderId="0" xfId="35" applyNumberFormat="1" applyFont="1" applyFill="1" applyProtection="1"/>
    <xf numFmtId="167" fontId="2" fillId="10" borderId="0" xfId="35" quotePrefix="1" applyNumberFormat="1" applyFont="1" applyFill="1" applyProtection="1"/>
    <xf numFmtId="38" fontId="2" fillId="24" borderId="0" xfId="35" applyNumberFormat="1" applyFont="1" applyFill="1" applyProtection="1"/>
    <xf numFmtId="38" fontId="14" fillId="24" borderId="0" xfId="35" applyNumberFormat="1" applyFont="1" applyFill="1" applyProtection="1"/>
    <xf numFmtId="0" fontId="2" fillId="10" borderId="0" xfId="35" applyFont="1" applyFill="1" applyAlignment="1" applyProtection="1">
      <alignment horizontal="left"/>
    </xf>
    <xf numFmtId="0" fontId="65" fillId="0" borderId="0" xfId="35" applyFont="1"/>
    <xf numFmtId="38" fontId="7" fillId="10" borderId="0" xfId="35" applyNumberFormat="1" applyFont="1" applyFill="1" applyProtection="1"/>
    <xf numFmtId="38" fontId="2" fillId="10" borderId="0" xfId="35" applyNumberFormat="1" applyFont="1" applyFill="1" applyAlignment="1" applyProtection="1">
      <alignment vertical="center"/>
    </xf>
    <xf numFmtId="0" fontId="2" fillId="10" borderId="0" xfId="35" applyFont="1" applyFill="1"/>
    <xf numFmtId="0" fontId="7" fillId="11" borderId="0" xfId="35" applyFont="1" applyFill="1" applyProtection="1"/>
    <xf numFmtId="0" fontId="23" fillId="10" borderId="0" xfId="35" applyFont="1" applyFill="1" applyProtection="1"/>
    <xf numFmtId="0" fontId="15" fillId="10" borderId="0" xfId="35" applyFont="1" applyFill="1" applyProtection="1"/>
    <xf numFmtId="38" fontId="15" fillId="10" borderId="0" xfId="35" applyNumberFormat="1" applyFont="1" applyFill="1" applyProtection="1"/>
    <xf numFmtId="0" fontId="19" fillId="10" borderId="0" xfId="35" applyFont="1" applyFill="1" applyProtection="1"/>
    <xf numFmtId="0" fontId="9" fillId="10" borderId="0" xfId="35" applyFont="1" applyFill="1" applyProtection="1"/>
    <xf numFmtId="0" fontId="3" fillId="0" borderId="0" xfId="35" applyFont="1"/>
    <xf numFmtId="0" fontId="3" fillId="0" borderId="0" xfId="35" applyNumberFormat="1" applyFont="1"/>
    <xf numFmtId="166" fontId="17" fillId="22" borderId="0" xfId="25" applyNumberFormat="1" applyFont="1" applyFill="1" applyBorder="1" applyAlignment="1" applyProtection="1">
      <alignment horizontal="center"/>
    </xf>
    <xf numFmtId="166" fontId="20" fillId="24" borderId="0" xfId="25" applyNumberFormat="1" applyFont="1" applyFill="1" applyBorder="1" applyAlignment="1" applyProtection="1">
      <alignment horizontal="center"/>
    </xf>
    <xf numFmtId="166" fontId="19" fillId="22" borderId="1" xfId="25" applyNumberFormat="1" applyFont="1" applyFill="1" applyBorder="1" applyAlignment="1" applyProtection="1">
      <alignment horizontal="right"/>
    </xf>
    <xf numFmtId="9" fontId="19" fillId="22" borderId="1" xfId="25" applyNumberFormat="1" applyFont="1" applyFill="1" applyBorder="1" applyAlignment="1" applyProtection="1">
      <alignment horizontal="right"/>
    </xf>
    <xf numFmtId="166" fontId="17" fillId="22" borderId="1" xfId="25" applyNumberFormat="1" applyFont="1" applyFill="1" applyBorder="1" applyAlignment="1" applyProtection="1">
      <alignment horizontal="right"/>
    </xf>
    <xf numFmtId="166" fontId="52" fillId="22" borderId="1" xfId="25" applyNumberFormat="1" applyFont="1" applyFill="1" applyBorder="1" applyAlignment="1" applyProtection="1">
      <alignment horizontal="right"/>
    </xf>
    <xf numFmtId="166" fontId="20" fillId="24" borderId="0" xfId="25" applyNumberFormat="1" applyFont="1" applyFill="1" applyBorder="1" applyProtection="1"/>
    <xf numFmtId="166" fontId="19" fillId="22" borderId="1" xfId="4" applyNumberFormat="1" applyFont="1" applyFill="1" applyBorder="1" applyAlignment="1" applyProtection="1">
      <alignment horizontal="right"/>
    </xf>
    <xf numFmtId="166" fontId="17" fillId="22" borderId="0" xfId="25" applyNumberFormat="1" applyFont="1" applyFill="1" applyBorder="1" applyAlignment="1" applyProtection="1">
      <alignment horizontal="right"/>
    </xf>
    <xf numFmtId="166" fontId="53" fillId="24" borderId="0" xfId="25" applyNumberFormat="1" applyFont="1" applyFill="1" applyBorder="1" applyProtection="1"/>
    <xf numFmtId="166" fontId="15" fillId="24" borderId="0" xfId="25" applyNumberFormat="1" applyFont="1" applyFill="1" applyBorder="1" applyAlignment="1" applyProtection="1">
      <alignment horizontal="right"/>
    </xf>
    <xf numFmtId="166" fontId="20" fillId="24" borderId="1" xfId="25" applyNumberFormat="1" applyFont="1" applyFill="1" applyBorder="1" applyAlignment="1" applyProtection="1">
      <alignment horizontal="center"/>
    </xf>
    <xf numFmtId="166" fontId="23" fillId="22" borderId="1" xfId="25" applyNumberFormat="1" applyFont="1" applyFill="1" applyBorder="1" applyAlignment="1" applyProtection="1">
      <alignment horizontal="right"/>
    </xf>
    <xf numFmtId="166" fontId="63" fillId="24" borderId="0" xfId="25" applyNumberFormat="1" applyFont="1" applyFill="1" applyBorder="1" applyAlignment="1" applyProtection="1">
      <alignment horizontal="right"/>
    </xf>
    <xf numFmtId="166" fontId="17" fillId="22" borderId="1" xfId="25" applyNumberFormat="1" applyFont="1" applyFill="1" applyBorder="1" applyAlignment="1" applyProtection="1">
      <alignment horizontal="center"/>
    </xf>
    <xf numFmtId="166" fontId="15" fillId="11" borderId="0" xfId="25" applyNumberFormat="1" applyFont="1" applyFill="1" applyProtection="1"/>
    <xf numFmtId="166" fontId="17" fillId="14" borderId="0" xfId="25" applyNumberFormat="1" applyFont="1" applyFill="1" applyBorder="1" applyAlignment="1" applyProtection="1">
      <alignment horizontal="center"/>
    </xf>
    <xf numFmtId="166" fontId="19" fillId="14" borderId="24" xfId="25" applyNumberFormat="1" applyFont="1" applyFill="1" applyBorder="1" applyAlignment="1" applyProtection="1">
      <alignment horizontal="right"/>
    </xf>
    <xf numFmtId="166" fontId="19" fillId="14" borderId="23" xfId="25" applyNumberFormat="1" applyFont="1" applyFill="1" applyBorder="1" applyAlignment="1" applyProtection="1">
      <alignment horizontal="right"/>
    </xf>
    <xf numFmtId="166" fontId="17" fillId="14" borderId="23" xfId="25" applyNumberFormat="1" applyFont="1" applyFill="1" applyBorder="1" applyAlignment="1" applyProtection="1">
      <alignment horizontal="right"/>
    </xf>
    <xf numFmtId="166" fontId="19" fillId="14" borderId="0" xfId="25" applyNumberFormat="1" applyFont="1" applyFill="1" applyBorder="1" applyAlignment="1" applyProtection="1"/>
    <xf numFmtId="166" fontId="19" fillId="14" borderId="25" xfId="25" applyNumberFormat="1" applyFont="1" applyFill="1" applyBorder="1" applyAlignment="1" applyProtection="1">
      <alignment horizontal="right"/>
    </xf>
    <xf numFmtId="166" fontId="15" fillId="10" borderId="0" xfId="25" applyNumberFormat="1" applyFont="1" applyFill="1"/>
    <xf numFmtId="166" fontId="17" fillId="14" borderId="24" xfId="25" applyNumberFormat="1" applyFont="1" applyFill="1" applyBorder="1" applyAlignment="1" applyProtection="1">
      <alignment horizontal="right"/>
    </xf>
    <xf numFmtId="166" fontId="17" fillId="14" borderId="1" xfId="25" applyNumberFormat="1" applyFont="1" applyFill="1" applyBorder="1" applyAlignment="1" applyProtection="1"/>
    <xf numFmtId="181" fontId="17" fillId="22" borderId="0" xfId="0" applyNumberFormat="1" applyFont="1" applyFill="1" applyBorder="1" applyAlignment="1" applyProtection="1">
      <alignment horizontal="center"/>
    </xf>
    <xf numFmtId="181" fontId="63" fillId="24" borderId="0" xfId="0" applyNumberFormat="1" applyFont="1" applyFill="1" applyBorder="1" applyProtection="1"/>
    <xf numFmtId="166" fontId="15" fillId="24" borderId="1" xfId="0" applyNumberFormat="1" applyFont="1" applyFill="1" applyBorder="1" applyAlignment="1" applyProtection="1"/>
    <xf numFmtId="9" fontId="19" fillId="22" borderId="1" xfId="27" applyNumberFormat="1" applyFont="1" applyFill="1" applyBorder="1" applyAlignment="1" applyProtection="1">
      <alignment horizontal="right"/>
    </xf>
    <xf numFmtId="9" fontId="19" fillId="22" borderId="1" xfId="0" applyNumberFormat="1" applyFont="1" applyFill="1" applyBorder="1" applyAlignment="1" applyProtection="1">
      <alignment horizontal="right"/>
    </xf>
    <xf numFmtId="9" fontId="15" fillId="24" borderId="1" xfId="0" applyNumberFormat="1" applyFont="1" applyFill="1" applyBorder="1" applyAlignment="1" applyProtection="1">
      <alignment horizontal="right"/>
    </xf>
    <xf numFmtId="9" fontId="19" fillId="22" borderId="24" xfId="0" applyNumberFormat="1" applyFont="1" applyFill="1" applyBorder="1" applyAlignment="1" applyProtection="1">
      <alignment horizontal="right"/>
    </xf>
    <xf numFmtId="9" fontId="19" fillId="22" borderId="24" xfId="27" applyNumberFormat="1" applyFont="1" applyFill="1" applyBorder="1" applyAlignment="1" applyProtection="1">
      <alignment horizontal="right"/>
    </xf>
    <xf numFmtId="166" fontId="15" fillId="24" borderId="1" xfId="0" applyNumberFormat="1" applyFont="1" applyFill="1" applyBorder="1" applyAlignment="1" applyProtection="1">
      <alignment horizontal="right"/>
    </xf>
    <xf numFmtId="178" fontId="17" fillId="22" borderId="1" xfId="27" applyNumberFormat="1" applyFont="1" applyFill="1" applyBorder="1" applyAlignment="1" applyProtection="1"/>
    <xf numFmtId="178" fontId="19" fillId="22" borderId="1" xfId="27" applyNumberFormat="1" applyFont="1" applyFill="1" applyBorder="1" applyAlignment="1" applyProtection="1"/>
    <xf numFmtId="178" fontId="15" fillId="24" borderId="24" xfId="0" applyNumberFormat="1" applyFont="1" applyFill="1" applyBorder="1" applyAlignment="1" applyProtection="1">
      <alignment horizontal="right"/>
    </xf>
    <xf numFmtId="178" fontId="17" fillId="24" borderId="1" xfId="0" applyNumberFormat="1" applyFont="1" applyFill="1" applyBorder="1" applyAlignment="1" applyProtection="1">
      <alignment horizontal="right"/>
    </xf>
    <xf numFmtId="178" fontId="17" fillId="22" borderId="1" xfId="0" applyNumberFormat="1" applyFont="1" applyFill="1" applyBorder="1" applyAlignment="1" applyProtection="1">
      <alignment horizontal="right"/>
    </xf>
    <xf numFmtId="178" fontId="15" fillId="24" borderId="1" xfId="0" applyNumberFormat="1" applyFont="1" applyFill="1" applyBorder="1" applyAlignment="1" applyProtection="1">
      <alignment horizontal="right"/>
    </xf>
    <xf numFmtId="179" fontId="17" fillId="24" borderId="1" xfId="27" applyNumberFormat="1" applyFont="1" applyFill="1" applyBorder="1" applyAlignment="1" applyProtection="1">
      <alignment horizontal="right"/>
    </xf>
    <xf numFmtId="179" fontId="19" fillId="22" borderId="1" xfId="27" applyNumberFormat="1" applyFont="1" applyFill="1" applyBorder="1" applyAlignment="1" applyProtection="1">
      <alignment horizontal="right"/>
    </xf>
    <xf numFmtId="178" fontId="19" fillId="22" borderId="1" xfId="27" applyNumberFormat="1" applyFont="1" applyFill="1" applyBorder="1" applyAlignment="1" applyProtection="1">
      <alignment horizontal="right"/>
    </xf>
    <xf numFmtId="178" fontId="17" fillId="22" borderId="1" xfId="27" applyNumberFormat="1" applyFont="1" applyFill="1" applyBorder="1" applyAlignment="1" applyProtection="1">
      <alignment horizontal="right"/>
    </xf>
    <xf numFmtId="178" fontId="17" fillId="22" borderId="23" xfId="27" applyNumberFormat="1" applyFont="1" applyFill="1" applyBorder="1" applyAlignment="1" applyProtection="1">
      <alignment horizontal="right"/>
    </xf>
    <xf numFmtId="178" fontId="17" fillId="22" borderId="24" xfId="0" applyNumberFormat="1" applyFont="1" applyFill="1" applyBorder="1" applyAlignment="1" applyProtection="1">
      <alignment horizontal="right"/>
    </xf>
    <xf numFmtId="178" fontId="19" fillId="22" borderId="25" xfId="27" applyNumberFormat="1" applyFont="1" applyFill="1" applyBorder="1" applyAlignment="1" applyProtection="1">
      <alignment horizontal="right"/>
    </xf>
    <xf numFmtId="181" fontId="19" fillId="22" borderId="0" xfId="0" applyNumberFormat="1" applyFont="1" applyFill="1" applyBorder="1" applyAlignment="1" applyProtection="1"/>
    <xf numFmtId="166" fontId="63" fillId="10" borderId="0" xfId="25" applyNumberFormat="1" applyFont="1" applyFill="1" applyBorder="1" applyProtection="1"/>
    <xf numFmtId="166" fontId="15" fillId="10" borderId="1" xfId="25" applyNumberFormat="1" applyFont="1" applyFill="1" applyBorder="1" applyAlignment="1" applyProtection="1"/>
    <xf numFmtId="166" fontId="15" fillId="10" borderId="1" xfId="25" applyNumberFormat="1" applyFont="1" applyFill="1" applyBorder="1" applyAlignment="1" applyProtection="1">
      <alignment horizontal="right"/>
    </xf>
    <xf numFmtId="166" fontId="15" fillId="10" borderId="24" xfId="25" applyNumberFormat="1" applyFont="1" applyFill="1" applyBorder="1" applyAlignment="1" applyProtection="1">
      <alignment horizontal="right"/>
    </xf>
    <xf numFmtId="166" fontId="17" fillId="10" borderId="1" xfId="25" applyNumberFormat="1" applyFont="1" applyFill="1" applyBorder="1" applyAlignment="1" applyProtection="1">
      <alignment horizontal="right"/>
    </xf>
    <xf numFmtId="166" fontId="15" fillId="10" borderId="0" xfId="25" applyNumberFormat="1" applyFont="1" applyFill="1" applyProtection="1"/>
    <xf numFmtId="0" fontId="61" fillId="22" borderId="0" xfId="0" applyNumberFormat="1" applyFont="1" applyFill="1" applyBorder="1" applyAlignment="1" applyProtection="1">
      <alignment horizontal="center"/>
    </xf>
    <xf numFmtId="0" fontId="19" fillId="22" borderId="24" xfId="27" applyFont="1" applyFill="1" applyBorder="1" applyAlignment="1" applyProtection="1">
      <alignment horizontal="right"/>
    </xf>
    <xf numFmtId="179" fontId="17" fillId="22" borderId="1" xfId="27" applyNumberFormat="1" applyFont="1" applyFill="1" applyBorder="1" applyAlignment="1" applyProtection="1">
      <alignment horizontal="right"/>
    </xf>
    <xf numFmtId="178" fontId="19" fillId="22" borderId="24" xfId="27" applyNumberFormat="1" applyFont="1" applyFill="1" applyBorder="1" applyAlignment="1" applyProtection="1">
      <alignment horizontal="right"/>
    </xf>
    <xf numFmtId="38" fontId="15" fillId="24" borderId="0" xfId="0" applyNumberFormat="1" applyFont="1" applyFill="1" applyBorder="1" applyProtection="1"/>
    <xf numFmtId="0" fontId="17" fillId="22" borderId="0" xfId="0" applyNumberFormat="1" applyFont="1" applyFill="1" applyBorder="1" applyAlignment="1" applyProtection="1">
      <alignment horizontal="center"/>
    </xf>
    <xf numFmtId="9" fontId="19" fillId="22" borderId="24" xfId="27" applyNumberFormat="1" applyFont="1" applyFill="1" applyBorder="1" applyAlignment="1" applyProtection="1"/>
    <xf numFmtId="38" fontId="15" fillId="24" borderId="1" xfId="0" applyNumberFormat="1" applyFont="1" applyFill="1" applyBorder="1" applyAlignment="1" applyProtection="1"/>
    <xf numFmtId="178" fontId="17" fillId="22" borderId="24" xfId="0" applyNumberFormat="1" applyFont="1" applyFill="1" applyBorder="1" applyAlignment="1" applyProtection="1"/>
    <xf numFmtId="179" fontId="17" fillId="22" borderId="1" xfId="27" applyNumberFormat="1" applyFont="1" applyFill="1" applyBorder="1" applyAlignment="1" applyProtection="1"/>
    <xf numFmtId="178" fontId="15" fillId="24" borderId="24" xfId="0" applyNumberFormat="1" applyFont="1" applyFill="1" applyBorder="1" applyAlignment="1" applyProtection="1"/>
    <xf numFmtId="178" fontId="15" fillId="24" borderId="1" xfId="0" applyNumberFormat="1" applyFont="1" applyFill="1" applyBorder="1" applyAlignment="1" applyProtection="1"/>
    <xf numFmtId="171" fontId="17" fillId="22" borderId="1" xfId="27" applyNumberFormat="1" applyFont="1" applyFill="1" applyBorder="1" applyAlignment="1" applyProtection="1"/>
    <xf numFmtId="171" fontId="19" fillId="22" borderId="1" xfId="27" applyNumberFormat="1" applyFont="1" applyFill="1" applyBorder="1" applyAlignment="1" applyProtection="1">
      <alignment horizontal="right"/>
    </xf>
    <xf numFmtId="38" fontId="15" fillId="24" borderId="1" xfId="0" applyNumberFormat="1" applyFont="1" applyFill="1" applyBorder="1" applyAlignment="1" applyProtection="1">
      <alignment horizontal="right"/>
    </xf>
    <xf numFmtId="3" fontId="17" fillId="22" borderId="1" xfId="27" applyNumberFormat="1" applyFont="1" applyFill="1" applyBorder="1" applyAlignment="1" applyProtection="1">
      <alignment horizontal="right"/>
    </xf>
    <xf numFmtId="38" fontId="15" fillId="24" borderId="0" xfId="0" applyNumberFormat="1" applyFont="1" applyFill="1" applyBorder="1" applyAlignment="1" applyProtection="1">
      <alignment horizontal="right"/>
    </xf>
    <xf numFmtId="166" fontId="19" fillId="10" borderId="24" xfId="25" applyNumberFormat="1" applyFont="1" applyFill="1" applyBorder="1" applyAlignment="1" applyProtection="1"/>
    <xf numFmtId="166" fontId="15" fillId="10" borderId="24" xfId="25" applyNumberFormat="1" applyFont="1" applyFill="1" applyBorder="1" applyAlignment="1" applyProtection="1"/>
    <xf numFmtId="166" fontId="19" fillId="14" borderId="1" xfId="25" applyNumberFormat="1" applyFont="1" applyFill="1" applyBorder="1" applyAlignment="1" applyProtection="1"/>
    <xf numFmtId="166" fontId="17" fillId="14" borderId="24" xfId="25" applyNumberFormat="1" applyFont="1" applyFill="1" applyBorder="1" applyAlignment="1" applyProtection="1"/>
    <xf numFmtId="3" fontId="19" fillId="22" borderId="1" xfId="27" applyNumberFormat="1" applyFont="1" applyFill="1" applyBorder="1" applyAlignment="1" applyProtection="1">
      <alignment horizontal="right"/>
    </xf>
    <xf numFmtId="3" fontId="52" fillId="22" borderId="1" xfId="27" applyNumberFormat="1" applyFont="1" applyFill="1" applyBorder="1" applyAlignment="1" applyProtection="1">
      <alignment horizontal="right"/>
    </xf>
    <xf numFmtId="172" fontId="19" fillId="22" borderId="1" xfId="27" applyNumberFormat="1" applyFont="1" applyFill="1" applyBorder="1" applyAlignment="1" applyProtection="1">
      <alignment horizontal="right"/>
    </xf>
    <xf numFmtId="172" fontId="17" fillId="22" borderId="1" xfId="27" applyNumberFormat="1" applyFont="1" applyFill="1" applyBorder="1" applyAlignment="1" applyProtection="1">
      <alignment horizontal="right"/>
    </xf>
    <xf numFmtId="186" fontId="19" fillId="22" borderId="1" xfId="27" applyNumberFormat="1" applyFont="1" applyFill="1" applyBorder="1" applyAlignment="1" applyProtection="1">
      <alignment horizontal="right"/>
    </xf>
    <xf numFmtId="186" fontId="52" fillId="22" borderId="1" xfId="27" applyNumberFormat="1" applyFont="1" applyFill="1" applyBorder="1" applyAlignment="1" applyProtection="1">
      <alignment horizontal="right"/>
    </xf>
    <xf numFmtId="186" fontId="17" fillId="22" borderId="1" xfId="27" applyNumberFormat="1" applyFont="1" applyFill="1" applyBorder="1" applyAlignment="1" applyProtection="1">
      <alignment horizontal="right"/>
    </xf>
    <xf numFmtId="3" fontId="17" fillId="22" borderId="23" xfId="27" applyNumberFormat="1" applyFont="1" applyFill="1" applyBorder="1" applyAlignment="1" applyProtection="1">
      <alignment horizontal="right"/>
    </xf>
    <xf numFmtId="166" fontId="52" fillId="14" borderId="1" xfId="25" applyNumberFormat="1" applyFont="1" applyFill="1" applyBorder="1" applyAlignment="1" applyProtection="1">
      <alignment horizontal="right"/>
    </xf>
    <xf numFmtId="166" fontId="19" fillId="10" borderId="1" xfId="25" applyNumberFormat="1" applyFont="1" applyFill="1" applyBorder="1" applyAlignment="1" applyProtection="1">
      <alignment horizontal="right"/>
    </xf>
    <xf numFmtId="166" fontId="50" fillId="10" borderId="0" xfId="25" applyNumberFormat="1" applyFont="1" applyFill="1" applyAlignment="1" applyProtection="1">
      <alignment horizontal="left"/>
      <protection hidden="1"/>
    </xf>
    <xf numFmtId="166" fontId="61" fillId="22" borderId="0" xfId="25" applyNumberFormat="1" applyFont="1" applyFill="1" applyBorder="1" applyAlignment="1" applyProtection="1">
      <alignment horizontal="center"/>
    </xf>
    <xf numFmtId="166" fontId="17" fillId="24" borderId="1" xfId="25" applyNumberFormat="1" applyFont="1" applyFill="1" applyBorder="1" applyAlignment="1" applyProtection="1">
      <alignment horizontal="right"/>
    </xf>
    <xf numFmtId="166" fontId="19" fillId="22" borderId="0" xfId="25" applyNumberFormat="1" applyFont="1" applyFill="1" applyBorder="1" applyAlignment="1" applyProtection="1">
      <alignment horizontal="right"/>
    </xf>
    <xf numFmtId="179" fontId="19" fillId="24" borderId="1" xfId="27" applyNumberFormat="1" applyFont="1" applyFill="1" applyBorder="1" applyAlignment="1" applyProtection="1">
      <alignment horizontal="right"/>
    </xf>
    <xf numFmtId="3" fontId="19" fillId="22" borderId="23" xfId="27" applyNumberFormat="1" applyFont="1" applyFill="1" applyBorder="1" applyAlignment="1" applyProtection="1">
      <alignment horizontal="right"/>
    </xf>
    <xf numFmtId="0" fontId="19" fillId="22" borderId="1" xfId="27" applyFont="1" applyFill="1" applyBorder="1" applyAlignment="1" applyProtection="1"/>
    <xf numFmtId="166" fontId="19" fillId="22" borderId="1" xfId="27" applyNumberFormat="1" applyFont="1" applyFill="1" applyBorder="1" applyAlignment="1" applyProtection="1">
      <alignment horizontal="right"/>
    </xf>
    <xf numFmtId="0" fontId="19" fillId="22" borderId="1" xfId="27" applyFont="1" applyFill="1" applyBorder="1" applyAlignment="1" applyProtection="1">
      <alignment horizontal="right"/>
    </xf>
    <xf numFmtId="169" fontId="17" fillId="22" borderId="1" xfId="27" applyNumberFormat="1" applyFont="1" applyFill="1" applyBorder="1" applyAlignment="1" applyProtection="1">
      <alignment horizontal="right"/>
    </xf>
    <xf numFmtId="169" fontId="19" fillId="22" borderId="1" xfId="27" applyNumberFormat="1" applyFont="1" applyFill="1" applyBorder="1" applyAlignment="1" applyProtection="1">
      <alignment horizontal="right"/>
    </xf>
    <xf numFmtId="9" fontId="17" fillId="22" borderId="1" xfId="27" applyNumberFormat="1" applyFont="1" applyFill="1" applyBorder="1" applyAlignment="1" applyProtection="1">
      <alignment horizontal="right"/>
    </xf>
    <xf numFmtId="9" fontId="19" fillId="22" borderId="0" xfId="27" applyNumberFormat="1" applyFont="1" applyFill="1" applyBorder="1" applyAlignment="1" applyProtection="1">
      <alignment horizontal="right"/>
    </xf>
    <xf numFmtId="168" fontId="17" fillId="22" borderId="1" xfId="4" applyNumberFormat="1" applyFont="1" applyFill="1" applyBorder="1" applyAlignment="1" applyProtection="1">
      <alignment horizontal="right"/>
    </xf>
    <xf numFmtId="164" fontId="17" fillId="22" borderId="1" xfId="27" applyNumberFormat="1" applyFont="1" applyFill="1" applyBorder="1" applyAlignment="1" applyProtection="1">
      <alignment horizontal="right"/>
    </xf>
    <xf numFmtId="164" fontId="19" fillId="22" borderId="1" xfId="27" applyNumberFormat="1" applyFont="1" applyFill="1" applyBorder="1" applyAlignment="1" applyProtection="1">
      <alignment horizontal="right"/>
    </xf>
    <xf numFmtId="0" fontId="17" fillId="22" borderId="23" xfId="27" applyNumberFormat="1" applyFont="1" applyFill="1" applyBorder="1" applyAlignment="1" applyProtection="1">
      <alignment horizontal="right"/>
    </xf>
    <xf numFmtId="166" fontId="63" fillId="24" borderId="0" xfId="25" applyNumberFormat="1" applyFont="1" applyFill="1" applyBorder="1" applyProtection="1"/>
    <xf numFmtId="166" fontId="19" fillId="22" borderId="1" xfId="25" applyNumberFormat="1" applyFont="1" applyFill="1" applyBorder="1" applyAlignment="1" applyProtection="1"/>
    <xf numFmtId="166" fontId="17" fillId="22" borderId="1" xfId="25" applyNumberFormat="1" applyFont="1" applyFill="1" applyBorder="1" applyAlignment="1" applyProtection="1"/>
    <xf numFmtId="166" fontId="20" fillId="24" borderId="0" xfId="25" applyNumberFormat="1" applyFont="1" applyFill="1" applyBorder="1" applyAlignment="1" applyProtection="1">
      <alignment horizontal="right"/>
    </xf>
    <xf numFmtId="0" fontId="20" fillId="9" borderId="0" xfId="27" applyFont="1" applyFill="1" applyBorder="1" applyAlignment="1" applyProtection="1">
      <alignment horizontal="right"/>
    </xf>
    <xf numFmtId="3" fontId="17" fillId="14" borderId="0" xfId="27" applyNumberFormat="1" applyFont="1" applyFill="1" applyBorder="1" applyAlignment="1" applyProtection="1"/>
    <xf numFmtId="3" fontId="17" fillId="12" borderId="0" xfId="27" applyNumberFormat="1" applyFont="1" applyFill="1" applyBorder="1" applyAlignment="1" applyProtection="1"/>
    <xf numFmtId="166" fontId="17" fillId="14" borderId="0" xfId="25" applyNumberFormat="1" applyFont="1" applyFill="1" applyBorder="1" applyAlignment="1" applyProtection="1"/>
    <xf numFmtId="3" fontId="17" fillId="13" borderId="0" xfId="27" applyNumberFormat="1" applyFont="1" applyFill="1" applyBorder="1" applyAlignment="1" applyProtection="1"/>
    <xf numFmtId="3" fontId="17" fillId="22" borderId="0" xfId="27" applyNumberFormat="1" applyFont="1" applyFill="1" applyBorder="1" applyAlignment="1" applyProtection="1"/>
    <xf numFmtId="181" fontId="19" fillId="22" borderId="1" xfId="0" applyNumberFormat="1" applyFont="1" applyFill="1" applyBorder="1" applyAlignment="1" applyProtection="1"/>
    <xf numFmtId="0" fontId="15" fillId="24" borderId="0" xfId="0" applyFont="1" applyFill="1"/>
    <xf numFmtId="181" fontId="50" fillId="24" borderId="0" xfId="27" applyNumberFormat="1" applyFont="1" applyFill="1" applyAlignment="1" applyProtection="1">
      <protection hidden="1"/>
    </xf>
    <xf numFmtId="178" fontId="15" fillId="16" borderId="24" xfId="0" applyNumberFormat="1" applyFont="1" applyFill="1" applyBorder="1" applyAlignment="1" applyProtection="1">
      <alignment horizontal="right"/>
    </xf>
    <xf numFmtId="179" fontId="17" fillId="26" borderId="1" xfId="27" applyNumberFormat="1" applyFont="1" applyFill="1" applyBorder="1" applyAlignment="1" applyProtection="1">
      <alignment horizontal="right"/>
    </xf>
    <xf numFmtId="179" fontId="17" fillId="27" borderId="1" xfId="27" applyNumberFormat="1" applyFont="1" applyFill="1" applyBorder="1" applyAlignment="1" applyProtection="1">
      <alignment horizontal="right"/>
    </xf>
    <xf numFmtId="179" fontId="19" fillId="27" borderId="1" xfId="27" applyNumberFormat="1" applyFont="1" applyFill="1" applyBorder="1" applyAlignment="1" applyProtection="1">
      <alignment horizontal="right"/>
    </xf>
    <xf numFmtId="164" fontId="19" fillId="23" borderId="1" xfId="0" applyNumberFormat="1" applyFont="1" applyFill="1" applyBorder="1" applyAlignment="1" applyProtection="1">
      <protection locked="0"/>
    </xf>
    <xf numFmtId="178" fontId="20" fillId="27" borderId="1" xfId="0" applyNumberFormat="1" applyFont="1" applyFill="1" applyBorder="1" applyProtection="1"/>
    <xf numFmtId="178" fontId="17" fillId="23" borderId="1" xfId="27" applyNumberFormat="1" applyFont="1" applyFill="1" applyBorder="1" applyAlignment="1" applyProtection="1">
      <alignment horizontal="right"/>
    </xf>
    <xf numFmtId="180" fontId="19" fillId="24" borderId="1" xfId="4" applyNumberFormat="1" applyFont="1" applyFill="1" applyBorder="1" applyAlignment="1" applyProtection="1">
      <alignment horizontal="right"/>
    </xf>
    <xf numFmtId="0" fontId="19" fillId="22" borderId="0" xfId="27" quotePrefix="1" applyFont="1" applyFill="1" applyBorder="1" applyAlignment="1" applyProtection="1"/>
    <xf numFmtId="0" fontId="15" fillId="10" borderId="0" xfId="18" applyFont="1" applyFill="1" applyAlignment="1">
      <alignment horizontal="left"/>
    </xf>
    <xf numFmtId="0" fontId="15" fillId="10" borderId="0" xfId="0" applyFont="1" applyFill="1" applyAlignment="1">
      <alignment horizontal="left"/>
    </xf>
    <xf numFmtId="9" fontId="17" fillId="13" borderId="1" xfId="25" applyFont="1" applyFill="1" applyBorder="1" applyAlignment="1" applyProtection="1">
      <alignment horizontal="right"/>
    </xf>
    <xf numFmtId="0" fontId="3" fillId="9" borderId="0" xfId="35" applyFont="1" applyFill="1"/>
    <xf numFmtId="38" fontId="3" fillId="9" borderId="0" xfId="35" applyNumberFormat="1" applyFont="1" applyFill="1" applyBorder="1" applyProtection="1"/>
    <xf numFmtId="38" fontId="3" fillId="9" borderId="11" xfId="35" applyNumberFormat="1" applyFont="1" applyFill="1" applyBorder="1" applyProtection="1"/>
    <xf numFmtId="0" fontId="11" fillId="9" borderId="0" xfId="35" applyFont="1" applyFill="1" applyAlignment="1">
      <alignment horizontal="right"/>
    </xf>
    <xf numFmtId="9" fontId="3" fillId="9" borderId="0" xfId="35" applyNumberFormat="1" applyFont="1" applyFill="1"/>
    <xf numFmtId="0" fontId="21" fillId="10" borderId="0" xfId="35" applyFont="1" applyFill="1"/>
    <xf numFmtId="0" fontId="3" fillId="10" borderId="0" xfId="35" applyFont="1" applyFill="1"/>
    <xf numFmtId="40" fontId="3" fillId="10" borderId="0" xfId="35" applyNumberFormat="1" applyFont="1" applyFill="1" applyAlignment="1">
      <alignment horizontal="center"/>
    </xf>
    <xf numFmtId="40" fontId="3" fillId="9" borderId="0" xfId="35" applyNumberFormat="1" applyFont="1" applyFill="1"/>
    <xf numFmtId="40" fontId="3" fillId="9" borderId="0" xfId="35" applyNumberFormat="1" applyFont="1" applyFill="1" applyAlignment="1">
      <alignment horizontal="center"/>
    </xf>
    <xf numFmtId="0" fontId="3" fillId="9" borderId="0" xfId="35" applyFont="1" applyFill="1" applyBorder="1"/>
    <xf numFmtId="40" fontId="3" fillId="9" borderId="0" xfId="35" applyNumberFormat="1" applyFont="1" applyFill="1" applyBorder="1" applyAlignment="1">
      <alignment horizontal="center"/>
    </xf>
    <xf numFmtId="174" fontId="10" fillId="25" borderId="1" xfId="28" applyNumberFormat="1" applyFont="1" applyFill="1" applyBorder="1" applyAlignment="1"/>
    <xf numFmtId="40" fontId="9" fillId="25" borderId="0" xfId="28" applyNumberFormat="1" applyFont="1" applyFill="1" applyBorder="1" applyAlignment="1"/>
    <xf numFmtId="40" fontId="7" fillId="26" borderId="0" xfId="28" applyNumberFormat="1" applyFont="1" applyFill="1"/>
    <xf numFmtId="40" fontId="8" fillId="25" borderId="0" xfId="28" applyNumberFormat="1" applyFont="1" applyFill="1" applyBorder="1" applyAlignment="1"/>
    <xf numFmtId="40" fontId="2" fillId="26" borderId="0" xfId="28" applyNumberFormat="1" applyFont="1" applyFill="1"/>
    <xf numFmtId="40" fontId="11" fillId="9" borderId="0" xfId="28" applyNumberFormat="1" applyFont="1" applyFill="1"/>
    <xf numFmtId="40" fontId="12" fillId="12" borderId="0" xfId="28" applyNumberFormat="1" applyFont="1" applyFill="1" applyBorder="1" applyAlignment="1"/>
    <xf numFmtId="40" fontId="11" fillId="26" borderId="0" xfId="28" applyNumberFormat="1" applyFont="1" applyFill="1"/>
    <xf numFmtId="9" fontId="17" fillId="22" borderId="1" xfId="25" applyNumberFormat="1" applyFont="1" applyFill="1" applyBorder="1" applyAlignment="1" applyProtection="1">
      <alignment horizontal="right"/>
    </xf>
    <xf numFmtId="166" fontId="15" fillId="24" borderId="1" xfId="25" applyNumberFormat="1" applyFont="1" applyFill="1" applyBorder="1" applyAlignment="1" applyProtection="1">
      <alignment horizontal="right"/>
    </xf>
    <xf numFmtId="181" fontId="19" fillId="22" borderId="1" xfId="0" applyNumberFormat="1" applyFont="1" applyFill="1" applyBorder="1" applyAlignment="1" applyProtection="1">
      <alignment horizontal="right"/>
    </xf>
    <xf numFmtId="181" fontId="15" fillId="24" borderId="1" xfId="0" applyNumberFormat="1" applyFont="1" applyFill="1" applyBorder="1" applyAlignment="1" applyProtection="1">
      <alignment horizontal="right"/>
    </xf>
    <xf numFmtId="181" fontId="17" fillId="22" borderId="1" xfId="0" applyNumberFormat="1" applyFont="1" applyFill="1" applyBorder="1" applyAlignment="1" applyProtection="1">
      <alignment horizontal="right"/>
    </xf>
    <xf numFmtId="181" fontId="19" fillId="25" borderId="1" xfId="0" applyNumberFormat="1" applyFont="1" applyFill="1" applyBorder="1" applyAlignment="1" applyProtection="1"/>
    <xf numFmtId="181" fontId="19" fillId="25" borderId="1" xfId="0" applyNumberFormat="1" applyFont="1" applyFill="1" applyBorder="1" applyAlignment="1" applyProtection="1">
      <alignment horizontal="right"/>
    </xf>
    <xf numFmtId="181" fontId="19" fillId="23" borderId="1" xfId="0" applyNumberFormat="1" applyFont="1" applyFill="1" applyBorder="1" applyAlignment="1" applyProtection="1">
      <alignment horizontal="right"/>
      <protection locked="0"/>
    </xf>
    <xf numFmtId="9" fontId="17" fillId="22" borderId="1" xfId="25" applyNumberFormat="1" applyFont="1" applyFill="1" applyBorder="1" applyAlignment="1" applyProtection="1"/>
    <xf numFmtId="9" fontId="19" fillId="22" borderId="1" xfId="25" applyNumberFormat="1" applyFont="1" applyFill="1" applyBorder="1" applyAlignment="1" applyProtection="1"/>
    <xf numFmtId="9" fontId="52" fillId="22" borderId="1" xfId="25" applyNumberFormat="1" applyFont="1" applyFill="1" applyBorder="1" applyAlignment="1" applyProtection="1">
      <alignment horizontal="right"/>
    </xf>
    <xf numFmtId="9" fontId="17" fillId="25" borderId="1" xfId="25" applyNumberFormat="1" applyFont="1" applyFill="1" applyBorder="1" applyAlignment="1" applyProtection="1">
      <alignment horizontal="right"/>
    </xf>
    <xf numFmtId="9" fontId="17" fillId="23" borderId="1" xfId="25" applyNumberFormat="1" applyFont="1" applyFill="1" applyBorder="1" applyAlignment="1" applyProtection="1">
      <alignment horizontal="right"/>
    </xf>
    <xf numFmtId="178" fontId="17" fillId="25" borderId="1" xfId="27" applyNumberFormat="1" applyFont="1" applyFill="1" applyBorder="1" applyAlignment="1" applyProtection="1"/>
    <xf numFmtId="178" fontId="19" fillId="25" borderId="1" xfId="27" applyNumberFormat="1" applyFont="1" applyFill="1" applyBorder="1" applyAlignment="1" applyProtection="1"/>
    <xf numFmtId="164" fontId="17" fillId="23" borderId="1" xfId="27" applyNumberFormat="1" applyFont="1" applyFill="1" applyBorder="1" applyAlignment="1" applyProtection="1">
      <alignment horizontal="right"/>
    </xf>
    <xf numFmtId="164" fontId="19" fillId="23" borderId="1" xfId="27" applyNumberFormat="1" applyFont="1" applyFill="1" applyBorder="1" applyAlignment="1" applyProtection="1">
      <alignment horizontal="right"/>
    </xf>
    <xf numFmtId="178" fontId="19" fillId="25" borderId="1" xfId="27" applyNumberFormat="1" applyFont="1" applyFill="1" applyBorder="1" applyAlignment="1" applyProtection="1">
      <alignment horizontal="right"/>
    </xf>
    <xf numFmtId="171" fontId="17" fillId="25" borderId="1" xfId="27" applyNumberFormat="1" applyFont="1" applyFill="1" applyBorder="1" applyAlignment="1" applyProtection="1"/>
    <xf numFmtId="171" fontId="19" fillId="25" borderId="1" xfId="27" applyNumberFormat="1" applyFont="1" applyFill="1" applyBorder="1" applyAlignment="1" applyProtection="1">
      <alignment horizontal="right"/>
    </xf>
    <xf numFmtId="180" fontId="19" fillId="23" borderId="1" xfId="4" applyNumberFormat="1" applyFont="1" applyFill="1" applyBorder="1" applyAlignment="1" applyProtection="1">
      <alignment horizontal="right"/>
    </xf>
    <xf numFmtId="9" fontId="17" fillId="14" borderId="1" xfId="25" applyNumberFormat="1" applyFont="1" applyFill="1" applyBorder="1" applyAlignment="1" applyProtection="1"/>
    <xf numFmtId="9" fontId="17" fillId="10" borderId="1" xfId="25" applyNumberFormat="1" applyFont="1" applyFill="1" applyBorder="1" applyAlignment="1" applyProtection="1">
      <alignment horizontal="right"/>
    </xf>
    <xf numFmtId="3" fontId="52" fillId="25" borderId="1" xfId="27" applyNumberFormat="1" applyFont="1" applyFill="1" applyBorder="1" applyAlignment="1" applyProtection="1">
      <alignment horizontal="right"/>
    </xf>
    <xf numFmtId="164" fontId="17" fillId="22" borderId="1" xfId="18" applyNumberFormat="1" applyFont="1" applyFill="1" applyBorder="1" applyAlignment="1" applyProtection="1">
      <alignment horizontal="right"/>
    </xf>
    <xf numFmtId="164" fontId="17" fillId="25" borderId="1" xfId="18" applyNumberFormat="1" applyFont="1" applyFill="1" applyBorder="1" applyAlignment="1" applyProtection="1">
      <alignment horizontal="right"/>
    </xf>
    <xf numFmtId="164" fontId="19" fillId="25" borderId="1" xfId="27" applyNumberFormat="1" applyFont="1" applyFill="1" applyBorder="1" applyAlignment="1" applyProtection="1">
      <alignment horizontal="right"/>
    </xf>
    <xf numFmtId="164" fontId="17" fillId="23" borderId="1" xfId="0" applyNumberFormat="1" applyFont="1" applyFill="1" applyBorder="1" applyAlignment="1" applyProtection="1">
      <alignment horizontal="right"/>
    </xf>
    <xf numFmtId="9" fontId="52" fillId="14" borderId="1" xfId="25" applyNumberFormat="1" applyFont="1" applyFill="1" applyBorder="1" applyAlignment="1" applyProtection="1">
      <alignment horizontal="right"/>
    </xf>
    <xf numFmtId="172" fontId="19" fillId="25" borderId="1" xfId="27" applyNumberFormat="1" applyFont="1" applyFill="1" applyBorder="1" applyAlignment="1" applyProtection="1">
      <alignment horizontal="right"/>
    </xf>
    <xf numFmtId="9" fontId="19" fillId="23" borderId="1" xfId="27" applyNumberFormat="1" applyFont="1" applyFill="1" applyBorder="1" applyAlignment="1" applyProtection="1">
      <alignment horizontal="right"/>
    </xf>
    <xf numFmtId="9" fontId="19" fillId="23" borderId="1" xfId="25" applyFont="1" applyFill="1" applyBorder="1" applyAlignment="1" applyProtection="1">
      <alignment horizontal="right"/>
    </xf>
    <xf numFmtId="9" fontId="19" fillId="10" borderId="1" xfId="25" applyNumberFormat="1" applyFont="1" applyFill="1" applyBorder="1" applyAlignment="1" applyProtection="1">
      <alignment horizontal="right"/>
    </xf>
    <xf numFmtId="178" fontId="17" fillId="14" borderId="24" xfId="27" applyNumberFormat="1" applyFont="1" applyFill="1" applyBorder="1" applyAlignment="1" applyProtection="1">
      <alignment horizontal="right"/>
    </xf>
    <xf numFmtId="178" fontId="17" fillId="13" borderId="24" xfId="27" applyNumberFormat="1" applyFont="1" applyFill="1" applyBorder="1" applyAlignment="1" applyProtection="1">
      <alignment horizontal="right"/>
    </xf>
    <xf numFmtId="178" fontId="17" fillId="12" borderId="24" xfId="27" applyNumberFormat="1" applyFont="1" applyFill="1" applyBorder="1" applyAlignment="1" applyProtection="1">
      <alignment horizontal="right"/>
    </xf>
    <xf numFmtId="180" fontId="17" fillId="23" borderId="1" xfId="4" applyNumberFormat="1" applyFont="1" applyFill="1" applyBorder="1" applyAlignment="1" applyProtection="1">
      <alignment horizontal="right"/>
    </xf>
    <xf numFmtId="38" fontId="17" fillId="23" borderId="1" xfId="27" applyNumberFormat="1" applyFont="1" applyFill="1" applyBorder="1" applyAlignment="1" applyProtection="1">
      <alignment horizontal="right"/>
    </xf>
    <xf numFmtId="38" fontId="19" fillId="23" borderId="1" xfId="27" applyNumberFormat="1" applyFont="1" applyFill="1" applyBorder="1" applyAlignment="1" applyProtection="1">
      <alignment horizontal="right"/>
    </xf>
    <xf numFmtId="3" fontId="17" fillId="22" borderId="1" xfId="18" applyNumberFormat="1" applyFont="1" applyFill="1" applyBorder="1" applyAlignment="1" applyProtection="1">
      <alignment horizontal="right"/>
    </xf>
    <xf numFmtId="169" fontId="17" fillId="23" borderId="1" xfId="27" applyNumberFormat="1" applyFont="1" applyFill="1" applyBorder="1" applyAlignment="1" applyProtection="1">
      <alignment horizontal="right"/>
    </xf>
    <xf numFmtId="166" fontId="19" fillId="23" borderId="1" xfId="27" applyNumberFormat="1" applyFont="1" applyFill="1" applyBorder="1" applyAlignment="1" applyProtection="1">
      <alignment horizontal="right"/>
    </xf>
    <xf numFmtId="166" fontId="19" fillId="25" borderId="1" xfId="27" applyNumberFormat="1" applyFont="1" applyFill="1" applyBorder="1" applyAlignment="1" applyProtection="1">
      <alignment horizontal="right"/>
    </xf>
    <xf numFmtId="0" fontId="50" fillId="24" borderId="0" xfId="0" applyFont="1" applyFill="1" applyAlignment="1">
      <alignment horizontal="left"/>
    </xf>
    <xf numFmtId="166" fontId="50" fillId="24" borderId="0" xfId="25" applyNumberFormat="1" applyFont="1" applyFill="1" applyProtection="1">
      <protection hidden="1"/>
    </xf>
    <xf numFmtId="9" fontId="19" fillId="14" borderId="23" xfId="25" applyNumberFormat="1" applyFont="1" applyFill="1" applyBorder="1" applyAlignment="1" applyProtection="1">
      <alignment horizontal="right"/>
    </xf>
    <xf numFmtId="9" fontId="19" fillId="14" borderId="25" xfId="25" applyNumberFormat="1" applyFont="1" applyFill="1" applyBorder="1" applyAlignment="1" applyProtection="1">
      <alignment horizontal="right"/>
    </xf>
    <xf numFmtId="183" fontId="17" fillId="10" borderId="1" xfId="0" applyNumberFormat="1" applyFont="1" applyFill="1" applyBorder="1" applyAlignment="1" applyProtection="1">
      <alignment horizontal="right"/>
    </xf>
    <xf numFmtId="183" fontId="17" fillId="22" borderId="1" xfId="0" applyNumberFormat="1" applyFont="1" applyFill="1" applyBorder="1" applyAlignment="1" applyProtection="1">
      <alignment horizontal="right"/>
    </xf>
    <xf numFmtId="166" fontId="19" fillId="24" borderId="1" xfId="25" applyNumberFormat="1" applyFont="1" applyFill="1" applyBorder="1" applyAlignment="1" applyProtection="1">
      <alignment horizontal="right"/>
    </xf>
    <xf numFmtId="181" fontId="15" fillId="10" borderId="0" xfId="27" applyNumberFormat="1" applyFont="1" applyFill="1" applyProtection="1">
      <protection hidden="1"/>
    </xf>
    <xf numFmtId="0" fontId="15" fillId="24" borderId="0" xfId="0" applyFont="1" applyFill="1" applyBorder="1"/>
    <xf numFmtId="179" fontId="17" fillId="22" borderId="33" xfId="27" applyNumberFormat="1" applyFont="1" applyFill="1" applyBorder="1" applyAlignment="1" applyProtection="1">
      <alignment horizontal="right"/>
    </xf>
    <xf numFmtId="178" fontId="15" fillId="9" borderId="34" xfId="0" applyNumberFormat="1" applyFont="1" applyFill="1" applyBorder="1" applyAlignment="1" applyProtection="1">
      <alignment horizontal="right"/>
    </xf>
    <xf numFmtId="9" fontId="17" fillId="14" borderId="34" xfId="25" applyNumberFormat="1" applyFont="1" applyFill="1" applyBorder="1" applyAlignment="1" applyProtection="1">
      <alignment horizontal="right"/>
    </xf>
    <xf numFmtId="38" fontId="17" fillId="13" borderId="34" xfId="27" applyNumberFormat="1" applyFont="1" applyFill="1" applyBorder="1" applyAlignment="1" applyProtection="1">
      <alignment horizontal="right"/>
    </xf>
    <xf numFmtId="179" fontId="17" fillId="12" borderId="34" xfId="27" applyNumberFormat="1" applyFont="1" applyFill="1" applyBorder="1" applyAlignment="1" applyProtection="1">
      <alignment horizontal="right"/>
    </xf>
    <xf numFmtId="179" fontId="17" fillId="14" borderId="34" xfId="27" applyNumberFormat="1" applyFont="1" applyFill="1" applyBorder="1" applyAlignment="1" applyProtection="1">
      <alignment horizontal="right"/>
    </xf>
    <xf numFmtId="0" fontId="17" fillId="12" borderId="35" xfId="27" applyFont="1" applyFill="1" applyBorder="1" applyAlignment="1" applyProtection="1"/>
    <xf numFmtId="178" fontId="17" fillId="14" borderId="36" xfId="27" applyNumberFormat="1" applyFont="1" applyFill="1" applyBorder="1" applyAlignment="1" applyProtection="1">
      <alignment horizontal="right"/>
    </xf>
    <xf numFmtId="0" fontId="17" fillId="12" borderId="37" xfId="27" applyFont="1" applyFill="1" applyBorder="1" applyAlignment="1" applyProtection="1"/>
    <xf numFmtId="166" fontId="17" fillId="22" borderId="36" xfId="25" applyNumberFormat="1" applyFont="1" applyFill="1" applyBorder="1" applyAlignment="1" applyProtection="1">
      <alignment horizontal="right"/>
    </xf>
    <xf numFmtId="178" fontId="17" fillId="23" borderId="36" xfId="27" applyNumberFormat="1" applyFont="1" applyFill="1" applyBorder="1" applyAlignment="1" applyProtection="1">
      <alignment horizontal="right"/>
    </xf>
    <xf numFmtId="178" fontId="17" fillId="25" borderId="36" xfId="27" applyNumberFormat="1" applyFont="1" applyFill="1" applyBorder="1" applyAlignment="1" applyProtection="1">
      <alignment horizontal="right"/>
    </xf>
    <xf numFmtId="178" fontId="17" fillId="22" borderId="38" xfId="27" applyNumberFormat="1" applyFont="1" applyFill="1" applyBorder="1" applyAlignment="1" applyProtection="1">
      <alignment horizontal="right"/>
    </xf>
    <xf numFmtId="178" fontId="17" fillId="27" borderId="1" xfId="27" applyNumberFormat="1" applyFont="1" applyFill="1" applyBorder="1" applyAlignment="1" applyProtection="1">
      <alignment horizontal="right"/>
    </xf>
    <xf numFmtId="178" fontId="17" fillId="26" borderId="1" xfId="27" applyNumberFormat="1" applyFont="1" applyFill="1" applyBorder="1" applyAlignment="1" applyProtection="1">
      <alignment horizontal="right"/>
    </xf>
    <xf numFmtId="9" fontId="19" fillId="10" borderId="1" xfId="0" applyNumberFormat="1" applyFont="1" applyFill="1" applyBorder="1" applyAlignment="1" applyProtection="1">
      <alignment horizontal="right"/>
    </xf>
    <xf numFmtId="9" fontId="19" fillId="9" borderId="1" xfId="0" applyNumberFormat="1" applyFont="1" applyFill="1" applyBorder="1" applyAlignment="1" applyProtection="1">
      <alignment horizontal="right"/>
    </xf>
    <xf numFmtId="9" fontId="19" fillId="24" borderId="1" xfId="0" applyNumberFormat="1" applyFont="1" applyFill="1" applyBorder="1" applyAlignment="1" applyProtection="1">
      <alignment horizontal="right"/>
    </xf>
    <xf numFmtId="0" fontId="19" fillId="12" borderId="32" xfId="27" applyFont="1" applyFill="1" applyBorder="1" applyAlignment="1" applyProtection="1"/>
    <xf numFmtId="178" fontId="17" fillId="14" borderId="32" xfId="0" applyNumberFormat="1" applyFont="1" applyFill="1" applyBorder="1" applyAlignment="1" applyProtection="1">
      <alignment horizontal="right"/>
    </xf>
    <xf numFmtId="178" fontId="17" fillId="12" borderId="32" xfId="0" applyNumberFormat="1" applyFont="1" applyFill="1" applyBorder="1" applyAlignment="1" applyProtection="1">
      <alignment horizontal="right"/>
    </xf>
    <xf numFmtId="166" fontId="17" fillId="14" borderId="32" xfId="25" applyNumberFormat="1" applyFont="1" applyFill="1" applyBorder="1" applyAlignment="1" applyProtection="1">
      <alignment horizontal="right"/>
    </xf>
    <xf numFmtId="181" fontId="17" fillId="13" borderId="32" xfId="0" applyNumberFormat="1" applyFont="1" applyFill="1" applyBorder="1" applyAlignment="1" applyProtection="1">
      <alignment horizontal="right"/>
    </xf>
    <xf numFmtId="178" fontId="17" fillId="22" borderId="32" xfId="0" applyNumberFormat="1" applyFont="1" applyFill="1" applyBorder="1" applyAlignment="1" applyProtection="1">
      <alignment horizontal="right"/>
    </xf>
    <xf numFmtId="9" fontId="19" fillId="14" borderId="1" xfId="27" applyNumberFormat="1" applyFont="1" applyFill="1" applyBorder="1" applyAlignment="1" applyProtection="1"/>
    <xf numFmtId="9" fontId="19" fillId="12" borderId="1" xfId="27" applyNumberFormat="1" applyFont="1" applyFill="1" applyBorder="1" applyAlignment="1" applyProtection="1"/>
    <xf numFmtId="9" fontId="19" fillId="13" borderId="1" xfId="27" applyNumberFormat="1" applyFont="1" applyFill="1" applyBorder="1" applyAlignment="1" applyProtection="1"/>
    <xf numFmtId="9" fontId="19" fillId="22" borderId="1" xfId="27" applyNumberFormat="1" applyFont="1" applyFill="1" applyBorder="1" applyAlignment="1" applyProtection="1"/>
    <xf numFmtId="0" fontId="19" fillId="22" borderId="0" xfId="27" applyFont="1" applyFill="1" applyBorder="1" applyAlignment="1" applyProtection="1">
      <alignment horizontal="right"/>
    </xf>
    <xf numFmtId="181" fontId="50" fillId="24" borderId="0" xfId="0" applyNumberFormat="1" applyFont="1" applyFill="1" applyAlignment="1"/>
    <xf numFmtId="181" fontId="19" fillId="12" borderId="39" xfId="27" applyNumberFormat="1" applyFont="1" applyFill="1" applyBorder="1" applyAlignment="1" applyProtection="1"/>
    <xf numFmtId="0" fontId="47" fillId="15" borderId="31" xfId="27" applyFont="1" applyFill="1" applyBorder="1" applyAlignment="1" applyProtection="1">
      <alignment horizontal="left" wrapText="1"/>
    </xf>
    <xf numFmtId="0" fontId="47" fillId="15" borderId="0" xfId="27" applyFont="1" applyFill="1" applyBorder="1" applyAlignment="1" applyProtection="1">
      <alignment horizontal="left" wrapText="1"/>
    </xf>
  </cellXfs>
  <cellStyles count="36">
    <cellStyle name="%" xfId="1"/>
    <cellStyle name="******************************************" xfId="2"/>
    <cellStyle name="Berekening" xfId="3"/>
    <cellStyle name="Comma" xfId="4" builtinId="3"/>
    <cellStyle name="Comma 2" xfId="5"/>
    <cellStyle name="Controlecel" xfId="6"/>
    <cellStyle name="Gekoppelde cel" xfId="7"/>
    <cellStyle name="Goed" xfId="8"/>
    <cellStyle name="Hyperlink" xfId="9" builtinId="8"/>
    <cellStyle name="Invoer" xfId="10"/>
    <cellStyle name="Kop 1" xfId="11"/>
    <cellStyle name="Kop 2" xfId="12"/>
    <cellStyle name="Kop 3" xfId="13"/>
    <cellStyle name="Kop 4" xfId="14"/>
    <cellStyle name="Neutraal" xfId="15"/>
    <cellStyle name="Normal" xfId="0" builtinId="0"/>
    <cellStyle name="Normal 2" xfId="16"/>
    <cellStyle name="Normal 3" xfId="35"/>
    <cellStyle name="Normal_09.01.26 KPN Q4 2008 Factsheets Internal final" xfId="17"/>
    <cellStyle name="Normal_Book1" xfId="18"/>
    <cellStyle name="Normal_Book2" xfId="19"/>
    <cellStyle name="Normal_Book3" xfId="20"/>
    <cellStyle name="Normal_Sheet1" xfId="21"/>
    <cellStyle name="Normal_W&amp;O KPI's" xfId="22"/>
    <cellStyle name="Notitie" xfId="23"/>
    <cellStyle name="Ongeldig" xfId="24"/>
    <cellStyle name="Percent" xfId="25" builtinId="5"/>
    <cellStyle name="Standaard_Bijlage1_1" xfId="26"/>
    <cellStyle name="Standaard_KPN (Qs 2000 and 2001) (2002-03-14)" xfId="27"/>
    <cellStyle name="Standaard_New KPN Tariffs (Jul-Aug-Sep 2002)" xfId="28"/>
    <cellStyle name="Standaard_Schulden per 1 juli" xfId="29"/>
    <cellStyle name="Titel" xfId="30"/>
    <cellStyle name="Totaal" xfId="31"/>
    <cellStyle name="Uitvoer" xfId="32"/>
    <cellStyle name="Verklarende tekst" xfId="33"/>
    <cellStyle name="Waarschuwingstekst" xfId="34"/>
  </cellStyles>
  <dxfs count="1">
    <dxf>
      <font>
        <condense val="0"/>
        <extend val="0"/>
        <color indexed="10"/>
      </font>
    </dxf>
  </dxfs>
  <tableStyles count="0" defaultTableStyle="TableStyleMedium9" defaultPivotStyle="PivotStyleLight16"/>
  <colors>
    <mruColors>
      <color rgb="FFCCFFFF"/>
      <color rgb="FF1802BE"/>
      <color rgb="FF1306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95250</xdr:rowOff>
    </xdr:from>
    <xdr:to>
      <xdr:col>7</xdr:col>
      <xdr:colOff>85725</xdr:colOff>
      <xdr:row>8</xdr:row>
      <xdr:rowOff>152400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7726" t="25105" r="17520" b="36960"/>
        <a:stretch>
          <a:fillRect/>
        </a:stretch>
      </xdr:blipFill>
      <xdr:spPr bwMode="auto">
        <a:xfrm>
          <a:off x="180975" y="561975"/>
          <a:ext cx="20193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31937</xdr:colOff>
      <xdr:row>35</xdr:row>
      <xdr:rowOff>94133</xdr:rowOff>
    </xdr:from>
    <xdr:to>
      <xdr:col>15</xdr:col>
      <xdr:colOff>515470</xdr:colOff>
      <xdr:row>50</xdr:row>
      <xdr:rowOff>145677</xdr:rowOff>
    </xdr:to>
    <xdr:sp macro="" textlink="">
      <xdr:nvSpPr>
        <xdr:cNvPr id="3" name="Rectangle 113"/>
        <xdr:cNvSpPr>
          <a:spLocks noChangeArrowheads="1"/>
        </xdr:cNvSpPr>
      </xdr:nvSpPr>
      <xdr:spPr bwMode="auto">
        <a:xfrm>
          <a:off x="117662" y="5751983"/>
          <a:ext cx="7312958" cy="2537569"/>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US" sz="900" b="1" i="0">
              <a:effectLst/>
              <a:latin typeface="KPN Sans" pitchFamily="34" charset="0"/>
              <a:ea typeface="+mn-ea"/>
              <a:cs typeface="+mn-cs"/>
            </a:rPr>
            <a:t>Safe harbor</a:t>
          </a:r>
        </a:p>
        <a:p>
          <a:r>
            <a:rPr lang="en-US" sz="900" b="0" i="1">
              <a:effectLst/>
              <a:latin typeface="KPN Sans" pitchFamily="34" charset="0"/>
              <a:ea typeface="+mn-ea"/>
              <a:cs typeface="+mn-cs"/>
            </a:rPr>
            <a:t>Non-GAAP measures and management estimates</a:t>
          </a:r>
        </a:p>
        <a:p>
          <a:r>
            <a:rPr lang="en-US" sz="900" b="0" i="0">
              <a:effectLst/>
              <a:latin typeface="KPN Sans" pitchFamily="34" charset="0"/>
              <a:ea typeface="+mn-ea"/>
              <a:cs typeface="+mn-cs"/>
            </a:rPr>
            <a:t>This financial report contains a number of non-GAAP figures, such as EBITDA and free cash flow. These non-GAAP figures should not be viewed as a substitute for KPN’s GAAP figures.  </a:t>
          </a:r>
        </a:p>
        <a:p>
          <a:r>
            <a:rPr lang="en-US" sz="900" b="0" i="0">
              <a:effectLst/>
              <a:latin typeface="KPN Sans" pitchFamily="34" charset="0"/>
              <a:ea typeface="+mn-ea"/>
              <a:cs typeface="+mn-cs"/>
            </a:rPr>
            <a:t>KPN defines EBITDA as operating result before depreciation and impairments of PP&amp;E and amortization and impairments of intangible assets. Note that KPN’s definition of EBITDA deviates from the literal definition of earnings before interest, taxes, depreciation and amortization and should not be considered in isolation or as a substitute for analyses of the results as reported under IFRS. In the net debt/EBITDA ratio, KPN defines EBITDA as a 12 month rolling total excluding book gains, release of pension provisions and restructuring costs, when over EUR 20m. Free cash flow is defined as cash flow from operating activities plus proceeds from real estate, minus capital expenditures (Capex), being expenditures on PP&amp;E and software and excluding tax recapture regarding E-Plus.</a:t>
          </a:r>
        </a:p>
        <a:p>
          <a:r>
            <a:rPr lang="en-US" sz="900" b="0" i="0">
              <a:effectLst/>
              <a:latin typeface="KPN Sans" pitchFamily="34" charset="0"/>
              <a:ea typeface="+mn-ea"/>
              <a:cs typeface="+mn-cs"/>
            </a:rPr>
            <a:t>Underlying revenues and other income and underlying EBITDA are derived from revenues and other income and EBITDA, respectively, and are adjusted for the impact of MTA and roaming (regulation), changes in the composition of the group (acquisitions and disposals), restructuring costs and incidentals.</a:t>
          </a:r>
        </a:p>
        <a:p>
          <a:r>
            <a:rPr lang="en-US" sz="900" b="0" i="0">
              <a:effectLst/>
              <a:latin typeface="KPN Sans" pitchFamily="34" charset="0"/>
              <a:ea typeface="+mn-ea"/>
              <a:cs typeface="+mn-cs"/>
            </a:rPr>
            <a:t>The term service revenues refers to wireless service revenues.</a:t>
          </a:r>
        </a:p>
        <a:p>
          <a:r>
            <a:rPr lang="en-US" sz="900" b="0" i="0">
              <a:effectLst/>
              <a:latin typeface="KPN Sans" pitchFamily="34" charset="0"/>
              <a:ea typeface="+mn-ea"/>
              <a:cs typeface="+mn-cs"/>
            </a:rPr>
            <a:t>All market share information in this financial report is based on management estimates based on externally available information, unless indicated otherwise. For a full overview on KPN’s non-financial information, reference is made to KPN’s quarterly factsheets available on www.kpn.com/ir.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PN%20Factsheets%20Q4%202011%20-%20Internal%20-%20working%20doc%20for%20restat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mp;L"/>
      <sheetName val="Revenues"/>
      <sheetName val="Expenses"/>
      <sheetName val="Profit &amp; Margin"/>
      <sheetName val="FTE, MTA and Roaming impact"/>
      <sheetName val="Growth analysis"/>
      <sheetName val="Consumer KPIs"/>
      <sheetName val="Business KPIs"/>
      <sheetName val="W&amp;O KPIs"/>
      <sheetName val="Corporate Market &amp; iBasis KPIs"/>
      <sheetName val="Mobile Int KPIs"/>
      <sheetName val="Cash flow, Capex &amp; Debt"/>
      <sheetName val="Bond overview"/>
      <sheetName val="Tariffs"/>
    </sheetNames>
    <sheetDataSet>
      <sheetData sheetId="0"/>
      <sheetData sheetId="1">
        <row r="14">
          <cell r="H14">
            <v>347</v>
          </cell>
        </row>
        <row r="15">
          <cell r="H15">
            <v>210</v>
          </cell>
        </row>
      </sheetData>
      <sheetData sheetId="2">
        <row r="5">
          <cell r="D5">
            <v>3236</v>
          </cell>
        </row>
      </sheetData>
      <sheetData sheetId="3"/>
      <sheetData sheetId="4">
        <row r="59">
          <cell r="D59">
            <v>1353</v>
          </cell>
        </row>
      </sheetData>
      <sheetData sheetId="5"/>
      <sheetData sheetId="6"/>
      <sheetData sheetId="7">
        <row r="20">
          <cell r="E20">
            <v>1382</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pn.com/ir" TargetMode="External"/><Relationship Id="rId1" Type="http://schemas.openxmlformats.org/officeDocument/2006/relationships/hyperlink" Target="mailto:ir@kpn.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tabSelected="1" view="pageBreakPreview" zoomScale="85" zoomScaleNormal="100" zoomScaleSheetLayoutView="85" workbookViewId="0"/>
  </sheetViews>
  <sheetFormatPr defaultRowHeight="12.75"/>
  <cols>
    <col min="1" max="1" width="1.28515625" style="841" customWidth="1"/>
    <col min="2" max="2" width="0.85546875" style="841" customWidth="1"/>
    <col min="3" max="3" width="1.7109375" style="841" customWidth="1"/>
    <col min="4" max="4" width="0.85546875" style="841" customWidth="1"/>
    <col min="5" max="16" width="9" style="841" customWidth="1"/>
    <col min="17" max="17" width="0.85546875" style="841" customWidth="1"/>
    <col min="18" max="18" width="1.28515625" style="841" customWidth="1"/>
    <col min="19" max="16384" width="9.140625" style="841"/>
  </cols>
  <sheetData>
    <row r="1" spans="1:18" ht="8.25" customHeight="1">
      <c r="A1" s="836"/>
      <c r="B1" s="837"/>
      <c r="C1" s="838"/>
      <c r="D1" s="838"/>
      <c r="E1" s="838"/>
      <c r="F1" s="838"/>
      <c r="G1" s="838"/>
      <c r="H1" s="838"/>
      <c r="I1" s="838"/>
      <c r="J1" s="838"/>
      <c r="K1" s="837"/>
      <c r="L1" s="839"/>
      <c r="M1" s="839"/>
      <c r="N1" s="839"/>
      <c r="O1" s="840"/>
      <c r="P1" s="838"/>
      <c r="Q1" s="837"/>
      <c r="R1" s="836"/>
    </row>
    <row r="2" spans="1:18" ht="15.75">
      <c r="A2" s="842"/>
      <c r="B2" s="843"/>
      <c r="C2" s="843"/>
      <c r="D2" s="843"/>
      <c r="E2" s="843"/>
      <c r="F2" s="843"/>
      <c r="G2" s="843"/>
      <c r="H2" s="843"/>
      <c r="I2" s="843"/>
      <c r="J2" s="843"/>
      <c r="K2" s="843"/>
      <c r="L2" s="843"/>
      <c r="M2" s="843"/>
      <c r="N2" s="843"/>
      <c r="O2" s="843"/>
      <c r="P2" s="843"/>
      <c r="Q2" s="843"/>
      <c r="R2" s="842"/>
    </row>
    <row r="3" spans="1:18">
      <c r="A3" s="836"/>
      <c r="B3" s="843"/>
      <c r="C3" s="843"/>
      <c r="D3" s="843"/>
      <c r="E3" s="843"/>
      <c r="F3" s="843"/>
      <c r="G3" s="843"/>
      <c r="H3" s="843"/>
      <c r="I3" s="843"/>
      <c r="J3" s="844"/>
      <c r="K3" s="843"/>
      <c r="L3" s="843"/>
      <c r="M3" s="843"/>
      <c r="N3" s="843"/>
      <c r="O3" s="843"/>
      <c r="P3" s="843"/>
      <c r="Q3" s="843"/>
      <c r="R3" s="836"/>
    </row>
    <row r="4" spans="1:18">
      <c r="A4" s="836"/>
      <c r="B4" s="843"/>
      <c r="C4" s="843"/>
      <c r="D4" s="843"/>
      <c r="E4" s="843"/>
      <c r="F4" s="843"/>
      <c r="G4" s="843"/>
      <c r="H4" s="843"/>
      <c r="I4" s="843"/>
      <c r="J4" s="843"/>
      <c r="K4" s="843"/>
      <c r="L4" s="843"/>
      <c r="M4" s="843"/>
      <c r="N4" s="843"/>
      <c r="O4" s="843"/>
      <c r="P4" s="843"/>
      <c r="Q4" s="843"/>
      <c r="R4" s="836"/>
    </row>
    <row r="5" spans="1:18">
      <c r="A5" s="836"/>
      <c r="B5" s="843"/>
      <c r="C5" s="843"/>
      <c r="D5" s="843"/>
      <c r="E5" s="843"/>
      <c r="F5" s="843"/>
      <c r="G5" s="843"/>
      <c r="H5" s="843"/>
      <c r="I5" s="843"/>
      <c r="J5" s="843"/>
      <c r="K5" s="843"/>
      <c r="L5" s="843"/>
      <c r="M5" s="843"/>
      <c r="N5" s="843"/>
      <c r="O5" s="843"/>
      <c r="P5" s="843"/>
      <c r="Q5" s="843"/>
      <c r="R5" s="836"/>
    </row>
    <row r="6" spans="1:18">
      <c r="A6" s="836"/>
      <c r="B6" s="843"/>
      <c r="C6" s="843"/>
      <c r="D6" s="843"/>
      <c r="E6" s="843"/>
      <c r="F6" s="843"/>
      <c r="G6" s="843"/>
      <c r="H6" s="843"/>
      <c r="I6" s="843"/>
      <c r="J6" s="843"/>
      <c r="K6" s="843"/>
      <c r="L6" s="845"/>
      <c r="M6" s="845"/>
      <c r="N6" s="845"/>
      <c r="O6" s="843"/>
      <c r="P6" s="843"/>
      <c r="Q6" s="843"/>
      <c r="R6" s="836"/>
    </row>
    <row r="7" spans="1:18">
      <c r="A7" s="836"/>
      <c r="B7" s="843"/>
      <c r="C7" s="843"/>
      <c r="D7" s="843"/>
      <c r="E7" s="843"/>
      <c r="F7" s="843"/>
      <c r="G7" s="843"/>
      <c r="H7" s="843"/>
      <c r="I7" s="843"/>
      <c r="J7" s="843"/>
      <c r="K7" s="843"/>
      <c r="L7" s="843"/>
      <c r="M7" s="843"/>
      <c r="N7" s="843"/>
      <c r="O7" s="843"/>
      <c r="P7" s="843"/>
      <c r="Q7" s="843"/>
      <c r="R7" s="836"/>
    </row>
    <row r="8" spans="1:18">
      <c r="A8" s="836"/>
      <c r="B8" s="843"/>
      <c r="C8" s="843"/>
      <c r="D8" s="843"/>
      <c r="E8" s="843"/>
      <c r="F8" s="843"/>
      <c r="G8" s="843"/>
      <c r="H8" s="843"/>
      <c r="I8" s="843"/>
      <c r="J8" s="843"/>
      <c r="K8" s="843"/>
      <c r="L8" s="843"/>
      <c r="M8" s="843"/>
      <c r="N8" s="843"/>
      <c r="O8" s="843"/>
      <c r="P8" s="843"/>
      <c r="Q8" s="843"/>
      <c r="R8" s="836"/>
    </row>
    <row r="9" spans="1:18">
      <c r="A9" s="836"/>
      <c r="B9" s="843"/>
      <c r="C9" s="843"/>
      <c r="D9" s="843"/>
      <c r="E9" s="843"/>
      <c r="F9" s="843"/>
      <c r="G9" s="843"/>
      <c r="H9" s="843"/>
      <c r="I9" s="843"/>
      <c r="J9" s="843"/>
      <c r="K9" s="843"/>
      <c r="L9" s="843"/>
      <c r="M9" s="843"/>
      <c r="N9" s="843"/>
      <c r="O9" s="843"/>
      <c r="P9" s="843"/>
      <c r="Q9" s="843"/>
      <c r="R9" s="836"/>
    </row>
    <row r="10" spans="1:18" ht="23.25">
      <c r="A10" s="836"/>
      <c r="B10" s="843"/>
      <c r="C10" s="846" t="s">
        <v>577</v>
      </c>
      <c r="D10" s="845"/>
      <c r="E10" s="845"/>
      <c r="F10" s="845"/>
      <c r="G10" s="845"/>
      <c r="H10" s="845"/>
      <c r="I10" s="845"/>
      <c r="J10" s="845"/>
      <c r="K10" s="845"/>
      <c r="L10" s="845"/>
      <c r="M10" s="845"/>
      <c r="N10" s="846"/>
      <c r="O10" s="843"/>
      <c r="P10" s="843"/>
      <c r="Q10" s="843"/>
      <c r="R10" s="836"/>
    </row>
    <row r="11" spans="1:18">
      <c r="A11" s="836"/>
      <c r="B11" s="843"/>
      <c r="C11" s="847" t="s">
        <v>458</v>
      </c>
      <c r="D11" s="843"/>
      <c r="E11" s="843"/>
      <c r="F11" s="843"/>
      <c r="G11" s="843"/>
      <c r="H11" s="843"/>
      <c r="I11" s="843"/>
      <c r="J11" s="843"/>
      <c r="K11" s="843"/>
      <c r="L11" s="843"/>
      <c r="M11" s="843"/>
      <c r="N11" s="843"/>
      <c r="O11" s="843"/>
      <c r="P11" s="843"/>
      <c r="Q11" s="843"/>
      <c r="R11" s="836"/>
    </row>
    <row r="12" spans="1:18" ht="13.5">
      <c r="A12" s="836"/>
      <c r="B12" s="843"/>
      <c r="C12" s="848" t="s">
        <v>450</v>
      </c>
      <c r="D12" s="843"/>
      <c r="E12" s="843"/>
      <c r="F12" s="843"/>
      <c r="G12" s="843"/>
      <c r="H12" s="843"/>
      <c r="I12" s="843"/>
      <c r="J12" s="843"/>
      <c r="K12" s="843"/>
      <c r="L12" s="843"/>
      <c r="M12" s="843"/>
      <c r="N12" s="843"/>
      <c r="O12" s="843"/>
      <c r="P12" s="843"/>
      <c r="Q12" s="843"/>
      <c r="R12" s="836"/>
    </row>
    <row r="13" spans="1:18">
      <c r="A13" s="836"/>
      <c r="B13" s="843"/>
      <c r="C13" s="843"/>
      <c r="D13" s="843"/>
      <c r="E13" s="843"/>
      <c r="F13" s="843"/>
      <c r="G13" s="843"/>
      <c r="H13" s="843"/>
      <c r="I13" s="843"/>
      <c r="J13" s="843"/>
      <c r="K13" s="843"/>
      <c r="L13" s="843"/>
      <c r="M13" s="843"/>
      <c r="N13" s="843"/>
      <c r="O13" s="843"/>
      <c r="P13" s="843"/>
      <c r="Q13" s="843"/>
      <c r="R13" s="836"/>
    </row>
    <row r="14" spans="1:18" ht="14.25">
      <c r="A14" s="836"/>
      <c r="B14" s="843"/>
      <c r="C14" s="849" t="s">
        <v>27</v>
      </c>
      <c r="D14" s="843"/>
      <c r="E14" s="843"/>
      <c r="F14" s="843"/>
      <c r="G14" s="843"/>
      <c r="H14" s="843"/>
      <c r="I14" s="843"/>
      <c r="J14" s="843"/>
      <c r="K14" s="843"/>
      <c r="L14" s="843"/>
      <c r="M14" s="843"/>
      <c r="N14" s="843"/>
      <c r="O14" s="843"/>
      <c r="P14" s="843"/>
      <c r="Q14" s="843"/>
      <c r="R14" s="836"/>
    </row>
    <row r="15" spans="1:18" ht="12" customHeight="1">
      <c r="A15" s="836"/>
      <c r="B15" s="843"/>
      <c r="C15" s="850" t="s">
        <v>28</v>
      </c>
      <c r="D15" s="850"/>
      <c r="E15" s="850" t="s">
        <v>29</v>
      </c>
      <c r="F15" s="843"/>
      <c r="G15" s="843"/>
      <c r="H15" s="843"/>
      <c r="I15" s="843"/>
      <c r="J15" s="843"/>
      <c r="K15" s="843"/>
      <c r="L15" s="843"/>
      <c r="M15" s="843"/>
      <c r="N15" s="843"/>
      <c r="O15" s="843"/>
      <c r="P15" s="843"/>
      <c r="Q15" s="843"/>
      <c r="R15" s="836"/>
    </row>
    <row r="16" spans="1:18" ht="12" customHeight="1">
      <c r="A16" s="836"/>
      <c r="B16" s="843"/>
      <c r="C16" s="850" t="s">
        <v>28</v>
      </c>
      <c r="D16" s="850"/>
      <c r="E16" s="850" t="s">
        <v>30</v>
      </c>
      <c r="F16" s="843"/>
      <c r="G16" s="843"/>
      <c r="H16" s="843"/>
      <c r="I16" s="843"/>
      <c r="J16" s="843"/>
      <c r="K16" s="843"/>
      <c r="L16" s="843"/>
      <c r="M16" s="843"/>
      <c r="N16" s="843"/>
      <c r="O16" s="843"/>
      <c r="P16" s="843"/>
      <c r="Q16" s="843"/>
      <c r="R16" s="836"/>
    </row>
    <row r="17" spans="1:18" ht="12" customHeight="1">
      <c r="A17" s="836"/>
      <c r="B17" s="843"/>
      <c r="C17" s="850" t="s">
        <v>28</v>
      </c>
      <c r="D17" s="850"/>
      <c r="E17" s="850" t="s">
        <v>31</v>
      </c>
      <c r="F17" s="843"/>
      <c r="G17" s="843"/>
      <c r="H17" s="843"/>
      <c r="I17" s="843"/>
      <c r="J17" s="843"/>
      <c r="K17" s="843"/>
      <c r="L17" s="843"/>
      <c r="M17" s="843"/>
      <c r="N17" s="843"/>
      <c r="O17" s="843"/>
      <c r="P17" s="843"/>
      <c r="Q17" s="843"/>
      <c r="R17" s="836"/>
    </row>
    <row r="18" spans="1:18" ht="12" customHeight="1">
      <c r="A18" s="836"/>
      <c r="B18" s="843"/>
      <c r="C18" s="850" t="s">
        <v>28</v>
      </c>
      <c r="D18" s="850"/>
      <c r="E18" s="850" t="s">
        <v>32</v>
      </c>
      <c r="F18" s="850"/>
      <c r="G18" s="843"/>
      <c r="H18" s="843"/>
      <c r="I18" s="843"/>
      <c r="J18" s="843"/>
      <c r="K18" s="843"/>
      <c r="L18" s="843"/>
      <c r="M18" s="843"/>
      <c r="N18" s="843"/>
      <c r="O18" s="843"/>
      <c r="P18" s="843"/>
      <c r="Q18" s="843"/>
      <c r="R18" s="836"/>
    </row>
    <row r="19" spans="1:18" ht="12" customHeight="1">
      <c r="A19" s="836"/>
      <c r="B19" s="843"/>
      <c r="C19" s="850" t="s">
        <v>28</v>
      </c>
      <c r="D19" s="851"/>
      <c r="E19" s="851" t="s">
        <v>322</v>
      </c>
      <c r="F19" s="851"/>
      <c r="G19" s="851"/>
      <c r="H19" s="843"/>
      <c r="I19" s="843"/>
      <c r="J19" s="843"/>
      <c r="K19" s="843"/>
      <c r="L19" s="843"/>
      <c r="M19" s="843"/>
      <c r="N19" s="843"/>
      <c r="O19" s="843"/>
      <c r="P19" s="843"/>
      <c r="Q19" s="843"/>
      <c r="R19" s="836"/>
    </row>
    <row r="20" spans="1:18" ht="12" customHeight="1">
      <c r="A20" s="836"/>
      <c r="B20" s="843"/>
      <c r="C20" s="850" t="s">
        <v>28</v>
      </c>
      <c r="D20" s="850"/>
      <c r="E20" s="850" t="s">
        <v>339</v>
      </c>
      <c r="F20" s="851"/>
      <c r="G20" s="851"/>
      <c r="H20" s="843"/>
      <c r="I20" s="843"/>
      <c r="J20" s="843"/>
      <c r="K20" s="843"/>
      <c r="L20" s="843"/>
      <c r="M20" s="843"/>
      <c r="N20" s="843"/>
      <c r="O20" s="843"/>
      <c r="P20" s="843"/>
      <c r="Q20" s="843"/>
      <c r="R20" s="836"/>
    </row>
    <row r="21" spans="1:18" ht="12" customHeight="1">
      <c r="A21" s="852"/>
      <c r="B21" s="843"/>
      <c r="C21" s="850" t="s">
        <v>28</v>
      </c>
      <c r="D21" s="850"/>
      <c r="E21" s="850" t="s">
        <v>446</v>
      </c>
      <c r="F21" s="850"/>
      <c r="G21" s="843"/>
      <c r="H21" s="843"/>
      <c r="I21" s="843"/>
      <c r="J21" s="843"/>
      <c r="K21" s="843"/>
      <c r="L21" s="843"/>
      <c r="M21" s="843"/>
      <c r="N21" s="843"/>
      <c r="O21" s="843"/>
      <c r="P21" s="843"/>
      <c r="Q21" s="843"/>
      <c r="R21" s="852"/>
    </row>
    <row r="22" spans="1:18" ht="12" customHeight="1">
      <c r="A22" s="852"/>
      <c r="B22" s="843"/>
      <c r="C22" s="850" t="s">
        <v>28</v>
      </c>
      <c r="D22" s="850"/>
      <c r="E22" s="850" t="s">
        <v>445</v>
      </c>
      <c r="F22" s="850"/>
      <c r="G22" s="843"/>
      <c r="H22" s="843"/>
      <c r="I22" s="843"/>
      <c r="J22" s="843"/>
      <c r="K22" s="843"/>
      <c r="L22" s="843"/>
      <c r="M22" s="843"/>
      <c r="N22" s="843"/>
      <c r="O22" s="843"/>
      <c r="P22" s="843"/>
      <c r="Q22" s="843"/>
      <c r="R22" s="852"/>
    </row>
    <row r="23" spans="1:18" ht="12" customHeight="1">
      <c r="A23" s="836"/>
      <c r="B23" s="843"/>
      <c r="C23" s="850" t="s">
        <v>28</v>
      </c>
      <c r="D23" s="850"/>
      <c r="E23" s="850" t="s">
        <v>340</v>
      </c>
      <c r="F23" s="850"/>
      <c r="G23" s="843"/>
      <c r="H23" s="843"/>
      <c r="I23" s="843"/>
      <c r="J23" s="843"/>
      <c r="K23" s="843"/>
      <c r="L23" s="843"/>
      <c r="M23" s="843"/>
      <c r="N23" s="843"/>
      <c r="O23" s="843"/>
      <c r="P23" s="843"/>
      <c r="Q23" s="843"/>
      <c r="R23" s="836"/>
    </row>
    <row r="24" spans="1:18" ht="12" customHeight="1">
      <c r="A24" s="836"/>
      <c r="B24" s="843"/>
      <c r="C24" s="850" t="s">
        <v>28</v>
      </c>
      <c r="D24" s="850"/>
      <c r="E24" s="850" t="s">
        <v>453</v>
      </c>
      <c r="F24" s="850"/>
      <c r="G24" s="843"/>
      <c r="H24" s="843"/>
      <c r="I24" s="843"/>
      <c r="J24" s="843"/>
      <c r="K24" s="843"/>
      <c r="L24" s="843"/>
      <c r="M24" s="843"/>
      <c r="N24" s="843"/>
      <c r="O24" s="843"/>
      <c r="P24" s="843"/>
      <c r="Q24" s="843"/>
      <c r="R24" s="836"/>
    </row>
    <row r="25" spans="1:18" ht="12" customHeight="1">
      <c r="A25" s="852"/>
      <c r="B25" s="843"/>
      <c r="C25" s="850" t="s">
        <v>28</v>
      </c>
      <c r="D25" s="850"/>
      <c r="E25" s="850" t="s">
        <v>509</v>
      </c>
      <c r="F25" s="850"/>
      <c r="G25" s="843"/>
      <c r="H25" s="843"/>
      <c r="I25" s="843"/>
      <c r="J25" s="843"/>
      <c r="K25" s="843"/>
      <c r="L25" s="843"/>
      <c r="M25" s="843"/>
      <c r="N25" s="843"/>
      <c r="O25" s="843"/>
      <c r="P25" s="843"/>
      <c r="Q25" s="843"/>
      <c r="R25" s="852"/>
    </row>
    <row r="26" spans="1:18" ht="12" customHeight="1">
      <c r="A26" s="836"/>
      <c r="B26" s="843"/>
      <c r="C26" s="850" t="s">
        <v>28</v>
      </c>
      <c r="D26" s="850"/>
      <c r="E26" s="850" t="s">
        <v>454</v>
      </c>
      <c r="F26" s="850"/>
      <c r="G26" s="843"/>
      <c r="H26" s="843"/>
      <c r="I26" s="843"/>
      <c r="J26" s="843"/>
      <c r="K26" s="843"/>
      <c r="L26" s="843"/>
      <c r="M26" s="843"/>
      <c r="N26" s="843"/>
      <c r="O26" s="843"/>
      <c r="P26" s="843"/>
      <c r="Q26" s="843"/>
      <c r="R26" s="836"/>
    </row>
    <row r="27" spans="1:18" ht="12" customHeight="1">
      <c r="A27" s="852"/>
      <c r="B27" s="843"/>
      <c r="C27" s="850" t="s">
        <v>28</v>
      </c>
      <c r="D27" s="850"/>
      <c r="E27" s="850" t="s">
        <v>455</v>
      </c>
      <c r="F27" s="850"/>
      <c r="G27" s="843"/>
      <c r="H27" s="843"/>
      <c r="I27" s="843"/>
      <c r="J27" s="843"/>
      <c r="K27" s="843"/>
      <c r="L27" s="843"/>
      <c r="M27" s="843"/>
      <c r="N27" s="843"/>
      <c r="O27" s="843"/>
      <c r="P27" s="843"/>
      <c r="Q27" s="843"/>
      <c r="R27" s="852"/>
    </row>
    <row r="28" spans="1:18" ht="12" customHeight="1">
      <c r="A28" s="836"/>
      <c r="B28" s="843"/>
      <c r="C28" s="850" t="s">
        <v>28</v>
      </c>
      <c r="D28" s="850"/>
      <c r="E28" s="850" t="s">
        <v>222</v>
      </c>
      <c r="F28" s="850"/>
      <c r="G28" s="843"/>
      <c r="H28" s="843"/>
      <c r="I28" s="843"/>
      <c r="J28" s="843"/>
      <c r="K28" s="843"/>
      <c r="L28" s="843"/>
      <c r="M28" s="843"/>
      <c r="N28" s="843"/>
      <c r="O28" s="843"/>
      <c r="P28" s="843"/>
      <c r="Q28" s="843"/>
      <c r="R28" s="836"/>
    </row>
    <row r="29" spans="1:18" ht="12" customHeight="1">
      <c r="A29" s="836"/>
      <c r="B29" s="843"/>
      <c r="C29" s="850" t="s">
        <v>28</v>
      </c>
      <c r="D29" s="850"/>
      <c r="E29" s="850" t="s">
        <v>205</v>
      </c>
      <c r="F29" s="850"/>
      <c r="G29" s="843"/>
      <c r="H29" s="843"/>
      <c r="I29" s="843"/>
      <c r="J29" s="843"/>
      <c r="K29" s="843"/>
      <c r="L29" s="843"/>
      <c r="M29" s="843"/>
      <c r="N29" s="843"/>
      <c r="O29" s="843"/>
      <c r="P29" s="843"/>
      <c r="Q29" s="843"/>
      <c r="R29" s="836"/>
    </row>
    <row r="30" spans="1:18" ht="12" customHeight="1">
      <c r="A30" s="836"/>
      <c r="B30" s="843"/>
      <c r="C30" s="850" t="s">
        <v>28</v>
      </c>
      <c r="D30" s="850"/>
      <c r="E30" s="850" t="s">
        <v>341</v>
      </c>
      <c r="F30" s="850"/>
      <c r="G30" s="843"/>
      <c r="H30" s="843"/>
      <c r="I30" s="843"/>
      <c r="J30" s="843"/>
      <c r="K30" s="843"/>
      <c r="L30" s="843"/>
      <c r="M30" s="843"/>
      <c r="N30" s="843"/>
      <c r="O30" s="843"/>
      <c r="P30" s="843"/>
      <c r="Q30" s="843"/>
      <c r="R30" s="836"/>
    </row>
    <row r="31" spans="1:18">
      <c r="A31" s="836"/>
      <c r="B31" s="843"/>
      <c r="C31" s="843"/>
      <c r="D31" s="843"/>
      <c r="E31" s="843"/>
      <c r="F31" s="843"/>
      <c r="G31" s="843"/>
      <c r="H31" s="843"/>
      <c r="I31" s="843"/>
      <c r="J31" s="843"/>
      <c r="K31" s="843"/>
      <c r="L31" s="843"/>
      <c r="M31" s="843"/>
      <c r="N31" s="843"/>
      <c r="O31" s="843"/>
      <c r="P31" s="843"/>
      <c r="Q31" s="843"/>
      <c r="R31" s="836"/>
    </row>
    <row r="32" spans="1:18">
      <c r="A32" s="836"/>
      <c r="B32" s="843"/>
      <c r="C32" s="843"/>
      <c r="D32" s="843"/>
      <c r="E32" s="843"/>
      <c r="F32" s="843"/>
      <c r="G32" s="843"/>
      <c r="H32" s="843"/>
      <c r="I32" s="843"/>
      <c r="J32" s="843"/>
      <c r="K32" s="843"/>
      <c r="L32" s="843"/>
      <c r="M32" s="843"/>
      <c r="N32" s="843"/>
      <c r="O32" s="843"/>
      <c r="P32" s="843"/>
      <c r="Q32" s="843"/>
      <c r="R32" s="836"/>
    </row>
    <row r="33" spans="1:18">
      <c r="A33" s="836"/>
      <c r="B33" s="843"/>
      <c r="C33" s="853" t="s">
        <v>33</v>
      </c>
      <c r="D33" s="854"/>
      <c r="E33" s="855"/>
      <c r="F33" s="855"/>
      <c r="G33" s="843"/>
      <c r="H33" s="843"/>
      <c r="I33" s="843"/>
      <c r="J33" s="843"/>
      <c r="K33" s="843"/>
      <c r="L33" s="843"/>
      <c r="M33" s="843"/>
      <c r="N33" s="843"/>
      <c r="O33" s="843"/>
      <c r="P33" s="843"/>
      <c r="Q33" s="843"/>
      <c r="R33" s="836"/>
    </row>
    <row r="34" spans="1:18">
      <c r="A34" s="836"/>
      <c r="B34" s="843"/>
      <c r="C34" s="856" t="s">
        <v>34</v>
      </c>
      <c r="D34" s="854"/>
      <c r="E34" s="855"/>
      <c r="F34" s="855"/>
      <c r="G34" s="843"/>
      <c r="H34" s="843"/>
      <c r="I34" s="843"/>
      <c r="J34" s="843"/>
      <c r="K34" s="843"/>
      <c r="L34" s="843"/>
      <c r="M34" s="843"/>
      <c r="N34" s="843"/>
      <c r="O34" s="843"/>
      <c r="P34" s="843"/>
      <c r="Q34" s="843"/>
      <c r="R34" s="836"/>
    </row>
    <row r="35" spans="1:18">
      <c r="A35" s="836"/>
      <c r="B35" s="843"/>
      <c r="C35" s="856" t="s">
        <v>35</v>
      </c>
      <c r="D35" s="856"/>
      <c r="E35" s="855"/>
      <c r="F35" s="856" t="s">
        <v>36</v>
      </c>
      <c r="G35" s="857"/>
      <c r="H35" s="843"/>
      <c r="I35" s="843"/>
      <c r="J35" s="843"/>
      <c r="K35" s="843"/>
      <c r="L35" s="843"/>
      <c r="M35" s="843"/>
      <c r="N35" s="843"/>
      <c r="O35" s="843"/>
      <c r="P35" s="843"/>
      <c r="Q35" s="843"/>
      <c r="R35" s="836"/>
    </row>
    <row r="36" spans="1:18">
      <c r="A36" s="836"/>
      <c r="B36" s="843"/>
      <c r="C36" s="856"/>
      <c r="D36" s="856"/>
      <c r="E36" s="855"/>
      <c r="F36" s="856"/>
      <c r="G36" s="857"/>
      <c r="H36" s="843"/>
      <c r="I36" s="843"/>
      <c r="J36" s="843"/>
      <c r="K36" s="843"/>
      <c r="L36" s="843"/>
      <c r="M36" s="843"/>
      <c r="N36" s="843"/>
      <c r="O36" s="843"/>
      <c r="P36" s="843"/>
      <c r="Q36" s="843"/>
      <c r="R36" s="836"/>
    </row>
    <row r="37" spans="1:18">
      <c r="A37" s="836"/>
      <c r="B37" s="843"/>
      <c r="C37" s="125" t="s">
        <v>213</v>
      </c>
      <c r="D37" s="854"/>
      <c r="E37" s="855"/>
      <c r="F37" s="855"/>
      <c r="G37" s="843"/>
      <c r="H37" s="843"/>
      <c r="I37" s="843"/>
      <c r="J37" s="843"/>
      <c r="K37" s="843"/>
      <c r="L37" s="843"/>
      <c r="M37" s="843"/>
      <c r="N37" s="843"/>
      <c r="O37" s="843"/>
      <c r="P37" s="843"/>
      <c r="Q37" s="843"/>
      <c r="R37" s="836"/>
    </row>
    <row r="38" spans="1:18" ht="14.25">
      <c r="A38" s="852"/>
      <c r="B38" s="843"/>
      <c r="C38" s="125" t="s">
        <v>37</v>
      </c>
      <c r="D38" s="854"/>
      <c r="E38" s="855"/>
      <c r="F38" s="855"/>
      <c r="G38" s="843"/>
      <c r="H38" s="843"/>
      <c r="I38" s="843"/>
      <c r="J38" s="843"/>
      <c r="K38" s="843"/>
      <c r="L38" s="843"/>
      <c r="M38" s="843"/>
      <c r="N38" s="843"/>
      <c r="O38" s="843"/>
      <c r="P38" s="843"/>
      <c r="Q38" s="843"/>
      <c r="R38" s="852"/>
    </row>
    <row r="39" spans="1:18">
      <c r="A39" s="836"/>
      <c r="B39" s="843"/>
      <c r="C39" s="843"/>
      <c r="D39" s="843"/>
      <c r="E39" s="843"/>
      <c r="F39" s="843"/>
      <c r="G39" s="843"/>
      <c r="H39" s="843"/>
      <c r="I39" s="843"/>
      <c r="J39" s="843"/>
      <c r="K39" s="843"/>
      <c r="L39" s="843"/>
      <c r="M39" s="843"/>
      <c r="N39" s="843"/>
      <c r="O39" s="843"/>
      <c r="P39" s="843"/>
      <c r="Q39" s="843"/>
      <c r="R39" s="836"/>
    </row>
    <row r="40" spans="1:18">
      <c r="A40" s="836"/>
      <c r="B40" s="843"/>
      <c r="C40" s="843"/>
      <c r="D40" s="843"/>
      <c r="E40" s="843"/>
      <c r="F40" s="843"/>
      <c r="G40" s="843"/>
      <c r="H40" s="843"/>
      <c r="I40" s="843"/>
      <c r="J40" s="843"/>
      <c r="K40" s="843"/>
      <c r="L40" s="843"/>
      <c r="M40" s="843"/>
      <c r="N40" s="843"/>
      <c r="O40" s="843"/>
      <c r="P40" s="843"/>
      <c r="Q40" s="843"/>
      <c r="R40" s="836"/>
    </row>
    <row r="41" spans="1:18" ht="13.5">
      <c r="A41" s="836"/>
      <c r="B41" s="843"/>
      <c r="C41" s="858"/>
      <c r="D41" s="843"/>
      <c r="E41" s="843"/>
      <c r="F41" s="843"/>
      <c r="G41" s="843"/>
      <c r="H41" s="843"/>
      <c r="I41" s="843"/>
      <c r="J41" s="843"/>
      <c r="K41" s="843"/>
      <c r="L41" s="843"/>
      <c r="M41" s="843"/>
      <c r="N41" s="843"/>
      <c r="O41" s="843"/>
      <c r="P41" s="843"/>
      <c r="Q41" s="843"/>
      <c r="R41" s="836"/>
    </row>
    <row r="42" spans="1:18" ht="13.5">
      <c r="A42" s="836"/>
      <c r="B42" s="851"/>
      <c r="C42" s="859"/>
      <c r="D42" s="851"/>
      <c r="E42" s="851"/>
      <c r="F42" s="851"/>
      <c r="G42" s="851"/>
      <c r="H42" s="851"/>
      <c r="I42" s="851"/>
      <c r="J42" s="851"/>
      <c r="K42" s="851"/>
      <c r="L42" s="851"/>
      <c r="M42" s="851"/>
      <c r="N42" s="851"/>
      <c r="O42" s="851"/>
      <c r="P42" s="851"/>
      <c r="Q42" s="851"/>
      <c r="R42" s="836"/>
    </row>
    <row r="43" spans="1:18" ht="13.5">
      <c r="A43" s="836"/>
      <c r="B43" s="851"/>
      <c r="C43" s="858"/>
      <c r="D43" s="851"/>
      <c r="E43" s="851"/>
      <c r="F43" s="851"/>
      <c r="G43" s="851"/>
      <c r="H43" s="851"/>
      <c r="I43" s="851"/>
      <c r="J43" s="851"/>
      <c r="K43" s="851"/>
      <c r="L43" s="851"/>
      <c r="M43" s="851"/>
      <c r="N43" s="851"/>
      <c r="O43" s="851"/>
      <c r="P43" s="851"/>
      <c r="Q43" s="851"/>
      <c r="R43" s="836"/>
    </row>
    <row r="44" spans="1:18" ht="13.5">
      <c r="A44" s="836"/>
      <c r="B44" s="851"/>
      <c r="C44" s="858"/>
      <c r="D44" s="851"/>
      <c r="E44" s="851"/>
      <c r="F44" s="851"/>
      <c r="G44" s="851"/>
      <c r="H44" s="851"/>
      <c r="I44" s="851"/>
      <c r="J44" s="851"/>
      <c r="K44" s="851"/>
      <c r="L44" s="851"/>
      <c r="M44" s="851"/>
      <c r="N44" s="851"/>
      <c r="O44" s="851"/>
      <c r="P44" s="851"/>
      <c r="Q44" s="851"/>
      <c r="R44" s="836"/>
    </row>
    <row r="45" spans="1:18">
      <c r="A45" s="836"/>
      <c r="B45" s="851"/>
      <c r="C45" s="851"/>
      <c r="D45" s="851"/>
      <c r="E45" s="851"/>
      <c r="F45" s="851"/>
      <c r="G45" s="851"/>
      <c r="H45" s="851"/>
      <c r="I45" s="851"/>
      <c r="J45" s="851"/>
      <c r="K45" s="851"/>
      <c r="L45" s="851"/>
      <c r="M45" s="851"/>
      <c r="N45" s="851"/>
      <c r="O45" s="851"/>
      <c r="P45" s="851"/>
      <c r="Q45" s="851"/>
      <c r="R45" s="836"/>
    </row>
    <row r="46" spans="1:18">
      <c r="A46" s="836"/>
      <c r="B46" s="851"/>
      <c r="C46" s="851"/>
      <c r="D46" s="851"/>
      <c r="E46" s="851"/>
      <c r="F46" s="851"/>
      <c r="G46" s="851"/>
      <c r="H46" s="851"/>
      <c r="I46" s="851"/>
      <c r="J46" s="851"/>
      <c r="K46" s="851"/>
      <c r="L46" s="851"/>
      <c r="M46" s="851"/>
      <c r="N46" s="851"/>
      <c r="O46" s="851"/>
      <c r="P46" s="851"/>
      <c r="Q46" s="851"/>
      <c r="R46" s="836"/>
    </row>
    <row r="47" spans="1:18">
      <c r="A47" s="836"/>
      <c r="B47" s="851"/>
      <c r="C47" s="851"/>
      <c r="D47" s="851"/>
      <c r="E47" s="851"/>
      <c r="F47" s="851"/>
      <c r="G47" s="851"/>
      <c r="H47" s="851"/>
      <c r="I47" s="851"/>
      <c r="J47" s="851"/>
      <c r="K47" s="851"/>
      <c r="L47" s="851"/>
      <c r="M47" s="851"/>
      <c r="N47" s="851"/>
      <c r="O47" s="851"/>
      <c r="P47" s="851"/>
      <c r="Q47" s="851"/>
      <c r="R47" s="836"/>
    </row>
    <row r="48" spans="1:18">
      <c r="A48" s="836"/>
      <c r="B48" s="851"/>
      <c r="C48" s="851"/>
      <c r="D48" s="851"/>
      <c r="E48" s="851"/>
      <c r="F48" s="851"/>
      <c r="G48" s="851"/>
      <c r="H48" s="851"/>
      <c r="I48" s="851"/>
      <c r="J48" s="851"/>
      <c r="K48" s="851"/>
      <c r="L48" s="851"/>
      <c r="M48" s="851"/>
      <c r="N48" s="851"/>
      <c r="O48" s="851"/>
      <c r="P48" s="851"/>
      <c r="Q48" s="851"/>
      <c r="R48" s="836"/>
    </row>
    <row r="49" spans="1:18">
      <c r="A49" s="836"/>
      <c r="B49" s="851"/>
      <c r="C49" s="851"/>
      <c r="D49" s="851"/>
      <c r="E49" s="851"/>
      <c r="F49" s="851"/>
      <c r="G49" s="851"/>
      <c r="H49" s="851"/>
      <c r="I49" s="851"/>
      <c r="J49" s="851"/>
      <c r="K49" s="851"/>
      <c r="L49" s="851"/>
      <c r="M49" s="851"/>
      <c r="N49" s="851"/>
      <c r="O49" s="851"/>
      <c r="P49" s="851"/>
      <c r="Q49" s="851"/>
      <c r="R49" s="836"/>
    </row>
    <row r="50" spans="1:18">
      <c r="A50" s="836"/>
      <c r="B50" s="851"/>
      <c r="C50" s="851"/>
      <c r="D50" s="851"/>
      <c r="E50" s="851"/>
      <c r="F50" s="851"/>
      <c r="G50" s="851"/>
      <c r="H50" s="851"/>
      <c r="I50" s="851"/>
      <c r="J50" s="851"/>
      <c r="K50" s="851"/>
      <c r="L50" s="851"/>
      <c r="M50" s="851"/>
      <c r="N50" s="851"/>
      <c r="O50" s="851"/>
      <c r="P50" s="851"/>
      <c r="Q50" s="851"/>
      <c r="R50" s="836"/>
    </row>
    <row r="51" spans="1:18">
      <c r="A51" s="836"/>
      <c r="B51" s="851"/>
      <c r="C51" s="851"/>
      <c r="D51" s="851"/>
      <c r="E51" s="851"/>
      <c r="F51" s="851"/>
      <c r="G51" s="851"/>
      <c r="H51" s="851"/>
      <c r="I51" s="851"/>
      <c r="J51" s="851"/>
      <c r="K51" s="851"/>
      <c r="L51" s="851"/>
      <c r="M51" s="851"/>
      <c r="N51" s="851"/>
      <c r="O51" s="851"/>
      <c r="P51" s="851"/>
      <c r="Q51" s="851"/>
      <c r="R51" s="836"/>
    </row>
    <row r="52" spans="1:18" ht="8.25" customHeight="1">
      <c r="A52" s="836"/>
      <c r="B52" s="837"/>
      <c r="C52" s="838"/>
      <c r="D52" s="838"/>
      <c r="E52" s="838"/>
      <c r="F52" s="838"/>
      <c r="G52" s="838"/>
      <c r="H52" s="838"/>
      <c r="I52" s="838"/>
      <c r="J52" s="838"/>
      <c r="K52" s="837"/>
      <c r="L52" s="839"/>
      <c r="M52" s="839"/>
      <c r="N52" s="839"/>
      <c r="O52" s="840"/>
      <c r="P52" s="838"/>
      <c r="Q52" s="837"/>
      <c r="R52" s="836"/>
    </row>
  </sheetData>
  <sheetProtection password="8355" sheet="1" objects="1" scenarios="1"/>
  <hyperlinks>
    <hyperlink ref="C37" r:id="rId1"/>
    <hyperlink ref="C38" r:id="rId2"/>
  </hyperlinks>
  <printOptions horizontalCentered="1"/>
  <pageMargins left="0.74803149606299213" right="0.74803149606299213" top="0.98425196850393704" bottom="0.98425196850393704" header="0.51181102362204722" footer="0.51181102362204722"/>
  <pageSetup paperSize="9" scale="76" orientation="portrait" r:id="rId3"/>
  <headerFooter alignWithMargins="0">
    <oddHeader>&amp;CKPN Investor Relations</oddHeader>
    <oddFooter>&amp;L&amp;8Q1 2012&amp;C&amp;8&amp;A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view="pageBreakPreview" zoomScale="85" zoomScaleNormal="100" zoomScaleSheetLayoutView="85" workbookViewId="0"/>
  </sheetViews>
  <sheetFormatPr defaultRowHeight="12"/>
  <cols>
    <col min="1" max="2" width="1.7109375" style="230" customWidth="1"/>
    <col min="3" max="3" width="51.140625" style="230" customWidth="1"/>
    <col min="4" max="4" width="9.140625" style="230" customWidth="1"/>
    <col min="5" max="5" width="1.7109375" style="230" customWidth="1"/>
    <col min="6" max="6" width="9.140625" style="207" customWidth="1"/>
    <col min="7" max="7" width="1.7109375" style="230" customWidth="1"/>
    <col min="8" max="12" width="9.140625" style="230" customWidth="1"/>
    <col min="13" max="14" width="1.7109375" style="230" customWidth="1"/>
    <col min="15" max="16384" width="9.140625" style="230"/>
  </cols>
  <sheetData>
    <row r="1" spans="1:14" ht="9" customHeight="1">
      <c r="A1" s="225"/>
      <c r="B1" s="226"/>
      <c r="C1" s="226"/>
      <c r="D1" s="226"/>
      <c r="E1" s="284"/>
      <c r="F1" s="875"/>
      <c r="G1" s="284"/>
      <c r="H1" s="284"/>
      <c r="I1" s="284"/>
      <c r="J1" s="284"/>
      <c r="K1" s="284"/>
      <c r="L1" s="284"/>
      <c r="M1" s="285"/>
      <c r="N1" s="229"/>
    </row>
    <row r="2" spans="1:14">
      <c r="A2" s="225"/>
      <c r="B2" s="231"/>
      <c r="C2" s="280" t="s">
        <v>60</v>
      </c>
      <c r="D2" s="159" t="s">
        <v>459</v>
      </c>
      <c r="E2" s="160"/>
      <c r="F2" s="860" t="s">
        <v>578</v>
      </c>
      <c r="G2" s="160"/>
      <c r="H2" s="233">
        <v>2011</v>
      </c>
      <c r="I2" s="160" t="s">
        <v>409</v>
      </c>
      <c r="J2" s="160" t="s">
        <v>373</v>
      </c>
      <c r="K2" s="160" t="s">
        <v>321</v>
      </c>
      <c r="L2" s="885" t="s">
        <v>310</v>
      </c>
      <c r="M2" s="272"/>
      <c r="N2" s="229"/>
    </row>
    <row r="3" spans="1:14">
      <c r="A3" s="225"/>
      <c r="B3" s="11"/>
      <c r="C3" s="281" t="s">
        <v>47</v>
      </c>
      <c r="D3" s="159"/>
      <c r="E3" s="142"/>
      <c r="F3" s="876" t="s">
        <v>460</v>
      </c>
      <c r="G3" s="142"/>
      <c r="H3" s="158"/>
      <c r="I3" s="142"/>
      <c r="J3" s="142"/>
      <c r="K3" s="142"/>
      <c r="L3" s="828"/>
      <c r="M3" s="274"/>
      <c r="N3" s="229"/>
    </row>
    <row r="4" spans="1:14" ht="15.75">
      <c r="A4" s="225"/>
      <c r="B4" s="11"/>
      <c r="C4" s="237"/>
      <c r="D4" s="755"/>
      <c r="E4" s="747"/>
      <c r="F4" s="908"/>
      <c r="G4" s="747"/>
      <c r="H4" s="745"/>
      <c r="I4" s="747"/>
      <c r="J4" s="747"/>
      <c r="K4" s="747"/>
      <c r="L4" s="914"/>
      <c r="M4" s="266"/>
      <c r="N4" s="229"/>
    </row>
    <row r="5" spans="1:14" ht="12" customHeight="1">
      <c r="A5" s="267"/>
      <c r="B5" s="7"/>
      <c r="C5" s="488" t="s">
        <v>489</v>
      </c>
      <c r="D5" s="369">
        <f>D6+D7</f>
        <v>1253</v>
      </c>
      <c r="E5" s="370"/>
      <c r="F5" s="884">
        <f>D5/L5-1</f>
        <v>-4.8595292331055417E-2</v>
      </c>
      <c r="G5" s="370"/>
      <c r="H5" s="548">
        <f t="shared" ref="H5:L5" si="0">H6+H7</f>
        <v>1285</v>
      </c>
      <c r="I5" s="370">
        <f t="shared" si="0"/>
        <v>1285</v>
      </c>
      <c r="J5" s="370">
        <f t="shared" si="0"/>
        <v>1311</v>
      </c>
      <c r="K5" s="370">
        <f t="shared" si="0"/>
        <v>1344</v>
      </c>
      <c r="L5" s="894">
        <f t="shared" si="0"/>
        <v>1317</v>
      </c>
      <c r="M5" s="7"/>
      <c r="N5" s="276"/>
    </row>
    <row r="6" spans="1:14" ht="14.25">
      <c r="A6" s="267"/>
      <c r="B6" s="547"/>
      <c r="C6" s="245" t="s">
        <v>569</v>
      </c>
      <c r="D6" s="385">
        <v>1220</v>
      </c>
      <c r="E6" s="386"/>
      <c r="F6" s="329">
        <f t="shared" ref="F6:F20" si="1">D6/L6-1</f>
        <v>-5.7187017001545604E-2</v>
      </c>
      <c r="G6" s="386"/>
      <c r="H6" s="680">
        <v>1254</v>
      </c>
      <c r="I6" s="386">
        <v>1254</v>
      </c>
      <c r="J6" s="1024">
        <v>1282</v>
      </c>
      <c r="K6" s="386">
        <v>1319</v>
      </c>
      <c r="L6" s="902">
        <v>1294</v>
      </c>
      <c r="M6" s="547"/>
      <c r="N6" s="276"/>
    </row>
    <row r="7" spans="1:14" ht="12" customHeight="1">
      <c r="A7" s="225"/>
      <c r="B7" s="546"/>
      <c r="C7" s="245" t="s">
        <v>500</v>
      </c>
      <c r="D7" s="385">
        <v>33</v>
      </c>
      <c r="E7" s="386"/>
      <c r="F7" s="360">
        <f t="shared" si="1"/>
        <v>0.43478260869565211</v>
      </c>
      <c r="G7" s="386"/>
      <c r="H7" s="680">
        <v>31</v>
      </c>
      <c r="I7" s="386">
        <v>31</v>
      </c>
      <c r="J7" s="1024">
        <v>29</v>
      </c>
      <c r="K7" s="386">
        <v>25</v>
      </c>
      <c r="L7" s="902">
        <v>23</v>
      </c>
      <c r="M7" s="547"/>
      <c r="N7" s="276"/>
    </row>
    <row r="8" spans="1:14">
      <c r="A8" s="225"/>
      <c r="B8" s="11"/>
      <c r="C8" s="6"/>
      <c r="D8" s="377"/>
      <c r="E8" s="371"/>
      <c r="F8" s="334"/>
      <c r="G8" s="371"/>
      <c r="H8" s="548"/>
      <c r="I8" s="371"/>
      <c r="J8" s="371"/>
      <c r="K8" s="371"/>
      <c r="L8" s="898"/>
      <c r="M8" s="7"/>
      <c r="N8" s="276"/>
    </row>
    <row r="9" spans="1:14" s="118" customFormat="1">
      <c r="A9" s="115"/>
      <c r="B9" s="116"/>
      <c r="C9" s="488" t="s">
        <v>302</v>
      </c>
      <c r="D9" s="389">
        <v>179</v>
      </c>
      <c r="E9" s="390"/>
      <c r="F9" s="334">
        <f t="shared" si="1"/>
        <v>6.5476190476190466E-2</v>
      </c>
      <c r="G9" s="390"/>
      <c r="H9" s="548">
        <f>I9</f>
        <v>176</v>
      </c>
      <c r="I9" s="390">
        <v>176</v>
      </c>
      <c r="J9" s="390">
        <v>175</v>
      </c>
      <c r="K9" s="390">
        <v>171</v>
      </c>
      <c r="L9" s="903">
        <v>168</v>
      </c>
      <c r="M9" s="116"/>
      <c r="N9" s="117"/>
    </row>
    <row r="10" spans="1:14">
      <c r="A10" s="225"/>
      <c r="B10" s="11"/>
      <c r="C10" s="6"/>
      <c r="D10" s="403"/>
      <c r="E10" s="501"/>
      <c r="F10" s="883"/>
      <c r="G10" s="501"/>
      <c r="H10" s="402"/>
      <c r="I10" s="501"/>
      <c r="J10" s="501"/>
      <c r="K10" s="501"/>
      <c r="L10" s="905"/>
      <c r="M10" s="7"/>
      <c r="N10" s="276"/>
    </row>
    <row r="11" spans="1:14">
      <c r="A11" s="225"/>
      <c r="B11" s="11"/>
      <c r="C11" s="488" t="s">
        <v>57</v>
      </c>
      <c r="D11" s="399">
        <f>D12+D13</f>
        <v>52</v>
      </c>
      <c r="E11" s="400"/>
      <c r="F11" s="334">
        <f t="shared" si="1"/>
        <v>4.0000000000000036E-2</v>
      </c>
      <c r="G11" s="400"/>
      <c r="H11" s="398">
        <f>H12+H13</f>
        <v>51</v>
      </c>
      <c r="I11" s="400">
        <f>I12+I13</f>
        <v>51</v>
      </c>
      <c r="J11" s="400">
        <f>J12+J13</f>
        <v>50</v>
      </c>
      <c r="K11" s="400">
        <f>K12+K13</f>
        <v>53</v>
      </c>
      <c r="L11" s="916">
        <f>L12+L13</f>
        <v>50</v>
      </c>
      <c r="M11" s="7"/>
      <c r="N11" s="276"/>
    </row>
    <row r="12" spans="1:14" ht="14.25">
      <c r="A12" s="225"/>
      <c r="B12" s="546"/>
      <c r="C12" s="290" t="s">
        <v>505</v>
      </c>
      <c r="D12" s="383">
        <v>29</v>
      </c>
      <c r="E12" s="384"/>
      <c r="F12" s="329">
        <f t="shared" si="1"/>
        <v>3.5714285714285809E-2</v>
      </c>
      <c r="G12" s="384"/>
      <c r="H12" s="401">
        <f>I12</f>
        <v>29</v>
      </c>
      <c r="I12" s="384">
        <v>29</v>
      </c>
      <c r="J12" s="384">
        <v>29</v>
      </c>
      <c r="K12" s="384">
        <v>31</v>
      </c>
      <c r="L12" s="901">
        <v>28</v>
      </c>
      <c r="M12" s="547"/>
      <c r="N12" s="276"/>
    </row>
    <row r="13" spans="1:14" ht="12" customHeight="1">
      <c r="A13" s="225"/>
      <c r="B13" s="546"/>
      <c r="C13" s="290" t="s">
        <v>491</v>
      </c>
      <c r="D13" s="383">
        <v>23</v>
      </c>
      <c r="E13" s="384"/>
      <c r="F13" s="329">
        <f t="shared" si="1"/>
        <v>4.5454545454545414E-2</v>
      </c>
      <c r="G13" s="384"/>
      <c r="H13" s="401">
        <f>I13</f>
        <v>22</v>
      </c>
      <c r="I13" s="384">
        <v>22</v>
      </c>
      <c r="J13" s="384">
        <v>21</v>
      </c>
      <c r="K13" s="384">
        <v>22</v>
      </c>
      <c r="L13" s="901">
        <v>22</v>
      </c>
      <c r="M13" s="547"/>
      <c r="N13" s="276"/>
    </row>
    <row r="14" spans="1:14">
      <c r="A14" s="225"/>
      <c r="B14" s="11"/>
      <c r="C14" s="6"/>
      <c r="D14" s="406"/>
      <c r="E14" s="407"/>
      <c r="F14" s="877"/>
      <c r="G14" s="407"/>
      <c r="H14" s="405"/>
      <c r="I14" s="407"/>
      <c r="J14" s="407"/>
      <c r="K14" s="407"/>
      <c r="L14" s="917"/>
      <c r="M14" s="7"/>
      <c r="N14" s="276"/>
    </row>
    <row r="15" spans="1:14">
      <c r="A15" s="225"/>
      <c r="B15" s="11"/>
      <c r="C15" s="488" t="s">
        <v>303</v>
      </c>
      <c r="D15" s="369">
        <f>D16+D17</f>
        <v>268</v>
      </c>
      <c r="E15" s="370"/>
      <c r="F15" s="884">
        <f t="shared" si="1"/>
        <v>-1.1070110701106972E-2</v>
      </c>
      <c r="G15" s="370"/>
      <c r="H15" s="549">
        <v>266</v>
      </c>
      <c r="I15" s="370">
        <f>I16+I17</f>
        <v>268</v>
      </c>
      <c r="J15" s="370">
        <f>J16+J17</f>
        <v>256</v>
      </c>
      <c r="K15" s="370">
        <f>K16+K17</f>
        <v>269</v>
      </c>
      <c r="L15" s="894">
        <f>L16+L17</f>
        <v>271</v>
      </c>
      <c r="M15" s="7"/>
      <c r="N15" s="276"/>
    </row>
    <row r="16" spans="1:14">
      <c r="A16" s="225"/>
      <c r="B16" s="546"/>
      <c r="C16" s="245" t="s">
        <v>61</v>
      </c>
      <c r="D16" s="385">
        <v>251</v>
      </c>
      <c r="E16" s="386"/>
      <c r="F16" s="329">
        <f t="shared" si="1"/>
        <v>-1.1811023622047223E-2</v>
      </c>
      <c r="G16" s="386"/>
      <c r="H16" s="514">
        <v>249</v>
      </c>
      <c r="I16" s="386">
        <v>251</v>
      </c>
      <c r="J16" s="386">
        <v>239</v>
      </c>
      <c r="K16" s="386">
        <v>252</v>
      </c>
      <c r="L16" s="902">
        <v>254</v>
      </c>
      <c r="M16" s="547"/>
      <c r="N16" s="276"/>
    </row>
    <row r="17" spans="1:14">
      <c r="A17" s="225"/>
      <c r="B17" s="546"/>
      <c r="C17" s="245" t="s">
        <v>62</v>
      </c>
      <c r="D17" s="385">
        <v>17</v>
      </c>
      <c r="E17" s="386"/>
      <c r="F17" s="329">
        <f t="shared" si="1"/>
        <v>0</v>
      </c>
      <c r="G17" s="386"/>
      <c r="H17" s="514">
        <v>17</v>
      </c>
      <c r="I17" s="386">
        <v>17</v>
      </c>
      <c r="J17" s="386">
        <v>17</v>
      </c>
      <c r="K17" s="386">
        <v>17</v>
      </c>
      <c r="L17" s="902">
        <v>17</v>
      </c>
      <c r="M17" s="547"/>
      <c r="N17" s="276"/>
    </row>
    <row r="18" spans="1:14">
      <c r="A18" s="225"/>
      <c r="B18" s="11"/>
      <c r="C18" s="245"/>
      <c r="D18" s="385"/>
      <c r="E18" s="386"/>
      <c r="F18" s="329"/>
      <c r="G18" s="386"/>
      <c r="H18" s="514"/>
      <c r="I18" s="386"/>
      <c r="J18" s="386"/>
      <c r="K18" s="386"/>
      <c r="L18" s="902"/>
      <c r="M18" s="116"/>
      <c r="N18" s="276"/>
    </row>
    <row r="19" spans="1:14">
      <c r="A19" s="267"/>
      <c r="B19" s="7"/>
      <c r="C19" s="488" t="s">
        <v>304</v>
      </c>
      <c r="D19" s="385"/>
      <c r="E19" s="386"/>
      <c r="F19" s="329"/>
      <c r="G19" s="386"/>
      <c r="H19" s="514"/>
      <c r="I19" s="386"/>
      <c r="J19" s="386"/>
      <c r="K19" s="386"/>
      <c r="L19" s="902"/>
      <c r="M19" s="7"/>
      <c r="N19" s="276"/>
    </row>
    <row r="20" spans="1:14">
      <c r="A20" s="267"/>
      <c r="B20" s="547"/>
      <c r="C20" s="245" t="s">
        <v>387</v>
      </c>
      <c r="D20" s="385">
        <v>108</v>
      </c>
      <c r="E20" s="386"/>
      <c r="F20" s="360">
        <f t="shared" si="1"/>
        <v>0.38461538461538458</v>
      </c>
      <c r="G20" s="386"/>
      <c r="H20" s="514">
        <f>I20</f>
        <v>102</v>
      </c>
      <c r="I20" s="386">
        <v>102</v>
      </c>
      <c r="J20" s="386">
        <v>94</v>
      </c>
      <c r="K20" s="386">
        <v>86</v>
      </c>
      <c r="L20" s="902">
        <v>78</v>
      </c>
      <c r="M20" s="547"/>
      <c r="N20" s="276"/>
    </row>
    <row r="21" spans="1:14">
      <c r="A21" s="267"/>
      <c r="B21" s="116"/>
      <c r="C21" s="245"/>
      <c r="D21" s="234"/>
      <c r="E21" s="238"/>
      <c r="F21" s="876"/>
      <c r="G21" s="238"/>
      <c r="H21" s="550"/>
      <c r="I21" s="238"/>
      <c r="J21" s="238"/>
      <c r="K21" s="238"/>
      <c r="L21" s="918"/>
      <c r="M21" s="116"/>
      <c r="N21" s="276"/>
    </row>
    <row r="22" spans="1:14" ht="9" customHeight="1">
      <c r="A22" s="225"/>
      <c r="B22" s="226"/>
      <c r="C22" s="226"/>
      <c r="D22" s="226"/>
      <c r="E22" s="269"/>
      <c r="F22" s="875"/>
      <c r="G22" s="269"/>
      <c r="H22" s="269"/>
      <c r="I22" s="269"/>
      <c r="J22" s="269"/>
      <c r="K22" s="269"/>
      <c r="L22" s="269"/>
      <c r="M22" s="269"/>
      <c r="N22" s="229"/>
    </row>
    <row r="23" spans="1:14" s="248" customFormat="1" ht="14.25">
      <c r="A23" s="292"/>
      <c r="B23" s="257" t="s">
        <v>490</v>
      </c>
      <c r="D23" s="257"/>
      <c r="E23" s="292"/>
      <c r="F23" s="224"/>
      <c r="G23" s="292"/>
      <c r="H23" s="292"/>
      <c r="I23" s="292"/>
      <c r="J23" s="292"/>
      <c r="K23" s="292"/>
      <c r="L23" s="292"/>
      <c r="M23" s="292"/>
      <c r="N23" s="293"/>
    </row>
    <row r="24" spans="1:14" s="248" customFormat="1" ht="14.25">
      <c r="A24" s="292"/>
      <c r="B24" s="257" t="s">
        <v>504</v>
      </c>
      <c r="C24" s="292"/>
      <c r="D24" s="292"/>
      <c r="E24" s="292"/>
      <c r="F24" s="913"/>
      <c r="G24" s="292"/>
      <c r="H24" s="292"/>
      <c r="I24" s="292"/>
      <c r="J24" s="292"/>
      <c r="K24" s="292"/>
      <c r="L24" s="292"/>
      <c r="M24" s="292"/>
      <c r="N24" s="293"/>
    </row>
    <row r="25" spans="1:14" ht="14.25">
      <c r="A25" s="292"/>
      <c r="B25" s="257"/>
      <c r="C25" s="292"/>
      <c r="D25" s="292"/>
      <c r="E25" s="292"/>
      <c r="F25" s="913"/>
      <c r="G25" s="292"/>
      <c r="H25" s="292"/>
      <c r="I25" s="292"/>
      <c r="J25" s="292"/>
      <c r="K25" s="292"/>
      <c r="L25" s="292"/>
      <c r="M25" s="292"/>
      <c r="N25" s="293"/>
    </row>
    <row r="26" spans="1:14" ht="9" customHeight="1">
      <c r="A26" s="225"/>
      <c r="B26" s="226"/>
      <c r="C26" s="226"/>
      <c r="D26" s="226"/>
      <c r="E26" s="269"/>
      <c r="F26" s="875"/>
      <c r="G26" s="269"/>
      <c r="H26" s="269"/>
      <c r="I26" s="269"/>
      <c r="J26" s="269"/>
      <c r="K26" s="269"/>
      <c r="L26" s="269"/>
      <c r="M26" s="269"/>
      <c r="N26" s="229"/>
    </row>
    <row r="27" spans="1:14">
      <c r="A27" s="225"/>
      <c r="B27" s="231"/>
      <c r="C27" s="280" t="s">
        <v>60</v>
      </c>
      <c r="D27" s="159" t="s">
        <v>459</v>
      </c>
      <c r="E27" s="160"/>
      <c r="F27" s="860" t="s">
        <v>578</v>
      </c>
      <c r="G27" s="160"/>
      <c r="H27" s="233">
        <v>2011</v>
      </c>
      <c r="I27" s="160" t="s">
        <v>409</v>
      </c>
      <c r="J27" s="160" t="s">
        <v>373</v>
      </c>
      <c r="K27" s="160" t="s">
        <v>321</v>
      </c>
      <c r="L27" s="885" t="s">
        <v>310</v>
      </c>
      <c r="M27" s="271"/>
      <c r="N27" s="229"/>
    </row>
    <row r="28" spans="1:14">
      <c r="A28" s="225"/>
      <c r="B28" s="11"/>
      <c r="C28" s="281" t="s">
        <v>45</v>
      </c>
      <c r="D28" s="159"/>
      <c r="E28" s="163"/>
      <c r="F28" s="876" t="s">
        <v>460</v>
      </c>
      <c r="G28" s="163"/>
      <c r="H28" s="158"/>
      <c r="I28" s="163"/>
      <c r="J28" s="163"/>
      <c r="K28" s="163"/>
      <c r="L28" s="798"/>
      <c r="M28" s="273"/>
      <c r="N28" s="229"/>
    </row>
    <row r="29" spans="1:14">
      <c r="A29" s="225"/>
      <c r="B29" s="11"/>
      <c r="C29" s="237"/>
      <c r="D29" s="291"/>
      <c r="E29" s="127"/>
      <c r="F29" s="169"/>
      <c r="G29" s="127"/>
      <c r="H29" s="233"/>
      <c r="I29" s="127"/>
      <c r="J29" s="127"/>
      <c r="K29" s="127"/>
      <c r="L29" s="919"/>
      <c r="M29" s="266"/>
      <c r="N29" s="229"/>
    </row>
    <row r="30" spans="1:14" ht="14.25">
      <c r="A30" s="225"/>
      <c r="B30" s="11"/>
      <c r="C30" s="488" t="s">
        <v>568</v>
      </c>
      <c r="D30" s="369">
        <v>2154</v>
      </c>
      <c r="E30" s="370"/>
      <c r="F30" s="1028">
        <f>D30/L30-1</f>
        <v>0.10916580844490209</v>
      </c>
      <c r="G30" s="370"/>
      <c r="H30" s="408">
        <f>I30</f>
        <v>2105</v>
      </c>
      <c r="I30" s="370">
        <v>2105</v>
      </c>
      <c r="J30" s="370">
        <v>2043</v>
      </c>
      <c r="K30" s="370">
        <v>1987</v>
      </c>
      <c r="L30" s="894">
        <v>1942</v>
      </c>
      <c r="M30" s="7"/>
      <c r="N30" s="229"/>
    </row>
    <row r="31" spans="1:14" ht="14.25">
      <c r="A31" s="225"/>
      <c r="B31" s="11"/>
      <c r="C31" s="6" t="s">
        <v>566</v>
      </c>
      <c r="D31" s="508">
        <v>0.68</v>
      </c>
      <c r="E31" s="503"/>
      <c r="F31" s="931"/>
      <c r="G31" s="503"/>
      <c r="H31" s="552">
        <v>0.65</v>
      </c>
      <c r="I31" s="503">
        <v>0.65</v>
      </c>
      <c r="J31" s="503">
        <v>0.62</v>
      </c>
      <c r="K31" s="503">
        <v>0.59</v>
      </c>
      <c r="L31" s="920">
        <v>0.56999999999999995</v>
      </c>
      <c r="M31" s="266"/>
      <c r="N31" s="229"/>
    </row>
    <row r="32" spans="1:14">
      <c r="A32" s="225"/>
      <c r="B32" s="11"/>
      <c r="C32" s="237"/>
      <c r="D32" s="509"/>
      <c r="E32" s="504"/>
      <c r="F32" s="884"/>
      <c r="G32" s="504"/>
      <c r="H32" s="553"/>
      <c r="I32" s="504"/>
      <c r="J32" s="504"/>
      <c r="K32" s="504"/>
      <c r="L32" s="921"/>
      <c r="M32" s="266"/>
      <c r="N32" s="229"/>
    </row>
    <row r="33" spans="1:14" ht="14.25">
      <c r="A33" s="225"/>
      <c r="B33" s="11"/>
      <c r="C33" s="488" t="s">
        <v>567</v>
      </c>
      <c r="D33" s="410">
        <v>252</v>
      </c>
      <c r="E33" s="411"/>
      <c r="F33" s="884">
        <f t="shared" ref="F33:F42" si="2">D33/L33-1</f>
        <v>2.857142857142847E-2</v>
      </c>
      <c r="G33" s="411"/>
      <c r="H33" s="551">
        <f>L33+K33+J33+I33</f>
        <v>1006</v>
      </c>
      <c r="I33" s="411">
        <v>254</v>
      </c>
      <c r="J33" s="411">
        <v>254</v>
      </c>
      <c r="K33" s="411">
        <v>253</v>
      </c>
      <c r="L33" s="923">
        <v>245</v>
      </c>
      <c r="M33" s="7"/>
      <c r="N33" s="229"/>
    </row>
    <row r="34" spans="1:14">
      <c r="A34" s="225"/>
      <c r="B34" s="11"/>
      <c r="C34" s="237"/>
      <c r="D34" s="415"/>
      <c r="E34" s="414"/>
      <c r="F34" s="932"/>
      <c r="G34" s="414"/>
      <c r="H34" s="554"/>
      <c r="I34" s="414"/>
      <c r="J34" s="414"/>
      <c r="K34" s="414"/>
      <c r="L34" s="922"/>
      <c r="M34" s="266"/>
      <c r="N34" s="229"/>
    </row>
    <row r="35" spans="1:14" ht="14.25">
      <c r="A35" s="225"/>
      <c r="B35" s="11"/>
      <c r="C35" s="488" t="s">
        <v>435</v>
      </c>
      <c r="D35" s="410">
        <v>39</v>
      </c>
      <c r="E35" s="411"/>
      <c r="F35" s="964">
        <f t="shared" si="2"/>
        <v>-7.1428571428571397E-2</v>
      </c>
      <c r="G35" s="411"/>
      <c r="H35" s="551">
        <v>42</v>
      </c>
      <c r="I35" s="411">
        <v>41</v>
      </c>
      <c r="J35" s="411">
        <v>42</v>
      </c>
      <c r="K35" s="411">
        <v>43</v>
      </c>
      <c r="L35" s="923">
        <v>42</v>
      </c>
      <c r="M35" s="7"/>
      <c r="N35" s="229"/>
    </row>
    <row r="36" spans="1:14" ht="14.25">
      <c r="A36" s="225"/>
      <c r="B36" s="11"/>
      <c r="C36" s="6" t="s">
        <v>456</v>
      </c>
      <c r="D36" s="1083">
        <v>0.37</v>
      </c>
      <c r="E36" s="1084"/>
      <c r="F36" s="933"/>
      <c r="G36" s="1084"/>
      <c r="H36" s="1085">
        <v>0.35</v>
      </c>
      <c r="I36" s="1084">
        <v>0.35</v>
      </c>
      <c r="J36" s="1084">
        <v>0.43</v>
      </c>
      <c r="K36" s="1084">
        <v>0.3</v>
      </c>
      <c r="L36" s="1086">
        <v>0.33</v>
      </c>
      <c r="M36" s="266"/>
      <c r="N36" s="229"/>
    </row>
    <row r="37" spans="1:14">
      <c r="A37" s="225"/>
      <c r="B37" s="11"/>
      <c r="C37" s="237"/>
      <c r="D37" s="412"/>
      <c r="E37" s="413"/>
      <c r="F37" s="934"/>
      <c r="G37" s="413"/>
      <c r="H37" s="554"/>
      <c r="I37" s="413"/>
      <c r="J37" s="413"/>
      <c r="K37" s="413"/>
      <c r="L37" s="924"/>
      <c r="M37" s="266"/>
      <c r="N37" s="229"/>
    </row>
    <row r="38" spans="1:14">
      <c r="A38" s="225"/>
      <c r="B38" s="11"/>
      <c r="C38" s="488" t="s">
        <v>370</v>
      </c>
      <c r="D38" s="369">
        <v>224</v>
      </c>
      <c r="E38" s="370"/>
      <c r="F38" s="884">
        <f t="shared" si="2"/>
        <v>1.3574660633484115E-2</v>
      </c>
      <c r="G38" s="370"/>
      <c r="H38" s="408">
        <v>225</v>
      </c>
      <c r="I38" s="370">
        <v>230</v>
      </c>
      <c r="J38" s="370">
        <v>211</v>
      </c>
      <c r="K38" s="370">
        <v>239</v>
      </c>
      <c r="L38" s="894">
        <v>221</v>
      </c>
      <c r="M38" s="7"/>
      <c r="N38" s="229"/>
    </row>
    <row r="39" spans="1:14">
      <c r="A39" s="225"/>
      <c r="B39" s="11"/>
      <c r="C39" s="237"/>
      <c r="D39" s="510"/>
      <c r="E39" s="505"/>
      <c r="F39" s="884"/>
      <c r="G39" s="505"/>
      <c r="H39" s="555"/>
      <c r="I39" s="505"/>
      <c r="J39" s="505"/>
      <c r="K39" s="505"/>
      <c r="L39" s="925"/>
      <c r="M39" s="266"/>
      <c r="N39" s="229"/>
    </row>
    <row r="40" spans="1:14">
      <c r="A40" s="225"/>
      <c r="B40" s="11"/>
      <c r="C40" s="488" t="s">
        <v>59</v>
      </c>
      <c r="D40" s="410">
        <v>258</v>
      </c>
      <c r="E40" s="411"/>
      <c r="F40" s="1028">
        <f t="shared" si="2"/>
        <v>0.1266375545851528</v>
      </c>
      <c r="G40" s="411"/>
      <c r="H40" s="551">
        <v>237</v>
      </c>
      <c r="I40" s="411">
        <v>249</v>
      </c>
      <c r="J40" s="411">
        <v>227</v>
      </c>
      <c r="K40" s="411">
        <v>242</v>
      </c>
      <c r="L40" s="923">
        <v>229</v>
      </c>
      <c r="M40" s="7"/>
      <c r="N40" s="229"/>
    </row>
    <row r="41" spans="1:14">
      <c r="A41" s="225"/>
      <c r="B41" s="11"/>
      <c r="C41" s="237"/>
      <c r="D41" s="510"/>
      <c r="E41" s="505"/>
      <c r="F41" s="884"/>
      <c r="G41" s="505"/>
      <c r="H41" s="555"/>
      <c r="I41" s="505"/>
      <c r="J41" s="505"/>
      <c r="K41" s="505"/>
      <c r="L41" s="925"/>
      <c r="M41" s="266"/>
      <c r="N41" s="229"/>
    </row>
    <row r="42" spans="1:14">
      <c r="A42" s="225"/>
      <c r="B42" s="11"/>
      <c r="C42" s="488" t="s">
        <v>278</v>
      </c>
      <c r="D42" s="369">
        <v>162</v>
      </c>
      <c r="E42" s="370"/>
      <c r="F42" s="884">
        <f t="shared" si="2"/>
        <v>5.8823529411764719E-2</v>
      </c>
      <c r="G42" s="370"/>
      <c r="H42" s="408">
        <f>L42+K42+J42+I42</f>
        <v>655</v>
      </c>
      <c r="I42" s="370">
        <v>166</v>
      </c>
      <c r="J42" s="370">
        <v>164</v>
      </c>
      <c r="K42" s="370">
        <v>172</v>
      </c>
      <c r="L42" s="894">
        <v>153</v>
      </c>
      <c r="M42" s="7"/>
      <c r="N42" s="229"/>
    </row>
    <row r="43" spans="1:14">
      <c r="A43" s="225"/>
      <c r="B43" s="11"/>
      <c r="C43" s="237"/>
      <c r="D43" s="234"/>
      <c r="E43" s="238"/>
      <c r="F43" s="876"/>
      <c r="G43" s="238"/>
      <c r="H43" s="294"/>
      <c r="I43" s="238"/>
      <c r="J43" s="238"/>
      <c r="K43" s="238"/>
      <c r="L43" s="918"/>
      <c r="M43" s="131"/>
      <c r="N43" s="229"/>
    </row>
    <row r="44" spans="1:14" ht="9" customHeight="1">
      <c r="A44" s="225"/>
      <c r="B44" s="226"/>
      <c r="C44" s="226"/>
      <c r="D44" s="226"/>
      <c r="E44" s="269"/>
      <c r="F44" s="875"/>
      <c r="G44" s="269"/>
      <c r="H44" s="269"/>
      <c r="I44" s="269"/>
      <c r="J44" s="269"/>
      <c r="K44" s="269"/>
      <c r="L44" s="269"/>
      <c r="M44" s="269"/>
      <c r="N44" s="229"/>
    </row>
    <row r="45" spans="1:14" s="248" customFormat="1" ht="14.25">
      <c r="A45" s="292"/>
      <c r="B45" s="257" t="s">
        <v>547</v>
      </c>
      <c r="D45" s="257"/>
      <c r="E45" s="292"/>
      <c r="F45" s="224"/>
      <c r="G45" s="292"/>
      <c r="H45" s="292"/>
      <c r="I45" s="292"/>
      <c r="J45" s="292"/>
      <c r="K45" s="292"/>
      <c r="L45" s="292"/>
      <c r="M45" s="292"/>
      <c r="N45" s="293"/>
    </row>
    <row r="46" spans="1:14" s="248" customFormat="1" ht="14.25">
      <c r="A46" s="292"/>
      <c r="B46" s="257" t="s">
        <v>570</v>
      </c>
      <c r="C46" s="257"/>
      <c r="D46" s="292"/>
      <c r="E46" s="292"/>
      <c r="F46" s="913"/>
      <c r="G46" s="292"/>
      <c r="H46" s="292"/>
      <c r="I46" s="292"/>
      <c r="J46" s="292"/>
      <c r="K46" s="292"/>
      <c r="L46" s="292"/>
      <c r="M46" s="292"/>
      <c r="N46" s="293"/>
    </row>
    <row r="47" spans="1:14" s="248" customFormat="1" ht="14.25">
      <c r="A47" s="292"/>
      <c r="B47" s="257"/>
      <c r="C47" s="292"/>
      <c r="D47" s="292"/>
      <c r="E47" s="292"/>
      <c r="F47" s="913"/>
      <c r="G47" s="292"/>
      <c r="H47" s="292"/>
      <c r="I47" s="292"/>
      <c r="J47" s="292"/>
      <c r="K47" s="292"/>
      <c r="L47" s="292"/>
      <c r="M47" s="292"/>
      <c r="N47" s="293"/>
    </row>
    <row r="48" spans="1:14" ht="9" customHeight="1">
      <c r="A48" s="225"/>
      <c r="B48" s="226"/>
      <c r="C48" s="226"/>
      <c r="D48" s="226"/>
      <c r="E48" s="269"/>
      <c r="F48" s="875"/>
      <c r="G48" s="269"/>
      <c r="H48" s="269"/>
      <c r="I48" s="269"/>
      <c r="J48" s="269"/>
      <c r="K48" s="269"/>
      <c r="L48" s="269"/>
      <c r="M48" s="269"/>
      <c r="N48" s="229"/>
    </row>
    <row r="49" spans="1:14">
      <c r="A49" s="225"/>
      <c r="B49" s="231"/>
      <c r="C49" s="280" t="s">
        <v>60</v>
      </c>
      <c r="D49" s="159" t="s">
        <v>459</v>
      </c>
      <c r="E49" s="160"/>
      <c r="F49" s="860" t="s">
        <v>578</v>
      </c>
      <c r="G49" s="160"/>
      <c r="H49" s="233">
        <v>2011</v>
      </c>
      <c r="I49" s="160" t="s">
        <v>409</v>
      </c>
      <c r="J49" s="160" t="s">
        <v>373</v>
      </c>
      <c r="K49" s="160" t="s">
        <v>321</v>
      </c>
      <c r="L49" s="885" t="s">
        <v>310</v>
      </c>
      <c r="M49" s="272"/>
      <c r="N49" s="229"/>
    </row>
    <row r="50" spans="1:14">
      <c r="A50" s="225"/>
      <c r="B50" s="11"/>
      <c r="C50" s="281" t="s">
        <v>63</v>
      </c>
      <c r="D50" s="159"/>
      <c r="E50" s="163"/>
      <c r="F50" s="876" t="s">
        <v>460</v>
      </c>
      <c r="G50" s="163"/>
      <c r="H50" s="158"/>
      <c r="I50" s="163"/>
      <c r="J50" s="163"/>
      <c r="K50" s="163"/>
      <c r="L50" s="798"/>
      <c r="M50" s="274"/>
      <c r="N50" s="229"/>
    </row>
    <row r="51" spans="1:14">
      <c r="A51" s="225"/>
      <c r="B51" s="11"/>
      <c r="C51" s="237"/>
      <c r="D51" s="234"/>
      <c r="E51" s="238"/>
      <c r="F51" s="876"/>
      <c r="G51" s="238"/>
      <c r="H51" s="294"/>
      <c r="I51" s="238"/>
      <c r="J51" s="238"/>
      <c r="K51" s="238"/>
      <c r="L51" s="918"/>
      <c r="M51" s="266"/>
      <c r="N51" s="229"/>
    </row>
    <row r="52" spans="1:14">
      <c r="A52" s="267"/>
      <c r="B52" s="7"/>
      <c r="C52" s="488" t="s">
        <v>528</v>
      </c>
      <c r="D52" s="416">
        <f>D53+D54</f>
        <v>12.2</v>
      </c>
      <c r="E52" s="417"/>
      <c r="F52" s="1028">
        <f>D52/L52-1</f>
        <v>-0.29069767441860461</v>
      </c>
      <c r="G52" s="417"/>
      <c r="H52" s="608">
        <f>H53+H54</f>
        <v>13.5</v>
      </c>
      <c r="I52" s="417">
        <f>I53+I54</f>
        <v>13.5</v>
      </c>
      <c r="J52" s="417">
        <f>J53+J54</f>
        <v>14.899999999999999</v>
      </c>
      <c r="K52" s="417">
        <f>K53+K54</f>
        <v>16.099999999999998</v>
      </c>
      <c r="L52" s="926">
        <f>L53+L54</f>
        <v>17.2</v>
      </c>
      <c r="M52" s="681"/>
      <c r="N52" s="276"/>
    </row>
    <row r="53" spans="1:14">
      <c r="A53" s="267"/>
      <c r="B53" s="116"/>
      <c r="C53" s="245" t="s">
        <v>64</v>
      </c>
      <c r="D53" s="419">
        <v>8.6</v>
      </c>
      <c r="E53" s="418"/>
      <c r="F53" s="360">
        <f t="shared" ref="F53:F61" si="3">D53/L53-1</f>
        <v>-0.34848484848484851</v>
      </c>
      <c r="G53" s="418"/>
      <c r="H53" s="523">
        <f>I53</f>
        <v>9.8000000000000007</v>
      </c>
      <c r="I53" s="418">
        <v>9.8000000000000007</v>
      </c>
      <c r="J53" s="418">
        <v>11.1</v>
      </c>
      <c r="K53" s="418">
        <v>12.2</v>
      </c>
      <c r="L53" s="927">
        <v>13.2</v>
      </c>
      <c r="M53" s="682"/>
      <c r="N53" s="276"/>
    </row>
    <row r="54" spans="1:14">
      <c r="A54" s="267"/>
      <c r="B54" s="116"/>
      <c r="C54" s="245" t="s">
        <v>65</v>
      </c>
      <c r="D54" s="419">
        <v>3.6</v>
      </c>
      <c r="E54" s="418"/>
      <c r="F54" s="360">
        <f t="shared" si="3"/>
        <v>-9.9999999999999978E-2</v>
      </c>
      <c r="G54" s="418"/>
      <c r="H54" s="523">
        <f>I54</f>
        <v>3.7</v>
      </c>
      <c r="I54" s="418">
        <v>3.7</v>
      </c>
      <c r="J54" s="418">
        <v>3.8</v>
      </c>
      <c r="K54" s="418">
        <v>3.9</v>
      </c>
      <c r="L54" s="927">
        <v>4</v>
      </c>
      <c r="M54" s="682"/>
      <c r="N54" s="276"/>
    </row>
    <row r="55" spans="1:14">
      <c r="A55" s="225"/>
      <c r="B55" s="11"/>
      <c r="C55" s="237"/>
      <c r="D55" s="507"/>
      <c r="E55" s="506"/>
      <c r="F55" s="334"/>
      <c r="G55" s="506"/>
      <c r="H55" s="548"/>
      <c r="I55" s="506"/>
      <c r="J55" s="506"/>
      <c r="K55" s="506"/>
      <c r="L55" s="928"/>
      <c r="M55" s="683"/>
      <c r="N55" s="229"/>
    </row>
    <row r="56" spans="1:14">
      <c r="A56" s="267"/>
      <c r="B56" s="7"/>
      <c r="C56" s="488" t="s">
        <v>436</v>
      </c>
      <c r="D56" s="421"/>
      <c r="E56" s="422"/>
      <c r="F56" s="334"/>
      <c r="G56" s="422"/>
      <c r="H56" s="608"/>
      <c r="I56" s="422"/>
      <c r="J56" s="422"/>
      <c r="K56" s="422"/>
      <c r="L56" s="929"/>
      <c r="M56" s="681"/>
      <c r="N56" s="276"/>
    </row>
    <row r="57" spans="1:14">
      <c r="A57" s="267"/>
      <c r="B57" s="116"/>
      <c r="C57" s="245" t="s">
        <v>238</v>
      </c>
      <c r="D57" s="419">
        <v>10.5</v>
      </c>
      <c r="E57" s="418"/>
      <c r="F57" s="329">
        <f t="shared" si="3"/>
        <v>8.2474226804123862E-2</v>
      </c>
      <c r="G57" s="418"/>
      <c r="H57" s="523">
        <f>I57</f>
        <v>10</v>
      </c>
      <c r="I57" s="418">
        <v>10</v>
      </c>
      <c r="J57" s="418">
        <v>10</v>
      </c>
      <c r="K57" s="418">
        <v>9.9</v>
      </c>
      <c r="L57" s="927">
        <v>9.6999999999999993</v>
      </c>
      <c r="M57" s="682"/>
      <c r="N57" s="276"/>
    </row>
    <row r="58" spans="1:14">
      <c r="A58" s="225"/>
      <c r="B58" s="11"/>
      <c r="C58" s="237"/>
      <c r="D58" s="507"/>
      <c r="E58" s="506"/>
      <c r="F58" s="334"/>
      <c r="G58" s="506"/>
      <c r="H58" s="608"/>
      <c r="I58" s="506"/>
      <c r="J58" s="506"/>
      <c r="K58" s="506"/>
      <c r="L58" s="928"/>
      <c r="M58" s="683"/>
      <c r="N58" s="229"/>
    </row>
    <row r="59" spans="1:14">
      <c r="A59" s="267"/>
      <c r="B59" s="7"/>
      <c r="C59" s="488" t="s">
        <v>437</v>
      </c>
      <c r="D59" s="926">
        <f>D60+D61</f>
        <v>63.5</v>
      </c>
      <c r="E59" s="417"/>
      <c r="F59" s="884">
        <f t="shared" si="3"/>
        <v>3.9279869067103013E-2</v>
      </c>
      <c r="G59" s="417"/>
      <c r="H59" s="1043">
        <f>H60+H61</f>
        <v>63.9</v>
      </c>
      <c r="I59" s="1025">
        <f>I60+I61</f>
        <v>63.9</v>
      </c>
      <c r="J59" s="1025">
        <f>J60+J61</f>
        <v>64.2</v>
      </c>
      <c r="K59" s="1025">
        <f>K60+K61</f>
        <v>62.1</v>
      </c>
      <c r="L59" s="926">
        <f>L60+L61</f>
        <v>61.1</v>
      </c>
      <c r="M59" s="681"/>
      <c r="N59" s="276"/>
    </row>
    <row r="60" spans="1:14">
      <c r="A60" s="267"/>
      <c r="B60" s="116"/>
      <c r="C60" s="245" t="s">
        <v>273</v>
      </c>
      <c r="D60" s="927">
        <v>30.8</v>
      </c>
      <c r="E60" s="418"/>
      <c r="F60" s="329">
        <f t="shared" si="3"/>
        <v>6.574394463667832E-2</v>
      </c>
      <c r="G60" s="418"/>
      <c r="H60" s="1027">
        <f>I60</f>
        <v>31.4</v>
      </c>
      <c r="I60" s="1026">
        <v>31.4</v>
      </c>
      <c r="J60" s="1026">
        <v>31.1</v>
      </c>
      <c r="K60" s="1026">
        <v>30.6</v>
      </c>
      <c r="L60" s="927">
        <v>28.9</v>
      </c>
      <c r="M60" s="682"/>
      <c r="N60" s="276"/>
    </row>
    <row r="61" spans="1:14">
      <c r="A61" s="267"/>
      <c r="B61" s="116"/>
      <c r="C61" s="245" t="s">
        <v>239</v>
      </c>
      <c r="D61" s="927">
        <v>32.700000000000003</v>
      </c>
      <c r="E61" s="418"/>
      <c r="F61" s="329">
        <f t="shared" si="3"/>
        <v>1.552795031055898E-2</v>
      </c>
      <c r="G61" s="418"/>
      <c r="H61" s="1027">
        <f>I61</f>
        <v>32.5</v>
      </c>
      <c r="I61" s="1026">
        <v>32.5</v>
      </c>
      <c r="J61" s="1026">
        <v>33.1</v>
      </c>
      <c r="K61" s="1026">
        <v>31.5</v>
      </c>
      <c r="L61" s="927">
        <v>32.200000000000003</v>
      </c>
      <c r="M61" s="682"/>
      <c r="N61" s="276"/>
    </row>
    <row r="62" spans="1:14">
      <c r="A62" s="267"/>
      <c r="B62" s="116"/>
      <c r="C62" s="245"/>
      <c r="D62" s="247"/>
      <c r="E62" s="275"/>
      <c r="F62" s="120"/>
      <c r="G62" s="275"/>
      <c r="H62" s="502"/>
      <c r="I62" s="275"/>
      <c r="J62" s="275"/>
      <c r="K62" s="275"/>
      <c r="L62" s="930"/>
      <c r="M62" s="116"/>
      <c r="N62" s="276"/>
    </row>
    <row r="63" spans="1:14" ht="9" customHeight="1">
      <c r="A63" s="225"/>
      <c r="B63" s="226"/>
      <c r="C63" s="226"/>
      <c r="D63" s="226"/>
      <c r="E63" s="269"/>
      <c r="F63" s="875"/>
      <c r="G63" s="269"/>
      <c r="H63" s="269"/>
      <c r="I63" s="269"/>
      <c r="J63" s="269"/>
      <c r="K63" s="269"/>
      <c r="L63" s="269"/>
      <c r="M63" s="269"/>
      <c r="N63" s="229"/>
    </row>
    <row r="64" spans="1:14" s="243" customFormat="1">
      <c r="F64" s="208"/>
    </row>
    <row r="65" spans="6:6" s="243" customFormat="1">
      <c r="F65" s="208"/>
    </row>
    <row r="66" spans="6:6" s="243" customFormat="1">
      <c r="F66" s="208"/>
    </row>
    <row r="67" spans="6:6" s="243" customFormat="1">
      <c r="F67" s="208"/>
    </row>
    <row r="68" spans="6:6" s="243" customFormat="1">
      <c r="F68" s="208"/>
    </row>
    <row r="69" spans="6:6" s="243" customFormat="1">
      <c r="F69" s="208"/>
    </row>
    <row r="70" spans="6:6" s="243" customFormat="1">
      <c r="F70" s="208"/>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65" fitToHeight="0" orientation="portrait" r:id="rId1"/>
  <headerFooter alignWithMargins="0">
    <oddHeader>&amp;CKPN Investor Relations</oddHeader>
    <oddFooter>&amp;L&amp;8Q1 2012&amp;C&amp;8&amp;A&amp;R&amp;8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85" zoomScaleNormal="100" zoomScaleSheetLayoutView="85" workbookViewId="0"/>
  </sheetViews>
  <sheetFormatPr defaultRowHeight="12"/>
  <cols>
    <col min="1" max="2" width="1.7109375" style="230" customWidth="1"/>
    <col min="3" max="3" width="48.85546875" style="230" bestFit="1" customWidth="1"/>
    <col min="4" max="4" width="9.42578125" style="230" customWidth="1"/>
    <col min="5" max="5" width="1.7109375" style="230" customWidth="1"/>
    <col min="6" max="6" width="9.42578125" style="207" customWidth="1"/>
    <col min="7" max="7" width="1.7109375" style="230" customWidth="1"/>
    <col min="8" max="12" width="9.42578125" style="230" customWidth="1"/>
    <col min="13" max="14" width="1.7109375" style="230" customWidth="1"/>
    <col min="15" max="16384" width="9.140625" style="230"/>
  </cols>
  <sheetData>
    <row r="1" spans="1:25" ht="9" customHeight="1">
      <c r="A1" s="225"/>
      <c r="B1" s="226"/>
      <c r="C1" s="226"/>
      <c r="D1" s="226"/>
      <c r="E1" s="284"/>
      <c r="F1" s="875"/>
      <c r="G1" s="284"/>
      <c r="H1" s="284"/>
      <c r="I1" s="284"/>
      <c r="J1" s="284"/>
      <c r="K1" s="284"/>
      <c r="L1" s="284"/>
      <c r="M1" s="285"/>
      <c r="N1" s="229"/>
    </row>
    <row r="2" spans="1:25">
      <c r="A2" s="225"/>
      <c r="B2" s="231"/>
      <c r="C2" s="232" t="s">
        <v>452</v>
      </c>
      <c r="D2" s="159" t="s">
        <v>459</v>
      </c>
      <c r="E2" s="160"/>
      <c r="F2" s="860" t="s">
        <v>578</v>
      </c>
      <c r="G2" s="160"/>
      <c r="H2" s="233">
        <v>2011</v>
      </c>
      <c r="I2" s="160" t="s">
        <v>409</v>
      </c>
      <c r="J2" s="160" t="s">
        <v>373</v>
      </c>
      <c r="K2" s="160" t="s">
        <v>321</v>
      </c>
      <c r="L2" s="885" t="s">
        <v>310</v>
      </c>
      <c r="M2" s="9"/>
      <c r="N2" s="229"/>
    </row>
    <row r="3" spans="1:25">
      <c r="A3" s="225"/>
      <c r="B3" s="11"/>
      <c r="C3" s="237"/>
      <c r="D3" s="159"/>
      <c r="E3" s="142"/>
      <c r="F3" s="876" t="s">
        <v>460</v>
      </c>
      <c r="G3" s="142"/>
      <c r="H3" s="158"/>
      <c r="I3" s="142"/>
      <c r="J3" s="142"/>
      <c r="K3" s="142"/>
      <c r="L3" s="828"/>
      <c r="M3" s="274"/>
      <c r="N3" s="229"/>
    </row>
    <row r="4" spans="1:25" ht="15.75">
      <c r="A4" s="225"/>
      <c r="B4" s="11"/>
      <c r="C4" s="237"/>
      <c r="D4" s="754"/>
      <c r="E4" s="746"/>
      <c r="F4" s="908"/>
      <c r="G4" s="746"/>
      <c r="H4" s="748"/>
      <c r="I4" s="746"/>
      <c r="J4" s="746"/>
      <c r="K4" s="746"/>
      <c r="L4" s="886"/>
      <c r="M4" s="266"/>
      <c r="N4" s="229"/>
    </row>
    <row r="5" spans="1:25">
      <c r="A5" s="225"/>
      <c r="B5" s="11"/>
      <c r="C5" s="488" t="s">
        <v>548</v>
      </c>
      <c r="D5" s="424"/>
      <c r="E5" s="425"/>
      <c r="F5" s="329"/>
      <c r="G5" s="425"/>
      <c r="H5" s="514"/>
      <c r="I5" s="425"/>
      <c r="J5" s="425"/>
      <c r="K5" s="425"/>
      <c r="L5" s="935"/>
      <c r="M5" s="266"/>
      <c r="N5" s="229"/>
    </row>
    <row r="6" spans="1:25" ht="14.25">
      <c r="A6" s="225"/>
      <c r="B6" s="11"/>
      <c r="C6" s="245" t="s">
        <v>300</v>
      </c>
      <c r="D6" s="935">
        <v>3545</v>
      </c>
      <c r="E6" s="425"/>
      <c r="F6" s="329">
        <f t="shared" ref="F6:F27" si="0">D6/L6-1</f>
        <v>-4.1114417094941791E-2</v>
      </c>
      <c r="G6" s="425"/>
      <c r="H6" s="514">
        <f>I6</f>
        <v>3609</v>
      </c>
      <c r="I6" s="425">
        <v>3609</v>
      </c>
      <c r="J6" s="425">
        <v>3646</v>
      </c>
      <c r="K6" s="425">
        <v>3678</v>
      </c>
      <c r="L6" s="935">
        <v>3697</v>
      </c>
      <c r="M6" s="266"/>
      <c r="N6" s="229"/>
      <c r="P6" s="243"/>
      <c r="Q6" s="243"/>
      <c r="R6" s="243"/>
      <c r="S6" s="243"/>
      <c r="T6" s="243"/>
      <c r="U6" s="243"/>
      <c r="V6" s="243"/>
      <c r="W6" s="243"/>
      <c r="X6" s="243"/>
      <c r="Y6" s="243"/>
    </row>
    <row r="7" spans="1:25" s="626" customFormat="1" ht="14.25">
      <c r="A7" s="622"/>
      <c r="B7" s="623"/>
      <c r="C7" s="705" t="s">
        <v>404</v>
      </c>
      <c r="D7" s="936">
        <v>979</v>
      </c>
      <c r="E7" s="702"/>
      <c r="F7" s="1035">
        <f t="shared" si="0"/>
        <v>-0.1834862385321101</v>
      </c>
      <c r="G7" s="702"/>
      <c r="H7" s="701">
        <f>I7</f>
        <v>1040</v>
      </c>
      <c r="I7" s="702">
        <v>1040</v>
      </c>
      <c r="J7" s="1030">
        <v>1090</v>
      </c>
      <c r="K7" s="702">
        <v>1151</v>
      </c>
      <c r="L7" s="936">
        <v>1199</v>
      </c>
      <c r="M7" s="703"/>
      <c r="N7" s="625"/>
      <c r="P7" s="704"/>
      <c r="Q7" s="704"/>
      <c r="R7" s="704"/>
      <c r="S7" s="704"/>
      <c r="T7" s="704"/>
      <c r="U7" s="704"/>
      <c r="V7" s="704"/>
      <c r="W7" s="704"/>
      <c r="X7" s="704"/>
      <c r="Y7" s="704"/>
    </row>
    <row r="8" spans="1:25">
      <c r="A8" s="225"/>
      <c r="B8" s="11"/>
      <c r="C8" s="245"/>
      <c r="D8" s="429"/>
      <c r="E8" s="428"/>
      <c r="F8" s="329"/>
      <c r="G8" s="428"/>
      <c r="H8" s="635"/>
      <c r="I8" s="428"/>
      <c r="J8" s="428"/>
      <c r="K8" s="428"/>
      <c r="L8" s="937"/>
      <c r="M8" s="131"/>
      <c r="N8" s="229"/>
      <c r="P8" s="288"/>
      <c r="Q8" s="288"/>
      <c r="R8" s="288"/>
      <c r="S8" s="288"/>
      <c r="T8" s="288"/>
      <c r="U8" s="288"/>
    </row>
    <row r="9" spans="1:25" s="118" customFormat="1">
      <c r="A9" s="628"/>
      <c r="B9" s="11"/>
      <c r="C9" s="2" t="s">
        <v>351</v>
      </c>
      <c r="D9" s="438"/>
      <c r="E9" s="439"/>
      <c r="F9" s="334"/>
      <c r="G9" s="439"/>
      <c r="H9" s="659"/>
      <c r="I9" s="439"/>
      <c r="J9" s="439"/>
      <c r="K9" s="439"/>
      <c r="L9" s="938"/>
      <c r="M9" s="629"/>
      <c r="N9" s="298"/>
      <c r="P9" s="630"/>
      <c r="Q9" s="630"/>
      <c r="R9" s="630"/>
      <c r="S9" s="630"/>
      <c r="T9" s="630"/>
      <c r="U9" s="630"/>
    </row>
    <row r="10" spans="1:25">
      <c r="A10" s="225"/>
      <c r="B10" s="11"/>
      <c r="C10" s="245"/>
      <c r="D10" s="429"/>
      <c r="E10" s="428"/>
      <c r="F10" s="329"/>
      <c r="G10" s="428"/>
      <c r="H10" s="635"/>
      <c r="I10" s="428"/>
      <c r="J10" s="428"/>
      <c r="K10" s="428"/>
      <c r="L10" s="937"/>
      <c r="M10" s="131"/>
      <c r="N10" s="229"/>
      <c r="P10" s="288"/>
      <c r="Q10" s="288"/>
      <c r="R10" s="288"/>
      <c r="S10" s="288"/>
      <c r="T10" s="288"/>
      <c r="U10" s="288"/>
    </row>
    <row r="11" spans="1:25">
      <c r="A11" s="225"/>
      <c r="B11" s="11"/>
      <c r="C11" s="488" t="s">
        <v>338</v>
      </c>
      <c r="D11" s="360"/>
      <c r="E11" s="431"/>
      <c r="F11" s="329"/>
      <c r="G11" s="431"/>
      <c r="H11" s="556"/>
      <c r="I11" s="431"/>
      <c r="J11" s="431"/>
      <c r="K11" s="431"/>
      <c r="L11" s="863"/>
      <c r="M11" s="266"/>
      <c r="N11" s="229"/>
    </row>
    <row r="12" spans="1:25">
      <c r="A12" s="225"/>
      <c r="B12" s="11"/>
      <c r="C12" s="6" t="s">
        <v>329</v>
      </c>
      <c r="D12" s="636">
        <v>625</v>
      </c>
      <c r="E12" s="639"/>
      <c r="F12" s="329">
        <f t="shared" si="0"/>
        <v>-6.5769805680119586E-2</v>
      </c>
      <c r="G12" s="639"/>
      <c r="H12" s="514">
        <f>I12</f>
        <v>643</v>
      </c>
      <c r="I12" s="639">
        <v>643</v>
      </c>
      <c r="J12" s="639">
        <v>655</v>
      </c>
      <c r="K12" s="639">
        <v>667</v>
      </c>
      <c r="L12" s="939">
        <v>669</v>
      </c>
      <c r="M12" s="131"/>
      <c r="N12" s="229"/>
      <c r="P12" s="288"/>
      <c r="Q12" s="288"/>
      <c r="R12" s="288"/>
      <c r="S12" s="288"/>
      <c r="T12" s="288"/>
      <c r="U12" s="288"/>
    </row>
    <row r="13" spans="1:25">
      <c r="A13" s="225"/>
      <c r="B13" s="11"/>
      <c r="C13" s="6" t="s">
        <v>330</v>
      </c>
      <c r="D13" s="636">
        <v>268</v>
      </c>
      <c r="E13" s="639"/>
      <c r="F13" s="360">
        <f t="shared" si="0"/>
        <v>0.14529914529914523</v>
      </c>
      <c r="G13" s="639"/>
      <c r="H13" s="514">
        <f>I13</f>
        <v>258</v>
      </c>
      <c r="I13" s="639">
        <v>258</v>
      </c>
      <c r="J13" s="639">
        <v>244</v>
      </c>
      <c r="K13" s="639">
        <v>238</v>
      </c>
      <c r="L13" s="939">
        <v>234</v>
      </c>
      <c r="M13" s="131"/>
      <c r="N13" s="229"/>
      <c r="P13" s="288"/>
      <c r="Q13" s="288"/>
      <c r="R13" s="288"/>
      <c r="S13" s="288"/>
      <c r="T13" s="288"/>
      <c r="U13" s="288"/>
    </row>
    <row r="14" spans="1:25" s="626" customFormat="1">
      <c r="A14" s="622"/>
      <c r="B14" s="623"/>
      <c r="C14" s="705" t="s">
        <v>331</v>
      </c>
      <c r="D14" s="637">
        <v>245</v>
      </c>
      <c r="E14" s="640"/>
      <c r="F14" s="943">
        <f t="shared" si="0"/>
        <v>6.0606060606060552E-2</v>
      </c>
      <c r="G14" s="640"/>
      <c r="H14" s="701">
        <f>I14</f>
        <v>241</v>
      </c>
      <c r="I14" s="640">
        <v>241</v>
      </c>
      <c r="J14" s="640">
        <v>235</v>
      </c>
      <c r="K14" s="640">
        <v>234</v>
      </c>
      <c r="L14" s="940">
        <v>231</v>
      </c>
      <c r="M14" s="624"/>
      <c r="N14" s="625"/>
      <c r="P14" s="627"/>
      <c r="Q14" s="627"/>
      <c r="R14" s="627"/>
      <c r="S14" s="627"/>
      <c r="T14" s="627"/>
      <c r="U14" s="627"/>
    </row>
    <row r="15" spans="1:25" s="626" customFormat="1">
      <c r="A15" s="622"/>
      <c r="B15" s="623"/>
      <c r="C15" s="705" t="s">
        <v>332</v>
      </c>
      <c r="D15" s="637">
        <v>24</v>
      </c>
      <c r="E15" s="640"/>
      <c r="F15" s="943" t="s">
        <v>501</v>
      </c>
      <c r="G15" s="640"/>
      <c r="H15" s="701">
        <f>I15</f>
        <v>17</v>
      </c>
      <c r="I15" s="640">
        <v>17</v>
      </c>
      <c r="J15" s="640">
        <v>9</v>
      </c>
      <c r="K15" s="640">
        <v>4</v>
      </c>
      <c r="L15" s="940">
        <v>3</v>
      </c>
      <c r="M15" s="624"/>
      <c r="N15" s="625"/>
      <c r="P15" s="627"/>
      <c r="Q15" s="627"/>
      <c r="R15" s="627"/>
      <c r="S15" s="627"/>
      <c r="T15" s="627"/>
      <c r="U15" s="627"/>
    </row>
    <row r="16" spans="1:25" s="626" customFormat="1">
      <c r="A16" s="622"/>
      <c r="B16" s="623"/>
      <c r="C16" s="705" t="s">
        <v>405</v>
      </c>
      <c r="D16" s="637">
        <v>168</v>
      </c>
      <c r="E16" s="640"/>
      <c r="F16" s="1035">
        <f t="shared" si="0"/>
        <v>-0.18048780487804883</v>
      </c>
      <c r="G16" s="640"/>
      <c r="H16" s="701">
        <f>I16</f>
        <v>179</v>
      </c>
      <c r="I16" s="640">
        <v>179</v>
      </c>
      <c r="J16" s="640">
        <v>189</v>
      </c>
      <c r="K16" s="640">
        <v>197</v>
      </c>
      <c r="L16" s="940">
        <v>205</v>
      </c>
      <c r="M16" s="624"/>
      <c r="N16" s="625"/>
      <c r="P16" s="627"/>
      <c r="Q16" s="627"/>
      <c r="R16" s="627"/>
      <c r="S16" s="627"/>
      <c r="T16" s="627"/>
      <c r="U16" s="627"/>
    </row>
    <row r="17" spans="1:25" s="626" customFormat="1">
      <c r="A17" s="622"/>
      <c r="B17" s="623"/>
      <c r="C17" s="632"/>
      <c r="D17" s="637"/>
      <c r="E17" s="640"/>
      <c r="F17" s="943"/>
      <c r="G17" s="640"/>
      <c r="H17" s="634"/>
      <c r="I17" s="640"/>
      <c r="J17" s="640"/>
      <c r="K17" s="640"/>
      <c r="L17" s="940"/>
      <c r="M17" s="624"/>
      <c r="N17" s="625"/>
      <c r="P17" s="627"/>
      <c r="Q17" s="627"/>
      <c r="R17" s="627"/>
      <c r="S17" s="627"/>
      <c r="T17" s="627"/>
      <c r="U17" s="627"/>
    </row>
    <row r="18" spans="1:25" s="626" customFormat="1">
      <c r="A18" s="622"/>
      <c r="B18" s="623"/>
      <c r="C18" s="488" t="s">
        <v>337</v>
      </c>
      <c r="D18" s="637"/>
      <c r="E18" s="640"/>
      <c r="F18" s="943"/>
      <c r="G18" s="640"/>
      <c r="H18" s="634"/>
      <c r="I18" s="640"/>
      <c r="J18" s="640"/>
      <c r="K18" s="640"/>
      <c r="L18" s="940"/>
      <c r="M18" s="624"/>
      <c r="N18" s="625"/>
      <c r="P18" s="627"/>
      <c r="Q18" s="627"/>
      <c r="R18" s="627"/>
      <c r="S18" s="627"/>
      <c r="T18" s="627"/>
      <c r="U18" s="627"/>
    </row>
    <row r="19" spans="1:25">
      <c r="A19" s="225"/>
      <c r="B19" s="11"/>
      <c r="C19" s="6" t="s">
        <v>333</v>
      </c>
      <c r="D19" s="636">
        <v>71</v>
      </c>
      <c r="E19" s="639"/>
      <c r="F19" s="329">
        <f t="shared" si="0"/>
        <v>4.4117647058823595E-2</v>
      </c>
      <c r="G19" s="639"/>
      <c r="H19" s="514">
        <f>I19</f>
        <v>70</v>
      </c>
      <c r="I19" s="639">
        <v>70</v>
      </c>
      <c r="J19" s="639">
        <v>69</v>
      </c>
      <c r="K19" s="639">
        <v>69</v>
      </c>
      <c r="L19" s="939">
        <v>68</v>
      </c>
      <c r="M19" s="131"/>
      <c r="N19" s="229"/>
      <c r="P19" s="288"/>
      <c r="Q19" s="288"/>
      <c r="R19" s="288"/>
      <c r="S19" s="288"/>
      <c r="T19" s="288"/>
      <c r="U19" s="288"/>
    </row>
    <row r="20" spans="1:25">
      <c r="A20" s="225"/>
      <c r="B20" s="11"/>
      <c r="C20" s="6" t="s">
        <v>334</v>
      </c>
      <c r="D20" s="636">
        <v>13</v>
      </c>
      <c r="E20" s="639"/>
      <c r="F20" s="329">
        <f t="shared" si="0"/>
        <v>-7.1428571428571397E-2</v>
      </c>
      <c r="G20" s="639"/>
      <c r="H20" s="514">
        <f>I20</f>
        <v>13</v>
      </c>
      <c r="I20" s="639">
        <v>13</v>
      </c>
      <c r="J20" s="639">
        <v>14</v>
      </c>
      <c r="K20" s="639">
        <v>14</v>
      </c>
      <c r="L20" s="939">
        <v>14</v>
      </c>
      <c r="M20" s="131"/>
      <c r="N20" s="229"/>
      <c r="P20" s="288"/>
      <c r="Q20" s="288"/>
      <c r="R20" s="288"/>
      <c r="S20" s="288"/>
      <c r="T20" s="288"/>
      <c r="U20" s="288"/>
    </row>
    <row r="21" spans="1:25" s="626" customFormat="1">
      <c r="A21" s="622"/>
      <c r="B21" s="623"/>
      <c r="C21" s="705" t="s">
        <v>403</v>
      </c>
      <c r="D21" s="637">
        <v>6</v>
      </c>
      <c r="E21" s="640"/>
      <c r="F21" s="1035">
        <f t="shared" si="0"/>
        <v>-0.1428571428571429</v>
      </c>
      <c r="G21" s="640"/>
      <c r="H21" s="701">
        <f>I21</f>
        <v>6</v>
      </c>
      <c r="I21" s="640">
        <v>6</v>
      </c>
      <c r="J21" s="640">
        <v>6</v>
      </c>
      <c r="K21" s="640">
        <v>7</v>
      </c>
      <c r="L21" s="940">
        <v>7</v>
      </c>
      <c r="M21" s="624"/>
      <c r="N21" s="625"/>
      <c r="P21" s="627"/>
      <c r="Q21" s="627"/>
      <c r="R21" s="627"/>
      <c r="S21" s="627"/>
      <c r="T21" s="627"/>
      <c r="U21" s="627"/>
    </row>
    <row r="22" spans="1:25">
      <c r="A22" s="225"/>
      <c r="B22" s="11"/>
      <c r="C22" s="631"/>
      <c r="D22" s="636"/>
      <c r="E22" s="639"/>
      <c r="F22" s="329"/>
      <c r="G22" s="639"/>
      <c r="H22" s="633"/>
      <c r="I22" s="639"/>
      <c r="J22" s="639"/>
      <c r="K22" s="639"/>
      <c r="L22" s="939"/>
      <c r="M22" s="131"/>
      <c r="N22" s="229"/>
      <c r="P22" s="288"/>
      <c r="Q22" s="288"/>
      <c r="R22" s="288"/>
      <c r="S22" s="288"/>
      <c r="T22" s="288"/>
      <c r="U22" s="288"/>
    </row>
    <row r="23" spans="1:25" s="118" customFormat="1">
      <c r="A23" s="628"/>
      <c r="B23" s="11"/>
      <c r="C23" s="488" t="s">
        <v>402</v>
      </c>
      <c r="D23" s="638">
        <v>290</v>
      </c>
      <c r="E23" s="641"/>
      <c r="F23" s="334">
        <f t="shared" si="0"/>
        <v>-7.348242811501593E-2</v>
      </c>
      <c r="G23" s="641"/>
      <c r="H23" s="513">
        <f>I23</f>
        <v>294</v>
      </c>
      <c r="I23" s="641">
        <v>294</v>
      </c>
      <c r="J23" s="641">
        <v>300</v>
      </c>
      <c r="K23" s="641">
        <v>306</v>
      </c>
      <c r="L23" s="941">
        <v>313</v>
      </c>
      <c r="M23" s="629"/>
      <c r="N23" s="298"/>
      <c r="P23" s="630"/>
      <c r="Q23" s="630"/>
      <c r="R23" s="630"/>
      <c r="S23" s="630"/>
      <c r="T23" s="630"/>
      <c r="U23" s="630"/>
    </row>
    <row r="24" spans="1:25" s="118" customFormat="1">
      <c r="A24" s="628"/>
      <c r="B24" s="11"/>
      <c r="C24" s="676"/>
      <c r="D24" s="685"/>
      <c r="E24" s="686"/>
      <c r="F24" s="879"/>
      <c r="G24" s="686"/>
      <c r="H24" s="684"/>
      <c r="I24" s="686"/>
      <c r="J24" s="686"/>
      <c r="K24" s="686"/>
      <c r="L24" s="942"/>
      <c r="M24" s="9"/>
      <c r="N24" s="298"/>
      <c r="P24" s="687"/>
      <c r="Q24" s="687"/>
      <c r="R24" s="687"/>
      <c r="S24" s="687"/>
      <c r="T24" s="687"/>
      <c r="U24" s="687"/>
      <c r="V24" s="687"/>
      <c r="W24" s="687"/>
      <c r="X24" s="687"/>
      <c r="Y24" s="687"/>
    </row>
    <row r="25" spans="1:25" s="118" customFormat="1">
      <c r="A25" s="628"/>
      <c r="B25" s="11"/>
      <c r="C25" s="488" t="s">
        <v>586</v>
      </c>
      <c r="D25" s="1046">
        <f>D26+D27</f>
        <v>1103</v>
      </c>
      <c r="E25" s="426"/>
      <c r="F25" s="334">
        <f t="shared" si="0"/>
        <v>8.2266910420474293E-3</v>
      </c>
      <c r="G25" s="426"/>
      <c r="H25" s="1034">
        <v>1102</v>
      </c>
      <c r="I25" s="1032">
        <v>1102</v>
      </c>
      <c r="J25" s="1032">
        <v>1094</v>
      </c>
      <c r="K25" s="1032">
        <v>1099</v>
      </c>
      <c r="L25" s="1031">
        <v>1094</v>
      </c>
      <c r="M25" s="9"/>
      <c r="N25" s="298"/>
      <c r="P25" s="687"/>
      <c r="Q25" s="687"/>
      <c r="R25" s="687"/>
      <c r="S25" s="687"/>
      <c r="T25" s="687"/>
      <c r="U25" s="687"/>
      <c r="V25" s="687"/>
      <c r="W25" s="687"/>
      <c r="X25" s="687"/>
      <c r="Y25" s="687"/>
    </row>
    <row r="26" spans="1:25" ht="14.25">
      <c r="A26" s="225"/>
      <c r="B26" s="11"/>
      <c r="C26" s="245" t="s">
        <v>493</v>
      </c>
      <c r="D26" s="935">
        <v>951</v>
      </c>
      <c r="E26" s="428"/>
      <c r="F26" s="329">
        <f t="shared" si="0"/>
        <v>4.2238648363253084E-3</v>
      </c>
      <c r="G26" s="428"/>
      <c r="H26" s="1023">
        <v>952</v>
      </c>
      <c r="I26" s="1033">
        <v>952</v>
      </c>
      <c r="J26" s="1033">
        <v>946</v>
      </c>
      <c r="K26" s="1033">
        <v>951</v>
      </c>
      <c r="L26" s="960">
        <v>947</v>
      </c>
      <c r="M26" s="266"/>
      <c r="N26" s="229"/>
      <c r="P26" s="243"/>
      <c r="Q26" s="243"/>
      <c r="R26" s="243"/>
      <c r="S26" s="243"/>
      <c r="T26" s="243"/>
      <c r="U26" s="243"/>
      <c r="V26" s="243"/>
      <c r="W26" s="243"/>
      <c r="X26" s="243"/>
      <c r="Y26" s="243"/>
    </row>
    <row r="27" spans="1:25" ht="14.25">
      <c r="A27" s="225"/>
      <c r="B27" s="11"/>
      <c r="C27" s="245" t="s">
        <v>494</v>
      </c>
      <c r="D27" s="935">
        <v>152</v>
      </c>
      <c r="E27" s="428"/>
      <c r="F27" s="329">
        <f t="shared" si="0"/>
        <v>3.4013605442176909E-2</v>
      </c>
      <c r="G27" s="428"/>
      <c r="H27" s="1023">
        <v>150</v>
      </c>
      <c r="I27" s="1033">
        <v>150</v>
      </c>
      <c r="J27" s="1033">
        <v>148</v>
      </c>
      <c r="K27" s="1033">
        <v>148</v>
      </c>
      <c r="L27" s="960">
        <v>147</v>
      </c>
      <c r="M27" s="266"/>
      <c r="N27" s="229"/>
      <c r="P27" s="243"/>
      <c r="Q27" s="243"/>
      <c r="R27" s="243"/>
      <c r="S27" s="243"/>
      <c r="T27" s="243"/>
      <c r="U27" s="243"/>
      <c r="V27" s="243"/>
      <c r="W27" s="243"/>
      <c r="X27" s="243"/>
      <c r="Y27" s="243"/>
    </row>
    <row r="28" spans="1:25">
      <c r="A28" s="225"/>
      <c r="B28" s="11"/>
      <c r="C28" s="966"/>
      <c r="D28" s="967"/>
      <c r="E28" s="968"/>
      <c r="F28" s="969"/>
      <c r="G28" s="968"/>
      <c r="H28" s="970"/>
      <c r="I28" s="968"/>
      <c r="J28" s="968"/>
      <c r="K28" s="968"/>
      <c r="L28" s="971"/>
      <c r="M28" s="266"/>
      <c r="N28" s="229"/>
    </row>
    <row r="29" spans="1:25" ht="9" customHeight="1">
      <c r="A29" s="225"/>
      <c r="B29" s="226"/>
      <c r="C29" s="226"/>
      <c r="D29" s="226"/>
      <c r="E29" s="284"/>
      <c r="F29" s="875"/>
      <c r="G29" s="284"/>
      <c r="H29" s="284"/>
      <c r="I29" s="284"/>
      <c r="J29" s="284"/>
      <c r="K29" s="284"/>
      <c r="L29" s="284"/>
      <c r="M29" s="285"/>
      <c r="N29" s="229"/>
    </row>
    <row r="30" spans="1:25" s="248" customFormat="1" ht="14.25">
      <c r="A30" s="279"/>
      <c r="B30" s="289" t="s">
        <v>549</v>
      </c>
      <c r="C30" s="985"/>
      <c r="D30" s="289"/>
      <c r="E30" s="279"/>
      <c r="F30" s="945"/>
      <c r="G30" s="279"/>
      <c r="H30" s="279"/>
      <c r="I30" s="279"/>
      <c r="J30" s="279"/>
      <c r="K30" s="279"/>
      <c r="L30" s="279"/>
      <c r="M30" s="279"/>
      <c r="N30" s="279"/>
    </row>
    <row r="31" spans="1:25" s="248" customFormat="1" ht="14.25">
      <c r="A31" s="279"/>
      <c r="B31" s="289" t="s">
        <v>492</v>
      </c>
      <c r="C31" s="985"/>
      <c r="D31" s="289"/>
      <c r="E31" s="279"/>
      <c r="F31" s="945"/>
      <c r="G31" s="279"/>
      <c r="H31" s="279"/>
      <c r="I31" s="279"/>
      <c r="J31" s="279"/>
      <c r="K31" s="279"/>
      <c r="L31" s="279"/>
      <c r="M31" s="279"/>
      <c r="N31" s="279"/>
    </row>
    <row r="32" spans="1:25" s="248" customFormat="1" ht="14.25">
      <c r="A32" s="279"/>
      <c r="B32" s="289" t="s">
        <v>535</v>
      </c>
      <c r="C32" s="985"/>
      <c r="D32" s="289"/>
      <c r="E32" s="279"/>
      <c r="F32" s="945"/>
      <c r="G32" s="279"/>
      <c r="H32" s="279"/>
      <c r="I32" s="279"/>
      <c r="J32" s="279"/>
      <c r="K32" s="279"/>
      <c r="L32" s="279"/>
      <c r="M32" s="279"/>
      <c r="N32" s="279"/>
    </row>
    <row r="33" spans="1:16" ht="14.25">
      <c r="A33" s="279"/>
      <c r="B33" s="984" t="s">
        <v>536</v>
      </c>
      <c r="C33" s="984"/>
      <c r="D33" s="279"/>
      <c r="E33" s="279"/>
      <c r="F33" s="882"/>
      <c r="G33" s="279"/>
      <c r="H33" s="279"/>
      <c r="I33" s="279"/>
      <c r="J33" s="279"/>
      <c r="K33" s="279"/>
      <c r="L33" s="279"/>
      <c r="M33" s="279"/>
      <c r="N33" s="279"/>
    </row>
    <row r="34" spans="1:16" ht="9" customHeight="1"/>
    <row r="38" spans="1:16">
      <c r="P38" s="288"/>
    </row>
    <row r="42" spans="1:16" ht="9" customHeight="1"/>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65" fitToHeight="0" orientation="portrait" r:id="rId1"/>
  <headerFooter alignWithMargins="0">
    <oddHeader>&amp;CKPN Investor Relations</oddHeader>
    <oddFooter>&amp;L&amp;8Q1 2012&amp;C&amp;8&amp;A&amp;R&amp;8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view="pageBreakPreview" zoomScale="85" zoomScaleNormal="100" zoomScaleSheetLayoutView="85" workbookViewId="0"/>
  </sheetViews>
  <sheetFormatPr defaultRowHeight="12"/>
  <cols>
    <col min="1" max="2" width="1.7109375" style="230" customWidth="1"/>
    <col min="3" max="3" width="54.140625" style="230" bestFit="1" customWidth="1"/>
    <col min="4" max="4" width="9.140625" style="230"/>
    <col min="5" max="5" width="1.7109375" style="230" customWidth="1"/>
    <col min="6" max="6" width="9.140625" style="230" customWidth="1"/>
    <col min="7" max="7" width="1.7109375" style="230" customWidth="1"/>
    <col min="8" max="11" width="9.140625" style="230" customWidth="1"/>
    <col min="12" max="12" width="9.140625" style="230"/>
    <col min="13" max="14" width="1.7109375" style="230" customWidth="1"/>
    <col min="15" max="16384" width="9.140625" style="230"/>
  </cols>
  <sheetData>
    <row r="1" spans="1:14" ht="9" customHeight="1">
      <c r="A1" s="225"/>
      <c r="B1" s="226"/>
      <c r="C1" s="226"/>
      <c r="D1" s="226"/>
      <c r="E1" s="269"/>
      <c r="F1" s="269"/>
      <c r="G1" s="269"/>
      <c r="H1" s="269"/>
      <c r="I1" s="269"/>
      <c r="J1" s="269"/>
      <c r="K1" s="269"/>
      <c r="L1" s="226"/>
      <c r="M1" s="269"/>
      <c r="N1" s="229"/>
    </row>
    <row r="2" spans="1:14">
      <c r="A2" s="225"/>
      <c r="B2" s="231"/>
      <c r="C2" s="270" t="s">
        <v>518</v>
      </c>
      <c r="D2" s="159" t="s">
        <v>459</v>
      </c>
      <c r="E2" s="160"/>
      <c r="F2" s="860" t="s">
        <v>578</v>
      </c>
      <c r="G2" s="160"/>
      <c r="H2" s="233">
        <v>2011</v>
      </c>
      <c r="I2" s="160" t="s">
        <v>409</v>
      </c>
      <c r="J2" s="160" t="s">
        <v>373</v>
      </c>
      <c r="K2" s="160" t="s">
        <v>321</v>
      </c>
      <c r="L2" s="159" t="s">
        <v>310</v>
      </c>
      <c r="M2" s="272"/>
      <c r="N2" s="229"/>
    </row>
    <row r="3" spans="1:14">
      <c r="A3" s="225"/>
      <c r="B3" s="11"/>
      <c r="C3" s="9"/>
      <c r="D3" s="159"/>
      <c r="E3" s="142"/>
      <c r="F3" s="861" t="s">
        <v>460</v>
      </c>
      <c r="G3" s="142"/>
      <c r="H3" s="158"/>
      <c r="I3" s="142"/>
      <c r="J3" s="142"/>
      <c r="K3" s="142"/>
      <c r="L3" s="159"/>
      <c r="M3" s="274"/>
      <c r="N3" s="229"/>
    </row>
    <row r="4" spans="1:14" ht="15.75">
      <c r="A4" s="225"/>
      <c r="B4" s="11"/>
      <c r="C4" s="9"/>
      <c r="D4" s="754"/>
      <c r="E4" s="746"/>
      <c r="F4" s="946"/>
      <c r="G4" s="746"/>
      <c r="H4" s="748"/>
      <c r="I4" s="746"/>
      <c r="J4" s="746"/>
      <c r="K4" s="746"/>
      <c r="L4" s="754"/>
      <c r="M4" s="274"/>
      <c r="N4" s="229"/>
    </row>
    <row r="5" spans="1:14">
      <c r="A5" s="225"/>
      <c r="B5" s="11"/>
      <c r="C5" s="822" t="s">
        <v>408</v>
      </c>
      <c r="D5" s="380">
        <v>369</v>
      </c>
      <c r="E5" s="381"/>
      <c r="F5" s="947">
        <f>D5/L5-1</f>
        <v>-5.8673469387755084E-2</v>
      </c>
      <c r="G5" s="381"/>
      <c r="H5" s="977">
        <f>L5+K5+J5+I5</f>
        <v>1562</v>
      </c>
      <c r="I5" s="976">
        <v>420</v>
      </c>
      <c r="J5" s="976">
        <v>359</v>
      </c>
      <c r="K5" s="976">
        <v>391</v>
      </c>
      <c r="L5" s="900">
        <v>392</v>
      </c>
      <c r="M5" s="133"/>
      <c r="N5" s="229"/>
    </row>
    <row r="6" spans="1:14">
      <c r="A6" s="225"/>
      <c r="B6" s="11"/>
      <c r="C6" s="9"/>
      <c r="D6" s="678"/>
      <c r="E6" s="679"/>
      <c r="F6" s="947"/>
      <c r="G6" s="679"/>
      <c r="H6" s="688"/>
      <c r="I6" s="679"/>
      <c r="J6" s="679"/>
      <c r="K6" s="679"/>
      <c r="L6" s="678"/>
      <c r="M6" s="133"/>
      <c r="N6" s="229"/>
    </row>
    <row r="7" spans="1:14">
      <c r="A7" s="267"/>
      <c r="B7" s="7"/>
      <c r="C7" s="488" t="s">
        <v>279</v>
      </c>
      <c r="D7" s="421"/>
      <c r="E7" s="422"/>
      <c r="F7" s="947"/>
      <c r="G7" s="422"/>
      <c r="H7" s="420"/>
      <c r="I7" s="422"/>
      <c r="J7" s="422"/>
      <c r="K7" s="422"/>
      <c r="L7" s="421"/>
      <c r="M7" s="7"/>
      <c r="N7" s="276"/>
    </row>
    <row r="8" spans="1:14">
      <c r="A8" s="267"/>
      <c r="B8" s="277"/>
      <c r="C8" s="245" t="s">
        <v>271</v>
      </c>
      <c r="D8" s="512">
        <v>1.7</v>
      </c>
      <c r="E8" s="428"/>
      <c r="F8" s="1056">
        <f t="shared" ref="F8:F13" si="0">D8/L8-1</f>
        <v>0</v>
      </c>
      <c r="G8" s="428"/>
      <c r="H8" s="523">
        <f>I8</f>
        <v>1.7</v>
      </c>
      <c r="I8" s="428">
        <v>1.7</v>
      </c>
      <c r="J8" s="428">
        <v>1.7</v>
      </c>
      <c r="K8" s="428">
        <v>1.7</v>
      </c>
      <c r="L8" s="512">
        <v>1.7</v>
      </c>
      <c r="M8" s="116"/>
      <c r="N8" s="267"/>
    </row>
    <row r="9" spans="1:14">
      <c r="A9" s="267"/>
      <c r="B9" s="116"/>
      <c r="C9" s="245" t="s">
        <v>227</v>
      </c>
      <c r="D9" s="429">
        <v>0.5</v>
      </c>
      <c r="E9" s="428"/>
      <c r="F9" s="1056">
        <f t="shared" si="0"/>
        <v>0</v>
      </c>
      <c r="G9" s="428"/>
      <c r="H9" s="523">
        <f>I9</f>
        <v>0.5</v>
      </c>
      <c r="I9" s="428">
        <v>0.5</v>
      </c>
      <c r="J9" s="428">
        <v>0.5</v>
      </c>
      <c r="K9" s="428">
        <v>0.5</v>
      </c>
      <c r="L9" s="429">
        <v>0.5</v>
      </c>
      <c r="M9" s="116"/>
      <c r="N9" s="276"/>
    </row>
    <row r="10" spans="1:14">
      <c r="A10" s="225"/>
      <c r="B10" s="11"/>
      <c r="C10" s="278"/>
      <c r="D10" s="396"/>
      <c r="E10" s="397"/>
      <c r="F10" s="1056"/>
      <c r="G10" s="397"/>
      <c r="H10" s="514"/>
      <c r="I10" s="397"/>
      <c r="J10" s="397"/>
      <c r="K10" s="397"/>
      <c r="L10" s="396"/>
      <c r="M10" s="266"/>
      <c r="N10" s="229"/>
    </row>
    <row r="11" spans="1:14">
      <c r="A11" s="267"/>
      <c r="B11" s="7"/>
      <c r="C11" s="488" t="s">
        <v>550</v>
      </c>
      <c r="D11" s="429"/>
      <c r="E11" s="428"/>
      <c r="F11" s="1056"/>
      <c r="G11" s="428"/>
      <c r="H11" s="514"/>
      <c r="I11" s="428"/>
      <c r="J11" s="428"/>
      <c r="K11" s="428"/>
      <c r="L11" s="429"/>
      <c r="M11" s="7"/>
      <c r="N11" s="276"/>
    </row>
    <row r="12" spans="1:14" ht="14.25">
      <c r="A12" s="267"/>
      <c r="B12" s="116"/>
      <c r="C12" s="245" t="s">
        <v>299</v>
      </c>
      <c r="D12" s="512">
        <v>25</v>
      </c>
      <c r="E12" s="428"/>
      <c r="F12" s="1056">
        <f t="shared" si="0"/>
        <v>0</v>
      </c>
      <c r="G12" s="428"/>
      <c r="H12" s="523">
        <f>I12</f>
        <v>25</v>
      </c>
      <c r="I12" s="428">
        <v>25</v>
      </c>
      <c r="J12" s="428">
        <v>25</v>
      </c>
      <c r="K12" s="428">
        <v>25</v>
      </c>
      <c r="L12" s="512">
        <v>25</v>
      </c>
      <c r="M12" s="116"/>
      <c r="N12" s="276"/>
    </row>
    <row r="13" spans="1:14">
      <c r="A13" s="267"/>
      <c r="B13" s="116"/>
      <c r="C13" s="245" t="s">
        <v>78</v>
      </c>
      <c r="D13" s="429">
        <v>14.2</v>
      </c>
      <c r="E13" s="428"/>
      <c r="F13" s="1056">
        <f t="shared" si="0"/>
        <v>-2.7397260273972601E-2</v>
      </c>
      <c r="G13" s="428"/>
      <c r="H13" s="523">
        <f>I13</f>
        <v>15.1</v>
      </c>
      <c r="I13" s="428">
        <v>15.1</v>
      </c>
      <c r="J13" s="428">
        <v>16</v>
      </c>
      <c r="K13" s="428">
        <v>15.1</v>
      </c>
      <c r="L13" s="429">
        <v>14.6</v>
      </c>
      <c r="M13" s="116"/>
      <c r="N13" s="276"/>
    </row>
    <row r="14" spans="1:14">
      <c r="A14" s="225"/>
      <c r="B14" s="11"/>
      <c r="C14" s="237"/>
      <c r="D14" s="253"/>
      <c r="E14" s="132"/>
      <c r="F14" s="948"/>
      <c r="G14" s="132"/>
      <c r="H14" s="557"/>
      <c r="I14" s="132"/>
      <c r="J14" s="132"/>
      <c r="K14" s="132"/>
      <c r="L14" s="253"/>
      <c r="M14" s="266"/>
      <c r="N14" s="229"/>
    </row>
    <row r="15" spans="1:14" ht="9" customHeight="1">
      <c r="A15" s="225"/>
      <c r="B15" s="226"/>
      <c r="C15" s="226"/>
      <c r="D15" s="226"/>
      <c r="E15" s="269"/>
      <c r="F15" s="269"/>
      <c r="G15" s="269"/>
      <c r="H15" s="269"/>
      <c r="I15" s="269"/>
      <c r="J15" s="269"/>
      <c r="K15" s="269"/>
      <c r="L15" s="226"/>
      <c r="M15" s="269"/>
      <c r="N15" s="229"/>
    </row>
    <row r="16" spans="1:14" s="243" customFormat="1" ht="14.25">
      <c r="A16" s="279"/>
      <c r="B16" s="282"/>
      <c r="C16" s="248"/>
      <c r="D16" s="282"/>
      <c r="E16" s="279"/>
      <c r="F16" s="279"/>
      <c r="G16" s="279"/>
      <c r="H16" s="279"/>
      <c r="I16" s="279"/>
      <c r="J16" s="279"/>
      <c r="K16" s="279"/>
      <c r="L16" s="282"/>
      <c r="M16" s="279"/>
      <c r="N16" s="279"/>
    </row>
    <row r="17" s="243" customFormat="1"/>
    <row r="130" spans="1:14" s="283" customFormat="1">
      <c r="A130" s="230"/>
      <c r="B130" s="230"/>
      <c r="C130" s="230"/>
      <c r="D130" s="230"/>
      <c r="E130" s="230"/>
      <c r="F130" s="230"/>
      <c r="G130" s="230"/>
      <c r="H130" s="230"/>
      <c r="I130" s="230"/>
      <c r="J130" s="230"/>
      <c r="K130" s="230"/>
      <c r="L130" s="230"/>
      <c r="M130" s="230"/>
      <c r="N130" s="230"/>
    </row>
    <row r="142" spans="1:14" s="283" customFormat="1">
      <c r="A142" s="230"/>
      <c r="B142" s="230"/>
      <c r="C142" s="230"/>
      <c r="D142" s="230"/>
      <c r="E142" s="230"/>
      <c r="F142" s="230"/>
      <c r="G142" s="230"/>
      <c r="H142" s="230"/>
      <c r="I142" s="230"/>
      <c r="J142" s="230"/>
      <c r="K142" s="230"/>
      <c r="L142" s="230"/>
      <c r="M142" s="230"/>
      <c r="N142" s="230"/>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65" fitToHeight="0" orientation="portrait" r:id="rId1"/>
  <headerFooter alignWithMargins="0">
    <oddHeader>&amp;CKPN Investor Relations</oddHeader>
    <oddFooter>&amp;L&amp;8Q1 2012&amp;C&amp;8&amp;A&amp;R&amp;8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view="pageBreakPreview" zoomScale="85" zoomScaleNormal="100" zoomScaleSheetLayoutView="85" workbookViewId="0"/>
  </sheetViews>
  <sheetFormatPr defaultRowHeight="12"/>
  <cols>
    <col min="1" max="2" width="1.7109375" style="230" customWidth="1"/>
    <col min="3" max="3" width="54.140625" style="230" bestFit="1" customWidth="1"/>
    <col min="4" max="4" width="9.140625" style="230"/>
    <col min="5" max="5" width="1.7109375" style="230" customWidth="1"/>
    <col min="6" max="6" width="9.140625" style="230"/>
    <col min="7" max="7" width="1.7109375" style="230" customWidth="1"/>
    <col min="8" max="11" width="9.140625" style="230" customWidth="1"/>
    <col min="12" max="12" width="9.140625" style="230"/>
    <col min="13" max="14" width="1.7109375" style="230" customWidth="1"/>
    <col min="15" max="16384" width="9.140625" style="230"/>
  </cols>
  <sheetData>
    <row r="1" spans="1:14" ht="9" customHeight="1">
      <c r="A1" s="225"/>
      <c r="B1" s="226"/>
      <c r="C1" s="226"/>
      <c r="D1" s="226"/>
      <c r="E1" s="269"/>
      <c r="F1" s="226"/>
      <c r="G1" s="269"/>
      <c r="H1" s="269"/>
      <c r="I1" s="269"/>
      <c r="J1" s="269"/>
      <c r="K1" s="269"/>
      <c r="L1" s="226"/>
      <c r="M1" s="269"/>
      <c r="N1" s="229"/>
    </row>
    <row r="2" spans="1:14" s="243" customFormat="1">
      <c r="A2" s="225"/>
      <c r="B2" s="231"/>
      <c r="C2" s="280" t="s">
        <v>237</v>
      </c>
      <c r="D2" s="159" t="s">
        <v>459</v>
      </c>
      <c r="E2" s="160"/>
      <c r="F2" s="860" t="s">
        <v>578</v>
      </c>
      <c r="G2" s="160"/>
      <c r="H2" s="233">
        <v>2011</v>
      </c>
      <c r="I2" s="160" t="s">
        <v>409</v>
      </c>
      <c r="J2" s="160" t="s">
        <v>373</v>
      </c>
      <c r="K2" s="160" t="s">
        <v>321</v>
      </c>
      <c r="L2" s="159" t="s">
        <v>310</v>
      </c>
      <c r="M2" s="9"/>
      <c r="N2" s="229"/>
    </row>
    <row r="3" spans="1:14" s="243" customFormat="1">
      <c r="A3" s="262"/>
      <c r="B3" s="263"/>
      <c r="C3" s="281" t="s">
        <v>406</v>
      </c>
      <c r="D3" s="159"/>
      <c r="E3" s="163"/>
      <c r="F3" s="159" t="s">
        <v>460</v>
      </c>
      <c r="G3" s="163"/>
      <c r="H3" s="158"/>
      <c r="I3" s="163"/>
      <c r="J3" s="163"/>
      <c r="K3" s="163"/>
      <c r="L3" s="159"/>
      <c r="M3" s="127"/>
      <c r="N3" s="262"/>
    </row>
    <row r="4" spans="1:14" s="243" customFormat="1">
      <c r="A4" s="225"/>
      <c r="B4" s="11"/>
      <c r="C4" s="237"/>
      <c r="D4" s="287"/>
      <c r="E4" s="246"/>
      <c r="F4" s="287"/>
      <c r="G4" s="246"/>
      <c r="H4" s="286"/>
      <c r="I4" s="246"/>
      <c r="J4" s="246"/>
      <c r="K4" s="246"/>
      <c r="L4" s="287"/>
      <c r="M4" s="266"/>
      <c r="N4" s="229"/>
    </row>
    <row r="5" spans="1:14" s="243" customFormat="1" ht="14.25">
      <c r="A5" s="267"/>
      <c r="B5" s="116"/>
      <c r="C5" s="245" t="s">
        <v>563</v>
      </c>
      <c r="D5" s="429">
        <v>6.3</v>
      </c>
      <c r="E5" s="428"/>
      <c r="F5" s="329">
        <f>D5/L5-1</f>
        <v>0</v>
      </c>
      <c r="G5" s="428"/>
      <c r="H5" s="427">
        <v>25.6</v>
      </c>
      <c r="I5" s="428">
        <v>6.3</v>
      </c>
      <c r="J5" s="1036">
        <v>6.6</v>
      </c>
      <c r="K5" s="1036">
        <v>6.4</v>
      </c>
      <c r="L5" s="429">
        <v>6.3</v>
      </c>
      <c r="M5" s="116"/>
      <c r="N5" s="267"/>
    </row>
    <row r="6" spans="1:14" s="243" customFormat="1">
      <c r="A6" s="267"/>
      <c r="B6" s="116"/>
      <c r="C6" s="245"/>
      <c r="D6" s="429"/>
      <c r="E6" s="428"/>
      <c r="F6" s="329"/>
      <c r="G6" s="428"/>
      <c r="H6" s="427"/>
      <c r="I6" s="428"/>
      <c r="J6" s="428"/>
      <c r="K6" s="428"/>
      <c r="L6" s="429"/>
      <c r="M6" s="116"/>
      <c r="N6" s="267"/>
    </row>
    <row r="7" spans="1:14" s="243" customFormat="1" ht="14.25">
      <c r="A7" s="267"/>
      <c r="B7" s="116"/>
      <c r="C7" s="290" t="s">
        <v>564</v>
      </c>
      <c r="D7" s="429">
        <v>4</v>
      </c>
      <c r="E7" s="428"/>
      <c r="F7" s="360">
        <f t="shared" ref="F7" si="0">D7/L7-1</f>
        <v>0.11111111111111116</v>
      </c>
      <c r="G7" s="428"/>
      <c r="H7" s="427">
        <v>3.8</v>
      </c>
      <c r="I7" s="428">
        <v>3.9</v>
      </c>
      <c r="J7" s="428">
        <v>3.9</v>
      </c>
      <c r="K7" s="428">
        <v>3.8</v>
      </c>
      <c r="L7" s="429">
        <v>3.6</v>
      </c>
      <c r="M7" s="116"/>
      <c r="N7" s="267"/>
    </row>
    <row r="8" spans="1:14" s="243" customFormat="1">
      <c r="A8" s="225"/>
      <c r="B8" s="11"/>
      <c r="C8" s="237"/>
      <c r="D8" s="247"/>
      <c r="E8" s="275"/>
      <c r="F8" s="247"/>
      <c r="G8" s="275"/>
      <c r="H8" s="502"/>
      <c r="I8" s="275"/>
      <c r="J8" s="275"/>
      <c r="K8" s="275"/>
      <c r="L8" s="247"/>
      <c r="M8" s="266"/>
      <c r="N8" s="229"/>
    </row>
    <row r="9" spans="1:14" ht="9" customHeight="1">
      <c r="A9" s="225"/>
      <c r="B9" s="226"/>
      <c r="C9" s="226"/>
      <c r="D9" s="226"/>
      <c r="E9" s="269"/>
      <c r="F9" s="226"/>
      <c r="G9" s="269"/>
      <c r="H9" s="269"/>
      <c r="I9" s="269"/>
      <c r="J9" s="269"/>
      <c r="K9" s="269"/>
      <c r="L9" s="226"/>
      <c r="M9" s="269"/>
      <c r="N9" s="229"/>
    </row>
    <row r="10" spans="1:14" s="243" customFormat="1" ht="14.25">
      <c r="A10" s="279"/>
      <c r="B10" s="282" t="s">
        <v>549</v>
      </c>
      <c r="C10" s="248"/>
      <c r="D10" s="282"/>
      <c r="E10" s="279"/>
      <c r="F10" s="282"/>
      <c r="G10" s="279"/>
      <c r="H10" s="279"/>
      <c r="I10" s="279"/>
      <c r="J10" s="279"/>
      <c r="K10" s="279"/>
      <c r="L10" s="282"/>
      <c r="M10" s="279"/>
      <c r="N10" s="279"/>
    </row>
    <row r="11" spans="1:14" s="243" customFormat="1">
      <c r="A11" s="1058"/>
      <c r="B11" s="1058"/>
      <c r="C11" s="1058"/>
      <c r="D11" s="1058"/>
      <c r="E11" s="1058"/>
      <c r="F11" s="1058"/>
      <c r="G11" s="1058"/>
      <c r="H11" s="1058"/>
      <c r="I11" s="1058"/>
      <c r="J11" s="1058"/>
      <c r="K11" s="1058"/>
      <c r="L11" s="1058"/>
      <c r="M11" s="1058"/>
      <c r="N11" s="1058"/>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65" fitToHeight="0" orientation="portrait" r:id="rId1"/>
  <headerFooter alignWithMargins="0">
    <oddHeader>&amp;CKPN Investor Relations</oddHeader>
    <oddFooter>&amp;L&amp;8Q1 2012&amp;C&amp;8&amp;A&amp;R&amp;8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view="pageBreakPreview" zoomScale="85" zoomScaleNormal="100" zoomScaleSheetLayoutView="85" workbookViewId="0"/>
  </sheetViews>
  <sheetFormatPr defaultRowHeight="12"/>
  <cols>
    <col min="1" max="2" width="1.7109375" style="230" customWidth="1"/>
    <col min="3" max="3" width="38.42578125" style="230" bestFit="1" customWidth="1"/>
    <col min="4" max="4" width="9.7109375" style="230" customWidth="1"/>
    <col min="5" max="5" width="1.7109375" style="230" customWidth="1"/>
    <col min="6" max="6" width="9.7109375" style="207" customWidth="1"/>
    <col min="7" max="7" width="1.7109375" style="230" customWidth="1"/>
    <col min="8" max="12" width="9.7109375" style="230" customWidth="1"/>
    <col min="13" max="14" width="1.7109375" style="230" customWidth="1"/>
    <col min="15" max="15" width="1.140625" style="248" customWidth="1"/>
    <col min="16" max="16384" width="9.140625" style="230"/>
  </cols>
  <sheetData>
    <row r="1" spans="1:18" ht="8.25" customHeight="1">
      <c r="A1" s="229"/>
      <c r="B1" s="226"/>
      <c r="C1" s="226"/>
      <c r="D1" s="227"/>
      <c r="E1" s="227"/>
      <c r="F1" s="153"/>
      <c r="G1" s="227"/>
      <c r="H1" s="227"/>
      <c r="I1" s="227"/>
      <c r="J1" s="227"/>
      <c r="K1" s="227"/>
      <c r="L1" s="227"/>
      <c r="M1" s="228"/>
      <c r="N1" s="229"/>
    </row>
    <row r="2" spans="1:18">
      <c r="A2" s="225"/>
      <c r="B2" s="231"/>
      <c r="C2" s="232" t="s">
        <v>40</v>
      </c>
      <c r="D2" s="159" t="s">
        <v>459</v>
      </c>
      <c r="E2" s="160"/>
      <c r="F2" s="860" t="s">
        <v>578</v>
      </c>
      <c r="G2" s="160"/>
      <c r="H2" s="233">
        <v>2011</v>
      </c>
      <c r="I2" s="160" t="s">
        <v>409</v>
      </c>
      <c r="J2" s="160" t="s">
        <v>373</v>
      </c>
      <c r="K2" s="160" t="s">
        <v>321</v>
      </c>
      <c r="L2" s="885" t="s">
        <v>310</v>
      </c>
      <c r="M2" s="236"/>
      <c r="N2" s="229"/>
    </row>
    <row r="3" spans="1:18">
      <c r="A3" s="225"/>
      <c r="B3" s="11"/>
      <c r="C3" s="237"/>
      <c r="D3" s="159"/>
      <c r="E3" s="142"/>
      <c r="F3" s="876" t="s">
        <v>460</v>
      </c>
      <c r="G3" s="142"/>
      <c r="H3" s="158"/>
      <c r="I3" s="142"/>
      <c r="J3" s="142"/>
      <c r="K3" s="142"/>
      <c r="L3" s="828"/>
      <c r="M3" s="239"/>
      <c r="N3" s="229"/>
    </row>
    <row r="4" spans="1:18" ht="15.75">
      <c r="A4" s="225"/>
      <c r="B4" s="11"/>
      <c r="C4" s="237"/>
      <c r="D4" s="754"/>
      <c r="E4" s="746"/>
      <c r="F4" s="908"/>
      <c r="G4" s="746"/>
      <c r="H4" s="748"/>
      <c r="I4" s="746"/>
      <c r="J4" s="746"/>
      <c r="K4" s="746"/>
      <c r="L4" s="886"/>
      <c r="M4" s="239"/>
      <c r="N4" s="229"/>
    </row>
    <row r="5" spans="1:18">
      <c r="A5" s="240"/>
      <c r="B5" s="5"/>
      <c r="C5" s="489" t="s">
        <v>408</v>
      </c>
      <c r="D5" s="380">
        <f>D6+D7+D8</f>
        <v>971</v>
      </c>
      <c r="E5" s="381"/>
      <c r="F5" s="947">
        <f>D5/L5-1</f>
        <v>2.6427061310782207E-2</v>
      </c>
      <c r="G5" s="381"/>
      <c r="H5" s="977">
        <f>H6+H7+H8</f>
        <v>3979</v>
      </c>
      <c r="I5" s="381">
        <f>I6+I7+I8</f>
        <v>1011</v>
      </c>
      <c r="J5" s="381">
        <f>J6+J7+J8</f>
        <v>1033</v>
      </c>
      <c r="K5" s="381">
        <f>K6+K7+K8</f>
        <v>989</v>
      </c>
      <c r="L5" s="900">
        <f>L6+L7+L8</f>
        <v>946</v>
      </c>
      <c r="M5" s="239"/>
      <c r="N5" s="229"/>
    </row>
    <row r="6" spans="1:18">
      <c r="A6" s="240"/>
      <c r="B6" s="689"/>
      <c r="C6" s="241" t="s">
        <v>38</v>
      </c>
      <c r="D6" s="712">
        <v>767</v>
      </c>
      <c r="E6" s="713"/>
      <c r="F6" s="944">
        <f t="shared" ref="F6:F7" si="0">D6/L6-1</f>
        <v>4.2119565217391353E-2</v>
      </c>
      <c r="G6" s="713"/>
      <c r="H6" s="711">
        <f t="shared" ref="H6:H7" si="1">I6+K6+L6+J6</f>
        <v>3099</v>
      </c>
      <c r="I6" s="713">
        <v>790</v>
      </c>
      <c r="J6" s="713">
        <v>805</v>
      </c>
      <c r="K6" s="713">
        <v>768</v>
      </c>
      <c r="L6" s="949">
        <v>736</v>
      </c>
      <c r="M6" s="239"/>
      <c r="N6" s="229"/>
      <c r="P6" s="242"/>
      <c r="Q6" s="207"/>
    </row>
    <row r="7" spans="1:18">
      <c r="A7" s="240"/>
      <c r="B7" s="689"/>
      <c r="C7" s="241" t="s">
        <v>39</v>
      </c>
      <c r="D7" s="712">
        <v>170</v>
      </c>
      <c r="E7" s="713"/>
      <c r="F7" s="944">
        <f t="shared" si="0"/>
        <v>6.25E-2</v>
      </c>
      <c r="G7" s="713"/>
      <c r="H7" s="711">
        <f t="shared" si="1"/>
        <v>687</v>
      </c>
      <c r="I7" s="713">
        <v>180</v>
      </c>
      <c r="J7" s="713">
        <v>176</v>
      </c>
      <c r="K7" s="713">
        <v>171</v>
      </c>
      <c r="L7" s="949">
        <v>160</v>
      </c>
      <c r="M7" s="239"/>
      <c r="N7" s="229"/>
      <c r="P7" s="242"/>
      <c r="Q7" s="207"/>
      <c r="R7" s="207"/>
    </row>
    <row r="8" spans="1:18" ht="14.25">
      <c r="A8" s="225"/>
      <c r="B8" s="546"/>
      <c r="C8" s="241" t="s">
        <v>521</v>
      </c>
      <c r="D8" s="712">
        <v>34</v>
      </c>
      <c r="E8" s="713"/>
      <c r="F8" s="1039">
        <v>-0.31999999999999995</v>
      </c>
      <c r="G8" s="713"/>
      <c r="H8" s="978">
        <v>193</v>
      </c>
      <c r="I8" s="713">
        <v>41</v>
      </c>
      <c r="J8" s="713">
        <v>52</v>
      </c>
      <c r="K8" s="713">
        <v>50</v>
      </c>
      <c r="L8" s="949">
        <v>50</v>
      </c>
      <c r="M8" s="239"/>
      <c r="N8" s="229"/>
    </row>
    <row r="9" spans="1:18">
      <c r="A9" s="225"/>
      <c r="B9" s="11"/>
      <c r="C9" s="237"/>
      <c r="D9" s="253"/>
      <c r="E9" s="132"/>
      <c r="F9" s="129"/>
      <c r="G9" s="132"/>
      <c r="H9" s="557"/>
      <c r="I9" s="132"/>
      <c r="J9" s="132"/>
      <c r="K9" s="132"/>
      <c r="L9" s="1087"/>
      <c r="M9" s="239"/>
      <c r="N9" s="229"/>
      <c r="O9" s="249"/>
      <c r="Q9" s="242"/>
    </row>
    <row r="10" spans="1:18" ht="8.25" customHeight="1">
      <c r="A10" s="225"/>
      <c r="B10" s="226"/>
      <c r="C10" s="226"/>
      <c r="D10" s="227"/>
      <c r="E10" s="227"/>
      <c r="F10" s="153"/>
      <c r="G10" s="227"/>
      <c r="H10" s="227"/>
      <c r="I10" s="227"/>
      <c r="J10" s="227"/>
      <c r="K10" s="227"/>
      <c r="L10" s="227"/>
      <c r="M10" s="228"/>
      <c r="N10" s="229"/>
    </row>
    <row r="11" spans="1:18" ht="14.25">
      <c r="A11" s="249"/>
      <c r="B11" s="257" t="s">
        <v>352</v>
      </c>
      <c r="C11" s="248"/>
      <c r="D11" s="248"/>
      <c r="E11" s="248"/>
      <c r="F11" s="882"/>
      <c r="G11" s="248"/>
      <c r="H11" s="248"/>
      <c r="I11" s="248"/>
      <c r="J11" s="248"/>
      <c r="K11" s="248"/>
      <c r="L11" s="248"/>
      <c r="M11" s="248"/>
      <c r="N11" s="248"/>
    </row>
    <row r="12" spans="1:18">
      <c r="A12" s="248"/>
      <c r="B12" s="248"/>
      <c r="C12" s="248"/>
      <c r="D12" s="248"/>
      <c r="E12" s="248"/>
      <c r="F12" s="882"/>
      <c r="G12" s="248"/>
      <c r="H12" s="248"/>
      <c r="I12" s="248"/>
      <c r="J12" s="248"/>
      <c r="K12" s="248"/>
      <c r="L12" s="248"/>
      <c r="M12" s="248"/>
      <c r="N12" s="248"/>
    </row>
    <row r="13" spans="1:18" ht="8.25" customHeight="1">
      <c r="A13" s="225"/>
      <c r="B13" s="226"/>
      <c r="C13" s="226"/>
      <c r="D13" s="227"/>
      <c r="E13" s="227"/>
      <c r="F13" s="153"/>
      <c r="G13" s="227"/>
      <c r="H13" s="227"/>
      <c r="I13" s="227"/>
      <c r="J13" s="227"/>
      <c r="K13" s="227"/>
      <c r="L13" s="227"/>
      <c r="M13" s="228"/>
      <c r="N13" s="229"/>
    </row>
    <row r="14" spans="1:18">
      <c r="A14" s="225"/>
      <c r="B14" s="231"/>
      <c r="C14" s="232" t="s">
        <v>38</v>
      </c>
      <c r="D14" s="159" t="s">
        <v>459</v>
      </c>
      <c r="E14" s="160"/>
      <c r="F14" s="860" t="s">
        <v>578</v>
      </c>
      <c r="G14" s="160"/>
      <c r="H14" s="233">
        <v>2011</v>
      </c>
      <c r="I14" s="160" t="s">
        <v>409</v>
      </c>
      <c r="J14" s="160" t="s">
        <v>373</v>
      </c>
      <c r="K14" s="160" t="s">
        <v>321</v>
      </c>
      <c r="L14" s="885" t="s">
        <v>310</v>
      </c>
      <c r="M14" s="236"/>
      <c r="N14" s="229"/>
    </row>
    <row r="15" spans="1:18">
      <c r="A15" s="225"/>
      <c r="B15" s="11"/>
      <c r="C15" s="237"/>
      <c r="D15" s="159"/>
      <c r="E15" s="163"/>
      <c r="F15" s="876" t="s">
        <v>460</v>
      </c>
      <c r="G15" s="163"/>
      <c r="H15" s="158"/>
      <c r="I15" s="163"/>
      <c r="J15" s="163"/>
      <c r="K15" s="163"/>
      <c r="L15" s="798"/>
      <c r="M15" s="239"/>
      <c r="N15" s="229"/>
    </row>
    <row r="16" spans="1:18">
      <c r="A16" s="225"/>
      <c r="B16" s="11"/>
      <c r="C16" s="237"/>
      <c r="D16" s="188"/>
      <c r="E16" s="160"/>
      <c r="F16" s="169"/>
      <c r="G16" s="160"/>
      <c r="H16" s="158"/>
      <c r="I16" s="160"/>
      <c r="J16" s="160"/>
      <c r="K16" s="160"/>
      <c r="L16" s="798"/>
      <c r="M16" s="239"/>
      <c r="N16" s="229"/>
      <c r="P16" s="250"/>
    </row>
    <row r="17" spans="1:19" ht="14.25">
      <c r="A17" s="225"/>
      <c r="B17" s="11"/>
      <c r="C17" s="488" t="s">
        <v>66</v>
      </c>
      <c r="D17" s="543"/>
      <c r="E17" s="544"/>
      <c r="F17" s="933"/>
      <c r="G17" s="544"/>
      <c r="H17" s="558"/>
      <c r="I17" s="544"/>
      <c r="J17" s="544"/>
      <c r="K17" s="544"/>
      <c r="L17" s="951"/>
      <c r="M17" s="239"/>
      <c r="N17" s="229"/>
    </row>
    <row r="18" spans="1:19">
      <c r="A18" s="8"/>
      <c r="B18" s="10"/>
      <c r="C18" s="245" t="s">
        <v>367</v>
      </c>
      <c r="D18" s="387">
        <v>0.157</v>
      </c>
      <c r="E18" s="440"/>
      <c r="F18" s="329"/>
      <c r="G18" s="440"/>
      <c r="H18" s="1048">
        <v>0.158</v>
      </c>
      <c r="I18" s="1049">
        <v>0.159</v>
      </c>
      <c r="J18" s="440">
        <v>0.16</v>
      </c>
      <c r="K18" s="440">
        <v>0.158</v>
      </c>
      <c r="L18" s="952">
        <v>0.155</v>
      </c>
      <c r="M18" s="239"/>
      <c r="N18" s="229"/>
    </row>
    <row r="19" spans="1:19">
      <c r="A19" s="251"/>
      <c r="B19" s="11"/>
      <c r="C19" s="237"/>
      <c r="D19" s="449"/>
      <c r="E19" s="425"/>
      <c r="F19" s="329"/>
      <c r="G19" s="425"/>
      <c r="H19" s="514"/>
      <c r="I19" s="425"/>
      <c r="J19" s="425"/>
      <c r="K19" s="425"/>
      <c r="L19" s="935"/>
      <c r="M19" s="239"/>
      <c r="N19" s="229"/>
    </row>
    <row r="20" spans="1:19">
      <c r="A20" s="8"/>
      <c r="B20" s="5"/>
      <c r="C20" s="488" t="s">
        <v>298</v>
      </c>
      <c r="D20" s="389">
        <f>SUM(D21:D22)</f>
        <v>23062</v>
      </c>
      <c r="E20" s="390"/>
      <c r="F20" s="334">
        <f>D20/L20-1</f>
        <v>9.9237368922783675E-2</v>
      </c>
      <c r="G20" s="390"/>
      <c r="H20" s="513">
        <f>SUM(H21:H22)</f>
        <v>22717</v>
      </c>
      <c r="I20" s="390">
        <f>SUM(I21:I22)</f>
        <v>22717</v>
      </c>
      <c r="J20" s="390">
        <f>SUM(J21:J22)</f>
        <v>22148</v>
      </c>
      <c r="K20" s="390">
        <f>SUM(K21:K22)</f>
        <v>21538</v>
      </c>
      <c r="L20" s="903">
        <f>L21+L22</f>
        <v>20980</v>
      </c>
      <c r="M20" s="239"/>
      <c r="N20" s="229"/>
    </row>
    <row r="21" spans="1:19">
      <c r="A21" s="8"/>
      <c r="B21" s="10"/>
      <c r="C21" s="245" t="s">
        <v>276</v>
      </c>
      <c r="D21" s="385">
        <v>7598</v>
      </c>
      <c r="E21" s="386"/>
      <c r="F21" s="329">
        <f t="shared" ref="F21:F44" si="2">D21/L21-1</f>
        <v>5.7039510294935925E-2</v>
      </c>
      <c r="G21" s="386"/>
      <c r="H21" s="514">
        <f>I21</f>
        <v>7493</v>
      </c>
      <c r="I21" s="386">
        <v>7493</v>
      </c>
      <c r="J21" s="386">
        <v>7382</v>
      </c>
      <c r="K21" s="386">
        <v>7290</v>
      </c>
      <c r="L21" s="902">
        <v>7188</v>
      </c>
      <c r="M21" s="239"/>
      <c r="N21" s="229"/>
    </row>
    <row r="22" spans="1:19">
      <c r="A22" s="8"/>
      <c r="B22" s="10"/>
      <c r="C22" s="245" t="s">
        <v>277</v>
      </c>
      <c r="D22" s="385">
        <v>15464</v>
      </c>
      <c r="E22" s="386"/>
      <c r="F22" s="360">
        <f t="shared" si="2"/>
        <v>0.12122969837587005</v>
      </c>
      <c r="G22" s="386"/>
      <c r="H22" s="514">
        <f>I22</f>
        <v>15224</v>
      </c>
      <c r="I22" s="386">
        <v>15224</v>
      </c>
      <c r="J22" s="386">
        <v>14766</v>
      </c>
      <c r="K22" s="386">
        <v>14248</v>
      </c>
      <c r="L22" s="902">
        <v>13792</v>
      </c>
      <c r="M22" s="239"/>
      <c r="N22" s="229"/>
    </row>
    <row r="23" spans="1:19">
      <c r="A23" s="8"/>
      <c r="B23" s="10"/>
      <c r="C23" s="6" t="s">
        <v>67</v>
      </c>
      <c r="D23" s="358">
        <v>0.9</v>
      </c>
      <c r="E23" s="362"/>
      <c r="F23" s="329"/>
      <c r="G23" s="362"/>
      <c r="H23" s="545">
        <f>I23</f>
        <v>0.91</v>
      </c>
      <c r="I23" s="362">
        <v>0.91</v>
      </c>
      <c r="J23" s="362">
        <v>0.91</v>
      </c>
      <c r="K23" s="362">
        <v>0.91</v>
      </c>
      <c r="L23" s="888">
        <v>0.91</v>
      </c>
      <c r="M23" s="239"/>
      <c r="N23" s="229"/>
      <c r="P23" s="243"/>
    </row>
    <row r="24" spans="1:19">
      <c r="A24" s="8"/>
      <c r="B24" s="10"/>
      <c r="C24" s="6"/>
      <c r="D24" s="396"/>
      <c r="E24" s="397"/>
      <c r="F24" s="329"/>
      <c r="G24" s="397"/>
      <c r="H24" s="395"/>
      <c r="I24" s="397"/>
      <c r="J24" s="397"/>
      <c r="K24" s="397"/>
      <c r="L24" s="953"/>
      <c r="M24" s="239"/>
      <c r="N24" s="229"/>
      <c r="P24" s="243"/>
    </row>
    <row r="25" spans="1:19">
      <c r="A25" s="8"/>
      <c r="B25" s="10"/>
      <c r="C25" s="488" t="s">
        <v>551</v>
      </c>
      <c r="D25" s="389">
        <f>D20-H20</f>
        <v>345</v>
      </c>
      <c r="E25" s="390"/>
      <c r="F25" s="334"/>
      <c r="G25" s="390"/>
      <c r="H25" s="391">
        <f>I25+K25+L25+J25</f>
        <v>2290</v>
      </c>
      <c r="I25" s="390">
        <f>I20-J20</f>
        <v>569</v>
      </c>
      <c r="J25" s="390">
        <f>J20-K20</f>
        <v>610</v>
      </c>
      <c r="K25" s="390">
        <f>K20-L20</f>
        <v>558</v>
      </c>
      <c r="L25" s="903">
        <v>553</v>
      </c>
      <c r="M25" s="239"/>
      <c r="N25" s="229"/>
      <c r="P25" s="243"/>
    </row>
    <row r="26" spans="1:19">
      <c r="A26" s="8"/>
      <c r="B26" s="10"/>
      <c r="C26" s="245" t="s">
        <v>276</v>
      </c>
      <c r="D26" s="385">
        <v>105</v>
      </c>
      <c r="E26" s="386"/>
      <c r="F26" s="329"/>
      <c r="G26" s="386"/>
      <c r="H26" s="388">
        <f>I26+K26+L26+J26</f>
        <v>424</v>
      </c>
      <c r="I26" s="386">
        <v>111</v>
      </c>
      <c r="J26" s="386">
        <v>92</v>
      </c>
      <c r="K26" s="386">
        <v>102</v>
      </c>
      <c r="L26" s="902">
        <v>119</v>
      </c>
      <c r="M26" s="239"/>
      <c r="N26" s="229"/>
      <c r="P26" s="252"/>
    </row>
    <row r="27" spans="1:19">
      <c r="A27" s="8"/>
      <c r="B27" s="10"/>
      <c r="C27" s="245" t="s">
        <v>277</v>
      </c>
      <c r="D27" s="385">
        <v>240</v>
      </c>
      <c r="E27" s="386"/>
      <c r="F27" s="329"/>
      <c r="G27" s="386"/>
      <c r="H27" s="388">
        <f>I27+K27+L27+J27</f>
        <v>1866</v>
      </c>
      <c r="I27" s="386">
        <v>458</v>
      </c>
      <c r="J27" s="386">
        <v>518</v>
      </c>
      <c r="K27" s="386">
        <v>456</v>
      </c>
      <c r="L27" s="902">
        <v>434</v>
      </c>
      <c r="M27" s="239"/>
      <c r="N27" s="229"/>
      <c r="P27" s="243"/>
    </row>
    <row r="28" spans="1:19">
      <c r="A28" s="251"/>
      <c r="B28" s="11"/>
      <c r="C28" s="237"/>
      <c r="D28" s="396"/>
      <c r="E28" s="397"/>
      <c r="F28" s="329"/>
      <c r="G28" s="397"/>
      <c r="H28" s="395"/>
      <c r="I28" s="397"/>
      <c r="J28" s="397"/>
      <c r="K28" s="397"/>
      <c r="L28" s="953"/>
      <c r="M28" s="239"/>
      <c r="N28" s="229"/>
      <c r="P28" s="243"/>
    </row>
    <row r="29" spans="1:19">
      <c r="A29" s="8"/>
      <c r="B29" s="10"/>
      <c r="C29" s="488" t="s">
        <v>408</v>
      </c>
      <c r="D29" s="436">
        <v>767</v>
      </c>
      <c r="E29" s="437"/>
      <c r="F29" s="334">
        <v>4.2119565217391353E-2</v>
      </c>
      <c r="G29" s="437"/>
      <c r="H29" s="1047">
        <v>3099</v>
      </c>
      <c r="I29" s="437">
        <v>790</v>
      </c>
      <c r="J29" s="437">
        <v>805</v>
      </c>
      <c r="K29" s="437">
        <v>768</v>
      </c>
      <c r="L29" s="954">
        <v>736</v>
      </c>
      <c r="M29" s="239"/>
      <c r="N29" s="229"/>
      <c r="P29" s="243"/>
    </row>
    <row r="30" spans="1:19">
      <c r="A30" s="8"/>
      <c r="B30" s="10"/>
      <c r="C30" s="237"/>
      <c r="D30" s="442"/>
      <c r="E30" s="443"/>
      <c r="F30" s="877"/>
      <c r="G30" s="443"/>
      <c r="H30" s="441"/>
      <c r="I30" s="443"/>
      <c r="J30" s="443"/>
      <c r="K30" s="443"/>
      <c r="L30" s="915"/>
      <c r="M30" s="239"/>
      <c r="N30" s="229"/>
      <c r="P30" s="243"/>
    </row>
    <row r="31" spans="1:19">
      <c r="A31" s="8"/>
      <c r="B31" s="10"/>
      <c r="C31" s="488" t="s">
        <v>68</v>
      </c>
      <c r="D31" s="436">
        <v>11</v>
      </c>
      <c r="E31" s="437"/>
      <c r="F31" s="334">
        <f t="shared" si="2"/>
        <v>-8.333333333333337E-2</v>
      </c>
      <c r="G31" s="437"/>
      <c r="H31" s="435">
        <v>12</v>
      </c>
      <c r="I31" s="437">
        <v>12</v>
      </c>
      <c r="J31" s="437">
        <v>12</v>
      </c>
      <c r="K31" s="437">
        <v>12</v>
      </c>
      <c r="L31" s="954">
        <v>12</v>
      </c>
      <c r="M31" s="239"/>
      <c r="N31" s="229"/>
      <c r="S31" s="243"/>
    </row>
    <row r="32" spans="1:19">
      <c r="A32" s="8"/>
      <c r="B32" s="10"/>
      <c r="C32" s="241" t="s">
        <v>276</v>
      </c>
      <c r="D32" s="393">
        <v>21</v>
      </c>
      <c r="E32" s="394"/>
      <c r="F32" s="329">
        <f t="shared" si="2"/>
        <v>-8.6956521739130488E-2</v>
      </c>
      <c r="G32" s="394"/>
      <c r="H32" s="392">
        <v>23</v>
      </c>
      <c r="I32" s="394">
        <v>22</v>
      </c>
      <c r="J32" s="394">
        <v>23</v>
      </c>
      <c r="K32" s="394">
        <v>23</v>
      </c>
      <c r="L32" s="955">
        <v>23</v>
      </c>
      <c r="M32" s="239"/>
      <c r="N32" s="229"/>
    </row>
    <row r="33" spans="1:14">
      <c r="A33" s="8"/>
      <c r="B33" s="10"/>
      <c r="C33" s="241" t="s">
        <v>277</v>
      </c>
      <c r="D33" s="393">
        <v>6</v>
      </c>
      <c r="E33" s="394"/>
      <c r="F33" s="329">
        <f t="shared" si="2"/>
        <v>0</v>
      </c>
      <c r="G33" s="394"/>
      <c r="H33" s="392">
        <v>6</v>
      </c>
      <c r="I33" s="394">
        <v>6</v>
      </c>
      <c r="J33" s="394">
        <v>7</v>
      </c>
      <c r="K33" s="394">
        <v>6</v>
      </c>
      <c r="L33" s="955">
        <v>6</v>
      </c>
      <c r="M33" s="239"/>
      <c r="N33" s="229"/>
    </row>
    <row r="34" spans="1:14">
      <c r="A34" s="8"/>
      <c r="B34" s="10"/>
      <c r="C34" s="6" t="s">
        <v>58</v>
      </c>
      <c r="D34" s="358">
        <v>0.39</v>
      </c>
      <c r="E34" s="362"/>
      <c r="F34" s="360"/>
      <c r="G34" s="362"/>
      <c r="H34" s="444">
        <f>AVERAGE(I34:L34)</f>
        <v>0.36250000000000004</v>
      </c>
      <c r="I34" s="362">
        <v>0.39</v>
      </c>
      <c r="J34" s="362">
        <v>0.36</v>
      </c>
      <c r="K34" s="362">
        <v>0.35</v>
      </c>
      <c r="L34" s="888">
        <v>0.35</v>
      </c>
      <c r="M34" s="239"/>
      <c r="N34" s="229"/>
    </row>
    <row r="35" spans="1:14">
      <c r="A35" s="8"/>
      <c r="B35" s="10"/>
      <c r="C35" s="237"/>
      <c r="D35" s="396"/>
      <c r="E35" s="397"/>
      <c r="F35" s="329"/>
      <c r="G35" s="397"/>
      <c r="H35" s="395"/>
      <c r="I35" s="397"/>
      <c r="J35" s="397"/>
      <c r="K35" s="397"/>
      <c r="L35" s="953"/>
      <c r="M35" s="239"/>
      <c r="N35" s="229"/>
    </row>
    <row r="36" spans="1:14">
      <c r="A36" s="8"/>
      <c r="B36" s="10"/>
      <c r="C36" s="488" t="s">
        <v>295</v>
      </c>
      <c r="D36" s="421">
        <v>9253</v>
      </c>
      <c r="E36" s="422"/>
      <c r="F36" s="334">
        <f t="shared" si="2"/>
        <v>3.9058261907345404E-3</v>
      </c>
      <c r="G36" s="422"/>
      <c r="H36" s="420">
        <f>L36+K36+J36+I36</f>
        <v>37275</v>
      </c>
      <c r="I36" s="422">
        <v>9411</v>
      </c>
      <c r="J36" s="422">
        <v>9222</v>
      </c>
      <c r="K36" s="422">
        <v>9425</v>
      </c>
      <c r="L36" s="929">
        <v>9217</v>
      </c>
      <c r="M36" s="239"/>
      <c r="N36" s="229"/>
    </row>
    <row r="37" spans="1:14">
      <c r="A37" s="8"/>
      <c r="B37" s="10"/>
      <c r="C37" s="237"/>
      <c r="D37" s="396"/>
      <c r="E37" s="397"/>
      <c r="F37" s="329"/>
      <c r="G37" s="397"/>
      <c r="H37" s="395"/>
      <c r="I37" s="397"/>
      <c r="J37" s="397"/>
      <c r="K37" s="397"/>
      <c r="L37" s="953"/>
      <c r="M37" s="239"/>
      <c r="N37" s="229"/>
    </row>
    <row r="38" spans="1:14">
      <c r="A38" s="8"/>
      <c r="B38" s="10"/>
      <c r="C38" s="488" t="s">
        <v>371</v>
      </c>
      <c r="D38" s="389">
        <v>137</v>
      </c>
      <c r="E38" s="390"/>
      <c r="F38" s="334">
        <f t="shared" si="2"/>
        <v>-9.27152317880795E-2</v>
      </c>
      <c r="G38" s="390"/>
      <c r="H38" s="391">
        <v>147</v>
      </c>
      <c r="I38" s="390">
        <v>142</v>
      </c>
      <c r="J38" s="390">
        <v>143</v>
      </c>
      <c r="K38" s="390">
        <v>150</v>
      </c>
      <c r="L38" s="903">
        <v>151</v>
      </c>
      <c r="M38" s="239"/>
      <c r="N38" s="229"/>
    </row>
    <row r="39" spans="1:14">
      <c r="A39" s="8"/>
      <c r="B39" s="10"/>
      <c r="C39" s="241" t="s">
        <v>276</v>
      </c>
      <c r="D39" s="385">
        <v>216</v>
      </c>
      <c r="E39" s="386"/>
      <c r="F39" s="360">
        <f t="shared" si="2"/>
        <v>-0.15294117647058825</v>
      </c>
      <c r="G39" s="386"/>
      <c r="H39" s="388">
        <v>240</v>
      </c>
      <c r="I39" s="386">
        <v>228</v>
      </c>
      <c r="J39" s="386">
        <v>231</v>
      </c>
      <c r="K39" s="386">
        <v>246</v>
      </c>
      <c r="L39" s="902">
        <v>255</v>
      </c>
      <c r="M39" s="239"/>
      <c r="N39" s="229"/>
    </row>
    <row r="40" spans="1:14">
      <c r="A40" s="8"/>
      <c r="B40" s="10"/>
      <c r="C40" s="241" t="s">
        <v>277</v>
      </c>
      <c r="D40" s="385">
        <v>100</v>
      </c>
      <c r="E40" s="386"/>
      <c r="F40" s="329">
        <f t="shared" si="2"/>
        <v>0</v>
      </c>
      <c r="G40" s="386"/>
      <c r="H40" s="388">
        <v>101</v>
      </c>
      <c r="I40" s="386">
        <v>102</v>
      </c>
      <c r="J40" s="386">
        <v>101</v>
      </c>
      <c r="K40" s="386">
        <v>103</v>
      </c>
      <c r="L40" s="902">
        <v>100</v>
      </c>
      <c r="M40" s="239"/>
      <c r="N40" s="229"/>
    </row>
    <row r="41" spans="1:14">
      <c r="A41" s="8"/>
      <c r="B41" s="10"/>
      <c r="C41" s="237"/>
      <c r="D41" s="433"/>
      <c r="E41" s="434"/>
      <c r="F41" s="878"/>
      <c r="G41" s="434"/>
      <c r="H41" s="432"/>
      <c r="I41" s="434"/>
      <c r="J41" s="434"/>
      <c r="K41" s="434"/>
      <c r="L41" s="950"/>
      <c r="M41" s="239"/>
      <c r="N41" s="229"/>
    </row>
    <row r="42" spans="1:14" ht="14.25">
      <c r="A42" s="8"/>
      <c r="B42" s="10"/>
      <c r="C42" s="488" t="s">
        <v>69</v>
      </c>
      <c r="D42" s="436">
        <v>39</v>
      </c>
      <c r="E42" s="437"/>
      <c r="F42" s="657">
        <f t="shared" si="2"/>
        <v>-0.31578947368421051</v>
      </c>
      <c r="G42" s="437"/>
      <c r="H42" s="435">
        <v>47</v>
      </c>
      <c r="I42" s="437">
        <v>40</v>
      </c>
      <c r="J42" s="437">
        <v>43</v>
      </c>
      <c r="K42" s="437">
        <v>48</v>
      </c>
      <c r="L42" s="954">
        <v>57</v>
      </c>
      <c r="M42" s="239"/>
      <c r="N42" s="229"/>
    </row>
    <row r="43" spans="1:14">
      <c r="A43" s="8"/>
      <c r="B43" s="10"/>
      <c r="C43" s="241" t="s">
        <v>276</v>
      </c>
      <c r="D43" s="955">
        <v>84</v>
      </c>
      <c r="E43" s="394"/>
      <c r="F43" s="863">
        <f t="shared" si="2"/>
        <v>-0.38235294117647056</v>
      </c>
      <c r="G43" s="394"/>
      <c r="H43" s="392">
        <v>117</v>
      </c>
      <c r="I43" s="394">
        <v>98</v>
      </c>
      <c r="J43" s="394">
        <v>112</v>
      </c>
      <c r="K43" s="394">
        <v>122</v>
      </c>
      <c r="L43" s="955">
        <v>136</v>
      </c>
      <c r="M43" s="239"/>
      <c r="N43" s="229"/>
    </row>
    <row r="44" spans="1:14">
      <c r="A44" s="8"/>
      <c r="B44" s="10"/>
      <c r="C44" s="241" t="s">
        <v>277</v>
      </c>
      <c r="D44" s="393">
        <v>13</v>
      </c>
      <c r="E44" s="394"/>
      <c r="F44" s="329">
        <f t="shared" si="2"/>
        <v>-7.1428571428571397E-2</v>
      </c>
      <c r="G44" s="394"/>
      <c r="H44" s="392">
        <v>15</v>
      </c>
      <c r="I44" s="394">
        <v>15</v>
      </c>
      <c r="J44" s="394">
        <v>14</v>
      </c>
      <c r="K44" s="394">
        <v>16</v>
      </c>
      <c r="L44" s="955">
        <v>14</v>
      </c>
      <c r="M44" s="239"/>
      <c r="N44" s="229"/>
    </row>
    <row r="45" spans="1:14">
      <c r="A45" s="8"/>
      <c r="B45" s="10"/>
      <c r="C45" s="237"/>
      <c r="D45" s="396"/>
      <c r="E45" s="397"/>
      <c r="F45" s="329"/>
      <c r="G45" s="397"/>
      <c r="H45" s="395"/>
      <c r="I45" s="397"/>
      <c r="J45" s="397"/>
      <c r="K45" s="397"/>
      <c r="L45" s="953"/>
      <c r="M45" s="239"/>
      <c r="N45" s="229"/>
    </row>
    <row r="46" spans="1:14">
      <c r="A46" s="8"/>
      <c r="B46" s="10"/>
      <c r="C46" s="488" t="s">
        <v>70</v>
      </c>
      <c r="D46" s="451">
        <v>0.24</v>
      </c>
      <c r="E46" s="450"/>
      <c r="F46" s="334"/>
      <c r="G46" s="450"/>
      <c r="H46" s="515">
        <f>AVERAGE(I46:L46)</f>
        <v>0.22999999999999998</v>
      </c>
      <c r="I46" s="450">
        <v>0.25</v>
      </c>
      <c r="J46" s="450">
        <v>0.22</v>
      </c>
      <c r="K46" s="450">
        <v>0.22</v>
      </c>
      <c r="L46" s="956">
        <v>0.23</v>
      </c>
      <c r="M46" s="239"/>
      <c r="N46" s="229"/>
    </row>
    <row r="47" spans="1:14">
      <c r="A47" s="8"/>
      <c r="B47" s="10"/>
      <c r="C47" s="241" t="s">
        <v>276</v>
      </c>
      <c r="D47" s="358">
        <v>0.21</v>
      </c>
      <c r="E47" s="362"/>
      <c r="F47" s="329"/>
      <c r="G47" s="362"/>
      <c r="H47" s="444">
        <f>AVERAGE(I47:L47)</f>
        <v>0.22749999999999998</v>
      </c>
      <c r="I47" s="362">
        <v>0.25</v>
      </c>
      <c r="J47" s="362">
        <v>0.21</v>
      </c>
      <c r="K47" s="362">
        <v>0.22</v>
      </c>
      <c r="L47" s="888">
        <v>0.23</v>
      </c>
      <c r="M47" s="239"/>
      <c r="N47" s="229"/>
    </row>
    <row r="48" spans="1:14">
      <c r="A48" s="8"/>
      <c r="B48" s="10"/>
      <c r="C48" s="241" t="s">
        <v>277</v>
      </c>
      <c r="D48" s="358">
        <v>0.25</v>
      </c>
      <c r="E48" s="362"/>
      <c r="F48" s="329"/>
      <c r="G48" s="362"/>
      <c r="H48" s="1037">
        <f>AVERAGE(I48:L48)</f>
        <v>0.23499999999999999</v>
      </c>
      <c r="I48" s="362">
        <v>0.26</v>
      </c>
      <c r="J48" s="362">
        <v>0.23</v>
      </c>
      <c r="K48" s="362">
        <v>0.22</v>
      </c>
      <c r="L48" s="888">
        <v>0.23</v>
      </c>
      <c r="M48" s="239"/>
      <c r="N48" s="229"/>
    </row>
    <row r="49" spans="1:14">
      <c r="A49" s="8"/>
      <c r="B49" s="10"/>
      <c r="C49" s="237"/>
      <c r="D49" s="255"/>
      <c r="E49" s="256"/>
      <c r="F49" s="129"/>
      <c r="G49" s="256"/>
      <c r="H49" s="254"/>
      <c r="I49" s="256"/>
      <c r="J49" s="256"/>
      <c r="K49" s="256"/>
      <c r="L49" s="957"/>
      <c r="M49" s="239"/>
      <c r="N49" s="229"/>
    </row>
    <row r="50" spans="1:14" ht="8.25" customHeight="1">
      <c r="A50" s="251"/>
      <c r="B50" s="226"/>
      <c r="C50" s="226"/>
      <c r="D50" s="227"/>
      <c r="E50" s="227"/>
      <c r="F50" s="153"/>
      <c r="G50" s="227"/>
      <c r="H50" s="227"/>
      <c r="I50" s="227"/>
      <c r="J50" s="227"/>
      <c r="K50" s="227"/>
      <c r="L50" s="227"/>
      <c r="M50" s="228"/>
      <c r="N50" s="229"/>
    </row>
    <row r="51" spans="1:14" ht="14.25">
      <c r="A51" s="249"/>
      <c r="B51" s="257" t="s">
        <v>552</v>
      </c>
      <c r="C51" s="248"/>
      <c r="D51" s="248"/>
      <c r="E51" s="248"/>
      <c r="F51" s="882"/>
      <c r="G51" s="248"/>
      <c r="H51" s="248"/>
      <c r="I51" s="248"/>
      <c r="J51" s="248"/>
      <c r="K51" s="248"/>
      <c r="L51" s="248"/>
      <c r="M51" s="248"/>
      <c r="N51" s="248"/>
    </row>
    <row r="52" spans="1:14">
      <c r="A52" s="249"/>
      <c r="B52" s="248"/>
      <c r="C52" s="248"/>
      <c r="D52" s="248"/>
      <c r="E52" s="248"/>
      <c r="F52" s="882"/>
      <c r="G52" s="248"/>
      <c r="H52" s="248"/>
      <c r="I52" s="248"/>
      <c r="J52" s="248"/>
      <c r="K52" s="248"/>
      <c r="L52" s="248"/>
      <c r="M52" s="248"/>
      <c r="N52" s="248"/>
    </row>
    <row r="53" spans="1:14" ht="8.25" customHeight="1">
      <c r="A53" s="251"/>
      <c r="B53" s="226"/>
      <c r="C53" s="226"/>
      <c r="D53" s="227"/>
      <c r="E53" s="227"/>
      <c r="F53" s="153"/>
      <c r="G53" s="227"/>
      <c r="H53" s="227"/>
      <c r="I53" s="227"/>
      <c r="J53" s="227"/>
      <c r="K53" s="227"/>
      <c r="L53" s="227"/>
      <c r="M53" s="228"/>
      <c r="N53" s="229"/>
    </row>
    <row r="54" spans="1:14" ht="14.25">
      <c r="A54" s="251"/>
      <c r="B54" s="231"/>
      <c r="C54" s="232" t="s">
        <v>296</v>
      </c>
      <c r="D54" s="159" t="s">
        <v>459</v>
      </c>
      <c r="E54" s="160"/>
      <c r="F54" s="860" t="s">
        <v>578</v>
      </c>
      <c r="G54" s="160"/>
      <c r="H54" s="233">
        <v>2011</v>
      </c>
      <c r="I54" s="160" t="s">
        <v>409</v>
      </c>
      <c r="J54" s="160" t="s">
        <v>373</v>
      </c>
      <c r="K54" s="160" t="s">
        <v>321</v>
      </c>
      <c r="L54" s="885" t="s">
        <v>310</v>
      </c>
      <c r="M54" s="235"/>
      <c r="N54" s="229"/>
    </row>
    <row r="55" spans="1:14">
      <c r="A55" s="251"/>
      <c r="B55" s="11"/>
      <c r="C55" s="237"/>
      <c r="D55" s="159"/>
      <c r="E55" s="163"/>
      <c r="F55" s="876" t="s">
        <v>460</v>
      </c>
      <c r="G55" s="163"/>
      <c r="H55" s="158"/>
      <c r="I55" s="163"/>
      <c r="J55" s="163"/>
      <c r="K55" s="163"/>
      <c r="L55" s="798"/>
      <c r="M55" s="134"/>
      <c r="N55" s="229"/>
    </row>
    <row r="56" spans="1:14">
      <c r="A56" s="251"/>
      <c r="B56" s="11"/>
      <c r="C56" s="237"/>
      <c r="D56" s="188"/>
      <c r="E56" s="160"/>
      <c r="F56" s="169"/>
      <c r="G56" s="160"/>
      <c r="H56" s="158"/>
      <c r="I56" s="160"/>
      <c r="J56" s="160"/>
      <c r="K56" s="160"/>
      <c r="L56" s="798"/>
      <c r="M56" s="134"/>
      <c r="N56" s="229"/>
    </row>
    <row r="57" spans="1:14" ht="14.25">
      <c r="A57" s="251"/>
      <c r="B57" s="11"/>
      <c r="C57" s="488" t="s">
        <v>221</v>
      </c>
      <c r="D57" s="396"/>
      <c r="E57" s="397"/>
      <c r="F57" s="329"/>
      <c r="G57" s="397"/>
      <c r="H57" s="395"/>
      <c r="I57" s="397"/>
      <c r="J57" s="397"/>
      <c r="K57" s="397"/>
      <c r="L57" s="953"/>
      <c r="M57" s="5"/>
      <c r="N57" s="229"/>
    </row>
    <row r="58" spans="1:14">
      <c r="A58" s="8"/>
      <c r="B58" s="689"/>
      <c r="C58" s="245" t="s">
        <v>367</v>
      </c>
      <c r="D58" s="387" t="s">
        <v>506</v>
      </c>
      <c r="E58" s="440"/>
      <c r="F58" s="329"/>
      <c r="G58" s="440"/>
      <c r="H58" s="1038" t="s">
        <v>319</v>
      </c>
      <c r="I58" s="440" t="s">
        <v>506</v>
      </c>
      <c r="J58" s="440" t="s">
        <v>319</v>
      </c>
      <c r="K58" s="440" t="s">
        <v>319</v>
      </c>
      <c r="L58" s="952" t="s">
        <v>319</v>
      </c>
      <c r="M58" s="689"/>
      <c r="N58" s="244"/>
    </row>
    <row r="59" spans="1:14">
      <c r="A59" s="251"/>
      <c r="B59" s="11"/>
      <c r="C59" s="237"/>
      <c r="D59" s="424"/>
      <c r="E59" s="425"/>
      <c r="F59" s="329"/>
      <c r="G59" s="425"/>
      <c r="H59" s="423"/>
      <c r="I59" s="425"/>
      <c r="J59" s="425"/>
      <c r="K59" s="425"/>
      <c r="L59" s="935"/>
      <c r="M59" s="134"/>
      <c r="N59" s="229"/>
    </row>
    <row r="60" spans="1:14">
      <c r="A60" s="8"/>
      <c r="B60" s="5"/>
      <c r="C60" s="488" t="s">
        <v>298</v>
      </c>
      <c r="D60" s="389">
        <f>D61+D62</f>
        <v>4273</v>
      </c>
      <c r="E60" s="390"/>
      <c r="F60" s="657">
        <f>D60/L60-1</f>
        <v>0.1018566271273853</v>
      </c>
      <c r="G60" s="390"/>
      <c r="H60" s="513">
        <f>I60</f>
        <v>4131</v>
      </c>
      <c r="I60" s="390">
        <f>I61+I62</f>
        <v>4131</v>
      </c>
      <c r="J60" s="390">
        <f>J61+J62</f>
        <v>4070</v>
      </c>
      <c r="K60" s="390">
        <f>K61+K62</f>
        <v>3907</v>
      </c>
      <c r="L60" s="903">
        <f>L61+L62</f>
        <v>3878</v>
      </c>
      <c r="M60" s="5"/>
      <c r="N60" s="240"/>
    </row>
    <row r="61" spans="1:14">
      <c r="A61" s="8"/>
      <c r="B61" s="689"/>
      <c r="C61" s="245" t="s">
        <v>276</v>
      </c>
      <c r="D61" s="385">
        <v>818</v>
      </c>
      <c r="E61" s="386"/>
      <c r="F61" s="329">
        <f t="shared" ref="F61:F84" si="3">D61/L61-1</f>
        <v>8.0581241743725274E-2</v>
      </c>
      <c r="G61" s="386"/>
      <c r="H61" s="514">
        <f>I61</f>
        <v>809</v>
      </c>
      <c r="I61" s="386">
        <v>809</v>
      </c>
      <c r="J61" s="386">
        <v>788</v>
      </c>
      <c r="K61" s="386">
        <v>777</v>
      </c>
      <c r="L61" s="902">
        <v>757</v>
      </c>
      <c r="M61" s="689"/>
      <c r="N61" s="244"/>
    </row>
    <row r="62" spans="1:14" ht="14.25">
      <c r="A62" s="8"/>
      <c r="B62" s="689"/>
      <c r="C62" s="245" t="s">
        <v>308</v>
      </c>
      <c r="D62" s="385">
        <v>3455</v>
      </c>
      <c r="E62" s="386"/>
      <c r="F62" s="360">
        <f t="shared" si="3"/>
        <v>0.10701698173662288</v>
      </c>
      <c r="G62" s="386"/>
      <c r="H62" s="514">
        <f>I62</f>
        <v>3322</v>
      </c>
      <c r="I62" s="386">
        <v>3322</v>
      </c>
      <c r="J62" s="386">
        <v>3282</v>
      </c>
      <c r="K62" s="386">
        <v>3130</v>
      </c>
      <c r="L62" s="902">
        <v>3121</v>
      </c>
      <c r="M62" s="689"/>
      <c r="N62" s="244"/>
    </row>
    <row r="63" spans="1:14">
      <c r="A63" s="8"/>
      <c r="B63" s="689"/>
      <c r="C63" s="6" t="s">
        <v>67</v>
      </c>
      <c r="D63" s="358">
        <v>0.77</v>
      </c>
      <c r="E63" s="362"/>
      <c r="F63" s="329"/>
      <c r="G63" s="362"/>
      <c r="H63" s="545">
        <f>I63</f>
        <v>0.78</v>
      </c>
      <c r="I63" s="362">
        <v>0.78</v>
      </c>
      <c r="J63" s="362">
        <v>0.78</v>
      </c>
      <c r="K63" s="362">
        <v>0.8</v>
      </c>
      <c r="L63" s="888">
        <v>0.8</v>
      </c>
      <c r="M63" s="689"/>
      <c r="N63" s="244"/>
    </row>
    <row r="64" spans="1:14">
      <c r="A64" s="8"/>
      <c r="B64" s="10"/>
      <c r="C64" s="6"/>
      <c r="D64" s="396"/>
      <c r="E64" s="397"/>
      <c r="F64" s="329"/>
      <c r="G64" s="397"/>
      <c r="H64" s="395"/>
      <c r="I64" s="397"/>
      <c r="J64" s="397"/>
      <c r="K64" s="397"/>
      <c r="L64" s="953"/>
      <c r="M64" s="10"/>
      <c r="N64" s="244"/>
    </row>
    <row r="65" spans="1:14">
      <c r="A65" s="8"/>
      <c r="B65" s="10"/>
      <c r="C65" s="488" t="s">
        <v>551</v>
      </c>
      <c r="D65" s="389">
        <f>D60-H60</f>
        <v>142</v>
      </c>
      <c r="E65" s="390"/>
      <c r="F65" s="334"/>
      <c r="G65" s="390"/>
      <c r="H65" s="391">
        <f>I65+K65+L65+J65</f>
        <v>403</v>
      </c>
      <c r="I65" s="390">
        <f t="shared" ref="I65:K67" si="4">I60-J60</f>
        <v>61</v>
      </c>
      <c r="J65" s="390">
        <f t="shared" si="4"/>
        <v>163</v>
      </c>
      <c r="K65" s="390">
        <f t="shared" si="4"/>
        <v>29</v>
      </c>
      <c r="L65" s="903">
        <v>150</v>
      </c>
      <c r="M65" s="10"/>
      <c r="N65" s="244"/>
    </row>
    <row r="66" spans="1:14">
      <c r="A66" s="8"/>
      <c r="B66" s="689"/>
      <c r="C66" s="245" t="s">
        <v>276</v>
      </c>
      <c r="D66" s="385">
        <f>D61-H61</f>
        <v>9</v>
      </c>
      <c r="E66" s="386"/>
      <c r="F66" s="329"/>
      <c r="G66" s="386"/>
      <c r="H66" s="388">
        <f>I66+K66+L66+J66</f>
        <v>66</v>
      </c>
      <c r="I66" s="386">
        <f t="shared" si="4"/>
        <v>21</v>
      </c>
      <c r="J66" s="386">
        <f t="shared" si="4"/>
        <v>11</v>
      </c>
      <c r="K66" s="386">
        <f t="shared" si="4"/>
        <v>20</v>
      </c>
      <c r="L66" s="902">
        <v>14</v>
      </c>
      <c r="M66" s="689"/>
      <c r="N66" s="244"/>
    </row>
    <row r="67" spans="1:14" ht="14.25">
      <c r="A67" s="8"/>
      <c r="B67" s="689"/>
      <c r="C67" s="245" t="s">
        <v>308</v>
      </c>
      <c r="D67" s="385">
        <f>D62-H62</f>
        <v>133</v>
      </c>
      <c r="E67" s="386"/>
      <c r="F67" s="329"/>
      <c r="G67" s="386"/>
      <c r="H67" s="388">
        <f>I67+K67+L67+J67</f>
        <v>337</v>
      </c>
      <c r="I67" s="386">
        <f t="shared" si="4"/>
        <v>40</v>
      </c>
      <c r="J67" s="386">
        <f t="shared" si="4"/>
        <v>152</v>
      </c>
      <c r="K67" s="386">
        <f t="shared" si="4"/>
        <v>9</v>
      </c>
      <c r="L67" s="902">
        <v>136</v>
      </c>
      <c r="M67" s="689"/>
      <c r="N67" s="244"/>
    </row>
    <row r="68" spans="1:14">
      <c r="A68" s="251"/>
      <c r="B68" s="11"/>
      <c r="C68" s="237"/>
      <c r="D68" s="396"/>
      <c r="E68" s="397"/>
      <c r="F68" s="329"/>
      <c r="G68" s="397"/>
      <c r="H68" s="395"/>
      <c r="I68" s="397"/>
      <c r="J68" s="397"/>
      <c r="K68" s="397"/>
      <c r="L68" s="953"/>
      <c r="M68" s="134"/>
      <c r="N68" s="229"/>
    </row>
    <row r="69" spans="1:14">
      <c r="A69" s="8"/>
      <c r="B69" s="5"/>
      <c r="C69" s="488" t="s">
        <v>408</v>
      </c>
      <c r="D69" s="436">
        <v>170</v>
      </c>
      <c r="E69" s="437"/>
      <c r="F69" s="334">
        <f t="shared" si="3"/>
        <v>6.25E-2</v>
      </c>
      <c r="G69" s="437"/>
      <c r="H69" s="435">
        <f>L69+K69+J69+I69</f>
        <v>687</v>
      </c>
      <c r="I69" s="437">
        <v>180</v>
      </c>
      <c r="J69" s="437">
        <v>176</v>
      </c>
      <c r="K69" s="437">
        <v>171</v>
      </c>
      <c r="L69" s="954">
        <v>160</v>
      </c>
      <c r="M69" s="5"/>
      <c r="N69" s="244"/>
    </row>
    <row r="70" spans="1:14">
      <c r="A70" s="251"/>
      <c r="B70" s="11"/>
      <c r="C70" s="237"/>
      <c r="D70" s="396"/>
      <c r="E70" s="397"/>
      <c r="F70" s="329"/>
      <c r="G70" s="397"/>
      <c r="H70" s="395"/>
      <c r="I70" s="397"/>
      <c r="J70" s="397"/>
      <c r="K70" s="397"/>
      <c r="L70" s="953"/>
      <c r="M70" s="134"/>
      <c r="N70" s="229"/>
    </row>
    <row r="71" spans="1:14">
      <c r="A71" s="8"/>
      <c r="B71" s="5"/>
      <c r="C71" s="488" t="s">
        <v>68</v>
      </c>
      <c r="D71" s="436">
        <v>13</v>
      </c>
      <c r="E71" s="437"/>
      <c r="F71" s="334">
        <f t="shared" si="3"/>
        <v>-7.1428571428571397E-2</v>
      </c>
      <c r="G71" s="437"/>
      <c r="H71" s="435">
        <v>14</v>
      </c>
      <c r="I71" s="437">
        <v>14</v>
      </c>
      <c r="J71" s="437">
        <v>15</v>
      </c>
      <c r="K71" s="437">
        <v>14</v>
      </c>
      <c r="L71" s="954">
        <v>14</v>
      </c>
      <c r="M71" s="5"/>
      <c r="N71" s="244"/>
    </row>
    <row r="72" spans="1:14">
      <c r="A72" s="8"/>
      <c r="B72" s="689"/>
      <c r="C72" s="241" t="s">
        <v>276</v>
      </c>
      <c r="D72" s="393">
        <v>40</v>
      </c>
      <c r="E72" s="394"/>
      <c r="F72" s="329">
        <f t="shared" si="3"/>
        <v>-2.4390243902439046E-2</v>
      </c>
      <c r="G72" s="394"/>
      <c r="H72" s="392">
        <v>43</v>
      </c>
      <c r="I72" s="394">
        <v>43</v>
      </c>
      <c r="J72" s="394">
        <v>44</v>
      </c>
      <c r="K72" s="394">
        <v>43</v>
      </c>
      <c r="L72" s="955">
        <v>41</v>
      </c>
      <c r="M72" s="689"/>
      <c r="N72" s="240"/>
    </row>
    <row r="73" spans="1:14">
      <c r="A73" s="8"/>
      <c r="B73" s="689"/>
      <c r="C73" s="241" t="s">
        <v>277</v>
      </c>
      <c r="D73" s="393">
        <v>7</v>
      </c>
      <c r="E73" s="394"/>
      <c r="F73" s="329">
        <f t="shared" si="3"/>
        <v>0</v>
      </c>
      <c r="G73" s="394"/>
      <c r="H73" s="392">
        <v>8</v>
      </c>
      <c r="I73" s="394">
        <v>8</v>
      </c>
      <c r="J73" s="394">
        <v>8</v>
      </c>
      <c r="K73" s="394">
        <v>8</v>
      </c>
      <c r="L73" s="955">
        <v>7</v>
      </c>
      <c r="M73" s="689"/>
      <c r="N73" s="240"/>
    </row>
    <row r="74" spans="1:14">
      <c r="A74" s="8"/>
      <c r="B74" s="689"/>
      <c r="C74" s="6" t="s">
        <v>58</v>
      </c>
      <c r="D74" s="358">
        <v>0.24</v>
      </c>
      <c r="E74" s="362"/>
      <c r="F74" s="329"/>
      <c r="G74" s="362"/>
      <c r="H74" s="430">
        <v>0.2</v>
      </c>
      <c r="I74" s="362">
        <v>0.22</v>
      </c>
      <c r="J74" s="362">
        <v>0.19</v>
      </c>
      <c r="K74" s="362">
        <v>0.2</v>
      </c>
      <c r="L74" s="888">
        <v>0.2</v>
      </c>
      <c r="M74" s="689"/>
      <c r="N74" s="244"/>
    </row>
    <row r="75" spans="1:14">
      <c r="A75" s="251"/>
      <c r="B75" s="546"/>
      <c r="C75" s="690"/>
      <c r="D75" s="396"/>
      <c r="E75" s="397"/>
      <c r="F75" s="329"/>
      <c r="G75" s="397"/>
      <c r="H75" s="395"/>
      <c r="I75" s="397"/>
      <c r="J75" s="397"/>
      <c r="K75" s="397"/>
      <c r="L75" s="953"/>
      <c r="M75" s="134"/>
      <c r="N75" s="229"/>
    </row>
    <row r="76" spans="1:14">
      <c r="A76" s="8"/>
      <c r="B76" s="6"/>
      <c r="C76" s="488" t="s">
        <v>295</v>
      </c>
      <c r="D76" s="452">
        <v>1614</v>
      </c>
      <c r="E76" s="445"/>
      <c r="F76" s="334">
        <f t="shared" si="3"/>
        <v>6.887417218543046E-2</v>
      </c>
      <c r="G76" s="445"/>
      <c r="H76" s="559">
        <f>L76+K76+J76+I76</f>
        <v>6119</v>
      </c>
      <c r="I76" s="445">
        <v>1599</v>
      </c>
      <c r="J76" s="445">
        <v>1466</v>
      </c>
      <c r="K76" s="445">
        <v>1544</v>
      </c>
      <c r="L76" s="958">
        <v>1510</v>
      </c>
      <c r="M76" s="11"/>
      <c r="N76" s="225"/>
    </row>
    <row r="77" spans="1:14">
      <c r="A77" s="251"/>
      <c r="B77" s="11"/>
      <c r="C77" s="237"/>
      <c r="D77" s="396"/>
      <c r="E77" s="397"/>
      <c r="F77" s="329"/>
      <c r="G77" s="397"/>
      <c r="H77" s="395"/>
      <c r="I77" s="397"/>
      <c r="J77" s="397"/>
      <c r="K77" s="397"/>
      <c r="L77" s="953"/>
      <c r="M77" s="134"/>
      <c r="N77" s="229"/>
    </row>
    <row r="78" spans="1:14">
      <c r="A78" s="8"/>
      <c r="B78" s="2"/>
      <c r="C78" s="488" t="s">
        <v>371</v>
      </c>
      <c r="D78" s="447">
        <v>128</v>
      </c>
      <c r="E78" s="446"/>
      <c r="F78" s="334">
        <f t="shared" si="3"/>
        <v>-2.9504175196383819E-2</v>
      </c>
      <c r="G78" s="446"/>
      <c r="H78" s="513">
        <v>128</v>
      </c>
      <c r="I78" s="446">
        <v>129</v>
      </c>
      <c r="J78" s="446">
        <v>122.9612081257</v>
      </c>
      <c r="K78" s="446">
        <v>130.31793631959999</v>
      </c>
      <c r="L78" s="959">
        <v>131.89134536040001</v>
      </c>
      <c r="M78" s="11"/>
      <c r="N78" s="225"/>
    </row>
    <row r="79" spans="1:14">
      <c r="A79" s="8"/>
      <c r="B79" s="689"/>
      <c r="C79" s="241" t="s">
        <v>276</v>
      </c>
      <c r="D79" s="449">
        <v>449</v>
      </c>
      <c r="E79" s="448"/>
      <c r="F79" s="329">
        <f t="shared" si="3"/>
        <v>-2.3913043478260843E-2</v>
      </c>
      <c r="G79" s="448"/>
      <c r="H79" s="514">
        <v>444</v>
      </c>
      <c r="I79" s="448">
        <v>449</v>
      </c>
      <c r="J79" s="448">
        <v>414</v>
      </c>
      <c r="K79" s="448">
        <v>455</v>
      </c>
      <c r="L79" s="960">
        <v>460</v>
      </c>
      <c r="M79" s="689"/>
      <c r="N79" s="244"/>
    </row>
    <row r="80" spans="1:14">
      <c r="A80" s="8"/>
      <c r="B80" s="689"/>
      <c r="C80" s="241" t="s">
        <v>277</v>
      </c>
      <c r="D80" s="449">
        <v>51</v>
      </c>
      <c r="E80" s="448"/>
      <c r="F80" s="329">
        <f t="shared" si="3"/>
        <v>-1.9230769230769273E-2</v>
      </c>
      <c r="G80" s="448"/>
      <c r="H80" s="514">
        <v>52</v>
      </c>
      <c r="I80" s="448">
        <v>52</v>
      </c>
      <c r="J80" s="448">
        <v>52</v>
      </c>
      <c r="K80" s="448">
        <v>52</v>
      </c>
      <c r="L80" s="960">
        <v>52</v>
      </c>
      <c r="M80" s="689"/>
      <c r="N80" s="244"/>
    </row>
    <row r="81" spans="1:14">
      <c r="A81" s="8"/>
      <c r="B81" s="10"/>
      <c r="C81" s="237"/>
      <c r="D81" s="454"/>
      <c r="E81" s="455"/>
      <c r="F81" s="879"/>
      <c r="G81" s="455"/>
      <c r="H81" s="453"/>
      <c r="I81" s="455"/>
      <c r="J81" s="455"/>
      <c r="K81" s="455"/>
      <c r="L81" s="961"/>
      <c r="M81" s="134"/>
      <c r="N81" s="229"/>
    </row>
    <row r="82" spans="1:14">
      <c r="A82" s="8"/>
      <c r="B82" s="10"/>
      <c r="C82" s="488" t="s">
        <v>272</v>
      </c>
      <c r="D82" s="436">
        <v>19</v>
      </c>
      <c r="E82" s="437"/>
      <c r="F82" s="657">
        <f t="shared" si="3"/>
        <v>0.26666666666666661</v>
      </c>
      <c r="G82" s="437"/>
      <c r="H82" s="435">
        <v>19</v>
      </c>
      <c r="I82" s="437">
        <v>23</v>
      </c>
      <c r="J82" s="437">
        <v>20</v>
      </c>
      <c r="K82" s="437">
        <v>17</v>
      </c>
      <c r="L82" s="954">
        <v>15</v>
      </c>
      <c r="M82" s="134"/>
      <c r="N82" s="229"/>
    </row>
    <row r="83" spans="1:14">
      <c r="A83" s="8"/>
      <c r="B83" s="689"/>
      <c r="C83" s="241" t="s">
        <v>276</v>
      </c>
      <c r="D83" s="393">
        <v>77</v>
      </c>
      <c r="E83" s="394"/>
      <c r="F83" s="329">
        <f t="shared" si="3"/>
        <v>-1.2820512820512775E-2</v>
      </c>
      <c r="G83" s="394"/>
      <c r="H83" s="392">
        <v>77</v>
      </c>
      <c r="I83" s="394">
        <v>73</v>
      </c>
      <c r="J83" s="394">
        <v>73</v>
      </c>
      <c r="K83" s="394">
        <v>82</v>
      </c>
      <c r="L83" s="955">
        <v>78</v>
      </c>
      <c r="M83" s="134"/>
      <c r="N83" s="229"/>
    </row>
    <row r="84" spans="1:14">
      <c r="A84" s="8"/>
      <c r="B84" s="689"/>
      <c r="C84" s="241" t="s">
        <v>277</v>
      </c>
      <c r="D84" s="393">
        <v>11</v>
      </c>
      <c r="E84" s="394"/>
      <c r="F84" s="360">
        <f t="shared" si="3"/>
        <v>0.83333333333333326</v>
      </c>
      <c r="G84" s="394"/>
      <c r="H84" s="392">
        <v>8</v>
      </c>
      <c r="I84" s="394">
        <v>11</v>
      </c>
      <c r="J84" s="394">
        <v>11</v>
      </c>
      <c r="K84" s="394">
        <v>7</v>
      </c>
      <c r="L84" s="955">
        <v>6</v>
      </c>
      <c r="M84" s="689"/>
      <c r="N84" s="240"/>
    </row>
    <row r="85" spans="1:14">
      <c r="A85" s="251"/>
      <c r="B85" s="11"/>
      <c r="C85" s="237"/>
      <c r="D85" s="396"/>
      <c r="E85" s="397"/>
      <c r="F85" s="329"/>
      <c r="G85" s="397"/>
      <c r="H85" s="395"/>
      <c r="I85" s="397"/>
      <c r="J85" s="397"/>
      <c r="K85" s="397"/>
      <c r="L85" s="953"/>
      <c r="M85" s="134"/>
      <c r="N85" s="229"/>
    </row>
    <row r="86" spans="1:14">
      <c r="A86" s="251"/>
      <c r="B86" s="11"/>
      <c r="C86" s="488" t="s">
        <v>70</v>
      </c>
      <c r="D86" s="451">
        <v>0.16</v>
      </c>
      <c r="E86" s="450"/>
      <c r="F86" s="334"/>
      <c r="G86" s="450"/>
      <c r="H86" s="986">
        <f>AVERAGE(I86:L86)</f>
        <v>0.245</v>
      </c>
      <c r="I86" s="450">
        <v>0.24</v>
      </c>
      <c r="J86" s="450">
        <v>0.14000000000000001</v>
      </c>
      <c r="K86" s="450">
        <v>0.35</v>
      </c>
      <c r="L86" s="956">
        <v>0.25</v>
      </c>
      <c r="M86" s="5"/>
      <c r="N86" s="229"/>
    </row>
    <row r="87" spans="1:14">
      <c r="A87" s="8"/>
      <c r="B87" s="689"/>
      <c r="C87" s="241" t="s">
        <v>276</v>
      </c>
      <c r="D87" s="358">
        <v>0.22</v>
      </c>
      <c r="E87" s="362"/>
      <c r="F87" s="329"/>
      <c r="G87" s="362"/>
      <c r="H87" s="545">
        <f>AVERAGE(I87:L87)</f>
        <v>0.18</v>
      </c>
      <c r="I87" s="362">
        <v>0.19</v>
      </c>
      <c r="J87" s="362">
        <v>0.17</v>
      </c>
      <c r="K87" s="362">
        <v>0.16</v>
      </c>
      <c r="L87" s="888">
        <v>0.2</v>
      </c>
      <c r="M87" s="689"/>
      <c r="N87" s="244"/>
    </row>
    <row r="88" spans="1:14">
      <c r="A88" s="8"/>
      <c r="B88" s="689"/>
      <c r="C88" s="241" t="s">
        <v>277</v>
      </c>
      <c r="D88" s="358">
        <v>0.15</v>
      </c>
      <c r="E88" s="362"/>
      <c r="F88" s="329"/>
      <c r="G88" s="362"/>
      <c r="H88" s="1038">
        <f>AVERAGE(I88:L88)</f>
        <v>0.26500000000000001</v>
      </c>
      <c r="I88" s="362">
        <v>0.26</v>
      </c>
      <c r="J88" s="362">
        <v>0.13</v>
      </c>
      <c r="K88" s="362">
        <v>0.4</v>
      </c>
      <c r="L88" s="888">
        <v>0.27</v>
      </c>
      <c r="M88" s="689"/>
      <c r="N88" s="244"/>
    </row>
    <row r="89" spans="1:14">
      <c r="A89" s="251"/>
      <c r="B89" s="11"/>
      <c r="C89" s="237"/>
      <c r="D89" s="268"/>
      <c r="E89" s="256"/>
      <c r="F89" s="527"/>
      <c r="G89" s="256"/>
      <c r="H89" s="254"/>
      <c r="I89" s="256"/>
      <c r="J89" s="256"/>
      <c r="K89" s="256"/>
      <c r="L89" s="957"/>
      <c r="M89" s="134"/>
      <c r="N89" s="229"/>
    </row>
    <row r="90" spans="1:14" ht="8.25" customHeight="1">
      <c r="A90" s="251"/>
      <c r="B90" s="226"/>
      <c r="C90" s="226"/>
      <c r="D90" s="227"/>
      <c r="E90" s="227"/>
      <c r="F90" s="153"/>
      <c r="G90" s="227"/>
      <c r="H90" s="227"/>
      <c r="I90" s="227"/>
      <c r="J90" s="227"/>
      <c r="K90" s="227"/>
      <c r="L90" s="227"/>
      <c r="M90" s="228"/>
      <c r="N90" s="229"/>
    </row>
    <row r="91" spans="1:14" ht="12.75" customHeight="1">
      <c r="A91" s="248"/>
      <c r="B91" s="258" t="s">
        <v>297</v>
      </c>
      <c r="C91" s="248"/>
      <c r="D91" s="259"/>
      <c r="E91" s="259"/>
      <c r="F91" s="169"/>
      <c r="G91" s="259"/>
      <c r="H91" s="259"/>
      <c r="I91" s="259"/>
      <c r="J91" s="259"/>
      <c r="K91" s="259"/>
      <c r="L91" s="259"/>
      <c r="M91" s="260"/>
      <c r="N91" s="261"/>
    </row>
    <row r="92" spans="1:14" ht="14.25">
      <c r="A92" s="248"/>
      <c r="B92" s="257" t="s">
        <v>553</v>
      </c>
      <c r="C92" s="248"/>
      <c r="D92" s="248"/>
      <c r="E92" s="248"/>
      <c r="F92" s="882"/>
      <c r="G92" s="248"/>
      <c r="H92" s="248"/>
      <c r="I92" s="248"/>
      <c r="J92" s="248"/>
      <c r="K92" s="248"/>
      <c r="L92" s="248"/>
      <c r="M92" s="248"/>
      <c r="N92" s="248"/>
    </row>
    <row r="93" spans="1:14" ht="14.25">
      <c r="A93" s="249"/>
      <c r="B93" s="257" t="s">
        <v>529</v>
      </c>
      <c r="C93" s="248"/>
      <c r="D93" s="248"/>
      <c r="E93" s="248"/>
      <c r="F93" s="882"/>
      <c r="G93" s="248"/>
      <c r="H93" s="248"/>
      <c r="I93" s="248"/>
      <c r="J93" s="248"/>
      <c r="K93" s="248"/>
      <c r="L93" s="248"/>
      <c r="M93" s="248"/>
      <c r="N93" s="248"/>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65" fitToHeight="0" orientation="portrait" r:id="rId1"/>
  <headerFooter alignWithMargins="0">
    <oddHeader>&amp;CKPN Investor Relations</oddHeader>
    <oddFooter>&amp;L&amp;8Q1 2012&amp;C&amp;8&amp;A&amp;R&amp;8                   &amp;P/&amp;N</oddFooter>
  </headerFooter>
  <rowBreaks count="1" manualBreakCount="1">
    <brk id="52"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view="pageBreakPreview" zoomScale="85" zoomScaleNormal="100" zoomScaleSheetLayoutView="85" workbookViewId="0"/>
  </sheetViews>
  <sheetFormatPr defaultRowHeight="12"/>
  <cols>
    <col min="1" max="1" width="1.28515625" style="154" customWidth="1"/>
    <col min="2" max="2" width="1.85546875" style="154" customWidth="1"/>
    <col min="3" max="3" width="55.5703125" style="154" customWidth="1"/>
    <col min="4" max="4" width="9" style="154" customWidth="1"/>
    <col min="5" max="5" width="1.7109375" style="154" customWidth="1"/>
    <col min="6" max="6" width="9" style="207" customWidth="1"/>
    <col min="7" max="7" width="1.7109375" style="154" customWidth="1"/>
    <col min="8" max="12" width="9" style="154" customWidth="1"/>
    <col min="13" max="13" width="1.7109375" style="154" customWidth="1"/>
    <col min="14" max="14" width="1.28515625" style="154" customWidth="1"/>
    <col min="15" max="16384" width="9.140625" style="154"/>
  </cols>
  <sheetData>
    <row r="1" spans="1:14" ht="9" customHeight="1">
      <c r="A1" s="152"/>
      <c r="B1" s="152"/>
      <c r="C1" s="152"/>
      <c r="D1" s="152"/>
      <c r="E1" s="152"/>
      <c r="F1" s="153"/>
      <c r="G1" s="152"/>
      <c r="H1" s="152"/>
      <c r="I1" s="152"/>
      <c r="J1" s="152"/>
      <c r="K1" s="152"/>
      <c r="L1" s="152"/>
      <c r="M1" s="152"/>
      <c r="N1" s="152"/>
    </row>
    <row r="2" spans="1:14">
      <c r="A2" s="155"/>
      <c r="B2" s="160"/>
      <c r="C2" s="157" t="s">
        <v>0</v>
      </c>
      <c r="D2" s="159" t="s">
        <v>459</v>
      </c>
      <c r="E2" s="160"/>
      <c r="F2" s="860" t="s">
        <v>578</v>
      </c>
      <c r="G2" s="160"/>
      <c r="H2" s="233">
        <v>2011</v>
      </c>
      <c r="I2" s="160" t="s">
        <v>409</v>
      </c>
      <c r="J2" s="160" t="s">
        <v>373</v>
      </c>
      <c r="K2" s="160" t="s">
        <v>321</v>
      </c>
      <c r="L2" s="159" t="s">
        <v>310</v>
      </c>
      <c r="M2" s="210"/>
      <c r="N2" s="155"/>
    </row>
    <row r="3" spans="1:14">
      <c r="A3" s="152"/>
      <c r="B3" s="163"/>
      <c r="C3" s="145" t="s">
        <v>18</v>
      </c>
      <c r="D3" s="159"/>
      <c r="E3" s="142"/>
      <c r="F3" s="861" t="s">
        <v>460</v>
      </c>
      <c r="G3" s="142"/>
      <c r="H3" s="158"/>
      <c r="I3" s="142"/>
      <c r="J3" s="142"/>
      <c r="K3" s="142"/>
      <c r="L3" s="159"/>
      <c r="M3" s="211"/>
      <c r="N3" s="152"/>
    </row>
    <row r="4" spans="1:14" ht="15.75">
      <c r="A4" s="152"/>
      <c r="B4" s="163"/>
      <c r="C4" s="212"/>
      <c r="D4" s="753"/>
      <c r="E4" s="752"/>
      <c r="F4" s="962"/>
      <c r="G4" s="749"/>
      <c r="H4" s="750"/>
      <c r="I4" s="752"/>
      <c r="J4" s="752"/>
      <c r="K4" s="752"/>
      <c r="L4" s="753"/>
      <c r="M4" s="163"/>
      <c r="N4" s="152"/>
    </row>
    <row r="5" spans="1:14" s="172" customFormat="1">
      <c r="A5" s="155"/>
      <c r="B5" s="692"/>
      <c r="C5" s="487" t="s">
        <v>12</v>
      </c>
      <c r="D5" s="762">
        <f>'P&amp;L'!D23</f>
        <v>371</v>
      </c>
      <c r="E5" s="764"/>
      <c r="F5" s="1015">
        <f>D5/L5-1</f>
        <v>-0.33512544802867383</v>
      </c>
      <c r="G5" s="764"/>
      <c r="H5" s="761">
        <f>L5+K5+J5+I5</f>
        <v>1771</v>
      </c>
      <c r="I5" s="763">
        <f>'P&amp;L'!I23</f>
        <v>209</v>
      </c>
      <c r="J5" s="763">
        <f>'P&amp;L'!J23</f>
        <v>452</v>
      </c>
      <c r="K5" s="763">
        <f>'P&amp;L'!K23</f>
        <v>552</v>
      </c>
      <c r="L5" s="762">
        <f>'P&amp;L'!L23</f>
        <v>558</v>
      </c>
      <c r="M5" s="146"/>
      <c r="N5" s="155"/>
    </row>
    <row r="6" spans="1:14">
      <c r="A6" s="152"/>
      <c r="B6" s="170"/>
      <c r="C6" s="163" t="s">
        <v>240</v>
      </c>
      <c r="D6" s="766">
        <v>187</v>
      </c>
      <c r="E6" s="561"/>
      <c r="F6" s="1016">
        <f t="shared" ref="F6:F62" si="0">D6/L6-1</f>
        <v>0.20645161290322589</v>
      </c>
      <c r="G6" s="561"/>
      <c r="H6" s="765">
        <f>L6+K6+J6+I6</f>
        <v>754</v>
      </c>
      <c r="I6" s="767">
        <v>220</v>
      </c>
      <c r="J6" s="767">
        <v>199</v>
      </c>
      <c r="K6" s="767">
        <v>180</v>
      </c>
      <c r="L6" s="766">
        <v>155</v>
      </c>
      <c r="M6" s="691"/>
      <c r="N6" s="152"/>
    </row>
    <row r="7" spans="1:14">
      <c r="A7" s="152"/>
      <c r="B7" s="170"/>
      <c r="C7" s="163" t="s">
        <v>241</v>
      </c>
      <c r="D7" s="766">
        <v>6</v>
      </c>
      <c r="E7" s="561"/>
      <c r="F7" s="862" t="s">
        <v>320</v>
      </c>
      <c r="G7" s="561"/>
      <c r="H7" s="765">
        <f>L7+K7+J7+I7</f>
        <v>24</v>
      </c>
      <c r="I7" s="767">
        <v>7</v>
      </c>
      <c r="J7" s="767">
        <v>6</v>
      </c>
      <c r="K7" s="767">
        <v>12</v>
      </c>
      <c r="L7" s="766">
        <v>-1</v>
      </c>
      <c r="M7" s="691"/>
      <c r="N7" s="152"/>
    </row>
    <row r="8" spans="1:14">
      <c r="A8" s="152"/>
      <c r="B8" s="170"/>
      <c r="C8" s="163"/>
      <c r="D8" s="766"/>
      <c r="E8" s="769"/>
      <c r="F8" s="963"/>
      <c r="G8" s="769"/>
      <c r="H8" s="768"/>
      <c r="I8" s="767"/>
      <c r="J8" s="767"/>
      <c r="K8" s="767"/>
      <c r="L8" s="766"/>
      <c r="M8" s="691"/>
      <c r="N8" s="152"/>
    </row>
    <row r="9" spans="1:14">
      <c r="A9" s="152"/>
      <c r="B9" s="170"/>
      <c r="C9" s="163" t="s">
        <v>242</v>
      </c>
      <c r="D9" s="766"/>
      <c r="E9" s="769"/>
      <c r="F9" s="963"/>
      <c r="G9" s="769"/>
      <c r="H9" s="768"/>
      <c r="I9" s="767"/>
      <c r="J9" s="767"/>
      <c r="K9" s="767"/>
      <c r="L9" s="766"/>
      <c r="M9" s="691"/>
      <c r="N9" s="152"/>
    </row>
    <row r="10" spans="1:14">
      <c r="A10" s="152"/>
      <c r="B10" s="170"/>
      <c r="C10" s="163" t="s">
        <v>530</v>
      </c>
      <c r="D10" s="766">
        <v>540</v>
      </c>
      <c r="E10" s="561"/>
      <c r="F10" s="963">
        <f t="shared" si="0"/>
        <v>-3.0520646319569078E-2</v>
      </c>
      <c r="G10" s="561"/>
      <c r="H10" s="765">
        <f>L10+K10+J10+I10</f>
        <v>2589</v>
      </c>
      <c r="I10" s="767">
        <v>880</v>
      </c>
      <c r="J10" s="767">
        <v>588</v>
      </c>
      <c r="K10" s="767">
        <v>564</v>
      </c>
      <c r="L10" s="766">
        <f>'[1]P&amp;L'!H14+'[1]P&amp;L'!H15</f>
        <v>557</v>
      </c>
      <c r="M10" s="691"/>
      <c r="N10" s="152"/>
    </row>
    <row r="11" spans="1:14">
      <c r="A11" s="152"/>
      <c r="B11" s="170"/>
      <c r="C11" s="163" t="s">
        <v>243</v>
      </c>
      <c r="D11" s="766">
        <v>3</v>
      </c>
      <c r="E11" s="561"/>
      <c r="F11" s="1016">
        <f t="shared" si="0"/>
        <v>-0.4</v>
      </c>
      <c r="G11" s="561"/>
      <c r="H11" s="765">
        <f>L11+K11+J11+I11</f>
        <v>-15</v>
      </c>
      <c r="I11" s="767">
        <v>-6</v>
      </c>
      <c r="J11" s="767">
        <v>5</v>
      </c>
      <c r="K11" s="767">
        <v>-19</v>
      </c>
      <c r="L11" s="766">
        <v>5</v>
      </c>
      <c r="M11" s="691"/>
      <c r="N11" s="152"/>
    </row>
    <row r="12" spans="1:14">
      <c r="A12" s="152"/>
      <c r="B12" s="170"/>
      <c r="C12" s="163" t="s">
        <v>3</v>
      </c>
      <c r="D12" s="766">
        <v>-32</v>
      </c>
      <c r="E12" s="561"/>
      <c r="F12" s="1016">
        <f t="shared" si="0"/>
        <v>-0.17948717948717952</v>
      </c>
      <c r="G12" s="561"/>
      <c r="H12" s="765">
        <f>L12+K12+J12+I12</f>
        <v>-137</v>
      </c>
      <c r="I12" s="767">
        <v>-80</v>
      </c>
      <c r="J12" s="767">
        <v>-5</v>
      </c>
      <c r="K12" s="767">
        <v>-13</v>
      </c>
      <c r="L12" s="766">
        <v>-39</v>
      </c>
      <c r="M12" s="691"/>
      <c r="N12" s="152"/>
    </row>
    <row r="13" spans="1:14">
      <c r="A13" s="152"/>
      <c r="B13" s="170"/>
      <c r="C13" s="163" t="s">
        <v>244</v>
      </c>
      <c r="D13" s="766">
        <v>-58</v>
      </c>
      <c r="E13" s="561"/>
      <c r="F13" s="1016">
        <f t="shared" si="0"/>
        <v>-0.51666666666666661</v>
      </c>
      <c r="G13" s="561"/>
      <c r="H13" s="765">
        <f>L13+K13+J13+I13</f>
        <v>-209</v>
      </c>
      <c r="I13" s="767">
        <v>-30</v>
      </c>
      <c r="J13" s="767">
        <v>29</v>
      </c>
      <c r="K13" s="767">
        <v>-88</v>
      </c>
      <c r="L13" s="766">
        <v>-120</v>
      </c>
      <c r="M13" s="691"/>
      <c r="N13" s="152"/>
    </row>
    <row r="14" spans="1:14">
      <c r="A14" s="152"/>
      <c r="B14" s="170"/>
      <c r="C14" s="163"/>
      <c r="D14" s="762"/>
      <c r="E14" s="764"/>
      <c r="F14" s="963"/>
      <c r="G14" s="764"/>
      <c r="H14" s="770"/>
      <c r="I14" s="763"/>
      <c r="J14" s="763"/>
      <c r="K14" s="763"/>
      <c r="L14" s="762"/>
      <c r="M14" s="146"/>
      <c r="N14" s="152"/>
    </row>
    <row r="15" spans="1:14">
      <c r="A15" s="152"/>
      <c r="B15" s="170"/>
      <c r="C15" s="175" t="s">
        <v>245</v>
      </c>
      <c r="D15" s="766">
        <v>-29</v>
      </c>
      <c r="E15" s="561"/>
      <c r="F15" s="862" t="s">
        <v>320</v>
      </c>
      <c r="G15" s="561"/>
      <c r="H15" s="765">
        <f t="shared" ref="H15:H21" si="1">L15+K15+J15+I15</f>
        <v>14</v>
      </c>
      <c r="I15" s="767">
        <v>5</v>
      </c>
      <c r="J15" s="767">
        <v>7</v>
      </c>
      <c r="K15" s="767">
        <v>-8</v>
      </c>
      <c r="L15" s="766">
        <v>10</v>
      </c>
      <c r="M15" s="691"/>
      <c r="N15" s="152"/>
    </row>
    <row r="16" spans="1:14">
      <c r="A16" s="152"/>
      <c r="B16" s="170"/>
      <c r="C16" s="175" t="s">
        <v>71</v>
      </c>
      <c r="D16" s="766">
        <v>-7</v>
      </c>
      <c r="E16" s="561"/>
      <c r="F16" s="862" t="s">
        <v>320</v>
      </c>
      <c r="G16" s="561"/>
      <c r="H16" s="765">
        <f t="shared" si="1"/>
        <v>24</v>
      </c>
      <c r="I16" s="767">
        <v>-14</v>
      </c>
      <c r="J16" s="767">
        <v>57</v>
      </c>
      <c r="K16" s="767">
        <v>-84</v>
      </c>
      <c r="L16" s="766">
        <v>65</v>
      </c>
      <c r="M16" s="691"/>
      <c r="N16" s="152"/>
    </row>
    <row r="17" spans="1:14">
      <c r="A17" s="152"/>
      <c r="B17" s="170"/>
      <c r="C17" s="175" t="s">
        <v>246</v>
      </c>
      <c r="D17" s="766">
        <v>-183</v>
      </c>
      <c r="E17" s="561"/>
      <c r="F17" s="963">
        <f t="shared" si="0"/>
        <v>-4.1884816753926746E-2</v>
      </c>
      <c r="G17" s="561"/>
      <c r="H17" s="765">
        <f t="shared" si="1"/>
        <v>64</v>
      </c>
      <c r="I17" s="767">
        <v>130</v>
      </c>
      <c r="J17" s="767">
        <v>52</v>
      </c>
      <c r="K17" s="767">
        <v>73</v>
      </c>
      <c r="L17" s="766">
        <v>-191</v>
      </c>
      <c r="M17" s="691"/>
      <c r="N17" s="152"/>
    </row>
    <row r="18" spans="1:14">
      <c r="A18" s="152"/>
      <c r="B18" s="170"/>
      <c r="C18" s="175" t="s">
        <v>72</v>
      </c>
      <c r="D18" s="766">
        <v>10</v>
      </c>
      <c r="E18" s="561"/>
      <c r="F18" s="1016">
        <f t="shared" si="0"/>
        <v>-0.52380952380952384</v>
      </c>
      <c r="G18" s="561"/>
      <c r="H18" s="765">
        <f t="shared" si="1"/>
        <v>12</v>
      </c>
      <c r="I18" s="767">
        <v>-27</v>
      </c>
      <c r="J18" s="767">
        <v>5</v>
      </c>
      <c r="K18" s="767">
        <v>13</v>
      </c>
      <c r="L18" s="766">
        <v>21</v>
      </c>
      <c r="M18" s="691"/>
      <c r="N18" s="152"/>
    </row>
    <row r="19" spans="1:14">
      <c r="A19" s="152"/>
      <c r="B19" s="170"/>
      <c r="C19" s="175" t="s">
        <v>247</v>
      </c>
      <c r="D19" s="766">
        <v>-44</v>
      </c>
      <c r="E19" s="561"/>
      <c r="F19" s="1016">
        <f t="shared" si="0"/>
        <v>-0.6901408450704225</v>
      </c>
      <c r="G19" s="561"/>
      <c r="H19" s="765">
        <f t="shared" si="1"/>
        <v>150</v>
      </c>
      <c r="I19" s="767">
        <v>206</v>
      </c>
      <c r="J19" s="767">
        <v>-14</v>
      </c>
      <c r="K19" s="767">
        <v>100</v>
      </c>
      <c r="L19" s="766">
        <v>-142</v>
      </c>
      <c r="M19" s="691"/>
      <c r="N19" s="152"/>
    </row>
    <row r="20" spans="1:14">
      <c r="A20" s="152"/>
      <c r="B20" s="170"/>
      <c r="C20" s="175" t="s">
        <v>248</v>
      </c>
      <c r="D20" s="766">
        <v>34</v>
      </c>
      <c r="E20" s="561"/>
      <c r="F20" s="862" t="s">
        <v>320</v>
      </c>
      <c r="G20" s="561"/>
      <c r="H20" s="765">
        <f t="shared" si="1"/>
        <v>-151</v>
      </c>
      <c r="I20" s="767">
        <v>10</v>
      </c>
      <c r="J20" s="767">
        <v>-54</v>
      </c>
      <c r="K20" s="767">
        <v>-78</v>
      </c>
      <c r="L20" s="766">
        <v>-29</v>
      </c>
      <c r="M20" s="691"/>
      <c r="N20" s="152"/>
    </row>
    <row r="21" spans="1:14">
      <c r="A21" s="152"/>
      <c r="B21" s="170"/>
      <c r="C21" s="175" t="s">
        <v>557</v>
      </c>
      <c r="D21" s="766">
        <v>-51</v>
      </c>
      <c r="E21" s="561"/>
      <c r="F21" s="862" t="s">
        <v>497</v>
      </c>
      <c r="G21" s="561"/>
      <c r="H21" s="765">
        <f t="shared" si="1"/>
        <v>-20</v>
      </c>
      <c r="I21" s="767">
        <v>29</v>
      </c>
      <c r="J21" s="767">
        <v>-33</v>
      </c>
      <c r="K21" s="767">
        <v>-3</v>
      </c>
      <c r="L21" s="766">
        <v>-13</v>
      </c>
      <c r="M21" s="691"/>
      <c r="N21" s="152"/>
    </row>
    <row r="22" spans="1:14" s="172" customFormat="1">
      <c r="A22" s="155"/>
      <c r="B22" s="177"/>
      <c r="C22" s="142" t="s">
        <v>73</v>
      </c>
      <c r="D22" s="762">
        <f>D15+D16+D17+D18+D19+D20+D21</f>
        <v>-270</v>
      </c>
      <c r="E22" s="562"/>
      <c r="F22" s="964">
        <f t="shared" si="0"/>
        <v>-3.2258064516129004E-2</v>
      </c>
      <c r="G22" s="562"/>
      <c r="H22" s="761">
        <f>H15+H16+H17+H18+H19+H20+H21</f>
        <v>93</v>
      </c>
      <c r="I22" s="763">
        <f>I15+I16+I17+I18+I19+I20+I21</f>
        <v>339</v>
      </c>
      <c r="J22" s="763">
        <f>J15+J16+J17+J18+J19+J20+J21</f>
        <v>20</v>
      </c>
      <c r="K22" s="763">
        <f>K15+K16+K17+K18+K19+K20+K21</f>
        <v>13</v>
      </c>
      <c r="L22" s="762">
        <f>L15+L16+L17+L18+L19+L20+L21</f>
        <v>-279</v>
      </c>
      <c r="M22" s="146"/>
      <c r="N22" s="155"/>
    </row>
    <row r="23" spans="1:14">
      <c r="A23" s="152"/>
      <c r="B23" s="170"/>
      <c r="C23" s="175"/>
      <c r="D23" s="766"/>
      <c r="E23" s="561"/>
      <c r="F23" s="964"/>
      <c r="G23" s="561"/>
      <c r="H23" s="768"/>
      <c r="I23" s="767"/>
      <c r="J23" s="767"/>
      <c r="K23" s="767"/>
      <c r="L23" s="766"/>
      <c r="M23" s="146"/>
      <c r="N23" s="152"/>
    </row>
    <row r="24" spans="1:14">
      <c r="A24" s="152"/>
      <c r="B24" s="170"/>
      <c r="C24" s="175" t="s">
        <v>249</v>
      </c>
      <c r="D24" s="766">
        <v>0</v>
      </c>
      <c r="E24" s="561"/>
      <c r="F24" s="963">
        <v>0</v>
      </c>
      <c r="G24" s="561"/>
      <c r="H24" s="765">
        <f>L24+K24+J24+I24</f>
        <v>1</v>
      </c>
      <c r="I24" s="767">
        <v>0</v>
      </c>
      <c r="J24" s="767">
        <v>0</v>
      </c>
      <c r="K24" s="767">
        <v>1</v>
      </c>
      <c r="L24" s="766">
        <v>0</v>
      </c>
      <c r="M24" s="691"/>
      <c r="N24" s="152"/>
    </row>
    <row r="25" spans="1:14">
      <c r="A25" s="152"/>
      <c r="B25" s="170"/>
      <c r="C25" s="175" t="s">
        <v>250</v>
      </c>
      <c r="D25" s="766">
        <v>-91</v>
      </c>
      <c r="E25" s="561"/>
      <c r="F25" s="1016">
        <f t="shared" si="0"/>
        <v>-0.20869565217391306</v>
      </c>
      <c r="G25" s="561"/>
      <c r="H25" s="765">
        <f>L25+K25+J25+I25</f>
        <v>-231</v>
      </c>
      <c r="I25" s="767">
        <v>-82</v>
      </c>
      <c r="J25" s="767">
        <v>-127</v>
      </c>
      <c r="K25" s="767">
        <v>93</v>
      </c>
      <c r="L25" s="766">
        <v>-115</v>
      </c>
      <c r="M25" s="691"/>
      <c r="N25" s="152"/>
    </row>
    <row r="26" spans="1:14">
      <c r="A26" s="152"/>
      <c r="B26" s="170"/>
      <c r="C26" s="175" t="s">
        <v>251</v>
      </c>
      <c r="D26" s="766">
        <v>-258</v>
      </c>
      <c r="E26" s="561"/>
      <c r="F26" s="963">
        <f t="shared" si="0"/>
        <v>7.8125E-3</v>
      </c>
      <c r="G26" s="561"/>
      <c r="H26" s="765">
        <f>L26+K26+J26+I26</f>
        <v>-637</v>
      </c>
      <c r="I26" s="767">
        <v>-67</v>
      </c>
      <c r="J26" s="767">
        <v>-219</v>
      </c>
      <c r="K26" s="767">
        <v>-95</v>
      </c>
      <c r="L26" s="766">
        <v>-256</v>
      </c>
      <c r="M26" s="691"/>
      <c r="N26" s="152"/>
    </row>
    <row r="27" spans="1:14" s="172" customFormat="1">
      <c r="A27" s="155"/>
      <c r="B27" s="177"/>
      <c r="C27" s="142" t="s">
        <v>252</v>
      </c>
      <c r="D27" s="762">
        <f>D5+D6+D7+D10+D11+D12+D13+D22+D24+D25+D26</f>
        <v>398</v>
      </c>
      <c r="E27" s="562"/>
      <c r="F27" s="1015">
        <f t="shared" si="0"/>
        <v>-0.1440860215053763</v>
      </c>
      <c r="G27" s="562"/>
      <c r="H27" s="761">
        <f>H5+H6+H7+H10+H11+H12+H13+H22+H24+H25+H26</f>
        <v>4003</v>
      </c>
      <c r="I27" s="763">
        <f>I5+I6+I7+I10+I11+I12+I13+I22+I24+I25+I26</f>
        <v>1390</v>
      </c>
      <c r="J27" s="763">
        <f>J5+J6+J7+J10+J11+J12+J13+J22+J24+J25+J26</f>
        <v>948</v>
      </c>
      <c r="K27" s="763">
        <f>K5+K6+K7+K10+K11+K12+K13+K22+K24+K25+K26</f>
        <v>1200</v>
      </c>
      <c r="L27" s="762">
        <f>L5+L6+L7+L10+L11+L12+L13+L22+L24+L25+L26</f>
        <v>465</v>
      </c>
      <c r="M27" s="146"/>
      <c r="N27" s="155"/>
    </row>
    <row r="28" spans="1:14">
      <c r="A28" s="152"/>
      <c r="B28" s="170"/>
      <c r="C28" s="175"/>
      <c r="D28" s="766"/>
      <c r="E28" s="561"/>
      <c r="F28" s="964"/>
      <c r="G28" s="561"/>
      <c r="H28" s="768"/>
      <c r="I28" s="767"/>
      <c r="J28" s="767"/>
      <c r="K28" s="767"/>
      <c r="L28" s="766"/>
      <c r="M28" s="146"/>
      <c r="N28" s="152"/>
    </row>
    <row r="29" spans="1:14">
      <c r="A29" s="152"/>
      <c r="B29" s="170"/>
      <c r="C29" s="175" t="s">
        <v>253</v>
      </c>
      <c r="D29" s="766">
        <v>-4</v>
      </c>
      <c r="E29" s="561"/>
      <c r="F29" s="1016">
        <f t="shared" si="0"/>
        <v>-0.80952380952380953</v>
      </c>
      <c r="G29" s="561"/>
      <c r="H29" s="765">
        <f t="shared" ref="H29:H36" si="2">L29+K29+J29+I29</f>
        <v>-23</v>
      </c>
      <c r="I29" s="767">
        <v>3</v>
      </c>
      <c r="J29" s="767">
        <v>0</v>
      </c>
      <c r="K29" s="767">
        <v>-5</v>
      </c>
      <c r="L29" s="766">
        <v>-21</v>
      </c>
      <c r="M29" s="691"/>
      <c r="N29" s="152"/>
    </row>
    <row r="30" spans="1:14">
      <c r="A30" s="152"/>
      <c r="B30" s="170"/>
      <c r="C30" s="175" t="s">
        <v>254</v>
      </c>
      <c r="D30" s="766">
        <v>0</v>
      </c>
      <c r="E30" s="561"/>
      <c r="F30" s="863">
        <f t="shared" si="0"/>
        <v>-1</v>
      </c>
      <c r="G30" s="561"/>
      <c r="H30" s="765">
        <f t="shared" si="2"/>
        <v>-2</v>
      </c>
      <c r="I30" s="767">
        <v>-7</v>
      </c>
      <c r="J30" s="767">
        <v>0</v>
      </c>
      <c r="K30" s="767">
        <v>-2</v>
      </c>
      <c r="L30" s="766">
        <v>7</v>
      </c>
      <c r="M30" s="691"/>
      <c r="N30" s="152"/>
    </row>
    <row r="31" spans="1:14">
      <c r="A31" s="152"/>
      <c r="B31" s="170"/>
      <c r="C31" s="175" t="s">
        <v>522</v>
      </c>
      <c r="D31" s="766">
        <v>-16</v>
      </c>
      <c r="E31" s="561"/>
      <c r="F31" s="862" t="s">
        <v>320</v>
      </c>
      <c r="G31" s="561"/>
      <c r="H31" s="765">
        <f t="shared" si="2"/>
        <v>-27</v>
      </c>
      <c r="I31" s="767">
        <v>-1</v>
      </c>
      <c r="J31" s="767">
        <v>-10</v>
      </c>
      <c r="K31" s="767">
        <v>-16</v>
      </c>
      <c r="L31" s="766">
        <v>0</v>
      </c>
      <c r="M31" s="691"/>
      <c r="N31" s="152"/>
    </row>
    <row r="32" spans="1:14">
      <c r="A32" s="152"/>
      <c r="B32" s="170"/>
      <c r="C32" s="175" t="s">
        <v>255</v>
      </c>
      <c r="D32" s="766">
        <v>0</v>
      </c>
      <c r="E32" s="561"/>
      <c r="F32" s="863">
        <f t="shared" si="0"/>
        <v>-1</v>
      </c>
      <c r="G32" s="561"/>
      <c r="H32" s="765">
        <f t="shared" si="2"/>
        <v>9</v>
      </c>
      <c r="I32" s="767">
        <v>0</v>
      </c>
      <c r="J32" s="767">
        <v>1</v>
      </c>
      <c r="K32" s="767">
        <v>0</v>
      </c>
      <c r="L32" s="766">
        <v>8</v>
      </c>
      <c r="M32" s="691"/>
      <c r="N32" s="152"/>
    </row>
    <row r="33" spans="1:14">
      <c r="A33" s="152"/>
      <c r="B33" s="170"/>
      <c r="C33" s="175" t="s">
        <v>256</v>
      </c>
      <c r="D33" s="766">
        <v>-460</v>
      </c>
      <c r="E33" s="561"/>
      <c r="F33" s="863">
        <f t="shared" si="0"/>
        <v>0.20418848167539272</v>
      </c>
      <c r="G33" s="561"/>
      <c r="H33" s="765">
        <f t="shared" si="2"/>
        <v>-2047</v>
      </c>
      <c r="I33" s="767">
        <v>-652</v>
      </c>
      <c r="J33" s="767">
        <v>-498</v>
      </c>
      <c r="K33" s="767">
        <v>-515</v>
      </c>
      <c r="L33" s="766">
        <v>-382</v>
      </c>
      <c r="M33" s="691"/>
      <c r="N33" s="152"/>
    </row>
    <row r="34" spans="1:14">
      <c r="A34" s="152"/>
      <c r="B34" s="170"/>
      <c r="C34" s="175" t="s">
        <v>257</v>
      </c>
      <c r="D34" s="766">
        <v>3</v>
      </c>
      <c r="E34" s="561"/>
      <c r="F34" s="862" t="s">
        <v>498</v>
      </c>
      <c r="G34" s="561"/>
      <c r="H34" s="765">
        <f t="shared" si="2"/>
        <v>21</v>
      </c>
      <c r="I34" s="767">
        <v>19</v>
      </c>
      <c r="J34" s="767">
        <v>1</v>
      </c>
      <c r="K34" s="767">
        <v>0</v>
      </c>
      <c r="L34" s="766">
        <v>1</v>
      </c>
      <c r="M34" s="691"/>
      <c r="N34" s="152"/>
    </row>
    <row r="35" spans="1:14">
      <c r="A35" s="152"/>
      <c r="B35" s="170"/>
      <c r="C35" s="175" t="s">
        <v>74</v>
      </c>
      <c r="D35" s="766">
        <v>37</v>
      </c>
      <c r="E35" s="561"/>
      <c r="F35" s="863">
        <f t="shared" si="0"/>
        <v>-0.21276595744680848</v>
      </c>
      <c r="G35" s="561"/>
      <c r="H35" s="765">
        <f t="shared" si="2"/>
        <v>156</v>
      </c>
      <c r="I35" s="767">
        <v>81</v>
      </c>
      <c r="J35" s="767">
        <v>13</v>
      </c>
      <c r="K35" s="767">
        <v>15</v>
      </c>
      <c r="L35" s="766">
        <v>47</v>
      </c>
      <c r="M35" s="691"/>
      <c r="N35" s="152"/>
    </row>
    <row r="36" spans="1:14">
      <c r="A36" s="152"/>
      <c r="B36" s="170"/>
      <c r="C36" s="175" t="s">
        <v>258</v>
      </c>
      <c r="D36" s="766">
        <v>-36</v>
      </c>
      <c r="E36" s="561"/>
      <c r="F36" s="1016">
        <f t="shared" si="0"/>
        <v>0.19999999999999996</v>
      </c>
      <c r="G36" s="561"/>
      <c r="H36" s="765">
        <f t="shared" si="2"/>
        <v>-73</v>
      </c>
      <c r="I36" s="767">
        <v>17</v>
      </c>
      <c r="J36" s="767">
        <v>-35</v>
      </c>
      <c r="K36" s="767">
        <v>-25</v>
      </c>
      <c r="L36" s="766">
        <v>-30</v>
      </c>
      <c r="M36" s="691"/>
      <c r="N36" s="152"/>
    </row>
    <row r="37" spans="1:14" s="172" customFormat="1">
      <c r="A37" s="155"/>
      <c r="B37" s="177"/>
      <c r="C37" s="142" t="s">
        <v>20</v>
      </c>
      <c r="D37" s="762">
        <f>D29+D30+D31+D32+D33+D34+D35+D36</f>
        <v>-476</v>
      </c>
      <c r="E37" s="562"/>
      <c r="F37" s="1015">
        <f t="shared" si="0"/>
        <v>0.28648648648648645</v>
      </c>
      <c r="G37" s="562"/>
      <c r="H37" s="761">
        <f>H29+H30+H31+H32+H33+H34+H35+H36</f>
        <v>-1986</v>
      </c>
      <c r="I37" s="763">
        <f>I29+I30+I31+I32+I33+I34+I35+I36</f>
        <v>-540</v>
      </c>
      <c r="J37" s="763">
        <f>J29+J30+J31+J32+J33+J34+J35+J36</f>
        <v>-528</v>
      </c>
      <c r="K37" s="763">
        <f>K29+K30+K31+K32+K33+K34+K35+K36</f>
        <v>-548</v>
      </c>
      <c r="L37" s="762">
        <f>L29+L30+L31+L32+L33+L34+L35+L36</f>
        <v>-370</v>
      </c>
      <c r="M37" s="146"/>
      <c r="N37" s="155"/>
    </row>
    <row r="38" spans="1:14">
      <c r="A38" s="152"/>
      <c r="B38" s="170"/>
      <c r="C38" s="175"/>
      <c r="D38" s="766"/>
      <c r="E38" s="561"/>
      <c r="F38" s="964"/>
      <c r="G38" s="561"/>
      <c r="H38" s="768"/>
      <c r="I38" s="767"/>
      <c r="J38" s="767"/>
      <c r="K38" s="767"/>
      <c r="L38" s="766"/>
      <c r="M38" s="146"/>
      <c r="N38" s="152"/>
    </row>
    <row r="39" spans="1:14">
      <c r="A39" s="152"/>
      <c r="B39" s="170"/>
      <c r="C39" s="175" t="s">
        <v>76</v>
      </c>
      <c r="D39" s="766">
        <v>0</v>
      </c>
      <c r="E39" s="561"/>
      <c r="F39" s="1016">
        <f t="shared" si="0"/>
        <v>-1</v>
      </c>
      <c r="G39" s="561"/>
      <c r="H39" s="765">
        <f t="shared" ref="H39:H45" si="3">L39+K39+J39+I39</f>
        <v>-1000</v>
      </c>
      <c r="I39" s="767">
        <v>0</v>
      </c>
      <c r="J39" s="767">
        <v>-333</v>
      </c>
      <c r="K39" s="767">
        <v>-489</v>
      </c>
      <c r="L39" s="766">
        <v>-178</v>
      </c>
      <c r="M39" s="691"/>
      <c r="N39" s="152"/>
    </row>
    <row r="40" spans="1:14">
      <c r="A40" s="152"/>
      <c r="B40" s="170"/>
      <c r="C40" s="175" t="s">
        <v>259</v>
      </c>
      <c r="D40" s="766">
        <v>0</v>
      </c>
      <c r="E40" s="561"/>
      <c r="F40" s="963">
        <v>0</v>
      </c>
      <c r="G40" s="561"/>
      <c r="H40" s="771">
        <f t="shared" si="3"/>
        <v>0</v>
      </c>
      <c r="I40" s="767">
        <v>0</v>
      </c>
      <c r="J40" s="767">
        <v>0</v>
      </c>
      <c r="K40" s="767">
        <v>0</v>
      </c>
      <c r="L40" s="766">
        <v>0</v>
      </c>
      <c r="M40" s="691"/>
      <c r="N40" s="152"/>
    </row>
    <row r="41" spans="1:14">
      <c r="A41" s="152"/>
      <c r="B41" s="170"/>
      <c r="C41" s="175" t="s">
        <v>75</v>
      </c>
      <c r="D41" s="766">
        <v>0</v>
      </c>
      <c r="E41" s="561"/>
      <c r="F41" s="963">
        <v>0</v>
      </c>
      <c r="G41" s="561"/>
      <c r="H41" s="765">
        <f t="shared" si="3"/>
        <v>-1200</v>
      </c>
      <c r="I41" s="767">
        <v>0</v>
      </c>
      <c r="J41" s="767">
        <v>-405</v>
      </c>
      <c r="K41" s="767">
        <v>-795</v>
      </c>
      <c r="L41" s="766">
        <v>0</v>
      </c>
      <c r="M41" s="691"/>
      <c r="N41" s="152"/>
    </row>
    <row r="42" spans="1:14">
      <c r="A42" s="152"/>
      <c r="B42" s="170"/>
      <c r="C42" s="175" t="s">
        <v>260</v>
      </c>
      <c r="D42" s="766">
        <v>0</v>
      </c>
      <c r="E42" s="561"/>
      <c r="F42" s="1016">
        <f t="shared" si="0"/>
        <v>-1</v>
      </c>
      <c r="G42" s="561"/>
      <c r="H42" s="765">
        <f t="shared" si="3"/>
        <v>5</v>
      </c>
      <c r="I42" s="767">
        <v>0</v>
      </c>
      <c r="J42" s="767">
        <v>0</v>
      </c>
      <c r="K42" s="767">
        <v>2</v>
      </c>
      <c r="L42" s="766">
        <v>3</v>
      </c>
      <c r="M42" s="691"/>
      <c r="N42" s="152"/>
    </row>
    <row r="43" spans="1:14">
      <c r="A43" s="152"/>
      <c r="B43" s="170"/>
      <c r="C43" s="175" t="s">
        <v>261</v>
      </c>
      <c r="D43" s="766">
        <v>747</v>
      </c>
      <c r="E43" s="561"/>
      <c r="F43" s="862" t="s">
        <v>499</v>
      </c>
      <c r="G43" s="561"/>
      <c r="H43" s="771">
        <f t="shared" si="3"/>
        <v>2159</v>
      </c>
      <c r="I43" s="767">
        <v>463</v>
      </c>
      <c r="J43" s="767">
        <v>1696</v>
      </c>
      <c r="K43" s="767">
        <v>-1</v>
      </c>
      <c r="L43" s="766">
        <v>1</v>
      </c>
      <c r="M43" s="691"/>
      <c r="N43" s="152"/>
    </row>
    <row r="44" spans="1:14">
      <c r="A44" s="152"/>
      <c r="B44" s="170"/>
      <c r="C44" s="175" t="s">
        <v>262</v>
      </c>
      <c r="D44" s="766">
        <v>-410</v>
      </c>
      <c r="E44" s="561"/>
      <c r="F44" s="862" t="s">
        <v>499</v>
      </c>
      <c r="G44" s="561"/>
      <c r="H44" s="765">
        <f t="shared" si="3"/>
        <v>-1702</v>
      </c>
      <c r="I44" s="767">
        <v>-675</v>
      </c>
      <c r="J44" s="767">
        <v>-997</v>
      </c>
      <c r="K44" s="767">
        <v>-10</v>
      </c>
      <c r="L44" s="766">
        <v>-20</v>
      </c>
      <c r="M44" s="691"/>
      <c r="N44" s="152"/>
    </row>
    <row r="45" spans="1:14">
      <c r="A45" s="152"/>
      <c r="B45" s="170"/>
      <c r="C45" s="175" t="s">
        <v>263</v>
      </c>
      <c r="D45" s="766">
        <v>0</v>
      </c>
      <c r="E45" s="561"/>
      <c r="F45" s="963">
        <v>0</v>
      </c>
      <c r="G45" s="561"/>
      <c r="H45" s="765">
        <f t="shared" si="3"/>
        <v>-10</v>
      </c>
      <c r="I45" s="767">
        <v>-3</v>
      </c>
      <c r="J45" s="767">
        <v>-8</v>
      </c>
      <c r="K45" s="767">
        <v>1</v>
      </c>
      <c r="L45" s="766">
        <v>0</v>
      </c>
      <c r="M45" s="691"/>
      <c r="N45" s="152"/>
    </row>
    <row r="46" spans="1:14" s="172" customFormat="1">
      <c r="A46" s="155"/>
      <c r="B46" s="177"/>
      <c r="C46" s="142" t="s">
        <v>264</v>
      </c>
      <c r="D46" s="762">
        <f>D39+D40+D41+D42+D43+D44+D45</f>
        <v>337</v>
      </c>
      <c r="E46" s="562"/>
      <c r="F46" s="864" t="s">
        <v>320</v>
      </c>
      <c r="G46" s="562"/>
      <c r="H46" s="761">
        <f>H39+H40+H41+H42+H43+H44+H45</f>
        <v>-1748</v>
      </c>
      <c r="I46" s="763">
        <f>I39+I40+I41+I42+I43+I44+I45</f>
        <v>-215</v>
      </c>
      <c r="J46" s="763">
        <f>J39+J40+J41+J42+J43+J44+J45</f>
        <v>-47</v>
      </c>
      <c r="K46" s="763">
        <f>K39+K40+K41+K42+K43+K44+K45</f>
        <v>-1292</v>
      </c>
      <c r="L46" s="762">
        <f>L39+L40+L41+L42+L43+L44+L45</f>
        <v>-194</v>
      </c>
      <c r="M46" s="146"/>
      <c r="N46" s="155"/>
    </row>
    <row r="47" spans="1:14" s="172" customFormat="1">
      <c r="A47" s="155"/>
      <c r="B47" s="177"/>
      <c r="C47" s="215"/>
      <c r="D47" s="773"/>
      <c r="E47" s="764"/>
      <c r="F47" s="864"/>
      <c r="G47" s="764"/>
      <c r="H47" s="772"/>
      <c r="I47" s="774"/>
      <c r="J47" s="774"/>
      <c r="K47" s="774"/>
      <c r="L47" s="773"/>
      <c r="M47" s="146"/>
      <c r="N47" s="155"/>
    </row>
    <row r="48" spans="1:14" s="172" customFormat="1">
      <c r="A48" s="155"/>
      <c r="B48" s="177"/>
      <c r="C48" s="142" t="s">
        <v>137</v>
      </c>
      <c r="D48" s="762">
        <f>D27+D37+D46</f>
        <v>259</v>
      </c>
      <c r="E48" s="562"/>
      <c r="F48" s="864" t="s">
        <v>320</v>
      </c>
      <c r="G48" s="562"/>
      <c r="H48" s="761">
        <f>L48+K48+J48+I48</f>
        <v>269</v>
      </c>
      <c r="I48" s="763">
        <f>I27+I37+I46</f>
        <v>635</v>
      </c>
      <c r="J48" s="763">
        <f>J27+J37+J46</f>
        <v>373</v>
      </c>
      <c r="K48" s="763">
        <f>K27+K37+K46</f>
        <v>-640</v>
      </c>
      <c r="L48" s="762">
        <f>L27+L37+L46</f>
        <v>-99</v>
      </c>
      <c r="M48" s="146"/>
      <c r="N48" s="155"/>
    </row>
    <row r="49" spans="1:14" s="172" customFormat="1">
      <c r="A49" s="155"/>
      <c r="B49" s="177"/>
      <c r="C49" s="142"/>
      <c r="D49" s="773"/>
      <c r="E49" s="764"/>
      <c r="F49" s="964"/>
      <c r="G49" s="764"/>
      <c r="H49" s="761"/>
      <c r="I49" s="774"/>
      <c r="J49" s="774"/>
      <c r="K49" s="774"/>
      <c r="L49" s="773"/>
      <c r="M49" s="146"/>
      <c r="N49" s="155"/>
    </row>
    <row r="50" spans="1:14" s="172" customFormat="1">
      <c r="A50" s="155"/>
      <c r="B50" s="177"/>
      <c r="C50" s="142" t="s">
        <v>555</v>
      </c>
      <c r="D50" s="762">
        <f>I53</f>
        <v>950</v>
      </c>
      <c r="E50" s="562"/>
      <c r="F50" s="863">
        <f t="shared" si="0"/>
        <v>0.39296187683284467</v>
      </c>
      <c r="G50" s="562"/>
      <c r="H50" s="761">
        <f>L50</f>
        <v>682</v>
      </c>
      <c r="I50" s="763">
        <f>J53</f>
        <v>315</v>
      </c>
      <c r="J50" s="763">
        <f>K53</f>
        <v>-59</v>
      </c>
      <c r="K50" s="763">
        <f>L53</f>
        <v>581</v>
      </c>
      <c r="L50" s="762">
        <v>682</v>
      </c>
      <c r="M50" s="146"/>
      <c r="N50" s="155"/>
    </row>
    <row r="51" spans="1:14">
      <c r="A51" s="152"/>
      <c r="B51" s="170"/>
      <c r="C51" s="175" t="s">
        <v>265</v>
      </c>
      <c r="D51" s="766">
        <f>D48</f>
        <v>259</v>
      </c>
      <c r="E51" s="561"/>
      <c r="F51" s="862" t="s">
        <v>320</v>
      </c>
      <c r="G51" s="561"/>
      <c r="H51" s="765">
        <f>L51+K51+J51+I51</f>
        <v>269</v>
      </c>
      <c r="I51" s="767">
        <f>I48</f>
        <v>635</v>
      </c>
      <c r="J51" s="767">
        <f>J48</f>
        <v>373</v>
      </c>
      <c r="K51" s="767">
        <f>K48</f>
        <v>-640</v>
      </c>
      <c r="L51" s="766">
        <f>L48</f>
        <v>-99</v>
      </c>
      <c r="M51" s="691"/>
      <c r="N51" s="152"/>
    </row>
    <row r="52" spans="1:14">
      <c r="A52" s="152"/>
      <c r="B52" s="170"/>
      <c r="C52" s="175" t="s">
        <v>266</v>
      </c>
      <c r="D52" s="766">
        <v>0</v>
      </c>
      <c r="E52" s="561"/>
      <c r="F52" s="863">
        <f t="shared" si="0"/>
        <v>-1</v>
      </c>
      <c r="G52" s="561"/>
      <c r="H52" s="765">
        <f>L52+K52+J52+I52</f>
        <v>-1</v>
      </c>
      <c r="I52" s="767">
        <v>0</v>
      </c>
      <c r="J52" s="767">
        <v>1</v>
      </c>
      <c r="K52" s="767">
        <v>0</v>
      </c>
      <c r="L52" s="766">
        <v>-2</v>
      </c>
      <c r="M52" s="691"/>
      <c r="N52" s="152"/>
    </row>
    <row r="53" spans="1:14" s="172" customFormat="1">
      <c r="A53" s="155"/>
      <c r="B53" s="177"/>
      <c r="C53" s="142" t="s">
        <v>556</v>
      </c>
      <c r="D53" s="762">
        <f>D50+D51+D52</f>
        <v>1209</v>
      </c>
      <c r="E53" s="562"/>
      <c r="F53" s="862" t="s">
        <v>498</v>
      </c>
      <c r="G53" s="562"/>
      <c r="H53" s="761">
        <f>H50+H51+H52</f>
        <v>950</v>
      </c>
      <c r="I53" s="763">
        <f>I50+I51+I52</f>
        <v>950</v>
      </c>
      <c r="J53" s="763">
        <f>J50+J51+J52</f>
        <v>315</v>
      </c>
      <c r="K53" s="763">
        <f>K50+K51+K52</f>
        <v>-59</v>
      </c>
      <c r="L53" s="762">
        <f>L50+L51+L52</f>
        <v>581</v>
      </c>
      <c r="M53" s="146"/>
      <c r="N53" s="155"/>
    </row>
    <row r="54" spans="1:14">
      <c r="A54" s="152"/>
      <c r="B54" s="170"/>
      <c r="C54" s="175" t="s">
        <v>267</v>
      </c>
      <c r="D54" s="766">
        <v>90</v>
      </c>
      <c r="E54" s="561"/>
      <c r="F54" s="863">
        <f t="shared" si="0"/>
        <v>-0.75206611570247928</v>
      </c>
      <c r="G54" s="561"/>
      <c r="H54" s="771">
        <f>I54</f>
        <v>76</v>
      </c>
      <c r="I54" s="767">
        <v>76</v>
      </c>
      <c r="J54" s="767">
        <v>330</v>
      </c>
      <c r="K54" s="767">
        <v>1183</v>
      </c>
      <c r="L54" s="766">
        <v>363</v>
      </c>
      <c r="M54" s="691"/>
      <c r="N54" s="152"/>
    </row>
    <row r="55" spans="1:14">
      <c r="A55" s="152"/>
      <c r="B55" s="170"/>
      <c r="C55" s="175" t="s">
        <v>309</v>
      </c>
      <c r="D55" s="766">
        <v>-32</v>
      </c>
      <c r="E55" s="561"/>
      <c r="F55" s="862" t="s">
        <v>320</v>
      </c>
      <c r="G55" s="561"/>
      <c r="H55" s="768">
        <f>L55+K55+J55+I55</f>
        <v>-36</v>
      </c>
      <c r="I55" s="767">
        <v>-36</v>
      </c>
      <c r="J55" s="767">
        <v>0</v>
      </c>
      <c r="K55" s="767">
        <v>0</v>
      </c>
      <c r="L55" s="766">
        <v>0</v>
      </c>
      <c r="M55" s="691"/>
      <c r="N55" s="152"/>
    </row>
    <row r="56" spans="1:14" s="172" customFormat="1">
      <c r="A56" s="155"/>
      <c r="B56" s="177"/>
      <c r="C56" s="142" t="s">
        <v>268</v>
      </c>
      <c r="D56" s="762">
        <f>D53+D54+D55</f>
        <v>1267</v>
      </c>
      <c r="E56" s="562"/>
      <c r="F56" s="1015">
        <f t="shared" si="0"/>
        <v>0.34216101694915246</v>
      </c>
      <c r="G56" s="562"/>
      <c r="H56" s="761">
        <f>H53+H54+H55</f>
        <v>990</v>
      </c>
      <c r="I56" s="763">
        <f>I53+I54+I55</f>
        <v>990</v>
      </c>
      <c r="J56" s="763">
        <f>J53+J54+J55</f>
        <v>645</v>
      </c>
      <c r="K56" s="763">
        <f>K53+K54+K55</f>
        <v>1124</v>
      </c>
      <c r="L56" s="762">
        <f>L53+L54+L55</f>
        <v>944</v>
      </c>
      <c r="M56" s="146"/>
      <c r="N56" s="155"/>
    </row>
    <row r="57" spans="1:14">
      <c r="A57" s="152"/>
      <c r="B57" s="170"/>
      <c r="C57" s="142"/>
      <c r="D57" s="776"/>
      <c r="E57" s="764"/>
      <c r="F57" s="964"/>
      <c r="G57" s="764"/>
      <c r="H57" s="775"/>
      <c r="I57" s="777"/>
      <c r="J57" s="777"/>
      <c r="K57" s="777"/>
      <c r="L57" s="776"/>
      <c r="M57" s="146"/>
      <c r="N57" s="152"/>
    </row>
    <row r="58" spans="1:14">
      <c r="A58" s="152"/>
      <c r="B58" s="170"/>
      <c r="C58" s="171" t="s">
        <v>269</v>
      </c>
      <c r="D58" s="766">
        <f>D27</f>
        <v>398</v>
      </c>
      <c r="E58" s="561"/>
      <c r="F58" s="1016">
        <f t="shared" si="0"/>
        <v>-0.1440860215053763</v>
      </c>
      <c r="G58" s="561"/>
      <c r="H58" s="765">
        <f>L58+K58+J58+I58</f>
        <v>4003</v>
      </c>
      <c r="I58" s="767">
        <f>I27</f>
        <v>1390</v>
      </c>
      <c r="J58" s="767">
        <f>J27</f>
        <v>948</v>
      </c>
      <c r="K58" s="767">
        <f>K27</f>
        <v>1200</v>
      </c>
      <c r="L58" s="766">
        <f>L27</f>
        <v>465</v>
      </c>
      <c r="M58" s="691"/>
      <c r="N58" s="152"/>
    </row>
    <row r="59" spans="1:14">
      <c r="A59" s="152"/>
      <c r="B59" s="170"/>
      <c r="C59" s="171" t="s">
        <v>554</v>
      </c>
      <c r="D59" s="766">
        <v>-460</v>
      </c>
      <c r="E59" s="561"/>
      <c r="F59" s="1016">
        <f t="shared" si="0"/>
        <v>0.20418848167539272</v>
      </c>
      <c r="G59" s="561"/>
      <c r="H59" s="765">
        <f>L59+K59+J59+I59</f>
        <v>-2047</v>
      </c>
      <c r="I59" s="767">
        <f>I33</f>
        <v>-652</v>
      </c>
      <c r="J59" s="767">
        <f>J33</f>
        <v>-498</v>
      </c>
      <c r="K59" s="767">
        <v>-515</v>
      </c>
      <c r="L59" s="766">
        <v>-382</v>
      </c>
      <c r="M59" s="691"/>
      <c r="N59" s="152"/>
    </row>
    <row r="60" spans="1:14">
      <c r="A60" s="152"/>
      <c r="B60" s="170"/>
      <c r="C60" s="171" t="s">
        <v>270</v>
      </c>
      <c r="D60" s="766">
        <v>37</v>
      </c>
      <c r="E60" s="561"/>
      <c r="F60" s="1016">
        <f t="shared" si="0"/>
        <v>-0.21276595744680848</v>
      </c>
      <c r="G60" s="561"/>
      <c r="H60" s="765">
        <f>L60+K60+J60+I60</f>
        <v>156</v>
      </c>
      <c r="I60" s="767">
        <f>I35</f>
        <v>81</v>
      </c>
      <c r="J60" s="767">
        <f>J35</f>
        <v>13</v>
      </c>
      <c r="K60" s="767">
        <v>15</v>
      </c>
      <c r="L60" s="766">
        <v>47</v>
      </c>
      <c r="M60" s="691"/>
      <c r="N60" s="152"/>
    </row>
    <row r="61" spans="1:14">
      <c r="A61" s="152"/>
      <c r="B61" s="170"/>
      <c r="C61" s="171" t="s">
        <v>22</v>
      </c>
      <c r="D61" s="766">
        <v>62</v>
      </c>
      <c r="E61" s="561"/>
      <c r="F61" s="963">
        <f t="shared" si="0"/>
        <v>1.6393442622950838E-2</v>
      </c>
      <c r="G61" s="561"/>
      <c r="H61" s="765">
        <f>L61+K61+J61+I61</f>
        <v>337</v>
      </c>
      <c r="I61" s="767">
        <v>92</v>
      </c>
      <c r="J61" s="767">
        <v>92</v>
      </c>
      <c r="K61" s="767">
        <v>92</v>
      </c>
      <c r="L61" s="766">
        <v>61</v>
      </c>
      <c r="M61" s="216"/>
      <c r="N61" s="152"/>
    </row>
    <row r="62" spans="1:14" s="172" customFormat="1" ht="14.25">
      <c r="A62" s="155"/>
      <c r="B62" s="142"/>
      <c r="C62" s="142" t="s">
        <v>285</v>
      </c>
      <c r="D62" s="762">
        <f>D58+D59+D60+D61</f>
        <v>37</v>
      </c>
      <c r="E62" s="562"/>
      <c r="F62" s="1015">
        <f t="shared" si="0"/>
        <v>-0.80628272251308897</v>
      </c>
      <c r="G62" s="562"/>
      <c r="H62" s="761">
        <f>H58+H59+H60+H61</f>
        <v>2449</v>
      </c>
      <c r="I62" s="763">
        <f>I58+I59+I60+I61</f>
        <v>911</v>
      </c>
      <c r="J62" s="763">
        <f>J58+J59+J60+J61</f>
        <v>555</v>
      </c>
      <c r="K62" s="763">
        <f>K58+K59+K60+K61</f>
        <v>792</v>
      </c>
      <c r="L62" s="762">
        <f>L58+L59+L60+L61</f>
        <v>191</v>
      </c>
      <c r="M62" s="149"/>
      <c r="N62" s="155"/>
    </row>
    <row r="63" spans="1:14">
      <c r="A63" s="155"/>
      <c r="B63" s="142"/>
      <c r="C63" s="142"/>
      <c r="D63" s="205"/>
      <c r="E63" s="147"/>
      <c r="F63" s="948"/>
      <c r="G63" s="147"/>
      <c r="H63" s="214"/>
      <c r="I63" s="204"/>
      <c r="J63" s="204"/>
      <c r="K63" s="204"/>
      <c r="L63" s="205"/>
      <c r="M63" s="147"/>
      <c r="N63" s="155"/>
    </row>
    <row r="64" spans="1:14" ht="9" customHeight="1">
      <c r="A64" s="152"/>
      <c r="B64" s="152"/>
      <c r="C64" s="152"/>
      <c r="D64" s="152"/>
      <c r="E64" s="152"/>
      <c r="F64" s="153"/>
      <c r="G64" s="152"/>
      <c r="H64" s="152"/>
      <c r="I64" s="152"/>
      <c r="J64" s="152"/>
      <c r="K64" s="152"/>
      <c r="L64" s="152"/>
      <c r="M64" s="152"/>
      <c r="N64" s="152"/>
    </row>
    <row r="65" spans="1:15" ht="14.25">
      <c r="A65" s="183"/>
      <c r="B65" s="217" t="s">
        <v>388</v>
      </c>
      <c r="C65" s="184"/>
      <c r="D65" s="184"/>
      <c r="E65" s="183"/>
      <c r="F65" s="219"/>
      <c r="G65" s="183"/>
      <c r="H65" s="183"/>
      <c r="I65" s="183"/>
      <c r="J65" s="183"/>
      <c r="K65" s="183"/>
      <c r="L65" s="184"/>
      <c r="M65" s="183"/>
      <c r="N65" s="185"/>
    </row>
    <row r="66" spans="1:15" s="230" customFormat="1" ht="14.25">
      <c r="A66" s="292"/>
      <c r="B66" s="257"/>
      <c r="C66" s="292"/>
      <c r="D66" s="292"/>
      <c r="E66" s="292"/>
      <c r="F66" s="169"/>
      <c r="G66" s="292"/>
      <c r="H66" s="292"/>
      <c r="I66" s="292"/>
      <c r="J66" s="292"/>
      <c r="K66" s="292"/>
      <c r="L66" s="292"/>
      <c r="M66" s="292"/>
      <c r="N66" s="293"/>
    </row>
    <row r="67" spans="1:15" ht="9" customHeight="1">
      <c r="A67" s="152"/>
      <c r="B67" s="152"/>
      <c r="C67" s="152"/>
      <c r="D67" s="152"/>
      <c r="E67" s="152"/>
      <c r="F67" s="153"/>
      <c r="G67" s="152"/>
      <c r="H67" s="152"/>
      <c r="I67" s="152"/>
      <c r="J67" s="152"/>
      <c r="K67" s="152"/>
      <c r="L67" s="152"/>
      <c r="M67" s="152"/>
      <c r="N67" s="152"/>
    </row>
    <row r="68" spans="1:15">
      <c r="A68" s="155"/>
      <c r="B68" s="160"/>
      <c r="C68" s="157" t="s">
        <v>0</v>
      </c>
      <c r="D68" s="159" t="s">
        <v>459</v>
      </c>
      <c r="E68" s="160"/>
      <c r="F68" s="860" t="s">
        <v>578</v>
      </c>
      <c r="G68" s="160"/>
      <c r="H68" s="233">
        <v>2011</v>
      </c>
      <c r="I68" s="160" t="s">
        <v>409</v>
      </c>
      <c r="J68" s="160" t="s">
        <v>373</v>
      </c>
      <c r="K68" s="160" t="s">
        <v>321</v>
      </c>
      <c r="L68" s="159" t="s">
        <v>310</v>
      </c>
      <c r="M68" s="210"/>
      <c r="N68" s="155"/>
      <c r="O68" s="193"/>
    </row>
    <row r="69" spans="1:15">
      <c r="A69" s="152"/>
      <c r="B69" s="163"/>
      <c r="C69" s="145" t="s">
        <v>236</v>
      </c>
      <c r="D69" s="159"/>
      <c r="E69" s="163"/>
      <c r="F69" s="861" t="s">
        <v>460</v>
      </c>
      <c r="G69" s="163"/>
      <c r="H69" s="158"/>
      <c r="I69" s="163"/>
      <c r="J69" s="163"/>
      <c r="K69" s="163"/>
      <c r="L69" s="159"/>
      <c r="M69" s="211"/>
      <c r="N69" s="152"/>
      <c r="O69" s="193"/>
    </row>
    <row r="70" spans="1:15">
      <c r="A70" s="152"/>
      <c r="B70" s="163"/>
      <c r="C70" s="163"/>
      <c r="D70" s="188"/>
      <c r="E70" s="163"/>
      <c r="F70" s="800"/>
      <c r="G70" s="163"/>
      <c r="H70" s="167"/>
      <c r="I70" s="163"/>
      <c r="J70" s="163"/>
      <c r="K70" s="163"/>
      <c r="L70" s="188"/>
      <c r="M70" s="163"/>
      <c r="N70" s="152"/>
      <c r="O70" s="193"/>
    </row>
    <row r="71" spans="1:15">
      <c r="A71" s="152"/>
      <c r="B71" s="170"/>
      <c r="C71" s="171" t="s">
        <v>38</v>
      </c>
      <c r="D71" s="325">
        <v>111</v>
      </c>
      <c r="E71" s="561"/>
      <c r="F71" s="1016">
        <f>D71/L71-1</f>
        <v>0.19354838709677424</v>
      </c>
      <c r="G71" s="561"/>
      <c r="H71" s="388">
        <f>L71+K71+J71+I71</f>
        <v>609</v>
      </c>
      <c r="I71" s="349">
        <v>233</v>
      </c>
      <c r="J71" s="349">
        <v>156</v>
      </c>
      <c r="K71" s="349">
        <v>127</v>
      </c>
      <c r="L71" s="325">
        <v>93</v>
      </c>
      <c r="M71" s="213"/>
      <c r="N71" s="152"/>
      <c r="O71" s="193"/>
    </row>
    <row r="72" spans="1:15">
      <c r="A72" s="152"/>
      <c r="B72" s="170"/>
      <c r="C72" s="171" t="s">
        <v>39</v>
      </c>
      <c r="D72" s="516">
        <v>20</v>
      </c>
      <c r="E72" s="561"/>
      <c r="F72" s="963">
        <f t="shared" ref="F72:F73" si="4">D72/L72-1</f>
        <v>0</v>
      </c>
      <c r="G72" s="561"/>
      <c r="H72" s="388">
        <f>L72+K72+J72+I72</f>
        <v>114</v>
      </c>
      <c r="I72" s="349">
        <v>35</v>
      </c>
      <c r="J72" s="349">
        <v>24</v>
      </c>
      <c r="K72" s="349">
        <v>35</v>
      </c>
      <c r="L72" s="516">
        <v>20</v>
      </c>
      <c r="M72" s="213"/>
      <c r="N72" s="152"/>
      <c r="O72" s="193"/>
    </row>
    <row r="73" spans="1:15">
      <c r="A73" s="152"/>
      <c r="B73" s="170"/>
      <c r="C73" s="171" t="s">
        <v>49</v>
      </c>
      <c r="D73" s="325">
        <v>0</v>
      </c>
      <c r="E73" s="561"/>
      <c r="F73" s="1016">
        <f t="shared" si="4"/>
        <v>-1</v>
      </c>
      <c r="G73" s="561"/>
      <c r="H73" s="388">
        <f>L73+K73+J73+I73</f>
        <v>2</v>
      </c>
      <c r="I73" s="349">
        <v>0</v>
      </c>
      <c r="J73" s="349">
        <v>1</v>
      </c>
      <c r="K73" s="349">
        <v>0</v>
      </c>
      <c r="L73" s="325">
        <v>1</v>
      </c>
      <c r="M73" s="213"/>
      <c r="N73" s="152"/>
      <c r="O73" s="193"/>
    </row>
    <row r="74" spans="1:15">
      <c r="A74" s="152"/>
      <c r="B74" s="170"/>
      <c r="C74" s="171" t="s">
        <v>519</v>
      </c>
      <c r="D74" s="516">
        <v>1</v>
      </c>
      <c r="E74" s="561"/>
      <c r="F74" s="862" t="s">
        <v>320</v>
      </c>
      <c r="G74" s="561"/>
      <c r="H74" s="979">
        <f>L74+K74+J74+I74</f>
        <v>0</v>
      </c>
      <c r="I74" s="349">
        <v>1</v>
      </c>
      <c r="J74" s="349">
        <v>-2</v>
      </c>
      <c r="K74" s="349">
        <v>1</v>
      </c>
      <c r="L74" s="516">
        <v>0</v>
      </c>
      <c r="M74" s="213"/>
      <c r="N74" s="152"/>
      <c r="O74" s="193"/>
    </row>
    <row r="75" spans="1:15">
      <c r="A75" s="152"/>
      <c r="B75" s="177"/>
      <c r="C75" s="143" t="s">
        <v>40</v>
      </c>
      <c r="D75" s="347">
        <f>D71+D72+D73+D74</f>
        <v>132</v>
      </c>
      <c r="E75" s="560"/>
      <c r="F75" s="1015">
        <f>D75/L75-1</f>
        <v>0.15789473684210531</v>
      </c>
      <c r="G75" s="560"/>
      <c r="H75" s="980">
        <f>H71+H72+H73+H74</f>
        <v>725</v>
      </c>
      <c r="I75" s="348">
        <f>I71+I72+I73+I74</f>
        <v>269</v>
      </c>
      <c r="J75" s="348">
        <f>J71+J72+J73+J74</f>
        <v>179</v>
      </c>
      <c r="K75" s="348">
        <f>K71+K72+K73+K74</f>
        <v>163</v>
      </c>
      <c r="L75" s="347">
        <f>L71+L72+L73+L74</f>
        <v>114</v>
      </c>
      <c r="M75" s="146"/>
      <c r="N75" s="152"/>
      <c r="O75" s="193"/>
    </row>
    <row r="76" spans="1:15" s="172" customFormat="1">
      <c r="A76" s="155"/>
      <c r="B76" s="170"/>
      <c r="C76" s="163"/>
      <c r="D76" s="459"/>
      <c r="E76" s="560"/>
      <c r="F76" s="963"/>
      <c r="G76" s="560"/>
      <c r="H76" s="564"/>
      <c r="I76" s="351"/>
      <c r="J76" s="351"/>
      <c r="K76" s="351"/>
      <c r="L76" s="459"/>
      <c r="M76" s="146"/>
      <c r="N76" s="155"/>
      <c r="O76" s="182"/>
    </row>
    <row r="77" spans="1:15" s="172" customFormat="1">
      <c r="A77" s="155"/>
      <c r="B77" s="170"/>
      <c r="C77" s="171" t="s">
        <v>443</v>
      </c>
      <c r="D77" s="325">
        <v>30</v>
      </c>
      <c r="E77" s="561"/>
      <c r="F77" s="863" t="s">
        <v>498</v>
      </c>
      <c r="G77" s="561"/>
      <c r="H77" s="771">
        <f>L77+K77+J77+I77</f>
        <v>74</v>
      </c>
      <c r="I77" s="349">
        <v>24</v>
      </c>
      <c r="J77" s="349">
        <v>17</v>
      </c>
      <c r="K77" s="349">
        <v>20</v>
      </c>
      <c r="L77" s="325">
        <v>13</v>
      </c>
      <c r="M77" s="691"/>
      <c r="N77" s="155"/>
      <c r="O77" s="182"/>
    </row>
    <row r="78" spans="1:15" s="172" customFormat="1">
      <c r="A78" s="155"/>
      <c r="B78" s="170"/>
      <c r="C78" s="171" t="s">
        <v>444</v>
      </c>
      <c r="D78" s="325">
        <v>76</v>
      </c>
      <c r="E78" s="561"/>
      <c r="F78" s="1016">
        <f t="shared" ref="F78:F81" si="5">D78/L78-1</f>
        <v>0.61702127659574457</v>
      </c>
      <c r="G78" s="561"/>
      <c r="H78" s="771">
        <f>L78+K78+J78+I78</f>
        <v>243</v>
      </c>
      <c r="I78" s="349">
        <v>72</v>
      </c>
      <c r="J78" s="349">
        <v>61</v>
      </c>
      <c r="K78" s="349">
        <v>63</v>
      </c>
      <c r="L78" s="325">
        <v>47</v>
      </c>
      <c r="M78" s="691"/>
      <c r="N78" s="155"/>
      <c r="O78" s="182"/>
    </row>
    <row r="79" spans="1:15">
      <c r="A79" s="152"/>
      <c r="B79" s="170"/>
      <c r="C79" s="171" t="s">
        <v>41</v>
      </c>
      <c r="D79" s="325">
        <v>28</v>
      </c>
      <c r="E79" s="561"/>
      <c r="F79" s="1016">
        <f t="shared" si="5"/>
        <v>0.39999999999999991</v>
      </c>
      <c r="G79" s="561"/>
      <c r="H79" s="771">
        <f>L79+K79+J79+I79</f>
        <v>112</v>
      </c>
      <c r="I79" s="349">
        <v>33</v>
      </c>
      <c r="J79" s="349">
        <v>29</v>
      </c>
      <c r="K79" s="349">
        <v>30</v>
      </c>
      <c r="L79" s="325">
        <v>20</v>
      </c>
      <c r="M79" s="691"/>
      <c r="N79" s="152"/>
      <c r="O79" s="193"/>
    </row>
    <row r="80" spans="1:15" s="172" customFormat="1">
      <c r="A80" s="155"/>
      <c r="B80" s="170"/>
      <c r="C80" s="171" t="s">
        <v>451</v>
      </c>
      <c r="D80" s="325">
        <v>173</v>
      </c>
      <c r="E80" s="561"/>
      <c r="F80" s="963">
        <f t="shared" si="5"/>
        <v>8.8050314465408785E-2</v>
      </c>
      <c r="G80" s="561"/>
      <c r="H80" s="771">
        <f>L80+K80+J80+I80</f>
        <v>760</v>
      </c>
      <c r="I80" s="349">
        <v>224</v>
      </c>
      <c r="J80" s="349">
        <v>178</v>
      </c>
      <c r="K80" s="349">
        <v>199</v>
      </c>
      <c r="L80" s="325">
        <v>159</v>
      </c>
      <c r="M80" s="691"/>
      <c r="N80" s="155"/>
      <c r="O80" s="182"/>
    </row>
    <row r="81" spans="1:15">
      <c r="A81" s="152"/>
      <c r="B81" s="170"/>
      <c r="C81" s="171" t="s">
        <v>519</v>
      </c>
      <c r="D81" s="325">
        <v>0</v>
      </c>
      <c r="E81" s="561"/>
      <c r="F81" s="1016">
        <f t="shared" si="5"/>
        <v>-1</v>
      </c>
      <c r="G81" s="561"/>
      <c r="H81" s="771">
        <f>L81+K81+J81+I81</f>
        <v>1</v>
      </c>
      <c r="I81" s="349">
        <v>0</v>
      </c>
      <c r="J81" s="349">
        <v>2</v>
      </c>
      <c r="K81" s="349">
        <v>-2</v>
      </c>
      <c r="L81" s="325">
        <v>1</v>
      </c>
      <c r="M81" s="691"/>
      <c r="N81" s="152"/>
      <c r="O81" s="193"/>
    </row>
    <row r="82" spans="1:15">
      <c r="A82" s="152"/>
      <c r="B82" s="177"/>
      <c r="C82" s="143" t="s">
        <v>274</v>
      </c>
      <c r="D82" s="347">
        <f>D77+D78+D79+D80+D81</f>
        <v>307</v>
      </c>
      <c r="E82" s="560"/>
      <c r="F82" s="1015">
        <f>D82/L82-1</f>
        <v>0.27916666666666656</v>
      </c>
      <c r="G82" s="560"/>
      <c r="H82" s="820">
        <f>H77+H78+H79+H80+H81</f>
        <v>1190</v>
      </c>
      <c r="I82" s="348">
        <f>I77+I78+I79+I80+I81</f>
        <v>353</v>
      </c>
      <c r="J82" s="348">
        <f>J77+J78+J79+J80+J81</f>
        <v>287</v>
      </c>
      <c r="K82" s="348">
        <f>K77+K78+K79+K80+K81</f>
        <v>310</v>
      </c>
      <c r="L82" s="347">
        <f>L77+L78+L79+L80+L81</f>
        <v>240</v>
      </c>
      <c r="M82" s="146"/>
      <c r="N82" s="152"/>
      <c r="O82" s="193"/>
    </row>
    <row r="83" spans="1:15">
      <c r="A83" s="152"/>
      <c r="B83" s="170"/>
      <c r="C83" s="171"/>
      <c r="D83" s="459"/>
      <c r="E83" s="560"/>
      <c r="F83" s="963"/>
      <c r="G83" s="560"/>
      <c r="H83" s="564"/>
      <c r="I83" s="351"/>
      <c r="J83" s="351"/>
      <c r="K83" s="351"/>
      <c r="L83" s="459"/>
      <c r="M83" s="146"/>
      <c r="N83" s="152"/>
      <c r="O83" s="193"/>
    </row>
    <row r="84" spans="1:15">
      <c r="A84" s="152"/>
      <c r="B84" s="170"/>
      <c r="C84" s="171" t="s">
        <v>513</v>
      </c>
      <c r="D84" s="325">
        <v>18</v>
      </c>
      <c r="E84" s="561"/>
      <c r="F84" s="1016">
        <f>D84/L84-1</f>
        <v>-0.28000000000000003</v>
      </c>
      <c r="G84" s="561"/>
      <c r="H84" s="388">
        <f>SUM(I84:L84)</f>
        <v>116</v>
      </c>
      <c r="I84" s="349">
        <v>23</v>
      </c>
      <c r="J84" s="349">
        <v>28</v>
      </c>
      <c r="K84" s="349">
        <v>40</v>
      </c>
      <c r="L84" s="325">
        <v>25</v>
      </c>
      <c r="M84" s="213"/>
      <c r="N84" s="152"/>
      <c r="O84" s="193"/>
    </row>
    <row r="85" spans="1:15" s="172" customFormat="1">
      <c r="A85" s="155"/>
      <c r="B85" s="170"/>
      <c r="C85" s="171" t="s">
        <v>79</v>
      </c>
      <c r="D85" s="325">
        <v>0</v>
      </c>
      <c r="E85" s="561"/>
      <c r="F85" s="963">
        <v>0</v>
      </c>
      <c r="G85" s="561"/>
      <c r="H85" s="458">
        <f>SUM(I85:L85)</f>
        <v>1</v>
      </c>
      <c r="I85" s="349">
        <v>0</v>
      </c>
      <c r="J85" s="349">
        <v>1</v>
      </c>
      <c r="K85" s="349">
        <v>0</v>
      </c>
      <c r="L85" s="325">
        <v>0</v>
      </c>
      <c r="M85" s="213"/>
      <c r="N85" s="155"/>
      <c r="O85" s="182"/>
    </row>
    <row r="86" spans="1:15">
      <c r="A86" s="152"/>
      <c r="B86" s="177"/>
      <c r="C86" s="142" t="s">
        <v>214</v>
      </c>
      <c r="D86" s="347">
        <f>D82+D84+D85</f>
        <v>325</v>
      </c>
      <c r="E86" s="560"/>
      <c r="F86" s="1015">
        <f>D86/L86-1</f>
        <v>0.22641509433962259</v>
      </c>
      <c r="G86" s="560"/>
      <c r="H86" s="563">
        <f>H82+H84+H85</f>
        <v>1307</v>
      </c>
      <c r="I86" s="348">
        <f>I82+I84+I85</f>
        <v>376</v>
      </c>
      <c r="J86" s="348">
        <f>J82+J84+J85</f>
        <v>316</v>
      </c>
      <c r="K86" s="348">
        <f>K82+K84+K85</f>
        <v>350</v>
      </c>
      <c r="L86" s="347">
        <f>L82+L84+L85</f>
        <v>265</v>
      </c>
      <c r="M86" s="146"/>
      <c r="N86" s="152"/>
      <c r="O86" s="193"/>
    </row>
    <row r="87" spans="1:15">
      <c r="A87" s="152"/>
      <c r="B87" s="177"/>
      <c r="C87" s="179"/>
      <c r="D87" s="330"/>
      <c r="E87" s="566"/>
      <c r="F87" s="964"/>
      <c r="G87" s="566"/>
      <c r="H87" s="565"/>
      <c r="I87" s="332"/>
      <c r="J87" s="332"/>
      <c r="K87" s="332"/>
      <c r="L87" s="330"/>
      <c r="M87" s="149"/>
      <c r="N87" s="152"/>
      <c r="O87" s="193"/>
    </row>
    <row r="88" spans="1:15" s="172" customFormat="1">
      <c r="A88" s="155"/>
      <c r="B88" s="177"/>
      <c r="C88" s="179" t="s">
        <v>237</v>
      </c>
      <c r="D88" s="335">
        <v>2</v>
      </c>
      <c r="E88" s="562"/>
      <c r="F88" s="1015">
        <f t="shared" ref="F88:F92" si="6">D88/L88-1</f>
        <v>1</v>
      </c>
      <c r="G88" s="562"/>
      <c r="H88" s="391">
        <f>L88+K88+J88+I88</f>
        <v>9</v>
      </c>
      <c r="I88" s="336">
        <v>4</v>
      </c>
      <c r="J88" s="336">
        <v>2</v>
      </c>
      <c r="K88" s="336">
        <v>2</v>
      </c>
      <c r="L88" s="335">
        <v>1</v>
      </c>
      <c r="M88" s="147"/>
      <c r="N88" s="155"/>
      <c r="O88" s="182"/>
    </row>
    <row r="89" spans="1:15">
      <c r="A89" s="152"/>
      <c r="B89" s="177"/>
      <c r="C89" s="179"/>
      <c r="D89" s="330"/>
      <c r="E89" s="566"/>
      <c r="F89" s="964"/>
      <c r="G89" s="566"/>
      <c r="H89" s="565"/>
      <c r="I89" s="332"/>
      <c r="J89" s="332"/>
      <c r="K89" s="332"/>
      <c r="L89" s="330"/>
      <c r="M89" s="149"/>
      <c r="N89" s="152"/>
      <c r="O89" s="193"/>
    </row>
    <row r="90" spans="1:15" s="202" customFormat="1">
      <c r="A90" s="197"/>
      <c r="B90" s="142"/>
      <c r="C90" s="142" t="s">
        <v>52</v>
      </c>
      <c r="D90" s="457">
        <v>1</v>
      </c>
      <c r="E90" s="562"/>
      <c r="F90" s="1015">
        <f t="shared" si="6"/>
        <v>-0.5</v>
      </c>
      <c r="G90" s="562"/>
      <c r="H90" s="981">
        <f>SUM(I90:L90)</f>
        <v>6</v>
      </c>
      <c r="I90" s="456">
        <v>3</v>
      </c>
      <c r="J90" s="456">
        <v>1</v>
      </c>
      <c r="K90" s="456">
        <v>0</v>
      </c>
      <c r="L90" s="457">
        <v>2</v>
      </c>
      <c r="M90" s="147"/>
      <c r="N90" s="197"/>
      <c r="O90" s="201"/>
    </row>
    <row r="91" spans="1:15" s="172" customFormat="1">
      <c r="A91" s="155"/>
      <c r="B91" s="142"/>
      <c r="C91" s="179"/>
      <c r="D91" s="330"/>
      <c r="E91" s="566"/>
      <c r="F91" s="964"/>
      <c r="G91" s="566"/>
      <c r="H91" s="565"/>
      <c r="I91" s="332"/>
      <c r="J91" s="332"/>
      <c r="K91" s="332"/>
      <c r="L91" s="330"/>
      <c r="M91" s="149"/>
      <c r="N91" s="155"/>
      <c r="O91" s="182"/>
    </row>
    <row r="92" spans="1:15" s="172" customFormat="1">
      <c r="A92" s="155"/>
      <c r="B92" s="142"/>
      <c r="C92" s="142" t="s">
        <v>77</v>
      </c>
      <c r="D92" s="330">
        <f>D75+D88+D86+D90</f>
        <v>460</v>
      </c>
      <c r="E92" s="566"/>
      <c r="F92" s="1015">
        <f t="shared" si="6"/>
        <v>0.20418848167539272</v>
      </c>
      <c r="G92" s="566"/>
      <c r="H92" s="565">
        <f>H75+H88+H86+H90</f>
        <v>2047</v>
      </c>
      <c r="I92" s="332">
        <f>I75+I88+I86+I90</f>
        <v>652</v>
      </c>
      <c r="J92" s="332">
        <f>J75+J88+J86+J90</f>
        <v>498</v>
      </c>
      <c r="K92" s="332">
        <f>K75+K88+K86+K90</f>
        <v>515</v>
      </c>
      <c r="L92" s="330">
        <f>L75+L88+L86+L90</f>
        <v>382</v>
      </c>
      <c r="M92" s="149"/>
      <c r="N92" s="155"/>
      <c r="O92" s="182"/>
    </row>
    <row r="93" spans="1:15" s="172" customFormat="1">
      <c r="A93" s="155"/>
      <c r="B93" s="163"/>
      <c r="C93" s="206"/>
      <c r="D93" s="135"/>
      <c r="E93" s="149"/>
      <c r="F93" s="965"/>
      <c r="G93" s="149"/>
      <c r="H93" s="189"/>
      <c r="I93" s="139"/>
      <c r="J93" s="139"/>
      <c r="K93" s="139"/>
      <c r="L93" s="135"/>
      <c r="M93" s="149"/>
      <c r="N93" s="155"/>
      <c r="O93" s="182"/>
    </row>
    <row r="94" spans="1:15" s="172" customFormat="1">
      <c r="A94" s="155"/>
      <c r="B94" s="152"/>
      <c r="C94" s="152"/>
      <c r="D94" s="152"/>
      <c r="E94" s="152"/>
      <c r="F94" s="153"/>
      <c r="G94" s="152"/>
      <c r="H94" s="152"/>
      <c r="I94" s="152"/>
      <c r="J94" s="152"/>
      <c r="K94" s="152"/>
      <c r="L94" s="152"/>
      <c r="M94" s="152"/>
      <c r="N94" s="155"/>
      <c r="O94" s="182"/>
    </row>
    <row r="95" spans="1:15" s="172" customFormat="1" ht="14.25">
      <c r="A95" s="828"/>
      <c r="B95" s="829" t="s">
        <v>531</v>
      </c>
      <c r="C95" s="184"/>
      <c r="D95" s="184"/>
      <c r="E95" s="183"/>
      <c r="F95" s="219"/>
      <c r="G95" s="183"/>
      <c r="H95" s="183"/>
      <c r="I95" s="183"/>
      <c r="J95" s="183"/>
      <c r="K95" s="183"/>
      <c r="L95" s="184"/>
      <c r="M95" s="185"/>
      <c r="N95" s="828"/>
      <c r="O95" s="182"/>
    </row>
    <row r="96" spans="1:15" ht="14.25">
      <c r="A96" s="798"/>
      <c r="B96" s="830"/>
      <c r="C96" s="292"/>
      <c r="D96" s="292"/>
      <c r="E96" s="292"/>
      <c r="F96" s="169"/>
      <c r="G96" s="292"/>
      <c r="H96" s="292"/>
      <c r="I96" s="292"/>
      <c r="J96" s="292"/>
      <c r="K96" s="292"/>
      <c r="L96" s="292"/>
      <c r="M96" s="292"/>
      <c r="N96" s="798"/>
      <c r="O96" s="193"/>
    </row>
    <row r="97" spans="1:15" ht="9" customHeight="1">
      <c r="A97" s="152"/>
      <c r="B97" s="152"/>
      <c r="C97" s="152"/>
      <c r="D97" s="152"/>
      <c r="E97" s="152"/>
      <c r="F97" s="153"/>
      <c r="G97" s="152"/>
      <c r="H97" s="152"/>
      <c r="I97" s="152"/>
      <c r="J97" s="152"/>
      <c r="K97" s="152"/>
      <c r="L97" s="152"/>
      <c r="M97" s="152"/>
      <c r="N97" s="152"/>
      <c r="O97" s="193"/>
    </row>
    <row r="98" spans="1:15">
      <c r="A98" s="152"/>
      <c r="B98" s="160"/>
      <c r="C98" s="157" t="s">
        <v>0</v>
      </c>
      <c r="D98" s="159" t="s">
        <v>459</v>
      </c>
      <c r="E98" s="160"/>
      <c r="F98" s="860"/>
      <c r="G98" s="160"/>
      <c r="H98" s="233">
        <v>2011</v>
      </c>
      <c r="I98" s="160" t="s">
        <v>409</v>
      </c>
      <c r="J98" s="160" t="s">
        <v>373</v>
      </c>
      <c r="K98" s="160" t="s">
        <v>321</v>
      </c>
      <c r="L98" s="159" t="s">
        <v>310</v>
      </c>
      <c r="M98" s="210"/>
      <c r="N98" s="152"/>
      <c r="O98" s="193"/>
    </row>
    <row r="99" spans="1:15" s="230" customFormat="1">
      <c r="A99" s="152"/>
      <c r="B99" s="163"/>
      <c r="C99" s="145" t="s">
        <v>305</v>
      </c>
      <c r="D99" s="159"/>
      <c r="E99" s="163"/>
      <c r="F99" s="861"/>
      <c r="G99" s="163"/>
      <c r="H99" s="158"/>
      <c r="I99" s="163"/>
      <c r="J99" s="163"/>
      <c r="K99" s="163"/>
      <c r="L99" s="159"/>
      <c r="M99" s="211"/>
      <c r="N99" s="152"/>
    </row>
    <row r="100" spans="1:15" ht="9" customHeight="1">
      <c r="A100" s="152"/>
      <c r="B100" s="163"/>
      <c r="C100" s="163"/>
      <c r="D100" s="188"/>
      <c r="E100" s="163"/>
      <c r="F100" s="800"/>
      <c r="G100" s="163"/>
      <c r="H100" s="167"/>
      <c r="I100" s="163"/>
      <c r="J100" s="163"/>
      <c r="K100" s="163"/>
      <c r="L100" s="188"/>
      <c r="M100" s="163"/>
      <c r="N100" s="152"/>
    </row>
    <row r="101" spans="1:15">
      <c r="A101" s="155"/>
      <c r="B101" s="170"/>
      <c r="C101" s="171" t="s">
        <v>38</v>
      </c>
      <c r="D101" s="329">
        <f>D71/Revenues!D36</f>
        <v>0.1397984886649874</v>
      </c>
      <c r="E101" s="355"/>
      <c r="F101" s="862"/>
      <c r="G101" s="355"/>
      <c r="H101" s="328">
        <f>H71/Revenues!H36</f>
        <v>0.18802099413399198</v>
      </c>
      <c r="I101" s="355">
        <f>I71/Revenues!I36</f>
        <v>0.28140096618357485</v>
      </c>
      <c r="J101" s="355">
        <f>J71/Revenues!J36</f>
        <v>0.18615751789976134</v>
      </c>
      <c r="K101" s="355">
        <f>K71/Revenues!K36</f>
        <v>0.15855181023720349</v>
      </c>
      <c r="L101" s="329">
        <f>L71/Revenues!L36</f>
        <v>0.12046632124352331</v>
      </c>
      <c r="M101" s="213"/>
      <c r="N101" s="155"/>
      <c r="O101" s="193"/>
    </row>
    <row r="102" spans="1:15">
      <c r="A102" s="152"/>
      <c r="B102" s="170"/>
      <c r="C102" s="171" t="s">
        <v>39</v>
      </c>
      <c r="D102" s="329">
        <f>D72/Revenues!D37</f>
        <v>0.10471204188481675</v>
      </c>
      <c r="E102" s="355"/>
      <c r="F102" s="862"/>
      <c r="G102" s="355"/>
      <c r="H102" s="328">
        <f>H72/Revenues!H37</f>
        <v>0.14615384615384616</v>
      </c>
      <c r="I102" s="355">
        <f>I72/Revenues!I37</f>
        <v>0.17241379310344829</v>
      </c>
      <c r="J102" s="355">
        <f>J72/Revenues!J37</f>
        <v>0.12121212121212122</v>
      </c>
      <c r="K102" s="355">
        <f>K72/Revenues!K37</f>
        <v>0.18134715025906736</v>
      </c>
      <c r="L102" s="329">
        <f>L72/Revenues!L37</f>
        <v>0.10752688172043011</v>
      </c>
      <c r="M102" s="213"/>
      <c r="N102" s="152"/>
      <c r="O102" s="193"/>
    </row>
    <row r="103" spans="1:15">
      <c r="A103" s="152"/>
      <c r="B103" s="170"/>
      <c r="C103" s="171" t="s">
        <v>49</v>
      </c>
      <c r="D103" s="329">
        <f>D73/Revenues!D38</f>
        <v>0</v>
      </c>
      <c r="E103" s="355"/>
      <c r="F103" s="862"/>
      <c r="G103" s="355"/>
      <c r="H103" s="328">
        <f>H73/Revenues!H38</f>
        <v>6.8493150684931503E-3</v>
      </c>
      <c r="I103" s="355">
        <f>I73/Revenues!I38</f>
        <v>0</v>
      </c>
      <c r="J103" s="355">
        <f>J73/Revenues!J38</f>
        <v>1.2345679012345678E-2</v>
      </c>
      <c r="K103" s="355">
        <f>K73/Revenues!K38</f>
        <v>0</v>
      </c>
      <c r="L103" s="329">
        <f>L73/Revenues!L38</f>
        <v>1.4492753623188406E-2</v>
      </c>
      <c r="M103" s="213"/>
      <c r="N103" s="152"/>
      <c r="O103" s="193"/>
    </row>
    <row r="104" spans="1:15">
      <c r="A104" s="152"/>
      <c r="B104" s="170"/>
      <c r="C104" s="171" t="s">
        <v>519</v>
      </c>
      <c r="D104" s="329">
        <f>D74/Revenues!D39</f>
        <v>-3.8461538461538464E-2</v>
      </c>
      <c r="E104" s="355"/>
      <c r="F104" s="862"/>
      <c r="G104" s="355"/>
      <c r="H104" s="328">
        <f>H74/Revenues!H39</f>
        <v>0</v>
      </c>
      <c r="I104" s="355">
        <f>I74/Revenues!I39</f>
        <v>-3.5714285714285712E-2</v>
      </c>
      <c r="J104" s="355">
        <f>J74/Revenues!J39</f>
        <v>6.4516129032258063E-2</v>
      </c>
      <c r="K104" s="355">
        <f>K74/Revenues!K39</f>
        <v>-3.3333333333333333E-2</v>
      </c>
      <c r="L104" s="329">
        <f>L74/Revenues!L39</f>
        <v>0</v>
      </c>
      <c r="M104" s="213"/>
      <c r="N104" s="152"/>
      <c r="O104" s="193"/>
    </row>
    <row r="105" spans="1:15">
      <c r="A105" s="152"/>
      <c r="B105" s="177"/>
      <c r="C105" s="143" t="s">
        <v>40</v>
      </c>
      <c r="D105" s="334">
        <f>D75/Revenues!D40</f>
        <v>0.1295387634936212</v>
      </c>
      <c r="E105" s="356"/>
      <c r="F105" s="864"/>
      <c r="G105" s="356"/>
      <c r="H105" s="333">
        <f>H75/Revenues!H40</f>
        <v>0.17286599904625655</v>
      </c>
      <c r="I105" s="356">
        <f>I75/Revenues!I40</f>
        <v>0.25234521575984992</v>
      </c>
      <c r="J105" s="356">
        <f>J75/Revenues!J40</f>
        <v>0.16482504604051565</v>
      </c>
      <c r="K105" s="356">
        <f>K75/Revenues!K40</f>
        <v>0.15627996164908917</v>
      </c>
      <c r="L105" s="334">
        <f>L75/Revenues!L40</f>
        <v>0.11411411411411411</v>
      </c>
      <c r="M105" s="146"/>
      <c r="N105" s="152"/>
      <c r="O105" s="193"/>
    </row>
    <row r="106" spans="1:15">
      <c r="A106" s="152"/>
      <c r="B106" s="170"/>
      <c r="C106" s="163"/>
      <c r="D106" s="334"/>
      <c r="E106" s="356"/>
      <c r="F106" s="864"/>
      <c r="G106" s="356"/>
      <c r="H106" s="333"/>
      <c r="I106" s="356"/>
      <c r="J106" s="356"/>
      <c r="K106" s="356"/>
      <c r="L106" s="334"/>
      <c r="M106" s="146"/>
      <c r="N106" s="152"/>
      <c r="O106" s="193"/>
    </row>
    <row r="107" spans="1:15">
      <c r="A107" s="152"/>
      <c r="B107" s="170"/>
      <c r="C107" s="171" t="s">
        <v>443</v>
      </c>
      <c r="D107" s="329">
        <f>D77/Revenues!D42</f>
        <v>7.0257611241217793E-2</v>
      </c>
      <c r="E107" s="356"/>
      <c r="F107" s="864"/>
      <c r="G107" s="356"/>
      <c r="H107" s="328">
        <f>H77/Revenues!H42</f>
        <v>3.8947368421052633E-2</v>
      </c>
      <c r="I107" s="355">
        <f>I77/Revenues!I42</f>
        <v>5.2516411378555797E-2</v>
      </c>
      <c r="J107" s="355">
        <f>J77/Revenues!J42</f>
        <v>3.5940803382663845E-2</v>
      </c>
      <c r="K107" s="355">
        <f>K77/Revenues!K42</f>
        <v>4.0816326530612242E-2</v>
      </c>
      <c r="L107" s="329">
        <f>L77/Revenues!L42</f>
        <v>2.7083333333333334E-2</v>
      </c>
      <c r="M107" s="146"/>
      <c r="N107" s="152"/>
      <c r="O107" s="193"/>
    </row>
    <row r="108" spans="1:15">
      <c r="A108" s="152"/>
      <c r="B108" s="170"/>
      <c r="C108" s="171" t="s">
        <v>444</v>
      </c>
      <c r="D108" s="329">
        <f>D78/Revenues!D43</f>
        <v>0.16593886462882096</v>
      </c>
      <c r="E108" s="356"/>
      <c r="F108" s="864"/>
      <c r="G108" s="356"/>
      <c r="H108" s="328">
        <f>H78/Revenues!H43</f>
        <v>0.12769311613242249</v>
      </c>
      <c r="I108" s="355">
        <f>I78/Revenues!I43</f>
        <v>0.15221987315010571</v>
      </c>
      <c r="J108" s="355">
        <f>J78/Revenues!J43</f>
        <v>0.12923728813559321</v>
      </c>
      <c r="K108" s="355">
        <f>K78/Revenues!K43</f>
        <v>0.13152400835073069</v>
      </c>
      <c r="L108" s="329">
        <f>L78/Revenues!L43</f>
        <v>9.8121085594989568E-2</v>
      </c>
      <c r="M108" s="146"/>
      <c r="N108" s="152"/>
      <c r="O108" s="193"/>
    </row>
    <row r="109" spans="1:15">
      <c r="A109" s="152"/>
      <c r="B109" s="170"/>
      <c r="C109" s="171" t="s">
        <v>41</v>
      </c>
      <c r="D109" s="329">
        <f>D79/Revenues!D44</f>
        <v>4.6822742474916385E-2</v>
      </c>
      <c r="E109" s="356"/>
      <c r="F109" s="864"/>
      <c r="G109" s="356"/>
      <c r="H109" s="328">
        <f>H79/Revenues!H44</f>
        <v>4.6109510086455328E-2</v>
      </c>
      <c r="I109" s="355">
        <f>I79/Revenues!I44</f>
        <v>5.5E-2</v>
      </c>
      <c r="J109" s="355">
        <f>J79/Revenues!J44</f>
        <v>4.8333333333333332E-2</v>
      </c>
      <c r="K109" s="355">
        <f>K79/Revenues!K44</f>
        <v>4.878048780487805E-2</v>
      </c>
      <c r="L109" s="329">
        <f>L79/Revenues!L44</f>
        <v>3.2573289902280131E-2</v>
      </c>
      <c r="M109" s="146"/>
      <c r="N109" s="152"/>
      <c r="O109" s="193"/>
    </row>
    <row r="110" spans="1:15">
      <c r="A110" s="152"/>
      <c r="B110" s="170"/>
      <c r="C110" s="171" t="s">
        <v>451</v>
      </c>
      <c r="D110" s="329">
        <f>D80/Revenues!D45</f>
        <v>0.27373417721518989</v>
      </c>
      <c r="E110" s="356"/>
      <c r="F110" s="864"/>
      <c r="G110" s="356"/>
      <c r="H110" s="328">
        <f>H80/Revenues!H45</f>
        <v>0.28582173749529899</v>
      </c>
      <c r="I110" s="355">
        <f>I80/Revenues!I45</f>
        <v>0.33734939759036142</v>
      </c>
      <c r="J110" s="355">
        <f>J80/Revenues!J45</f>
        <v>0.27010622154779967</v>
      </c>
      <c r="K110" s="355">
        <f>K80/Revenues!K45</f>
        <v>0.29613095238095238</v>
      </c>
      <c r="L110" s="329">
        <f>L80/Revenues!L45</f>
        <v>0.23945783132530121</v>
      </c>
      <c r="M110" s="146"/>
      <c r="N110" s="152"/>
      <c r="O110" s="193"/>
    </row>
    <row r="111" spans="1:15" s="172" customFormat="1">
      <c r="A111" s="155"/>
      <c r="B111" s="170"/>
      <c r="C111" s="171" t="s">
        <v>519</v>
      </c>
      <c r="D111" s="329">
        <f>D81/Revenues!D46</f>
        <v>0</v>
      </c>
      <c r="E111" s="356"/>
      <c r="F111" s="864"/>
      <c r="G111" s="356"/>
      <c r="H111" s="328">
        <f>H81/Revenues!H46</f>
        <v>-4.4404973357015987E-4</v>
      </c>
      <c r="I111" s="355">
        <f>I81/Revenues!I46</f>
        <v>0</v>
      </c>
      <c r="J111" s="355">
        <f>J81/Revenues!J46</f>
        <v>-3.5842293906810036E-3</v>
      </c>
      <c r="K111" s="355">
        <f>K81/Revenues!K46</f>
        <v>3.5587188612099642E-3</v>
      </c>
      <c r="L111" s="329">
        <f>L81/Revenues!L46</f>
        <v>-1.7605633802816902E-3</v>
      </c>
      <c r="M111" s="146"/>
      <c r="N111" s="155"/>
      <c r="O111" s="182"/>
    </row>
    <row r="112" spans="1:15" s="172" customFormat="1">
      <c r="A112" s="155"/>
      <c r="B112" s="170"/>
      <c r="C112" s="143" t="s">
        <v>274</v>
      </c>
      <c r="D112" s="334">
        <f>D82/Revenues!D47</f>
        <v>0.19247648902821315</v>
      </c>
      <c r="E112" s="356"/>
      <c r="F112" s="864"/>
      <c r="G112" s="356"/>
      <c r="H112" s="333">
        <f>H82/Revenues!H47</f>
        <v>0.17924386202741377</v>
      </c>
      <c r="I112" s="356">
        <f>I82/Revenues!I47</f>
        <v>0.21656441717791411</v>
      </c>
      <c r="J112" s="356">
        <f>J82/Revenues!J47</f>
        <v>0.17436208991494531</v>
      </c>
      <c r="K112" s="356">
        <f>K82/Revenues!K47</f>
        <v>0.18299881936245574</v>
      </c>
      <c r="L112" s="334">
        <f>L82/Revenues!L47</f>
        <v>0.14379868184541642</v>
      </c>
      <c r="M112" s="146"/>
      <c r="N112" s="155"/>
      <c r="O112" s="182"/>
    </row>
    <row r="113" spans="1:15">
      <c r="A113" s="152"/>
      <c r="B113" s="177"/>
      <c r="C113" s="171"/>
      <c r="D113" s="334"/>
      <c r="E113" s="356"/>
      <c r="F113" s="864"/>
      <c r="G113" s="356"/>
      <c r="H113" s="333"/>
      <c r="I113" s="356"/>
      <c r="J113" s="356"/>
      <c r="K113" s="356"/>
      <c r="L113" s="334"/>
      <c r="M113" s="146"/>
      <c r="N113" s="152"/>
      <c r="O113" s="193"/>
    </row>
    <row r="114" spans="1:15" s="172" customFormat="1">
      <c r="A114" s="155"/>
      <c r="B114" s="170"/>
      <c r="C114" s="171" t="s">
        <v>512</v>
      </c>
      <c r="D114" s="329">
        <f>D84/Revenues!D49</f>
        <v>4.2056074766355138E-2</v>
      </c>
      <c r="E114" s="356"/>
      <c r="F114" s="864"/>
      <c r="G114" s="356"/>
      <c r="H114" s="328">
        <f>H84/Revenues!H49</f>
        <v>6.4230343300110737E-2</v>
      </c>
      <c r="I114" s="355">
        <f>I84/Revenues!I49</f>
        <v>4.5999999999999999E-2</v>
      </c>
      <c r="J114" s="355">
        <f>J84/Revenues!J49</f>
        <v>6.6193853427895979E-2</v>
      </c>
      <c r="K114" s="355">
        <f>K84/Revenues!K49</f>
        <v>9.1116173120728935E-2</v>
      </c>
      <c r="L114" s="329">
        <f>L84/Revenues!L49</f>
        <v>5.6306306306306307E-2</v>
      </c>
      <c r="M114" s="146"/>
      <c r="N114" s="155"/>
      <c r="O114" s="182"/>
    </row>
    <row r="115" spans="1:15">
      <c r="A115" s="152"/>
      <c r="B115" s="170"/>
      <c r="C115" s="171" t="s">
        <v>79</v>
      </c>
      <c r="D115" s="329">
        <f>D85/Revenues!D50</f>
        <v>0</v>
      </c>
      <c r="E115" s="356"/>
      <c r="F115" s="864"/>
      <c r="G115" s="356"/>
      <c r="H115" s="328">
        <f>H85/Revenues!H50</f>
        <v>-3.1746031746031746E-3</v>
      </c>
      <c r="I115" s="355">
        <f>I85/Revenues!I50</f>
        <v>0</v>
      </c>
      <c r="J115" s="355">
        <f>J85/Revenues!J50</f>
        <v>-1.2658227848101266E-2</v>
      </c>
      <c r="K115" s="355">
        <f>K85/Revenues!K50</f>
        <v>0</v>
      </c>
      <c r="L115" s="329">
        <f>L85/Revenues!L50</f>
        <v>0</v>
      </c>
      <c r="M115" s="213"/>
      <c r="N115" s="152"/>
      <c r="O115" s="193"/>
    </row>
    <row r="116" spans="1:15">
      <c r="A116" s="152"/>
      <c r="B116" s="170"/>
      <c r="C116" s="142" t="s">
        <v>214</v>
      </c>
      <c r="D116" s="334">
        <f>D86/Revenues!D51</f>
        <v>0.16718106995884774</v>
      </c>
      <c r="E116" s="356"/>
      <c r="F116" s="864"/>
      <c r="G116" s="356"/>
      <c r="H116" s="333">
        <f>H86/Revenues!H51</f>
        <v>0.16076260762607625</v>
      </c>
      <c r="I116" s="356">
        <f>I86/Revenues!I51</f>
        <v>0.18377321603128055</v>
      </c>
      <c r="J116" s="356">
        <f>J86/Revenues!J51</f>
        <v>0.15879396984924624</v>
      </c>
      <c r="K116" s="356">
        <f>K86/Revenues!K51</f>
        <v>0.16990291262135923</v>
      </c>
      <c r="L116" s="334">
        <f>L86/Revenues!L51</f>
        <v>0.1302851524090462</v>
      </c>
      <c r="M116" s="213"/>
      <c r="N116" s="152"/>
      <c r="O116" s="193"/>
    </row>
    <row r="117" spans="1:15">
      <c r="A117" s="152"/>
      <c r="B117" s="170"/>
      <c r="C117" s="179"/>
      <c r="D117" s="334"/>
      <c r="E117" s="356"/>
      <c r="F117" s="864"/>
      <c r="G117" s="356"/>
      <c r="H117" s="333"/>
      <c r="I117" s="356"/>
      <c r="J117" s="356"/>
      <c r="K117" s="356"/>
      <c r="L117" s="334"/>
      <c r="M117" s="213"/>
      <c r="N117" s="152"/>
      <c r="O117" s="193"/>
    </row>
    <row r="118" spans="1:15">
      <c r="A118" s="152"/>
      <c r="B118" s="170"/>
      <c r="C118" s="179" t="s">
        <v>237</v>
      </c>
      <c r="D118" s="334">
        <f>D88/Revenues!D53</f>
        <v>7.8431372549019607E-3</v>
      </c>
      <c r="E118" s="356"/>
      <c r="F118" s="864"/>
      <c r="G118" s="356"/>
      <c r="H118" s="333">
        <f>H88/Revenues!H53</f>
        <v>9.2118730808597744E-3</v>
      </c>
      <c r="I118" s="356">
        <f>I88/Revenues!I53</f>
        <v>1.6064257028112448E-2</v>
      </c>
      <c r="J118" s="356">
        <f>J88/Revenues!J53</f>
        <v>7.8125E-3</v>
      </c>
      <c r="K118" s="356">
        <f>K88/Revenues!K53</f>
        <v>8.130081300813009E-3</v>
      </c>
      <c r="L118" s="334">
        <f>L88/Revenues!L53</f>
        <v>4.4247787610619468E-3</v>
      </c>
      <c r="M118" s="146"/>
      <c r="N118" s="152"/>
      <c r="O118" s="193"/>
    </row>
    <row r="119" spans="1:15">
      <c r="A119" s="152"/>
      <c r="B119" s="170"/>
      <c r="C119" s="179"/>
      <c r="D119" s="334"/>
      <c r="E119" s="356"/>
      <c r="F119" s="864"/>
      <c r="G119" s="356"/>
      <c r="H119" s="333"/>
      <c r="I119" s="356"/>
      <c r="J119" s="356"/>
      <c r="K119" s="356"/>
      <c r="L119" s="334"/>
      <c r="M119" s="213"/>
      <c r="N119" s="152"/>
      <c r="O119" s="193"/>
    </row>
    <row r="120" spans="1:15">
      <c r="A120" s="152"/>
      <c r="B120" s="198"/>
      <c r="C120" s="142" t="s">
        <v>52</v>
      </c>
      <c r="D120" s="334">
        <f>D90/Revenues!D77</f>
        <v>5.2631578947368418E-2</v>
      </c>
      <c r="E120" s="356"/>
      <c r="F120" s="864"/>
      <c r="G120" s="356"/>
      <c r="H120" s="333">
        <f>H90/Revenues!H77</f>
        <v>9.375E-2</v>
      </c>
      <c r="I120" s="356">
        <f>I90/Revenues!I77</f>
        <v>0.1875</v>
      </c>
      <c r="J120" s="356">
        <f>J90/Revenues!J77</f>
        <v>7.1428571428571425E-2</v>
      </c>
      <c r="K120" s="356">
        <f>K90/Revenues!K77</f>
        <v>0</v>
      </c>
      <c r="L120" s="334">
        <f>L90/Revenues!L77</f>
        <v>0.125</v>
      </c>
      <c r="M120" s="220"/>
      <c r="N120" s="152"/>
      <c r="O120" s="193"/>
    </row>
    <row r="121" spans="1:15">
      <c r="A121" s="152"/>
      <c r="B121" s="177"/>
      <c r="C121" s="179"/>
      <c r="D121" s="334"/>
      <c r="E121" s="356"/>
      <c r="F121" s="864"/>
      <c r="G121" s="356"/>
      <c r="H121" s="333"/>
      <c r="I121" s="356"/>
      <c r="J121" s="356"/>
      <c r="K121" s="356"/>
      <c r="L121" s="334"/>
      <c r="M121" s="146"/>
      <c r="N121" s="152"/>
      <c r="O121" s="193"/>
    </row>
    <row r="122" spans="1:15" s="172" customFormat="1">
      <c r="A122" s="155"/>
      <c r="B122" s="170"/>
      <c r="C122" s="142" t="s">
        <v>77</v>
      </c>
      <c r="D122" s="334">
        <f>D92/Revenues!D81</f>
        <v>0.14566181127295758</v>
      </c>
      <c r="E122" s="356"/>
      <c r="F122" s="864"/>
      <c r="G122" s="356"/>
      <c r="H122" s="333">
        <f>H92/Revenues!H81</f>
        <v>0.15719551528183076</v>
      </c>
      <c r="I122" s="356">
        <f>I92/Revenues!I81</f>
        <v>0.19787556904400608</v>
      </c>
      <c r="J122" s="356">
        <f>J92/Revenues!J81</f>
        <v>0.15294840294840295</v>
      </c>
      <c r="K122" s="356">
        <f>K92/Revenues!K81</f>
        <v>0.1572039072039072</v>
      </c>
      <c r="L122" s="334">
        <f>L92/Revenues!L81</f>
        <v>0.11956181533646322</v>
      </c>
      <c r="M122" s="216"/>
      <c r="N122" s="155"/>
      <c r="O122" s="182"/>
    </row>
    <row r="123" spans="1:15">
      <c r="A123" s="152"/>
      <c r="B123" s="142"/>
      <c r="C123" s="142"/>
      <c r="D123" s="129"/>
      <c r="E123" s="464"/>
      <c r="F123" s="948"/>
      <c r="G123" s="464"/>
      <c r="H123" s="196"/>
      <c r="I123" s="464"/>
      <c r="J123" s="464"/>
      <c r="K123" s="464"/>
      <c r="L123" s="129"/>
      <c r="M123" s="147"/>
      <c r="N123" s="152"/>
      <c r="O123" s="193"/>
    </row>
    <row r="124" spans="1:15" ht="6" customHeight="1">
      <c r="A124" s="152"/>
      <c r="B124" s="152"/>
      <c r="C124" s="152"/>
      <c r="D124" s="152"/>
      <c r="E124" s="152"/>
      <c r="F124" s="153"/>
      <c r="G124" s="152"/>
      <c r="H124" s="152"/>
      <c r="I124" s="152"/>
      <c r="J124" s="152"/>
      <c r="K124" s="152"/>
      <c r="L124" s="152"/>
      <c r="M124" s="152"/>
      <c r="N124" s="152"/>
      <c r="O124" s="193"/>
    </row>
    <row r="125" spans="1:15" s="172" customFormat="1" ht="14.25">
      <c r="A125" s="828"/>
      <c r="B125" s="830" t="s">
        <v>531</v>
      </c>
      <c r="C125" s="292"/>
      <c r="D125" s="292"/>
      <c r="E125" s="292"/>
      <c r="F125" s="169"/>
      <c r="G125" s="292"/>
      <c r="H125" s="292"/>
      <c r="I125" s="292"/>
      <c r="J125" s="292"/>
      <c r="K125" s="292"/>
      <c r="L125" s="292"/>
      <c r="M125" s="832"/>
      <c r="N125" s="828"/>
      <c r="O125" s="182"/>
    </row>
    <row r="126" spans="1:15" s="172" customFormat="1" ht="14.25">
      <c r="A126" s="828"/>
      <c r="B126" s="830"/>
      <c r="C126" s="292"/>
      <c r="D126" s="292"/>
      <c r="E126" s="292"/>
      <c r="F126" s="169"/>
      <c r="G126" s="292"/>
      <c r="H126" s="292"/>
      <c r="I126" s="292"/>
      <c r="J126" s="292"/>
      <c r="K126" s="292"/>
      <c r="L126" s="292"/>
      <c r="M126" s="832"/>
      <c r="N126" s="828"/>
      <c r="O126" s="182"/>
    </row>
    <row r="127" spans="1:15">
      <c r="A127" s="152"/>
      <c r="B127" s="152"/>
      <c r="C127" s="152"/>
      <c r="D127" s="152"/>
      <c r="E127" s="152"/>
      <c r="F127" s="153"/>
      <c r="G127" s="152"/>
      <c r="H127" s="152"/>
      <c r="I127" s="152"/>
      <c r="J127" s="152"/>
      <c r="K127" s="152"/>
      <c r="L127" s="152"/>
      <c r="M127" s="152"/>
      <c r="N127" s="152"/>
      <c r="O127" s="193"/>
    </row>
    <row r="128" spans="1:15" s="172" customFormat="1">
      <c r="A128" s="155"/>
      <c r="B128" s="160"/>
      <c r="C128" s="221" t="s">
        <v>425</v>
      </c>
      <c r="D128" s="159" t="s">
        <v>459</v>
      </c>
      <c r="E128" s="160"/>
      <c r="F128" s="860" t="s">
        <v>578</v>
      </c>
      <c r="G128" s="160"/>
      <c r="H128" s="233">
        <v>2011</v>
      </c>
      <c r="I128" s="160" t="s">
        <v>409</v>
      </c>
      <c r="J128" s="160" t="s">
        <v>373</v>
      </c>
      <c r="K128" s="160" t="s">
        <v>321</v>
      </c>
      <c r="L128" s="159" t="s">
        <v>310</v>
      </c>
      <c r="M128" s="210"/>
      <c r="N128" s="155"/>
      <c r="O128" s="182"/>
    </row>
    <row r="129" spans="1:15">
      <c r="A129" s="155"/>
      <c r="B129" s="163"/>
      <c r="C129" s="222" t="s">
        <v>215</v>
      </c>
      <c r="D129" s="159"/>
      <c r="E129" s="163"/>
      <c r="F129" s="861" t="s">
        <v>460</v>
      </c>
      <c r="G129" s="163"/>
      <c r="H129" s="158"/>
      <c r="I129" s="163"/>
      <c r="J129" s="163"/>
      <c r="K129" s="163"/>
      <c r="L129" s="159"/>
      <c r="M129" s="211"/>
      <c r="N129" s="155"/>
      <c r="O129" s="193"/>
    </row>
    <row r="130" spans="1:15" ht="9" customHeight="1">
      <c r="A130" s="155"/>
      <c r="B130" s="163"/>
      <c r="C130" s="163"/>
      <c r="D130" s="307"/>
      <c r="E130" s="163"/>
      <c r="F130" s="868"/>
      <c r="G130" s="163"/>
      <c r="H130" s="306"/>
      <c r="I130" s="138"/>
      <c r="J130" s="138"/>
      <c r="K130" s="138"/>
      <c r="L130" s="307"/>
      <c r="M130" s="163"/>
      <c r="N130" s="155"/>
      <c r="O130" s="193"/>
    </row>
    <row r="131" spans="1:15" ht="14.25">
      <c r="A131" s="155"/>
      <c r="B131" s="177"/>
      <c r="C131" s="567" t="s">
        <v>427</v>
      </c>
      <c r="D131" s="460">
        <f>+D132+D133</f>
        <v>12.879999999999999</v>
      </c>
      <c r="E131" s="570"/>
      <c r="F131" s="864">
        <f>D131/L131-1</f>
        <v>4.8859934853419995E-2</v>
      </c>
      <c r="G131" s="570"/>
      <c r="H131" s="574">
        <f>+H132+H133</f>
        <v>12.129999999999999</v>
      </c>
      <c r="I131" s="811">
        <f>+I132+I133</f>
        <v>12.129999999999999</v>
      </c>
      <c r="J131" s="811">
        <f>+J132+J133</f>
        <v>11.8</v>
      </c>
      <c r="K131" s="811">
        <f>K132+K133</f>
        <v>12.280000000000001</v>
      </c>
      <c r="L131" s="460">
        <f>L132+L133</f>
        <v>12.280000000000001</v>
      </c>
      <c r="M131" s="147"/>
      <c r="N131" s="155"/>
      <c r="O131" s="193"/>
    </row>
    <row r="132" spans="1:15" s="230" customFormat="1">
      <c r="A132" s="155"/>
      <c r="B132" s="170"/>
      <c r="C132" s="203" t="s">
        <v>216</v>
      </c>
      <c r="D132" s="808">
        <v>12.12</v>
      </c>
      <c r="E132" s="568"/>
      <c r="F132" s="862">
        <f t="shared" ref="F132:F149" si="7">D132/L132-1</f>
        <v>6.4091308165056926E-2</v>
      </c>
      <c r="G132" s="568"/>
      <c r="H132" s="575">
        <f>I132</f>
        <v>11.37</v>
      </c>
      <c r="I132" s="812">
        <v>11.37</v>
      </c>
      <c r="J132" s="812">
        <v>10.91</v>
      </c>
      <c r="K132" s="812">
        <v>11.39</v>
      </c>
      <c r="L132" s="808">
        <v>11.39</v>
      </c>
      <c r="M132" s="213"/>
      <c r="N132" s="155"/>
    </row>
    <row r="133" spans="1:15" ht="14.25" customHeight="1">
      <c r="A133" s="155"/>
      <c r="B133" s="170"/>
      <c r="C133" s="203" t="s">
        <v>217</v>
      </c>
      <c r="D133" s="808">
        <v>0.76</v>
      </c>
      <c r="E133" s="568"/>
      <c r="F133" s="863">
        <f t="shared" si="7"/>
        <v>-0.1460674157303371</v>
      </c>
      <c r="G133" s="568"/>
      <c r="H133" s="575">
        <f>I133</f>
        <v>0.76</v>
      </c>
      <c r="I133" s="812">
        <v>0.76</v>
      </c>
      <c r="J133" s="812">
        <v>0.89</v>
      </c>
      <c r="K133" s="812">
        <v>0.89</v>
      </c>
      <c r="L133" s="808">
        <v>0.89</v>
      </c>
      <c r="M133" s="213"/>
      <c r="N133" s="152"/>
      <c r="O133" s="193"/>
    </row>
    <row r="134" spans="1:15">
      <c r="A134" s="155"/>
      <c r="B134" s="170"/>
      <c r="C134" s="203"/>
      <c r="D134" s="462"/>
      <c r="E134" s="569"/>
      <c r="F134" s="862"/>
      <c r="G134" s="569"/>
      <c r="H134" s="576"/>
      <c r="I134" s="813"/>
      <c r="J134" s="813"/>
      <c r="K134" s="813"/>
      <c r="L134" s="462"/>
      <c r="M134" s="146"/>
      <c r="N134" s="155"/>
      <c r="O134" s="193"/>
    </row>
    <row r="135" spans="1:15">
      <c r="A135" s="152"/>
      <c r="B135" s="177"/>
      <c r="C135" s="567" t="s">
        <v>218</v>
      </c>
      <c r="D135" s="460">
        <f>+D136+D137</f>
        <v>0.23</v>
      </c>
      <c r="E135" s="569"/>
      <c r="F135" s="1007">
        <f t="shared" si="7"/>
        <v>-0.55769230769230771</v>
      </c>
      <c r="G135" s="569"/>
      <c r="H135" s="574">
        <f>+H136+H137</f>
        <v>0.63</v>
      </c>
      <c r="I135" s="811">
        <f>+I136+I137</f>
        <v>0.63</v>
      </c>
      <c r="J135" s="811">
        <f>+J136+J137</f>
        <v>1.68</v>
      </c>
      <c r="K135" s="811">
        <f>+K136+K137</f>
        <v>1.3299999999999998</v>
      </c>
      <c r="L135" s="460">
        <f>L136+L137</f>
        <v>0.52</v>
      </c>
      <c r="M135" s="146"/>
      <c r="N135" s="152"/>
      <c r="O135" s="193"/>
    </row>
    <row r="136" spans="1:15">
      <c r="A136" s="152"/>
      <c r="B136" s="170"/>
      <c r="C136" s="203" t="s">
        <v>368</v>
      </c>
      <c r="D136" s="808">
        <v>0.14000000000000001</v>
      </c>
      <c r="E136" s="568"/>
      <c r="F136" s="863">
        <f t="shared" si="7"/>
        <v>-0.12499999999999989</v>
      </c>
      <c r="G136" s="568"/>
      <c r="H136" s="575">
        <f>I136</f>
        <v>0.15</v>
      </c>
      <c r="I136" s="812">
        <v>0.15</v>
      </c>
      <c r="J136" s="812">
        <v>0.15</v>
      </c>
      <c r="K136" s="812">
        <v>0.15</v>
      </c>
      <c r="L136" s="808">
        <v>0.16</v>
      </c>
      <c r="M136" s="213"/>
      <c r="N136" s="152"/>
      <c r="O136" s="193"/>
    </row>
    <row r="137" spans="1:15" s="172" customFormat="1">
      <c r="A137" s="155"/>
      <c r="B137" s="170"/>
      <c r="C137" s="203" t="s">
        <v>219</v>
      </c>
      <c r="D137" s="808">
        <v>0.09</v>
      </c>
      <c r="E137" s="568"/>
      <c r="F137" s="863">
        <f t="shared" si="7"/>
        <v>-0.75</v>
      </c>
      <c r="G137" s="568"/>
      <c r="H137" s="575">
        <f>I137</f>
        <v>0.48</v>
      </c>
      <c r="I137" s="812">
        <v>0.48</v>
      </c>
      <c r="J137" s="812">
        <v>1.53</v>
      </c>
      <c r="K137" s="812">
        <v>1.18</v>
      </c>
      <c r="L137" s="808">
        <v>0.36</v>
      </c>
      <c r="M137" s="213"/>
      <c r="N137" s="155"/>
      <c r="O137" s="182"/>
    </row>
    <row r="138" spans="1:15">
      <c r="A138" s="152"/>
      <c r="B138" s="170"/>
      <c r="C138" s="203"/>
      <c r="D138" s="461"/>
      <c r="E138" s="568"/>
      <c r="F138" s="862"/>
      <c r="G138" s="568"/>
      <c r="H138" s="575"/>
      <c r="I138" s="812"/>
      <c r="J138" s="812"/>
      <c r="K138" s="812"/>
      <c r="L138" s="461"/>
      <c r="M138" s="213"/>
      <c r="N138" s="152"/>
      <c r="O138" s="193"/>
    </row>
    <row r="139" spans="1:15">
      <c r="A139" s="152"/>
      <c r="B139" s="693"/>
      <c r="C139" s="487" t="s">
        <v>220</v>
      </c>
      <c r="D139" s="343">
        <f>+D131+D135</f>
        <v>13.11</v>
      </c>
      <c r="E139" s="694"/>
      <c r="F139" s="864">
        <f t="shared" si="7"/>
        <v>2.4218749999999956E-2</v>
      </c>
      <c r="G139" s="694"/>
      <c r="H139" s="572">
        <f>+H131+H135</f>
        <v>12.76</v>
      </c>
      <c r="I139" s="814">
        <f>+I131+I135</f>
        <v>12.76</v>
      </c>
      <c r="J139" s="814">
        <f>+J131+J135</f>
        <v>13.48</v>
      </c>
      <c r="K139" s="814">
        <f>+K131+K135</f>
        <v>13.610000000000001</v>
      </c>
      <c r="L139" s="343">
        <f>+L131+L135</f>
        <v>12.8</v>
      </c>
      <c r="M139" s="695"/>
      <c r="N139" s="152"/>
      <c r="O139" s="193"/>
    </row>
    <row r="140" spans="1:15" ht="14.25">
      <c r="A140" s="152"/>
      <c r="B140" s="198"/>
      <c r="C140" s="223" t="s">
        <v>294</v>
      </c>
      <c r="D140" s="463">
        <v>1.61</v>
      </c>
      <c r="E140" s="571"/>
      <c r="F140" s="1017">
        <f t="shared" si="7"/>
        <v>0.16666666666666674</v>
      </c>
      <c r="G140" s="571"/>
      <c r="H140" s="577">
        <f>I140</f>
        <v>1.46</v>
      </c>
      <c r="I140" s="815">
        <v>1.46</v>
      </c>
      <c r="J140" s="815">
        <v>1.56</v>
      </c>
      <c r="K140" s="815">
        <v>2.2000000000000002</v>
      </c>
      <c r="L140" s="463">
        <v>1.38</v>
      </c>
      <c r="M140" s="220"/>
      <c r="N140" s="152"/>
      <c r="O140" s="193"/>
    </row>
    <row r="141" spans="1:15" s="172" customFormat="1">
      <c r="A141" s="155"/>
      <c r="B141" s="693"/>
      <c r="C141" s="179"/>
      <c r="D141" s="343"/>
      <c r="E141" s="694"/>
      <c r="F141" s="864"/>
      <c r="G141" s="694"/>
      <c r="H141" s="578"/>
      <c r="I141" s="814"/>
      <c r="J141" s="814"/>
      <c r="K141" s="814"/>
      <c r="L141" s="343"/>
      <c r="M141" s="695"/>
      <c r="N141" s="155"/>
      <c r="O141" s="182"/>
    </row>
    <row r="142" spans="1:15" ht="14.25">
      <c r="A142" s="152"/>
      <c r="B142" s="170"/>
      <c r="C142" s="1089" t="s">
        <v>440</v>
      </c>
      <c r="D142" s="808">
        <v>1.3</v>
      </c>
      <c r="E142" s="573"/>
      <c r="F142" s="863">
        <f t="shared" si="7"/>
        <v>0.38297872340425543</v>
      </c>
      <c r="G142" s="573"/>
      <c r="H142" s="575">
        <f>I142</f>
        <v>1.03</v>
      </c>
      <c r="I142" s="812">
        <v>1.03</v>
      </c>
      <c r="J142" s="812">
        <v>0.65</v>
      </c>
      <c r="K142" s="812">
        <v>1.1200000000000001</v>
      </c>
      <c r="L142" s="808">
        <v>0.94</v>
      </c>
      <c r="M142" s="216"/>
      <c r="N142" s="152"/>
      <c r="O142" s="193"/>
    </row>
    <row r="143" spans="1:15" ht="14.25">
      <c r="A143" s="152"/>
      <c r="B143" s="142"/>
      <c r="C143" s="348" t="s">
        <v>428</v>
      </c>
      <c r="D143" s="343">
        <f>D139-D142</f>
        <v>11.809999999999999</v>
      </c>
      <c r="E143" s="570"/>
      <c r="F143" s="864">
        <f t="shared" si="7"/>
        <v>-4.2158516020238679E-3</v>
      </c>
      <c r="G143" s="570"/>
      <c r="H143" s="578">
        <f>H139-H142</f>
        <v>11.73</v>
      </c>
      <c r="I143" s="814">
        <f>+I139-I142</f>
        <v>11.73</v>
      </c>
      <c r="J143" s="814">
        <f>+J139-J142</f>
        <v>12.83</v>
      </c>
      <c r="K143" s="814">
        <f>K139-K142</f>
        <v>12.490000000000002</v>
      </c>
      <c r="L143" s="343">
        <f>L139-L142</f>
        <v>11.860000000000001</v>
      </c>
      <c r="M143" s="147"/>
      <c r="N143" s="152"/>
      <c r="O143" s="193"/>
    </row>
    <row r="144" spans="1:15">
      <c r="A144" s="152"/>
      <c r="B144" s="170"/>
      <c r="C144" s="203"/>
      <c r="D144" s="462"/>
      <c r="E144" s="568"/>
      <c r="F144" s="862"/>
      <c r="G144" s="568"/>
      <c r="H144" s="576"/>
      <c r="I144" s="813"/>
      <c r="J144" s="813"/>
      <c r="K144" s="813"/>
      <c r="L144" s="462"/>
      <c r="M144" s="213"/>
      <c r="N144" s="152"/>
      <c r="O144" s="193"/>
    </row>
    <row r="145" spans="1:15" s="172" customFormat="1" ht="14.25">
      <c r="A145" s="313"/>
      <c r="B145" s="177"/>
      <c r="C145" s="567" t="s">
        <v>441</v>
      </c>
      <c r="D145" s="809">
        <v>0.12</v>
      </c>
      <c r="E145" s="570"/>
      <c r="F145" s="1007">
        <f t="shared" si="7"/>
        <v>-0.33333333333333337</v>
      </c>
      <c r="G145" s="570"/>
      <c r="H145" s="696">
        <f>I145</f>
        <v>-0.15</v>
      </c>
      <c r="I145" s="816">
        <v>-0.15</v>
      </c>
      <c r="J145" s="816">
        <v>-0.03</v>
      </c>
      <c r="K145" s="816">
        <v>0.22</v>
      </c>
      <c r="L145" s="809">
        <v>0.18</v>
      </c>
      <c r="M145" s="147"/>
      <c r="N145" s="313"/>
      <c r="O145" s="182"/>
    </row>
    <row r="146" spans="1:15" s="202" customFormat="1">
      <c r="A146" s="197"/>
      <c r="B146" s="142"/>
      <c r="C146" s="144"/>
      <c r="D146" s="343"/>
      <c r="E146" s="570"/>
      <c r="F146" s="864"/>
      <c r="G146" s="570"/>
      <c r="H146" s="578"/>
      <c r="I146" s="814"/>
      <c r="J146" s="814"/>
      <c r="K146" s="814"/>
      <c r="L146" s="343"/>
      <c r="M146" s="147"/>
      <c r="N146" s="197"/>
      <c r="O146" s="201"/>
    </row>
    <row r="147" spans="1:15" s="172" customFormat="1">
      <c r="A147" s="313"/>
      <c r="B147" s="142"/>
      <c r="C147" s="567" t="s">
        <v>558</v>
      </c>
      <c r="D147" s="460">
        <f>D148+D149</f>
        <v>13.26</v>
      </c>
      <c r="E147" s="570"/>
      <c r="F147" s="864">
        <f t="shared" si="7"/>
        <v>9.8591549295774739E-2</v>
      </c>
      <c r="G147" s="570"/>
      <c r="H147" s="574">
        <f>SUM(H148:H149)</f>
        <v>12.469999999999999</v>
      </c>
      <c r="I147" s="811">
        <f>+I148+I149</f>
        <v>12.469999999999999</v>
      </c>
      <c r="J147" s="811">
        <f>+J148+J149</f>
        <v>11.86</v>
      </c>
      <c r="K147" s="811">
        <f>K148+K149</f>
        <v>12.05</v>
      </c>
      <c r="L147" s="460">
        <f>L148+L149</f>
        <v>12.069999999999999</v>
      </c>
      <c r="M147" s="216"/>
      <c r="N147" s="313"/>
      <c r="O147" s="182"/>
    </row>
    <row r="148" spans="1:15">
      <c r="A148" s="152"/>
      <c r="B148" s="723"/>
      <c r="C148" s="203" t="s">
        <v>216</v>
      </c>
      <c r="D148" s="810">
        <v>12.17</v>
      </c>
      <c r="E148" s="725"/>
      <c r="F148" s="864">
        <f t="shared" si="7"/>
        <v>7.7945084145261356E-2</v>
      </c>
      <c r="G148" s="725"/>
      <c r="H148" s="724">
        <f>I148</f>
        <v>11.35</v>
      </c>
      <c r="I148" s="817">
        <v>11.35</v>
      </c>
      <c r="J148" s="817">
        <v>10.79</v>
      </c>
      <c r="K148" s="817">
        <f>11.26</f>
        <v>11.26</v>
      </c>
      <c r="L148" s="810">
        <v>11.29</v>
      </c>
      <c r="M148" s="726"/>
      <c r="N148" s="152"/>
      <c r="O148" s="193"/>
    </row>
    <row r="149" spans="1:15" s="172" customFormat="1">
      <c r="A149" s="155"/>
      <c r="B149" s="723"/>
      <c r="C149" s="203" t="s">
        <v>217</v>
      </c>
      <c r="D149" s="810">
        <v>1.0900000000000001</v>
      </c>
      <c r="E149" s="725"/>
      <c r="F149" s="1007">
        <f t="shared" si="7"/>
        <v>0.39743589743589758</v>
      </c>
      <c r="G149" s="725"/>
      <c r="H149" s="724">
        <f>I149</f>
        <v>1.1200000000000001</v>
      </c>
      <c r="I149" s="817">
        <v>1.1200000000000001</v>
      </c>
      <c r="J149" s="817">
        <v>1.07</v>
      </c>
      <c r="K149" s="817">
        <v>0.79</v>
      </c>
      <c r="L149" s="810">
        <v>0.78</v>
      </c>
      <c r="M149" s="726"/>
      <c r="N149" s="155"/>
      <c r="O149" s="182"/>
    </row>
    <row r="150" spans="1:15">
      <c r="A150" s="152"/>
      <c r="B150" s="142"/>
      <c r="C150" s="171"/>
      <c r="D150" s="205"/>
      <c r="E150" s="216"/>
      <c r="F150" s="948"/>
      <c r="G150" s="216"/>
      <c r="H150" s="214"/>
      <c r="I150" s="204"/>
      <c r="J150" s="204"/>
      <c r="K150" s="204"/>
      <c r="L150" s="205"/>
      <c r="M150" s="216"/>
      <c r="N150" s="152"/>
      <c r="O150" s="193"/>
    </row>
    <row r="151" spans="1:15" ht="9" customHeight="1">
      <c r="A151" s="152"/>
      <c r="B151" s="152"/>
      <c r="C151" s="152"/>
      <c r="D151" s="152"/>
      <c r="E151" s="152"/>
      <c r="F151" s="152"/>
      <c r="G151" s="152"/>
      <c r="H151" s="152"/>
      <c r="I151" s="152"/>
      <c r="J151" s="152"/>
      <c r="K151" s="152"/>
      <c r="L151" s="152"/>
      <c r="M151" s="152"/>
      <c r="N151" s="152"/>
      <c r="O151" s="193"/>
    </row>
    <row r="152" spans="1:15" ht="14.25">
      <c r="A152" s="183"/>
      <c r="B152" s="217" t="s">
        <v>559</v>
      </c>
      <c r="C152" s="184"/>
      <c r="D152" s="184"/>
      <c r="E152" s="183"/>
      <c r="F152" s="219"/>
      <c r="G152" s="183"/>
      <c r="H152" s="183"/>
      <c r="I152" s="183"/>
      <c r="J152" s="183"/>
      <c r="K152" s="183"/>
      <c r="L152" s="184"/>
      <c r="M152" s="185"/>
      <c r="N152" s="185"/>
      <c r="O152" s="193"/>
    </row>
    <row r="153" spans="1:15" ht="14.25">
      <c r="A153" s="183"/>
      <c r="B153" s="1057" t="s">
        <v>560</v>
      </c>
      <c r="C153" s="184"/>
      <c r="D153" s="184"/>
      <c r="E153" s="183"/>
      <c r="F153" s="219"/>
      <c r="G153" s="183"/>
      <c r="H153" s="183"/>
      <c r="I153" s="183"/>
      <c r="J153" s="183"/>
      <c r="K153" s="183"/>
      <c r="L153" s="184"/>
      <c r="M153" s="185"/>
      <c r="N153" s="185"/>
      <c r="O153" s="193"/>
    </row>
    <row r="154" spans="1:15" ht="14.25">
      <c r="A154" s="183"/>
      <c r="B154" s="257" t="s">
        <v>470</v>
      </c>
      <c r="C154" s="184"/>
      <c r="D154" s="184"/>
      <c r="E154" s="183"/>
      <c r="F154" s="219"/>
      <c r="G154" s="183"/>
      <c r="H154" s="183"/>
      <c r="I154" s="183"/>
      <c r="J154" s="183"/>
      <c r="K154" s="183"/>
      <c r="L154" s="184"/>
      <c r="M154" s="185"/>
      <c r="N154" s="185"/>
      <c r="O154" s="193"/>
    </row>
    <row r="155" spans="1:15" ht="14.25">
      <c r="A155" s="292"/>
      <c r="B155" s="257" t="s">
        <v>532</v>
      </c>
      <c r="C155" s="292"/>
      <c r="D155" s="292"/>
      <c r="E155" s="292"/>
      <c r="F155" s="169"/>
      <c r="G155" s="292"/>
      <c r="H155" s="292"/>
      <c r="I155" s="292"/>
      <c r="J155" s="292"/>
      <c r="K155" s="292"/>
      <c r="L155" s="292"/>
      <c r="M155" s="292"/>
      <c r="N155" s="293"/>
      <c r="O155" s="193"/>
    </row>
    <row r="156" spans="1:15" ht="14.25">
      <c r="A156" s="183"/>
      <c r="B156" s="217" t="s">
        <v>442</v>
      </c>
      <c r="C156" s="184"/>
      <c r="D156" s="184"/>
      <c r="E156" s="183"/>
      <c r="F156" s="219"/>
      <c r="G156" s="183"/>
      <c r="H156" s="183"/>
      <c r="I156" s="183"/>
      <c r="J156" s="183"/>
      <c r="K156" s="183"/>
      <c r="L156" s="184"/>
      <c r="M156" s="185"/>
      <c r="N156" s="185"/>
      <c r="O156" s="193"/>
    </row>
    <row r="157" spans="1:15">
      <c r="I157" s="154" t="s">
        <v>415</v>
      </c>
      <c r="M157" s="193"/>
      <c r="N157" s="193"/>
      <c r="O157" s="193"/>
    </row>
    <row r="158" spans="1:15">
      <c r="F158" s="128"/>
      <c r="M158" s="193"/>
      <c r="N158" s="193"/>
      <c r="O158" s="193"/>
    </row>
    <row r="159" spans="1:15">
      <c r="M159" s="193"/>
      <c r="N159" s="193"/>
      <c r="O159" s="193"/>
    </row>
    <row r="160" spans="1:15">
      <c r="M160" s="193"/>
      <c r="N160" s="193"/>
      <c r="O160" s="193"/>
    </row>
    <row r="161" spans="6:15">
      <c r="M161" s="193"/>
      <c r="N161" s="193"/>
      <c r="O161" s="193"/>
    </row>
    <row r="162" spans="6:15">
      <c r="M162" s="193"/>
      <c r="N162" s="193"/>
      <c r="O162" s="193"/>
    </row>
    <row r="163" spans="6:15">
      <c r="M163" s="193"/>
      <c r="N163" s="193"/>
      <c r="O163" s="193"/>
    </row>
    <row r="164" spans="6:15">
      <c r="M164" s="193"/>
      <c r="N164" s="193"/>
      <c r="O164" s="193"/>
    </row>
    <row r="165" spans="6:15" ht="14.25">
      <c r="F165" s="224"/>
      <c r="M165" s="193"/>
      <c r="N165" s="193"/>
      <c r="O165" s="193"/>
    </row>
    <row r="166" spans="6:15">
      <c r="M166" s="193"/>
      <c r="N166" s="193"/>
      <c r="O166" s="193"/>
    </row>
    <row r="167" spans="6:15">
      <c r="M167" s="193"/>
      <c r="N167" s="193"/>
      <c r="O167" s="193"/>
    </row>
    <row r="168" spans="6:15">
      <c r="M168" s="193"/>
      <c r="N168" s="193"/>
      <c r="O168" s="193"/>
    </row>
    <row r="169" spans="6:15">
      <c r="M169" s="193"/>
      <c r="N169" s="193"/>
      <c r="O169" s="193"/>
    </row>
    <row r="170" spans="6:15">
      <c r="M170" s="193"/>
      <c r="N170" s="193"/>
      <c r="O170" s="193"/>
    </row>
    <row r="171" spans="6:15">
      <c r="M171" s="193"/>
      <c r="N171" s="193"/>
      <c r="O171" s="193"/>
    </row>
    <row r="172" spans="6:15">
      <c r="M172" s="193"/>
      <c r="N172" s="193"/>
      <c r="O172" s="193"/>
    </row>
    <row r="178" spans="10:10">
      <c r="J178" s="154" t="s">
        <v>414</v>
      </c>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62" fitToHeight="0" orientation="portrait" r:id="rId1"/>
  <headerFooter alignWithMargins="0">
    <oddHeader>&amp;CKPN Investor Relations</oddHeader>
    <oddFooter>&amp;L&amp;8Q1 2012&amp;C&amp;8&amp;A&amp;R&amp;8                   &amp;P/&amp;N</oddFooter>
  </headerFooter>
  <rowBreaks count="1" manualBreakCount="1">
    <brk id="96"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zoomScale="85" zoomScaleNormal="85" zoomScaleSheetLayoutView="85" workbookViewId="0"/>
  </sheetViews>
  <sheetFormatPr defaultRowHeight="12.75"/>
  <cols>
    <col min="1" max="1" width="1.7109375" style="57" customWidth="1"/>
    <col min="2" max="2" width="0.85546875" style="57" customWidth="1"/>
    <col min="3" max="3" width="10.85546875" style="57" customWidth="1"/>
    <col min="4" max="4" width="7.7109375" style="57" customWidth="1"/>
    <col min="5" max="5" width="9.5703125" style="57" customWidth="1"/>
    <col min="6" max="6" width="8.85546875" style="107" customWidth="1"/>
    <col min="7" max="7" width="16.5703125" style="107" bestFit="1" customWidth="1"/>
    <col min="8" max="8" width="9" style="108" bestFit="1" customWidth="1"/>
    <col min="9" max="9" width="11.5703125" style="57" bestFit="1" customWidth="1"/>
    <col min="10" max="10" width="11" style="57" bestFit="1" customWidth="1"/>
    <col min="11" max="11" width="12.42578125" style="57" bestFit="1" customWidth="1"/>
    <col min="12" max="12" width="15.28515625" style="109" bestFit="1" customWidth="1"/>
    <col min="13" max="13" width="38" style="79" customWidth="1"/>
    <col min="14" max="14" width="18.85546875" style="57" customWidth="1"/>
    <col min="15" max="15" width="12.7109375" style="57" customWidth="1"/>
    <col min="16" max="16" width="13.7109375" style="57" customWidth="1"/>
    <col min="17" max="17" width="12" style="109" customWidth="1"/>
    <col min="18" max="18" width="0.85546875" style="57" customWidth="1"/>
    <col min="19" max="19" width="1.7109375" style="57" customWidth="1"/>
    <col min="20" max="20" width="9.140625" style="778"/>
    <col min="21" max="16384" width="9.140625" style="57"/>
  </cols>
  <sheetData>
    <row r="1" spans="1:20" ht="9" customHeight="1">
      <c r="A1" s="52"/>
      <c r="B1" s="52"/>
      <c r="C1" s="52"/>
      <c r="D1" s="52"/>
      <c r="E1" s="52"/>
      <c r="F1" s="53"/>
      <c r="G1" s="53"/>
      <c r="H1" s="54"/>
      <c r="I1" s="52"/>
      <c r="J1" s="52"/>
      <c r="K1" s="52"/>
      <c r="L1" s="55"/>
      <c r="M1" s="56"/>
      <c r="N1" s="52"/>
      <c r="O1" s="52"/>
      <c r="P1" s="52"/>
      <c r="Q1" s="55"/>
      <c r="R1" s="52"/>
      <c r="S1" s="52"/>
    </row>
    <row r="2" spans="1:20" ht="15" customHeight="1">
      <c r="A2" s="52"/>
      <c r="B2" s="58"/>
      <c r="C2" s="1090" t="s">
        <v>205</v>
      </c>
      <c r="D2" s="1091"/>
      <c r="E2" s="1091"/>
      <c r="F2" s="1091"/>
      <c r="G2" s="59"/>
      <c r="H2" s="60"/>
      <c r="I2" s="62"/>
      <c r="J2" s="63"/>
      <c r="K2" s="62"/>
      <c r="L2" s="61"/>
      <c r="M2" s="64"/>
      <c r="N2" s="65"/>
      <c r="O2" s="65"/>
      <c r="P2" s="65"/>
      <c r="Q2" s="66"/>
      <c r="R2" s="61"/>
      <c r="S2" s="52"/>
      <c r="T2" s="783"/>
    </row>
    <row r="3" spans="1:20" ht="8.1" customHeight="1">
      <c r="A3" s="52"/>
      <c r="B3" s="58"/>
      <c r="C3" s="62"/>
      <c r="D3" s="62"/>
      <c r="E3" s="62"/>
      <c r="F3" s="62"/>
      <c r="G3" s="62"/>
      <c r="H3" s="67"/>
      <c r="I3" s="62"/>
      <c r="J3" s="62"/>
      <c r="K3" s="62"/>
      <c r="L3" s="68"/>
      <c r="M3" s="69"/>
      <c r="N3" s="62"/>
      <c r="O3" s="62"/>
      <c r="P3" s="62"/>
      <c r="Q3" s="68"/>
      <c r="R3" s="70"/>
      <c r="S3" s="52"/>
      <c r="T3" s="784"/>
    </row>
    <row r="4" spans="1:20" s="79" customFormat="1" ht="25.5">
      <c r="A4" s="56"/>
      <c r="B4" s="71"/>
      <c r="C4" s="72"/>
      <c r="D4" s="64" t="s">
        <v>138</v>
      </c>
      <c r="E4" s="64" t="s">
        <v>139</v>
      </c>
      <c r="F4" s="73" t="s">
        <v>353</v>
      </c>
      <c r="G4" s="74" t="s">
        <v>354</v>
      </c>
      <c r="H4" s="64" t="s">
        <v>140</v>
      </c>
      <c r="I4" s="110" t="s">
        <v>141</v>
      </c>
      <c r="J4" s="111" t="s">
        <v>142</v>
      </c>
      <c r="K4" s="76" t="s">
        <v>143</v>
      </c>
      <c r="L4" s="75" t="s">
        <v>144</v>
      </c>
      <c r="M4" s="77" t="s">
        <v>145</v>
      </c>
      <c r="N4" s="77" t="s">
        <v>146</v>
      </c>
      <c r="O4" s="77" t="s">
        <v>147</v>
      </c>
      <c r="P4" s="77" t="s">
        <v>148</v>
      </c>
      <c r="Q4" s="77" t="s">
        <v>149</v>
      </c>
      <c r="R4" s="78"/>
      <c r="S4" s="56"/>
      <c r="T4" s="785"/>
    </row>
    <row r="5" spans="1:20" ht="7.5" customHeight="1">
      <c r="A5" s="52"/>
      <c r="B5" s="58"/>
      <c r="C5" s="65"/>
      <c r="D5" s="65"/>
      <c r="E5" s="65"/>
      <c r="F5" s="65"/>
      <c r="G5" s="65"/>
      <c r="H5" s="60"/>
      <c r="I5" s="62"/>
      <c r="J5" s="62"/>
      <c r="K5" s="65"/>
      <c r="L5" s="61"/>
      <c r="M5" s="72"/>
      <c r="N5" s="65"/>
      <c r="O5" s="65"/>
      <c r="P5" s="65"/>
      <c r="Q5" s="61"/>
      <c r="R5" s="80"/>
      <c r="S5" s="52"/>
      <c r="T5" s="784"/>
    </row>
    <row r="6" spans="1:20" s="79" customFormat="1" ht="38.25">
      <c r="A6" s="56"/>
      <c r="B6" s="71"/>
      <c r="C6" s="81" t="s">
        <v>150</v>
      </c>
      <c r="D6" s="82" t="s">
        <v>151</v>
      </c>
      <c r="E6" s="83" t="s">
        <v>152</v>
      </c>
      <c r="F6" s="84">
        <v>1250</v>
      </c>
      <c r="G6" s="85">
        <v>957</v>
      </c>
      <c r="H6" s="86">
        <v>0.05</v>
      </c>
      <c r="I6" s="112" t="s">
        <v>164</v>
      </c>
      <c r="J6" s="113" t="s">
        <v>165</v>
      </c>
      <c r="K6" s="87" t="s">
        <v>166</v>
      </c>
      <c r="L6" s="83" t="s">
        <v>167</v>
      </c>
      <c r="M6" s="88" t="s">
        <v>168</v>
      </c>
      <c r="N6" s="93" t="s">
        <v>231</v>
      </c>
      <c r="O6" s="88" t="s">
        <v>160</v>
      </c>
      <c r="P6" s="88" t="s">
        <v>153</v>
      </c>
      <c r="Q6" s="89" t="s">
        <v>163</v>
      </c>
      <c r="R6" s="90"/>
      <c r="S6" s="56"/>
      <c r="T6" s="785"/>
    </row>
    <row r="7" spans="1:20" ht="8.1" customHeight="1">
      <c r="A7" s="52"/>
      <c r="B7" s="58"/>
      <c r="C7" s="62"/>
      <c r="D7" s="62"/>
      <c r="E7" s="62"/>
      <c r="F7" s="62"/>
      <c r="G7" s="62"/>
      <c r="H7" s="62"/>
      <c r="I7" s="62"/>
      <c r="J7" s="62"/>
      <c r="K7" s="62"/>
      <c r="L7" s="62"/>
      <c r="M7" s="69"/>
      <c r="N7" s="119"/>
      <c r="O7" s="62"/>
      <c r="P7" s="62"/>
      <c r="Q7" s="68"/>
      <c r="R7" s="70"/>
      <c r="S7" s="52"/>
      <c r="T7" s="784"/>
    </row>
    <row r="8" spans="1:20" s="79" customFormat="1" ht="38.25">
      <c r="A8" s="56"/>
      <c r="B8" s="71"/>
      <c r="C8" s="81" t="s">
        <v>150</v>
      </c>
      <c r="D8" s="82" t="s">
        <v>151</v>
      </c>
      <c r="E8" s="83" t="s">
        <v>152</v>
      </c>
      <c r="F8" s="84">
        <v>850</v>
      </c>
      <c r="G8" s="85">
        <v>540</v>
      </c>
      <c r="H8" s="86">
        <v>4.4999999999999998E-2</v>
      </c>
      <c r="I8" s="112" t="s">
        <v>169</v>
      </c>
      <c r="J8" s="113" t="s">
        <v>170</v>
      </c>
      <c r="K8" s="87" t="s">
        <v>171</v>
      </c>
      <c r="L8" s="83" t="s">
        <v>172</v>
      </c>
      <c r="M8" s="88" t="s">
        <v>173</v>
      </c>
      <c r="N8" s="93" t="s">
        <v>209</v>
      </c>
      <c r="O8" s="88" t="s">
        <v>160</v>
      </c>
      <c r="P8" s="88" t="s">
        <v>153</v>
      </c>
      <c r="Q8" s="89" t="s">
        <v>163</v>
      </c>
      <c r="R8" s="90"/>
      <c r="S8" s="56"/>
      <c r="T8" s="785"/>
    </row>
    <row r="9" spans="1:20" ht="8.1" customHeight="1">
      <c r="A9" s="52"/>
      <c r="B9" s="58"/>
      <c r="C9" s="62"/>
      <c r="D9" s="62"/>
      <c r="E9" s="62"/>
      <c r="F9" s="62"/>
      <c r="G9" s="62"/>
      <c r="H9" s="62"/>
      <c r="I9" s="62"/>
      <c r="J9" s="62"/>
      <c r="K9" s="62"/>
      <c r="L9" s="62"/>
      <c r="M9" s="69"/>
      <c r="N9" s="119"/>
      <c r="O9" s="62"/>
      <c r="P9" s="62"/>
      <c r="Q9" s="68"/>
      <c r="R9" s="70"/>
      <c r="S9" s="52"/>
      <c r="T9" s="784"/>
    </row>
    <row r="10" spans="1:20" s="79" customFormat="1" ht="51">
      <c r="A10" s="56"/>
      <c r="B10" s="71"/>
      <c r="C10" s="81" t="s">
        <v>150</v>
      </c>
      <c r="D10" s="82" t="s">
        <v>151</v>
      </c>
      <c r="E10" s="83" t="s">
        <v>152</v>
      </c>
      <c r="F10" s="84">
        <v>850</v>
      </c>
      <c r="G10" s="85">
        <v>545</v>
      </c>
      <c r="H10" s="86">
        <v>6.25E-2</v>
      </c>
      <c r="I10" s="112" t="s">
        <v>174</v>
      </c>
      <c r="J10" s="113" t="s">
        <v>175</v>
      </c>
      <c r="K10" s="87" t="s">
        <v>176</v>
      </c>
      <c r="L10" s="83" t="s">
        <v>177</v>
      </c>
      <c r="M10" s="88" t="s">
        <v>178</v>
      </c>
      <c r="N10" s="93" t="s">
        <v>210</v>
      </c>
      <c r="O10" s="88" t="s">
        <v>160</v>
      </c>
      <c r="P10" s="88" t="s">
        <v>153</v>
      </c>
      <c r="Q10" s="89" t="s">
        <v>163</v>
      </c>
      <c r="R10" s="90"/>
      <c r="S10" s="56"/>
      <c r="T10" s="785"/>
    </row>
    <row r="11" spans="1:20" ht="8.1" customHeight="1">
      <c r="A11" s="52"/>
      <c r="B11" s="58"/>
      <c r="C11" s="62"/>
      <c r="D11" s="62"/>
      <c r="E11" s="62"/>
      <c r="F11" s="62"/>
      <c r="G11" s="62"/>
      <c r="H11" s="62"/>
      <c r="I11" s="62"/>
      <c r="J11" s="62"/>
      <c r="K11" s="62"/>
      <c r="L11" s="62"/>
      <c r="M11" s="69"/>
      <c r="N11" s="119"/>
      <c r="O11" s="62"/>
      <c r="P11" s="62"/>
      <c r="Q11" s="68"/>
      <c r="R11" s="70"/>
      <c r="S11" s="52"/>
      <c r="T11" s="784"/>
    </row>
    <row r="12" spans="1:20" s="79" customFormat="1" ht="51">
      <c r="A12" s="56"/>
      <c r="B12" s="71"/>
      <c r="C12" s="81" t="s">
        <v>150</v>
      </c>
      <c r="D12" s="82" t="s">
        <v>151</v>
      </c>
      <c r="E12" s="83" t="s">
        <v>152</v>
      </c>
      <c r="F12" s="84">
        <v>650</v>
      </c>
      <c r="G12" s="91">
        <v>650</v>
      </c>
      <c r="H12" s="86">
        <v>4.7500000000000001E-2</v>
      </c>
      <c r="I12" s="114" t="s">
        <v>395</v>
      </c>
      <c r="J12" s="113" t="s">
        <v>390</v>
      </c>
      <c r="K12" s="92" t="s">
        <v>398</v>
      </c>
      <c r="L12" s="83" t="s">
        <v>180</v>
      </c>
      <c r="M12" s="88" t="s">
        <v>168</v>
      </c>
      <c r="N12" s="93" t="s">
        <v>355</v>
      </c>
      <c r="O12" s="88" t="s">
        <v>160</v>
      </c>
      <c r="P12" s="88" t="s">
        <v>153</v>
      </c>
      <c r="Q12" s="89" t="s">
        <v>163</v>
      </c>
      <c r="R12" s="90"/>
      <c r="S12" s="56"/>
      <c r="T12" s="785"/>
    </row>
    <row r="13" spans="1:20" ht="8.1" customHeight="1">
      <c r="A13" s="52"/>
      <c r="B13" s="58"/>
      <c r="C13" s="62"/>
      <c r="D13" s="62"/>
      <c r="E13" s="62"/>
      <c r="F13" s="62"/>
      <c r="G13" s="62"/>
      <c r="H13" s="62"/>
      <c r="I13" s="62"/>
      <c r="J13" s="62"/>
      <c r="K13" s="62"/>
      <c r="L13" s="68"/>
      <c r="M13" s="69"/>
      <c r="N13" s="119"/>
      <c r="O13" s="62"/>
      <c r="P13" s="62"/>
      <c r="Q13" s="68"/>
      <c r="R13" s="70"/>
      <c r="S13" s="52"/>
      <c r="T13" s="784"/>
    </row>
    <row r="14" spans="1:20" s="79" customFormat="1" ht="61.5" customHeight="1">
      <c r="A14" s="56"/>
      <c r="B14" s="71"/>
      <c r="C14" s="81" t="s">
        <v>150</v>
      </c>
      <c r="D14" s="82" t="s">
        <v>151</v>
      </c>
      <c r="E14" s="83" t="s">
        <v>152</v>
      </c>
      <c r="F14" s="84">
        <v>750</v>
      </c>
      <c r="G14" s="85">
        <f>750</f>
        <v>750</v>
      </c>
      <c r="H14" s="86">
        <v>6.25E-2</v>
      </c>
      <c r="I14" s="112" t="s">
        <v>181</v>
      </c>
      <c r="J14" s="113" t="s">
        <v>391</v>
      </c>
      <c r="K14" s="87" t="s">
        <v>182</v>
      </c>
      <c r="L14" s="83" t="s">
        <v>183</v>
      </c>
      <c r="M14" s="88" t="s">
        <v>178</v>
      </c>
      <c r="N14" s="93" t="s">
        <v>228</v>
      </c>
      <c r="O14" s="88" t="s">
        <v>160</v>
      </c>
      <c r="P14" s="88" t="s">
        <v>153</v>
      </c>
      <c r="Q14" s="89" t="s">
        <v>163</v>
      </c>
      <c r="R14" s="90"/>
      <c r="S14" s="56"/>
      <c r="T14" s="785"/>
    </row>
    <row r="15" spans="1:20" ht="8.1" customHeight="1">
      <c r="A15" s="52"/>
      <c r="B15" s="58"/>
      <c r="C15" s="62"/>
      <c r="D15" s="62"/>
      <c r="E15" s="62"/>
      <c r="F15" s="62"/>
      <c r="G15" s="62"/>
      <c r="H15" s="62"/>
      <c r="I15" s="62"/>
      <c r="J15" s="62"/>
      <c r="K15" s="62"/>
      <c r="L15" s="68"/>
      <c r="M15" s="69"/>
      <c r="N15" s="119"/>
      <c r="O15" s="62"/>
      <c r="P15" s="62"/>
      <c r="Q15" s="68"/>
      <c r="R15" s="70"/>
      <c r="S15" s="52"/>
      <c r="T15" s="784"/>
    </row>
    <row r="16" spans="1:20" s="79" customFormat="1" ht="51">
      <c r="A16" s="56"/>
      <c r="B16" s="71"/>
      <c r="C16" s="81" t="s">
        <v>150</v>
      </c>
      <c r="D16" s="82" t="s">
        <v>151</v>
      </c>
      <c r="E16" s="83" t="s">
        <v>152</v>
      </c>
      <c r="F16" s="84">
        <v>1000</v>
      </c>
      <c r="G16" s="85">
        <v>1000</v>
      </c>
      <c r="H16" s="86">
        <v>0.04</v>
      </c>
      <c r="I16" s="112" t="s">
        <v>184</v>
      </c>
      <c r="J16" s="113" t="s">
        <v>185</v>
      </c>
      <c r="K16" s="87" t="s">
        <v>186</v>
      </c>
      <c r="L16" s="83" t="s">
        <v>187</v>
      </c>
      <c r="M16" s="88"/>
      <c r="N16" s="93" t="s">
        <v>208</v>
      </c>
      <c r="O16" s="88" t="s">
        <v>160</v>
      </c>
      <c r="P16" s="88" t="s">
        <v>153</v>
      </c>
      <c r="Q16" s="89" t="s">
        <v>163</v>
      </c>
      <c r="R16" s="90"/>
      <c r="S16" s="56"/>
      <c r="T16" s="785"/>
    </row>
    <row r="17" spans="1:21" ht="8.1" customHeight="1">
      <c r="A17" s="52"/>
      <c r="B17" s="58"/>
      <c r="C17" s="62"/>
      <c r="D17" s="62"/>
      <c r="E17" s="62"/>
      <c r="F17" s="62"/>
      <c r="G17" s="62"/>
      <c r="H17" s="62"/>
      <c r="I17" s="62"/>
      <c r="J17" s="62"/>
      <c r="K17" s="62"/>
      <c r="L17" s="68"/>
      <c r="M17" s="69"/>
      <c r="N17" s="119"/>
      <c r="O17" s="62"/>
      <c r="P17" s="62"/>
      <c r="Q17" s="68"/>
      <c r="R17" s="70"/>
      <c r="S17" s="52"/>
      <c r="T17" s="784"/>
    </row>
    <row r="18" spans="1:21" s="79" customFormat="1" ht="51">
      <c r="A18" s="56"/>
      <c r="B18" s="71"/>
      <c r="C18" s="81" t="s">
        <v>150</v>
      </c>
      <c r="D18" s="82" t="s">
        <v>151</v>
      </c>
      <c r="E18" s="83" t="s">
        <v>188</v>
      </c>
      <c r="F18" s="84">
        <v>275</v>
      </c>
      <c r="G18" s="85">
        <v>328</v>
      </c>
      <c r="H18" s="86">
        <v>5.7500000000000002E-2</v>
      </c>
      <c r="I18" s="112" t="s">
        <v>169</v>
      </c>
      <c r="J18" s="113" t="s">
        <v>170</v>
      </c>
      <c r="K18" s="87" t="s">
        <v>189</v>
      </c>
      <c r="L18" s="83" t="s">
        <v>190</v>
      </c>
      <c r="M18" s="88" t="s">
        <v>191</v>
      </c>
      <c r="N18" s="93" t="s">
        <v>211</v>
      </c>
      <c r="O18" s="88" t="s">
        <v>160</v>
      </c>
      <c r="P18" s="88" t="s">
        <v>153</v>
      </c>
      <c r="Q18" s="89" t="s">
        <v>163</v>
      </c>
      <c r="R18" s="90"/>
      <c r="S18" s="56"/>
      <c r="T18" s="785"/>
    </row>
    <row r="19" spans="1:21" ht="8.1" customHeight="1">
      <c r="A19" s="52"/>
      <c r="B19" s="58"/>
      <c r="C19" s="62"/>
      <c r="D19" s="62"/>
      <c r="E19" s="62"/>
      <c r="F19" s="62"/>
      <c r="G19" s="62"/>
      <c r="H19" s="62"/>
      <c r="I19" s="62"/>
      <c r="J19" s="62"/>
      <c r="K19" s="62"/>
      <c r="L19" s="68"/>
      <c r="M19" s="69"/>
      <c r="N19" s="119"/>
      <c r="O19" s="62"/>
      <c r="P19" s="62"/>
      <c r="Q19" s="68"/>
      <c r="R19" s="70"/>
      <c r="S19" s="52"/>
      <c r="T19" s="784"/>
    </row>
    <row r="20" spans="1:21" s="79" customFormat="1" ht="51">
      <c r="A20" s="56"/>
      <c r="B20" s="71"/>
      <c r="C20" s="81" t="s">
        <v>150</v>
      </c>
      <c r="D20" s="82" t="s">
        <v>151</v>
      </c>
      <c r="E20" s="83" t="s">
        <v>152</v>
      </c>
      <c r="F20" s="84">
        <f>850+75</f>
        <v>925</v>
      </c>
      <c r="G20" s="85">
        <f>850+75</f>
        <v>925</v>
      </c>
      <c r="H20" s="86">
        <v>6.5000000000000002E-2</v>
      </c>
      <c r="I20" s="112" t="s">
        <v>192</v>
      </c>
      <c r="J20" s="113" t="s">
        <v>193</v>
      </c>
      <c r="K20" s="87" t="s">
        <v>194</v>
      </c>
      <c r="L20" s="83" t="s">
        <v>195</v>
      </c>
      <c r="M20" s="88" t="s">
        <v>591</v>
      </c>
      <c r="N20" s="93" t="s">
        <v>229</v>
      </c>
      <c r="O20" s="88" t="s">
        <v>160</v>
      </c>
      <c r="P20" s="88" t="s">
        <v>153</v>
      </c>
      <c r="Q20" s="89" t="s">
        <v>163</v>
      </c>
      <c r="R20" s="90"/>
      <c r="S20" s="56"/>
      <c r="T20" s="785"/>
    </row>
    <row r="21" spans="1:21" ht="8.1" customHeight="1">
      <c r="A21" s="52"/>
      <c r="B21" s="58"/>
      <c r="C21" s="62"/>
      <c r="D21" s="62"/>
      <c r="E21" s="62"/>
      <c r="F21" s="62"/>
      <c r="G21" s="62"/>
      <c r="H21" s="62"/>
      <c r="I21" s="62"/>
      <c r="J21" s="62"/>
      <c r="K21" s="62"/>
      <c r="L21" s="68"/>
      <c r="M21" s="69"/>
      <c r="N21" s="119"/>
      <c r="O21" s="62"/>
      <c r="P21" s="62"/>
      <c r="Q21" s="68"/>
      <c r="R21" s="70"/>
      <c r="S21" s="52"/>
      <c r="T21" s="784"/>
    </row>
    <row r="22" spans="1:21" s="79" customFormat="1" ht="38.25">
      <c r="A22" s="56"/>
      <c r="B22" s="71"/>
      <c r="C22" s="81" t="s">
        <v>150</v>
      </c>
      <c r="D22" s="82" t="s">
        <v>151</v>
      </c>
      <c r="E22" s="83" t="s">
        <v>152</v>
      </c>
      <c r="F22" s="84">
        <v>1000</v>
      </c>
      <c r="G22" s="85">
        <v>1000</v>
      </c>
      <c r="H22" s="86">
        <v>4.7500000000000001E-2</v>
      </c>
      <c r="I22" s="114" t="s">
        <v>394</v>
      </c>
      <c r="J22" s="113" t="s">
        <v>196</v>
      </c>
      <c r="K22" s="92" t="s">
        <v>197</v>
      </c>
      <c r="L22" s="83" t="s">
        <v>198</v>
      </c>
      <c r="M22" s="88" t="s">
        <v>199</v>
      </c>
      <c r="N22" s="93" t="s">
        <v>212</v>
      </c>
      <c r="O22" s="88" t="s">
        <v>160</v>
      </c>
      <c r="P22" s="88" t="s">
        <v>153</v>
      </c>
      <c r="Q22" s="89" t="s">
        <v>163</v>
      </c>
      <c r="R22" s="90"/>
      <c r="S22" s="56"/>
      <c r="T22" s="785"/>
    </row>
    <row r="23" spans="1:21" ht="8.1" customHeight="1">
      <c r="A23" s="52"/>
      <c r="B23" s="58"/>
      <c r="C23" s="62"/>
      <c r="D23" s="62"/>
      <c r="E23" s="62"/>
      <c r="F23" s="62"/>
      <c r="G23" s="62"/>
      <c r="H23" s="62"/>
      <c r="I23" s="62"/>
      <c r="J23" s="62"/>
      <c r="K23" s="62"/>
      <c r="L23" s="68"/>
      <c r="M23" s="69"/>
      <c r="N23" s="119"/>
      <c r="O23" s="62"/>
      <c r="P23" s="62"/>
      <c r="Q23" s="68"/>
      <c r="R23" s="70"/>
      <c r="S23" s="52"/>
      <c r="T23" s="784"/>
    </row>
    <row r="24" spans="1:21" s="79" customFormat="1" ht="63" customHeight="1">
      <c r="A24" s="56"/>
      <c r="B24" s="71"/>
      <c r="C24" s="81" t="s">
        <v>150</v>
      </c>
      <c r="D24" s="82" t="s">
        <v>151</v>
      </c>
      <c r="E24" s="83" t="s">
        <v>152</v>
      </c>
      <c r="F24" s="84">
        <v>750</v>
      </c>
      <c r="G24" s="85">
        <f>750</f>
        <v>750</v>
      </c>
      <c r="H24" s="86">
        <v>7.4999999999999997E-2</v>
      </c>
      <c r="I24" s="112" t="s">
        <v>181</v>
      </c>
      <c r="J24" s="113" t="s">
        <v>391</v>
      </c>
      <c r="K24" s="87" t="s">
        <v>200</v>
      </c>
      <c r="L24" s="83" t="s">
        <v>201</v>
      </c>
      <c r="M24" s="88" t="s">
        <v>178</v>
      </c>
      <c r="N24" s="93" t="s">
        <v>230</v>
      </c>
      <c r="O24" s="88" t="s">
        <v>160</v>
      </c>
      <c r="P24" s="88" t="s">
        <v>153</v>
      </c>
      <c r="Q24" s="89" t="s">
        <v>163</v>
      </c>
      <c r="R24" s="90"/>
      <c r="S24" s="56"/>
      <c r="T24" s="785"/>
    </row>
    <row r="25" spans="1:21" ht="8.1" customHeight="1">
      <c r="A25" s="52"/>
      <c r="B25" s="58"/>
      <c r="C25" s="62"/>
      <c r="D25" s="62"/>
      <c r="E25" s="62"/>
      <c r="F25" s="62"/>
      <c r="G25" s="62"/>
      <c r="H25" s="62"/>
      <c r="I25" s="62"/>
      <c r="J25" s="62"/>
      <c r="K25" s="62"/>
      <c r="L25" s="68"/>
      <c r="M25" s="69"/>
      <c r="N25" s="119"/>
      <c r="O25" s="62"/>
      <c r="P25" s="62"/>
      <c r="Q25" s="68"/>
      <c r="R25" s="70"/>
      <c r="S25" s="52"/>
      <c r="T25" s="784"/>
    </row>
    <row r="26" spans="1:21" s="79" customFormat="1" ht="51">
      <c r="A26" s="56"/>
      <c r="B26" s="71"/>
      <c r="C26" s="81" t="s">
        <v>150</v>
      </c>
      <c r="D26" s="82" t="s">
        <v>151</v>
      </c>
      <c r="E26" s="83" t="s">
        <v>188</v>
      </c>
      <c r="F26" s="84">
        <v>250</v>
      </c>
      <c r="G26" s="91">
        <v>290</v>
      </c>
      <c r="H26" s="86">
        <v>0.06</v>
      </c>
      <c r="I26" s="114" t="s">
        <v>179</v>
      </c>
      <c r="J26" s="113" t="s">
        <v>390</v>
      </c>
      <c r="K26" s="92" t="s">
        <v>397</v>
      </c>
      <c r="L26" s="83" t="s">
        <v>202</v>
      </c>
      <c r="M26" s="88" t="s">
        <v>590</v>
      </c>
      <c r="N26" s="93" t="s">
        <v>356</v>
      </c>
      <c r="O26" s="88" t="s">
        <v>160</v>
      </c>
      <c r="P26" s="88" t="s">
        <v>153</v>
      </c>
      <c r="Q26" s="89" t="s">
        <v>163</v>
      </c>
      <c r="R26" s="90"/>
      <c r="S26" s="56"/>
      <c r="T26" s="785"/>
    </row>
    <row r="27" spans="1:21" ht="7.5" customHeight="1">
      <c r="A27" s="52"/>
      <c r="B27" s="58"/>
      <c r="C27" s="62"/>
      <c r="D27" s="62"/>
      <c r="E27" s="62"/>
      <c r="F27" s="62"/>
      <c r="G27" s="62"/>
      <c r="H27" s="62"/>
      <c r="I27" s="62"/>
      <c r="J27" s="62"/>
      <c r="K27" s="62"/>
      <c r="L27" s="68"/>
      <c r="M27" s="69"/>
      <c r="N27" s="119"/>
      <c r="O27" s="62"/>
      <c r="P27" s="62"/>
      <c r="Q27" s="68"/>
      <c r="R27" s="70"/>
      <c r="S27" s="52"/>
      <c r="T27" s="784"/>
    </row>
    <row r="28" spans="1:21" s="79" customFormat="1" ht="51">
      <c r="A28" s="56"/>
      <c r="B28" s="71"/>
      <c r="C28" s="81" t="s">
        <v>150</v>
      </c>
      <c r="D28" s="82" t="s">
        <v>151</v>
      </c>
      <c r="E28" s="83" t="s">
        <v>152</v>
      </c>
      <c r="F28" s="84">
        <v>1000</v>
      </c>
      <c r="G28" s="85">
        <v>1000</v>
      </c>
      <c r="H28" s="86">
        <v>3.7499999999999999E-2</v>
      </c>
      <c r="I28" s="757">
        <v>40442</v>
      </c>
      <c r="J28" s="758">
        <v>40442</v>
      </c>
      <c r="K28" s="759" t="s">
        <v>421</v>
      </c>
      <c r="L28" s="83" t="s">
        <v>283</v>
      </c>
      <c r="M28" s="88" t="s">
        <v>376</v>
      </c>
      <c r="N28" s="93" t="s">
        <v>508</v>
      </c>
      <c r="O28" s="88" t="s">
        <v>160</v>
      </c>
      <c r="P28" s="88" t="s">
        <v>153</v>
      </c>
      <c r="Q28" s="89" t="s">
        <v>163</v>
      </c>
      <c r="R28" s="90"/>
      <c r="S28" s="56"/>
      <c r="T28" s="785"/>
    </row>
    <row r="29" spans="1:21" ht="7.5" customHeight="1">
      <c r="A29" s="52"/>
      <c r="B29" s="58"/>
      <c r="C29" s="62"/>
      <c r="D29" s="62"/>
      <c r="E29" s="62"/>
      <c r="F29" s="62"/>
      <c r="G29" s="62"/>
      <c r="H29" s="62"/>
      <c r="I29" s="62"/>
      <c r="J29" s="62"/>
      <c r="K29" s="62"/>
      <c r="L29" s="68"/>
      <c r="M29" s="69"/>
      <c r="N29" s="119"/>
      <c r="O29" s="62"/>
      <c r="P29" s="62"/>
      <c r="Q29" s="68"/>
      <c r="R29" s="70"/>
      <c r="S29" s="52"/>
      <c r="T29" s="784"/>
    </row>
    <row r="30" spans="1:21" s="79" customFormat="1" ht="51">
      <c r="A30" s="56"/>
      <c r="B30" s="71"/>
      <c r="C30" s="81" t="s">
        <v>150</v>
      </c>
      <c r="D30" s="82" t="s">
        <v>151</v>
      </c>
      <c r="E30" s="83" t="s">
        <v>152</v>
      </c>
      <c r="F30" s="84">
        <v>500</v>
      </c>
      <c r="G30" s="85">
        <v>500</v>
      </c>
      <c r="H30" s="86">
        <v>4.4999999999999998E-2</v>
      </c>
      <c r="I30" s="757" t="s">
        <v>424</v>
      </c>
      <c r="J30" s="758">
        <v>40820</v>
      </c>
      <c r="K30" s="759" t="s">
        <v>420</v>
      </c>
      <c r="L30" s="83" t="s">
        <v>377</v>
      </c>
      <c r="M30" s="88" t="s">
        <v>463</v>
      </c>
      <c r="N30" s="93" t="s">
        <v>378</v>
      </c>
      <c r="O30" s="88" t="s">
        <v>160</v>
      </c>
      <c r="P30" s="88" t="s">
        <v>153</v>
      </c>
      <c r="Q30" s="89" t="s">
        <v>163</v>
      </c>
      <c r="R30" s="90"/>
      <c r="S30" s="56"/>
      <c r="T30" s="785"/>
    </row>
    <row r="31" spans="1:21" ht="7.5" customHeight="1">
      <c r="A31" s="52"/>
      <c r="B31" s="58"/>
      <c r="C31" s="62"/>
      <c r="D31" s="62"/>
      <c r="E31" s="62"/>
      <c r="F31" s="62"/>
      <c r="G31" s="62"/>
      <c r="H31" s="62"/>
      <c r="I31" s="62"/>
      <c r="J31" s="62"/>
      <c r="K31" s="62"/>
      <c r="L31" s="68"/>
      <c r="M31" s="69"/>
      <c r="N31" s="119"/>
      <c r="O31" s="62"/>
      <c r="P31" s="62"/>
      <c r="Q31" s="68"/>
      <c r="R31" s="70"/>
      <c r="S31" s="52"/>
      <c r="T31" s="784"/>
      <c r="U31" s="79"/>
    </row>
    <row r="32" spans="1:21" s="79" customFormat="1" ht="51">
      <c r="A32" s="56"/>
      <c r="B32" s="71"/>
      <c r="C32" s="81" t="s">
        <v>150</v>
      </c>
      <c r="D32" s="82" t="s">
        <v>151</v>
      </c>
      <c r="E32" s="83" t="s">
        <v>152</v>
      </c>
      <c r="F32" s="84">
        <v>750</v>
      </c>
      <c r="G32" s="85">
        <v>750</v>
      </c>
      <c r="H32" s="86">
        <v>4.2500000000000003E-2</v>
      </c>
      <c r="I32" s="757" t="s">
        <v>464</v>
      </c>
      <c r="J32" s="758" t="s">
        <v>465</v>
      </c>
      <c r="K32" s="759" t="s">
        <v>466</v>
      </c>
      <c r="L32" s="83" t="s">
        <v>467</v>
      </c>
      <c r="M32" s="88" t="s">
        <v>468</v>
      </c>
      <c r="N32" s="93" t="s">
        <v>469</v>
      </c>
      <c r="O32" s="88" t="s">
        <v>160</v>
      </c>
      <c r="P32" s="88" t="s">
        <v>153</v>
      </c>
      <c r="Q32" s="89" t="s">
        <v>163</v>
      </c>
      <c r="R32" s="90"/>
      <c r="S32" s="56"/>
      <c r="T32" s="785"/>
    </row>
    <row r="33" spans="1:21" ht="7.5" customHeight="1">
      <c r="A33" s="52"/>
      <c r="B33" s="58"/>
      <c r="C33" s="62"/>
      <c r="D33" s="62"/>
      <c r="E33" s="62"/>
      <c r="F33" s="62"/>
      <c r="G33" s="62"/>
      <c r="H33" s="62"/>
      <c r="I33" s="62"/>
      <c r="J33" s="62"/>
      <c r="K33" s="62"/>
      <c r="L33" s="68"/>
      <c r="M33" s="69"/>
      <c r="N33" s="119"/>
      <c r="O33" s="62"/>
      <c r="P33" s="62"/>
      <c r="Q33" s="68"/>
      <c r="R33" s="70"/>
      <c r="S33" s="52"/>
      <c r="T33" s="784"/>
      <c r="U33" s="79"/>
    </row>
    <row r="34" spans="1:21" s="79" customFormat="1" ht="51">
      <c r="A34" s="56"/>
      <c r="B34" s="71"/>
      <c r="C34" s="81" t="s">
        <v>150</v>
      </c>
      <c r="D34" s="82" t="s">
        <v>151</v>
      </c>
      <c r="E34" s="83" t="s">
        <v>152</v>
      </c>
      <c r="F34" s="84">
        <v>700</v>
      </c>
      <c r="G34" s="85">
        <v>700</v>
      </c>
      <c r="H34" s="86">
        <v>5.6250000000000001E-2</v>
      </c>
      <c r="I34" s="757" t="s">
        <v>423</v>
      </c>
      <c r="J34" s="758" t="s">
        <v>392</v>
      </c>
      <c r="K34" s="759" t="s">
        <v>396</v>
      </c>
      <c r="L34" s="83" t="s">
        <v>224</v>
      </c>
      <c r="M34" s="88" t="s">
        <v>379</v>
      </c>
      <c r="N34" s="93" t="s">
        <v>225</v>
      </c>
      <c r="O34" s="88" t="s">
        <v>160</v>
      </c>
      <c r="P34" s="88" t="s">
        <v>153</v>
      </c>
      <c r="Q34" s="89" t="s">
        <v>163</v>
      </c>
      <c r="R34" s="90"/>
      <c r="S34" s="56"/>
      <c r="T34" s="785"/>
    </row>
    <row r="35" spans="1:21" ht="7.5" customHeight="1">
      <c r="A35" s="52"/>
      <c r="B35" s="58"/>
      <c r="C35" s="62"/>
      <c r="D35" s="62"/>
      <c r="E35" s="62"/>
      <c r="F35" s="62"/>
      <c r="G35" s="62"/>
      <c r="H35" s="62"/>
      <c r="I35" s="62"/>
      <c r="J35" s="62"/>
      <c r="K35" s="62"/>
      <c r="L35" s="68"/>
      <c r="M35" s="69"/>
      <c r="N35" s="119"/>
      <c r="O35" s="62"/>
      <c r="P35" s="62"/>
      <c r="Q35" s="68"/>
      <c r="R35" s="70"/>
      <c r="S35" s="52"/>
      <c r="T35" s="784"/>
      <c r="U35" s="79"/>
    </row>
    <row r="36" spans="1:21" s="79" customFormat="1" ht="51.75" customHeight="1">
      <c r="A36" s="56"/>
      <c r="B36" s="71"/>
      <c r="C36" s="81" t="s">
        <v>150</v>
      </c>
      <c r="D36" s="82" t="s">
        <v>151</v>
      </c>
      <c r="E36" s="83" t="s">
        <v>188</v>
      </c>
      <c r="F36" s="84">
        <v>400</v>
      </c>
      <c r="G36" s="91">
        <v>467</v>
      </c>
      <c r="H36" s="86">
        <v>0.05</v>
      </c>
      <c r="I36" s="757" t="s">
        <v>422</v>
      </c>
      <c r="J36" s="758" t="s">
        <v>411</v>
      </c>
      <c r="K36" s="759" t="s">
        <v>419</v>
      </c>
      <c r="L36" s="83" t="s">
        <v>412</v>
      </c>
      <c r="M36" s="88" t="s">
        <v>589</v>
      </c>
      <c r="N36" s="93" t="s">
        <v>413</v>
      </c>
      <c r="O36" s="88" t="s">
        <v>160</v>
      </c>
      <c r="P36" s="88" t="s">
        <v>153</v>
      </c>
      <c r="Q36" s="89" t="s">
        <v>163</v>
      </c>
      <c r="R36" s="90"/>
      <c r="S36" s="56"/>
      <c r="T36" s="785"/>
    </row>
    <row r="37" spans="1:21" ht="7.5" customHeight="1">
      <c r="A37" s="52"/>
      <c r="B37" s="58"/>
      <c r="C37" s="62"/>
      <c r="D37" s="62"/>
      <c r="E37" s="62"/>
      <c r="F37" s="62"/>
      <c r="G37" s="62"/>
      <c r="H37" s="62"/>
      <c r="I37" s="62"/>
      <c r="J37" s="62"/>
      <c r="K37" s="62"/>
      <c r="L37" s="68"/>
      <c r="M37" s="69"/>
      <c r="N37" s="119"/>
      <c r="O37" s="62"/>
      <c r="P37" s="62"/>
      <c r="Q37" s="68"/>
      <c r="R37" s="70"/>
      <c r="S37" s="52"/>
      <c r="T37" s="784"/>
    </row>
    <row r="38" spans="1:21" s="79" customFormat="1" ht="51">
      <c r="A38" s="56"/>
      <c r="B38" s="71"/>
      <c r="C38" s="81" t="s">
        <v>150</v>
      </c>
      <c r="D38" s="82" t="s">
        <v>151</v>
      </c>
      <c r="E38" s="83" t="s">
        <v>188</v>
      </c>
      <c r="F38" s="84">
        <v>850</v>
      </c>
      <c r="G38" s="91">
        <v>971</v>
      </c>
      <c r="H38" s="86">
        <v>5.7500000000000002E-2</v>
      </c>
      <c r="I38" s="757" t="s">
        <v>417</v>
      </c>
      <c r="J38" s="758" t="s">
        <v>393</v>
      </c>
      <c r="K38" s="759" t="s">
        <v>418</v>
      </c>
      <c r="L38" s="83" t="s">
        <v>226</v>
      </c>
      <c r="M38" s="88" t="s">
        <v>588</v>
      </c>
      <c r="N38" s="93" t="s">
        <v>399</v>
      </c>
      <c r="O38" s="88" t="s">
        <v>160</v>
      </c>
      <c r="P38" s="88" t="s">
        <v>153</v>
      </c>
      <c r="Q38" s="89" t="s">
        <v>163</v>
      </c>
      <c r="R38" s="90"/>
      <c r="S38" s="56"/>
      <c r="T38" s="785"/>
    </row>
    <row r="39" spans="1:21" ht="7.5" customHeight="1">
      <c r="A39" s="52"/>
      <c r="B39" s="58"/>
      <c r="C39" s="62"/>
      <c r="D39" s="62"/>
      <c r="E39" s="62"/>
      <c r="F39" s="62"/>
      <c r="G39" s="62"/>
      <c r="H39" s="62"/>
      <c r="I39" s="62"/>
      <c r="J39" s="62"/>
      <c r="K39" s="62"/>
      <c r="L39" s="68"/>
      <c r="M39" s="69"/>
      <c r="N39" s="119"/>
      <c r="O39" s="62"/>
      <c r="P39" s="62"/>
      <c r="Q39" s="68"/>
      <c r="R39" s="70"/>
      <c r="S39" s="52"/>
      <c r="T39" s="784"/>
    </row>
    <row r="40" spans="1:21" s="79" customFormat="1" ht="51">
      <c r="A40" s="56"/>
      <c r="B40" s="71"/>
      <c r="C40" s="94" t="s">
        <v>154</v>
      </c>
      <c r="D40" s="82" t="s">
        <v>155</v>
      </c>
      <c r="E40" s="83" t="s">
        <v>156</v>
      </c>
      <c r="F40" s="84">
        <v>1000</v>
      </c>
      <c r="G40" s="85">
        <v>756</v>
      </c>
      <c r="H40" s="86">
        <v>8.3750000000000005E-2</v>
      </c>
      <c r="I40" s="757" t="s">
        <v>157</v>
      </c>
      <c r="J40" s="758" t="s">
        <v>158</v>
      </c>
      <c r="K40" s="759" t="s">
        <v>203</v>
      </c>
      <c r="L40" s="83" t="s">
        <v>204</v>
      </c>
      <c r="M40" s="88" t="s">
        <v>410</v>
      </c>
      <c r="N40" s="93" t="s">
        <v>159</v>
      </c>
      <c r="O40" s="88" t="s">
        <v>160</v>
      </c>
      <c r="P40" s="88" t="s">
        <v>161</v>
      </c>
      <c r="Q40" s="89" t="s">
        <v>162</v>
      </c>
      <c r="R40" s="90"/>
      <c r="S40" s="56"/>
      <c r="T40" s="785"/>
    </row>
    <row r="41" spans="1:21" ht="8.1" customHeight="1">
      <c r="A41" s="52"/>
      <c r="B41" s="58"/>
      <c r="C41" s="62"/>
      <c r="D41" s="62"/>
      <c r="E41" s="62"/>
      <c r="F41" s="62"/>
      <c r="G41" s="62"/>
      <c r="H41" s="67"/>
      <c r="I41" s="62"/>
      <c r="J41" s="62"/>
      <c r="K41" s="62"/>
      <c r="L41" s="68"/>
      <c r="M41" s="69"/>
      <c r="N41" s="62"/>
      <c r="O41" s="62"/>
      <c r="P41" s="62"/>
      <c r="Q41" s="68"/>
      <c r="R41" s="70"/>
      <c r="S41" s="52"/>
      <c r="T41" s="784"/>
    </row>
    <row r="42" spans="1:21" ht="14.25">
      <c r="A42" s="52"/>
      <c r="B42" s="58"/>
      <c r="C42" s="95" t="s">
        <v>587</v>
      </c>
      <c r="D42" s="96"/>
      <c r="E42" s="97"/>
      <c r="F42" s="98"/>
      <c r="G42" s="99">
        <f>SUM(G6:G40)</f>
        <v>12879</v>
      </c>
      <c r="H42" s="100"/>
      <c r="I42" s="101"/>
      <c r="J42" s="102"/>
      <c r="K42" s="101"/>
      <c r="L42" s="103"/>
      <c r="M42" s="104"/>
      <c r="N42" s="105"/>
      <c r="O42" s="105"/>
      <c r="P42" s="105"/>
      <c r="Q42" s="103"/>
      <c r="R42" s="106"/>
      <c r="S42" s="52"/>
      <c r="T42" s="783"/>
    </row>
    <row r="43" spans="1:21" ht="14.25">
      <c r="A43" s="52"/>
      <c r="B43" s="58"/>
      <c r="C43" s="469"/>
      <c r="D43" s="470"/>
      <c r="E43" s="471"/>
      <c r="F43" s="472"/>
      <c r="G43" s="472"/>
      <c r="H43" s="100"/>
      <c r="I43" s="101"/>
      <c r="J43" s="102"/>
      <c r="K43" s="101"/>
      <c r="L43" s="103"/>
      <c r="M43" s="104"/>
      <c r="N43" s="105"/>
      <c r="O43" s="105"/>
      <c r="P43" s="105"/>
      <c r="Q43" s="103"/>
      <c r="R43" s="106"/>
      <c r="S43" s="52"/>
      <c r="T43" s="783"/>
    </row>
    <row r="44" spans="1:21" s="486" customFormat="1" ht="14.25">
      <c r="A44" s="473"/>
      <c r="B44" s="474"/>
      <c r="C44" s="475"/>
      <c r="D44" s="476"/>
      <c r="E44" s="477"/>
      <c r="F44" s="478"/>
      <c r="G44" s="478"/>
      <c r="H44" s="479"/>
      <c r="I44" s="480"/>
      <c r="J44" s="481"/>
      <c r="K44" s="480"/>
      <c r="L44" s="482"/>
      <c r="M44" s="483"/>
      <c r="N44" s="484"/>
      <c r="O44" s="484"/>
      <c r="P44" s="484"/>
      <c r="Q44" s="482"/>
      <c r="R44" s="485"/>
      <c r="S44" s="473"/>
      <c r="T44" s="786"/>
    </row>
    <row r="45" spans="1:21" ht="8.1" customHeight="1">
      <c r="A45" s="52"/>
      <c r="B45" s="58"/>
      <c r="C45" s="62"/>
      <c r="D45" s="62"/>
      <c r="E45" s="62"/>
      <c r="F45" s="62"/>
      <c r="G45" s="62"/>
      <c r="H45" s="67"/>
      <c r="I45" s="62"/>
      <c r="J45" s="62"/>
      <c r="K45" s="62"/>
      <c r="L45" s="68"/>
      <c r="M45" s="69"/>
      <c r="N45" s="62"/>
      <c r="O45" s="62"/>
      <c r="P45" s="62"/>
      <c r="Q45" s="68"/>
      <c r="R45" s="70"/>
      <c r="S45" s="52"/>
      <c r="T45" s="784"/>
    </row>
    <row r="46" spans="1:21" ht="9" customHeight="1">
      <c r="A46" s="52"/>
      <c r="B46" s="52"/>
      <c r="C46" s="52"/>
      <c r="D46" s="52"/>
      <c r="E46" s="52"/>
      <c r="F46" s="52"/>
      <c r="G46" s="52"/>
      <c r="H46" s="52"/>
      <c r="I46" s="52"/>
      <c r="J46" s="52"/>
      <c r="K46" s="52"/>
      <c r="L46" s="52"/>
      <c r="M46" s="56"/>
      <c r="N46" s="52"/>
      <c r="O46" s="52"/>
      <c r="P46" s="52"/>
      <c r="Q46" s="52"/>
      <c r="R46" s="52"/>
      <c r="S46" s="52"/>
    </row>
    <row r="47" spans="1:21" s="778" customFormat="1">
      <c r="F47" s="779"/>
      <c r="G47" s="779"/>
      <c r="H47" s="780"/>
      <c r="L47" s="781"/>
      <c r="M47" s="782"/>
      <c r="Q47" s="781"/>
      <c r="R47" s="781"/>
      <c r="S47" s="781"/>
      <c r="T47" s="781"/>
    </row>
    <row r="48" spans="1:21" s="778" customFormat="1">
      <c r="F48" s="779"/>
      <c r="G48" s="779"/>
      <c r="H48" s="780"/>
      <c r="L48" s="781"/>
      <c r="M48" s="782"/>
      <c r="Q48" s="781"/>
      <c r="R48" s="781"/>
      <c r="S48" s="781"/>
      <c r="T48" s="781"/>
    </row>
    <row r="49" spans="6:20" s="778" customFormat="1">
      <c r="F49" s="779"/>
      <c r="G49" s="779"/>
      <c r="H49" s="780"/>
      <c r="L49" s="781"/>
      <c r="M49" s="782"/>
      <c r="Q49" s="781"/>
      <c r="R49" s="781"/>
      <c r="S49" s="781"/>
      <c r="T49" s="781"/>
    </row>
    <row r="50" spans="6:20" s="778" customFormat="1">
      <c r="F50" s="779"/>
      <c r="G50" s="779"/>
      <c r="H50" s="780"/>
      <c r="L50" s="781"/>
      <c r="M50" s="782"/>
      <c r="Q50" s="781"/>
      <c r="R50" s="781"/>
      <c r="S50" s="781"/>
      <c r="T50" s="781"/>
    </row>
    <row r="51" spans="6:20" s="778" customFormat="1">
      <c r="F51" s="779"/>
      <c r="G51" s="779"/>
      <c r="H51" s="780"/>
      <c r="L51" s="781"/>
      <c r="M51" s="782"/>
      <c r="Q51" s="781"/>
      <c r="R51" s="781"/>
      <c r="S51" s="781"/>
      <c r="T51" s="781"/>
    </row>
  </sheetData>
  <sheetProtection password="8355" sheet="1" objects="1" scenarios="1"/>
  <mergeCells count="1">
    <mergeCell ref="C2:F2"/>
  </mergeCells>
  <printOptions horizontalCentered="1"/>
  <pageMargins left="0.74803149606299213" right="0.74803149606299213" top="0.98425196850393704" bottom="0.98425196850393704" header="0.51181102362204722" footer="0.51181102362204722"/>
  <pageSetup paperSize="9" scale="39" fitToHeight="0" orientation="portrait" r:id="rId1"/>
  <headerFooter alignWithMargins="0">
    <oddHeader>&amp;CKPN Investor Relations</oddHeader>
    <oddFooter>&amp;L&amp;8Q1 2012&amp;C&amp;8&amp;A&amp;R&amp;8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8"/>
  <sheetViews>
    <sheetView view="pageBreakPreview" zoomScale="85" zoomScaleNormal="85" zoomScaleSheetLayoutView="85" workbookViewId="0"/>
  </sheetViews>
  <sheetFormatPr defaultRowHeight="12.75"/>
  <cols>
    <col min="1" max="1" width="1.7109375" style="987" customWidth="1"/>
    <col min="2" max="2" width="0.85546875" style="987" customWidth="1"/>
    <col min="3" max="3" width="51.42578125" style="987" customWidth="1"/>
    <col min="4" max="4" width="7.42578125" style="987" customWidth="1"/>
    <col min="5" max="5" width="13.28515625" style="987" customWidth="1"/>
    <col min="6" max="6" width="5.7109375" style="987" customWidth="1"/>
    <col min="7" max="7" width="13.28515625" style="987" customWidth="1"/>
    <col min="8" max="8" width="5.7109375" style="987" customWidth="1"/>
    <col min="9" max="9" width="13.28515625" style="987" customWidth="1"/>
    <col min="10" max="10" width="5.7109375" style="987" customWidth="1"/>
    <col min="11" max="11" width="13.28515625" style="987" customWidth="1"/>
    <col min="12" max="12" width="5.7109375" style="987" customWidth="1"/>
    <col min="13" max="13" width="13.28515625" style="987" customWidth="1"/>
    <col min="14" max="14" width="6.5703125" style="987" customWidth="1"/>
    <col min="15" max="15" width="13.28515625" style="987" customWidth="1"/>
    <col min="16" max="16" width="5.7109375" style="987" customWidth="1"/>
    <col min="17" max="17" width="13.28515625" style="996" customWidth="1"/>
    <col min="18" max="18" width="5.7109375" style="987" customWidth="1"/>
    <col min="19" max="19" width="13.28515625" style="996" customWidth="1"/>
    <col min="20" max="20" width="5.7109375" style="987" customWidth="1"/>
    <col min="21" max="21" width="3.140625" style="987" customWidth="1"/>
    <col min="22" max="22" width="1.7109375" style="987" customWidth="1"/>
    <col min="23" max="16384" width="9.140625" style="987"/>
  </cols>
  <sheetData>
    <row r="1" spans="1:22" ht="9" customHeight="1">
      <c r="A1" s="12"/>
      <c r="B1" s="13"/>
      <c r="C1" s="14"/>
      <c r="D1" s="14"/>
      <c r="E1" s="15"/>
      <c r="F1" s="15"/>
      <c r="G1" s="15"/>
      <c r="H1" s="15"/>
      <c r="I1" s="15"/>
      <c r="J1" s="15"/>
      <c r="K1" s="15"/>
      <c r="L1" s="15"/>
      <c r="M1" s="15"/>
      <c r="N1" s="15"/>
      <c r="O1" s="15"/>
      <c r="P1" s="15"/>
      <c r="Q1" s="494"/>
      <c r="R1" s="15"/>
      <c r="S1" s="494"/>
      <c r="T1" s="15"/>
      <c r="U1" s="13"/>
      <c r="V1" s="12"/>
    </row>
    <row r="2" spans="1:22" ht="15" customHeight="1">
      <c r="A2" s="12"/>
      <c r="B2" s="16"/>
      <c r="C2" s="17" t="s">
        <v>369</v>
      </c>
      <c r="D2" s="988"/>
      <c r="E2" s="18">
        <v>2005</v>
      </c>
      <c r="F2" s="19" t="s">
        <v>88</v>
      </c>
      <c r="G2" s="18">
        <v>2006</v>
      </c>
      <c r="H2" s="19" t="s">
        <v>88</v>
      </c>
      <c r="I2" s="18">
        <v>2007</v>
      </c>
      <c r="J2" s="19" t="s">
        <v>88</v>
      </c>
      <c r="K2" s="18">
        <v>2008</v>
      </c>
      <c r="L2" s="19" t="s">
        <v>88</v>
      </c>
      <c r="M2" s="18">
        <v>2009</v>
      </c>
      <c r="N2" s="19" t="s">
        <v>88</v>
      </c>
      <c r="O2" s="18">
        <v>2010</v>
      </c>
      <c r="P2" s="19" t="s">
        <v>88</v>
      </c>
      <c r="Q2" s="18">
        <v>2011</v>
      </c>
      <c r="R2" s="19" t="s">
        <v>88</v>
      </c>
      <c r="S2" s="18">
        <v>2012</v>
      </c>
      <c r="T2" s="19" t="s">
        <v>88</v>
      </c>
      <c r="U2" s="16"/>
      <c r="V2" s="12"/>
    </row>
    <row r="3" spans="1:22" ht="13.5">
      <c r="A3" s="12"/>
      <c r="B3" s="20"/>
      <c r="C3" s="989" t="s">
        <v>89</v>
      </c>
      <c r="D3" s="988"/>
      <c r="E3" s="49" t="s">
        <v>90</v>
      </c>
      <c r="F3" s="21"/>
      <c r="G3" s="49" t="s">
        <v>91</v>
      </c>
      <c r="H3" s="21"/>
      <c r="I3" s="49" t="s">
        <v>92</v>
      </c>
      <c r="J3" s="21"/>
      <c r="K3" s="49" t="s">
        <v>93</v>
      </c>
      <c r="L3" s="21"/>
      <c r="M3" s="50" t="s">
        <v>92</v>
      </c>
      <c r="N3" s="21"/>
      <c r="O3" s="50" t="s">
        <v>92</v>
      </c>
      <c r="P3" s="21"/>
      <c r="Q3" s="50" t="s">
        <v>92</v>
      </c>
      <c r="R3" s="21"/>
      <c r="S3" s="50" t="s">
        <v>495</v>
      </c>
      <c r="T3" s="21"/>
      <c r="U3" s="20"/>
      <c r="V3" s="12"/>
    </row>
    <row r="4" spans="1:22" ht="13.5">
      <c r="A4" s="12"/>
      <c r="B4" s="20"/>
      <c r="C4" s="22"/>
      <c r="D4" s="22"/>
      <c r="E4" s="23"/>
      <c r="F4" s="21"/>
      <c r="G4" s="23"/>
      <c r="H4" s="21"/>
      <c r="I4" s="50" t="s">
        <v>94</v>
      </c>
      <c r="J4" s="21"/>
      <c r="K4" s="49" t="s">
        <v>95</v>
      </c>
      <c r="L4" s="21"/>
      <c r="M4" s="50" t="s">
        <v>234</v>
      </c>
      <c r="N4" s="21"/>
      <c r="O4" s="50" t="s">
        <v>281</v>
      </c>
      <c r="P4" s="21"/>
      <c r="Q4" s="50" t="s">
        <v>281</v>
      </c>
      <c r="R4" s="21"/>
      <c r="S4" s="126"/>
      <c r="T4" s="21"/>
      <c r="U4" s="20"/>
      <c r="V4" s="12"/>
    </row>
    <row r="5" spans="1:22" ht="13.5">
      <c r="A5" s="12"/>
      <c r="B5" s="20"/>
      <c r="C5" s="22"/>
      <c r="D5" s="22"/>
      <c r="E5" s="23"/>
      <c r="F5" s="21"/>
      <c r="G5" s="23"/>
      <c r="H5" s="21"/>
      <c r="I5" s="50" t="s">
        <v>96</v>
      </c>
      <c r="J5" s="21"/>
      <c r="K5" s="49" t="s">
        <v>97</v>
      </c>
      <c r="L5" s="21"/>
      <c r="M5" s="50" t="s">
        <v>232</v>
      </c>
      <c r="N5" s="21"/>
      <c r="O5" s="50" t="s">
        <v>96</v>
      </c>
      <c r="P5" s="21"/>
      <c r="Q5" s="50" t="s">
        <v>357</v>
      </c>
      <c r="R5" s="21"/>
      <c r="S5" s="126"/>
      <c r="T5" s="21"/>
      <c r="U5" s="20"/>
      <c r="V5" s="12"/>
    </row>
    <row r="6" spans="1:22" ht="13.5">
      <c r="A6" s="12"/>
      <c r="B6" s="20"/>
      <c r="C6" s="22"/>
      <c r="D6" s="22"/>
      <c r="E6" s="23"/>
      <c r="F6" s="21"/>
      <c r="G6" s="23"/>
      <c r="H6" s="21"/>
      <c r="I6" s="49" t="s">
        <v>98</v>
      </c>
      <c r="J6" s="21"/>
      <c r="K6" s="21"/>
      <c r="L6" s="21"/>
      <c r="M6" s="50" t="s">
        <v>233</v>
      </c>
      <c r="N6" s="21"/>
      <c r="O6" s="50" t="s">
        <v>307</v>
      </c>
      <c r="P6" s="21"/>
      <c r="Q6" s="50" t="s">
        <v>374</v>
      </c>
      <c r="R6" s="21"/>
      <c r="S6" s="126"/>
      <c r="T6" s="21"/>
      <c r="U6" s="20"/>
      <c r="V6" s="12"/>
    </row>
    <row r="7" spans="1:22" ht="13.5">
      <c r="A7" s="12"/>
      <c r="B7" s="20"/>
      <c r="C7" s="22"/>
      <c r="D7" s="22"/>
      <c r="E7" s="23"/>
      <c r="F7" s="21"/>
      <c r="G7" s="23"/>
      <c r="H7" s="21"/>
      <c r="I7" s="49" t="s">
        <v>99</v>
      </c>
      <c r="J7" s="21"/>
      <c r="K7" s="21"/>
      <c r="L7" s="21"/>
      <c r="M7" s="50" t="s">
        <v>235</v>
      </c>
      <c r="N7" s="21"/>
      <c r="O7" s="126"/>
      <c r="P7" s="21"/>
      <c r="Q7" s="50" t="s">
        <v>375</v>
      </c>
      <c r="R7" s="21"/>
      <c r="S7" s="126"/>
      <c r="T7" s="21"/>
      <c r="U7" s="20"/>
      <c r="V7" s="12"/>
    </row>
    <row r="8" spans="1:22" ht="13.5">
      <c r="A8" s="12"/>
      <c r="B8" s="20"/>
      <c r="C8" s="22"/>
      <c r="D8" s="22"/>
      <c r="E8" s="23"/>
      <c r="F8" s="21"/>
      <c r="G8" s="23"/>
      <c r="H8" s="21"/>
      <c r="I8" s="23"/>
      <c r="J8" s="21"/>
      <c r="K8" s="23"/>
      <c r="L8" s="21"/>
      <c r="M8" s="23"/>
      <c r="N8" s="21"/>
      <c r="O8" s="126"/>
      <c r="P8" s="21"/>
      <c r="Q8" s="50" t="s">
        <v>430</v>
      </c>
      <c r="R8" s="21"/>
      <c r="S8" s="126"/>
      <c r="T8" s="21"/>
      <c r="U8" s="20"/>
      <c r="V8" s="12"/>
    </row>
    <row r="9" spans="1:22" ht="13.5">
      <c r="A9" s="12"/>
      <c r="B9" s="20"/>
      <c r="C9" s="22"/>
      <c r="D9" s="22"/>
      <c r="E9" s="23"/>
      <c r="F9" s="21"/>
      <c r="G9" s="23"/>
      <c r="H9" s="21"/>
      <c r="I9" s="23"/>
      <c r="J9" s="21"/>
      <c r="K9" s="23"/>
      <c r="L9" s="21"/>
      <c r="M9" s="23"/>
      <c r="N9" s="21"/>
      <c r="O9" s="126"/>
      <c r="P9" s="21"/>
      <c r="Q9" s="50" t="s">
        <v>431</v>
      </c>
      <c r="R9" s="21"/>
      <c r="S9" s="126"/>
      <c r="T9" s="21"/>
      <c r="U9" s="20"/>
      <c r="V9" s="12"/>
    </row>
    <row r="10" spans="1:22" ht="14.25">
      <c r="A10" s="12"/>
      <c r="B10" s="24"/>
      <c r="C10" s="25" t="s">
        <v>100</v>
      </c>
      <c r="D10" s="25"/>
      <c r="E10" s="26"/>
      <c r="F10" s="27"/>
      <c r="G10" s="26"/>
      <c r="H10" s="27"/>
      <c r="I10" s="26" t="s">
        <v>102</v>
      </c>
      <c r="J10" s="27"/>
      <c r="K10" s="27" t="s">
        <v>102</v>
      </c>
      <c r="L10" s="27"/>
      <c r="M10" s="27" t="s">
        <v>119</v>
      </c>
      <c r="N10" s="27"/>
      <c r="O10" s="468" t="s">
        <v>306</v>
      </c>
      <c r="P10" s="27"/>
      <c r="Q10" s="1004" t="s">
        <v>432</v>
      </c>
      <c r="R10" s="27"/>
      <c r="S10" s="1004" t="s">
        <v>102</v>
      </c>
      <c r="T10" s="27"/>
      <c r="U10" s="24"/>
      <c r="V10" s="12"/>
    </row>
    <row r="11" spans="1:22" ht="12" customHeight="1">
      <c r="A11" s="12"/>
      <c r="B11" s="28"/>
      <c r="C11" s="29" t="s">
        <v>103</v>
      </c>
      <c r="D11" s="121"/>
      <c r="E11" s="660">
        <v>15.26</v>
      </c>
      <c r="F11" s="661"/>
      <c r="G11" s="660">
        <v>15.26</v>
      </c>
      <c r="H11" s="661"/>
      <c r="I11" s="660">
        <v>15.26</v>
      </c>
      <c r="J11" s="661"/>
      <c r="K11" s="662">
        <v>15.53</v>
      </c>
      <c r="L11" s="663">
        <f>K11/I11-1</f>
        <v>1.7693315858453351E-2</v>
      </c>
      <c r="M11" s="662">
        <v>15.97</v>
      </c>
      <c r="N11" s="663">
        <f>M11/K11-1</f>
        <v>2.8332260141661347E-2</v>
      </c>
      <c r="O11" s="662">
        <v>16.13</v>
      </c>
      <c r="P11" s="663">
        <f>O11/M11-1</f>
        <v>1.0018785222291715E-2</v>
      </c>
      <c r="Q11" s="662">
        <v>15.97</v>
      </c>
      <c r="R11" s="663">
        <f>Q11/O11-1</f>
        <v>-9.9194048357097442E-3</v>
      </c>
      <c r="S11" s="999">
        <v>15.97</v>
      </c>
      <c r="T11" s="663"/>
      <c r="U11" s="28"/>
      <c r="V11" s="12"/>
    </row>
    <row r="12" spans="1:22" ht="12" customHeight="1">
      <c r="A12" s="12"/>
      <c r="B12" s="28"/>
      <c r="C12" s="29" t="s">
        <v>104</v>
      </c>
      <c r="D12" s="121"/>
      <c r="E12" s="660">
        <v>21.96</v>
      </c>
      <c r="F12" s="661"/>
      <c r="G12" s="660">
        <v>21.96</v>
      </c>
      <c r="H12" s="661"/>
      <c r="I12" s="660">
        <v>21.96</v>
      </c>
      <c r="J12" s="661"/>
      <c r="K12" s="662">
        <v>22.36</v>
      </c>
      <c r="L12" s="663">
        <f>K12/I12-1</f>
        <v>1.8214936247723079E-2</v>
      </c>
      <c r="M12" s="662">
        <v>22.98</v>
      </c>
      <c r="N12" s="663">
        <f>M12/K12-1</f>
        <v>2.7728085867620766E-2</v>
      </c>
      <c r="O12" s="662">
        <v>23.21</v>
      </c>
      <c r="P12" s="663">
        <f>O12/M12-1</f>
        <v>1.0008703220191428E-2</v>
      </c>
      <c r="Q12" s="662">
        <v>22.98</v>
      </c>
      <c r="R12" s="663">
        <f>Q12/O12-1</f>
        <v>-9.9095217578629713E-3</v>
      </c>
      <c r="S12" s="999">
        <v>22.98</v>
      </c>
      <c r="T12" s="663"/>
      <c r="U12" s="28"/>
      <c r="V12" s="12"/>
    </row>
    <row r="13" spans="1:22" ht="12" customHeight="1">
      <c r="A13" s="12"/>
      <c r="B13" s="28"/>
      <c r="C13" s="29" t="s">
        <v>105</v>
      </c>
      <c r="D13" s="29"/>
      <c r="E13" s="31"/>
      <c r="F13" s="30"/>
      <c r="G13" s="31"/>
      <c r="H13" s="30"/>
      <c r="I13" s="662">
        <v>12.88</v>
      </c>
      <c r="J13" s="661"/>
      <c r="K13" s="662">
        <f>I13/I11*K11</f>
        <v>13.107889908256881</v>
      </c>
      <c r="L13" s="663">
        <f>K13/I13-1</f>
        <v>1.7693315858453351E-2</v>
      </c>
      <c r="M13" s="662">
        <v>12.37</v>
      </c>
      <c r="N13" s="663">
        <f>M13/K13-1</f>
        <v>-5.629356924885931E-2</v>
      </c>
      <c r="O13" s="662">
        <v>12.64</v>
      </c>
      <c r="P13" s="663">
        <f>O13/M13-1</f>
        <v>2.1827000808407604E-2</v>
      </c>
      <c r="Q13" s="662">
        <v>13.75</v>
      </c>
      <c r="R13" s="663">
        <f>Q13/O13-1</f>
        <v>8.7816455696202445E-2</v>
      </c>
      <c r="S13" s="662">
        <v>13.85</v>
      </c>
      <c r="T13" s="663">
        <f t="shared" ref="T13:T47" si="0">S13/Q13-1</f>
        <v>7.2727272727273196E-3</v>
      </c>
      <c r="U13" s="28"/>
      <c r="V13" s="12"/>
    </row>
    <row r="14" spans="1:22" ht="12" customHeight="1">
      <c r="A14" s="12"/>
      <c r="B14" s="28"/>
      <c r="C14" s="29" t="s">
        <v>106</v>
      </c>
      <c r="D14" s="29"/>
      <c r="E14" s="31"/>
      <c r="F14" s="30"/>
      <c r="G14" s="31"/>
      <c r="H14" s="30"/>
      <c r="I14" s="662">
        <v>18.8</v>
      </c>
      <c r="J14" s="661"/>
      <c r="K14" s="662">
        <f>I14/I12*K12</f>
        <v>19.142440801457195</v>
      </c>
      <c r="L14" s="663">
        <f>K14/I14-1</f>
        <v>1.8214936247723079E-2</v>
      </c>
      <c r="M14" s="662">
        <v>18.920000000000002</v>
      </c>
      <c r="N14" s="663">
        <f>M14/K14-1</f>
        <v>-1.1620294599017922E-2</v>
      </c>
      <c r="O14" s="662">
        <v>19.37</v>
      </c>
      <c r="P14" s="663">
        <f>O14/M14-1</f>
        <v>2.3784355179703898E-2</v>
      </c>
      <c r="Q14" s="662">
        <v>20.11</v>
      </c>
      <c r="R14" s="663">
        <f>Q14/O14-1</f>
        <v>3.8203407330924088E-2</v>
      </c>
      <c r="S14" s="662">
        <v>20.57</v>
      </c>
      <c r="T14" s="663">
        <f t="shared" si="0"/>
        <v>2.2874191944306288E-2</v>
      </c>
      <c r="U14" s="28"/>
      <c r="V14" s="12"/>
    </row>
    <row r="15" spans="1:22" ht="12" customHeight="1">
      <c r="A15" s="12"/>
      <c r="B15" s="28"/>
      <c r="C15" s="29"/>
      <c r="D15" s="29"/>
      <c r="E15" s="31"/>
      <c r="F15" s="30"/>
      <c r="G15" s="31"/>
      <c r="H15" s="30"/>
      <c r="I15" s="32"/>
      <c r="J15" s="32"/>
      <c r="K15" s="32"/>
      <c r="L15" s="33"/>
      <c r="M15" s="32"/>
      <c r="N15" s="33"/>
      <c r="O15" s="32"/>
      <c r="P15" s="33"/>
      <c r="Q15" s="497"/>
      <c r="R15" s="33"/>
      <c r="S15" s="497"/>
      <c r="T15" s="33"/>
      <c r="U15" s="28"/>
      <c r="V15" s="12"/>
    </row>
    <row r="16" spans="1:22" ht="12" customHeight="1">
      <c r="A16" s="12"/>
      <c r="B16" s="28"/>
      <c r="C16" s="25" t="s">
        <v>107</v>
      </c>
      <c r="D16" s="29"/>
      <c r="E16" s="31"/>
      <c r="F16" s="30"/>
      <c r="G16" s="31"/>
      <c r="H16" s="30"/>
      <c r="I16" s="990" t="s">
        <v>102</v>
      </c>
      <c r="K16" s="27" t="s">
        <v>102</v>
      </c>
      <c r="L16" s="991"/>
      <c r="M16" s="27" t="s">
        <v>118</v>
      </c>
      <c r="N16" s="991"/>
      <c r="O16" s="27"/>
      <c r="P16" s="991"/>
      <c r="Q16" s="497"/>
      <c r="R16" s="991"/>
      <c r="S16" s="497"/>
      <c r="T16" s="991"/>
      <c r="U16" s="28"/>
      <c r="V16" s="12"/>
    </row>
    <row r="17" spans="1:22" ht="12" customHeight="1">
      <c r="A17" s="12"/>
      <c r="B17" s="28"/>
      <c r="C17" s="29" t="s">
        <v>108</v>
      </c>
      <c r="D17" s="29"/>
      <c r="E17" s="31"/>
      <c r="F17" s="30"/>
      <c r="G17" s="31"/>
      <c r="H17" s="30"/>
      <c r="I17" s="662">
        <v>15.97</v>
      </c>
      <c r="J17" s="661"/>
      <c r="K17" s="662">
        <v>15.13</v>
      </c>
      <c r="L17" s="663">
        <f>K17/I17-1</f>
        <v>-5.2598622417031948E-2</v>
      </c>
      <c r="M17" s="662">
        <v>14.29</v>
      </c>
      <c r="N17" s="663">
        <f>M17/K17-1</f>
        <v>-5.5518836748182476E-2</v>
      </c>
      <c r="O17" s="660">
        <v>14.29</v>
      </c>
      <c r="P17" s="663"/>
      <c r="Q17" s="660">
        <v>14.29</v>
      </c>
      <c r="R17" s="663"/>
      <c r="S17" s="660">
        <v>14.29</v>
      </c>
      <c r="T17" s="663"/>
      <c r="U17" s="28"/>
      <c r="V17" s="12"/>
    </row>
    <row r="18" spans="1:22" ht="12" customHeight="1">
      <c r="A18" s="12"/>
      <c r="B18" s="28"/>
      <c r="C18" s="29" t="s">
        <v>109</v>
      </c>
      <c r="D18" s="29"/>
      <c r="E18" s="31"/>
      <c r="F18" s="30"/>
      <c r="G18" s="31"/>
      <c r="H18" s="30"/>
      <c r="I18" s="662">
        <v>20.170000000000002</v>
      </c>
      <c r="J18" s="661"/>
      <c r="K18" s="660">
        <v>20.170000000000002</v>
      </c>
      <c r="L18" s="664"/>
      <c r="M18" s="662">
        <v>19.329999999999998</v>
      </c>
      <c r="N18" s="663">
        <f>M18/K18-1</f>
        <v>-4.1646008924144939E-2</v>
      </c>
      <c r="O18" s="660">
        <v>19.329999999999998</v>
      </c>
      <c r="P18" s="663"/>
      <c r="Q18" s="660">
        <v>19.329999999999998</v>
      </c>
      <c r="R18" s="663"/>
      <c r="S18" s="660">
        <v>19.329999999999998</v>
      </c>
      <c r="T18" s="663"/>
      <c r="U18" s="28"/>
      <c r="V18" s="12"/>
    </row>
    <row r="19" spans="1:22" ht="12" customHeight="1">
      <c r="A19" s="12"/>
      <c r="B19" s="28"/>
      <c r="C19" s="29" t="s">
        <v>110</v>
      </c>
      <c r="D19" s="29"/>
      <c r="E19" s="31"/>
      <c r="F19" s="30"/>
      <c r="G19" s="31"/>
      <c r="H19" s="30"/>
      <c r="I19" s="665">
        <v>26.89</v>
      </c>
      <c r="J19" s="661"/>
      <c r="K19" s="660">
        <v>26.89</v>
      </c>
      <c r="L19" s="664"/>
      <c r="M19" s="662">
        <v>26.05</v>
      </c>
      <c r="N19" s="663">
        <f>M19/K19-1</f>
        <v>-3.1238378579397486E-2</v>
      </c>
      <c r="O19" s="660">
        <v>26.05</v>
      </c>
      <c r="P19" s="663"/>
      <c r="Q19" s="660">
        <v>26.05</v>
      </c>
      <c r="R19" s="663"/>
      <c r="S19" s="660">
        <v>26.05</v>
      </c>
      <c r="T19" s="663"/>
      <c r="U19" s="28"/>
      <c r="V19" s="12"/>
    </row>
    <row r="20" spans="1:22" ht="12" customHeight="1">
      <c r="A20" s="12"/>
      <c r="B20" s="28"/>
      <c r="C20" s="25"/>
      <c r="D20" s="25"/>
      <c r="E20" s="31"/>
      <c r="F20" s="31"/>
      <c r="G20" s="31"/>
      <c r="H20" s="31"/>
      <c r="I20" s="31"/>
      <c r="J20" s="34"/>
      <c r="K20" s="34"/>
      <c r="L20" s="34"/>
      <c r="M20" s="34"/>
      <c r="N20" s="34"/>
      <c r="O20" s="34"/>
      <c r="P20" s="34"/>
      <c r="Q20" s="497"/>
      <c r="R20" s="34"/>
      <c r="S20" s="497"/>
      <c r="T20" s="34"/>
      <c r="U20" s="28"/>
      <c r="V20" s="12"/>
    </row>
    <row r="21" spans="1:22" ht="12" customHeight="1">
      <c r="A21" s="12"/>
      <c r="B21" s="28"/>
      <c r="C21" s="25" t="s">
        <v>111</v>
      </c>
      <c r="D21" s="25"/>
      <c r="E21" s="26"/>
      <c r="F21" s="26"/>
      <c r="G21" s="26"/>
      <c r="H21" s="26"/>
      <c r="I21" s="26" t="s">
        <v>101</v>
      </c>
      <c r="J21" s="35"/>
      <c r="K21" s="27" t="s">
        <v>102</v>
      </c>
      <c r="L21" s="35"/>
      <c r="M21" s="27" t="s">
        <v>101</v>
      </c>
      <c r="N21" s="35"/>
      <c r="O21" s="27" t="s">
        <v>102</v>
      </c>
      <c r="P21" s="35"/>
      <c r="Q21" s="1005" t="s">
        <v>102</v>
      </c>
      <c r="R21" s="35"/>
      <c r="S21" s="498"/>
      <c r="T21" s="35"/>
      <c r="U21" s="28"/>
      <c r="V21" s="12"/>
    </row>
    <row r="22" spans="1:22" ht="12" customHeight="1">
      <c r="A22" s="12"/>
      <c r="B22" s="28"/>
      <c r="C22" s="36" t="s">
        <v>112</v>
      </c>
      <c r="D22" s="122"/>
      <c r="E22" s="666">
        <v>3.5900000000000001E-2</v>
      </c>
      <c r="F22" s="661"/>
      <c r="G22" s="666">
        <v>3.5900000000000001E-2</v>
      </c>
      <c r="H22" s="661"/>
      <c r="I22" s="667">
        <v>3.6299999999999999E-2</v>
      </c>
      <c r="J22" s="661">
        <v>1.1142061281336879E-2</v>
      </c>
      <c r="K22" s="667">
        <v>3.6900000000000002E-2</v>
      </c>
      <c r="L22" s="663">
        <f>K22/I22-1</f>
        <v>1.6528925619834878E-2</v>
      </c>
      <c r="M22" s="667">
        <v>3.7900000000000003E-2</v>
      </c>
      <c r="N22" s="663">
        <f>M22/K22-1</f>
        <v>2.7100271002709952E-2</v>
      </c>
      <c r="O22" s="667">
        <v>5.4399999999999997E-2</v>
      </c>
      <c r="P22" s="663">
        <f>O22/M22-1</f>
        <v>0.4353562005277043</v>
      </c>
      <c r="Q22" s="667">
        <v>7.5399999999999995E-2</v>
      </c>
      <c r="R22" s="663">
        <f>Q22/O22-1</f>
        <v>0.38602941176470584</v>
      </c>
      <c r="S22" s="666">
        <v>7.5399999999999995E-2</v>
      </c>
      <c r="T22" s="663"/>
      <c r="U22" s="28"/>
      <c r="V22" s="12"/>
    </row>
    <row r="23" spans="1:22" ht="12" customHeight="1">
      <c r="A23" s="12"/>
      <c r="B23" s="28"/>
      <c r="C23" s="36" t="s">
        <v>113</v>
      </c>
      <c r="D23" s="122"/>
      <c r="E23" s="666">
        <v>2.4299999999999999E-2</v>
      </c>
      <c r="F23" s="661"/>
      <c r="G23" s="666">
        <v>2.4299999999999999E-2</v>
      </c>
      <c r="H23" s="661"/>
      <c r="I23" s="667">
        <v>2.46E-2</v>
      </c>
      <c r="J23" s="661">
        <v>1.2345679012345734E-2</v>
      </c>
      <c r="K23" s="667">
        <v>2.5000000000000001E-2</v>
      </c>
      <c r="L23" s="663">
        <f>K23/I23-1</f>
        <v>1.6260162601626105E-2</v>
      </c>
      <c r="M23" s="667">
        <v>2.5700000000000001E-2</v>
      </c>
      <c r="N23" s="663">
        <f>M23/K23-1</f>
        <v>2.8000000000000025E-2</v>
      </c>
      <c r="O23" s="666">
        <v>2.5700000000000001E-2</v>
      </c>
      <c r="P23" s="663"/>
      <c r="Q23" s="667">
        <v>2.9399999999999999E-2</v>
      </c>
      <c r="R23" s="663">
        <f>Q23/O23-1</f>
        <v>0.14396887159533067</v>
      </c>
      <c r="S23" s="666">
        <v>2.9399999999999999E-2</v>
      </c>
      <c r="T23" s="663"/>
      <c r="U23" s="28"/>
      <c r="V23" s="12"/>
    </row>
    <row r="24" spans="1:22" ht="12" customHeight="1">
      <c r="A24" s="12"/>
      <c r="B24" s="28"/>
      <c r="C24" s="36" t="s">
        <v>114</v>
      </c>
      <c r="D24" s="122"/>
      <c r="E24" s="666">
        <v>1.2999999999999999E-2</v>
      </c>
      <c r="F24" s="661"/>
      <c r="G24" s="666">
        <v>1.2999999999999999E-2</v>
      </c>
      <c r="H24" s="661"/>
      <c r="I24" s="667">
        <v>1.11E-2</v>
      </c>
      <c r="J24" s="661">
        <v>-0.14615384615384608</v>
      </c>
      <c r="K24" s="667">
        <v>1.1299999999999999E-2</v>
      </c>
      <c r="L24" s="663">
        <f>K24/I24-1</f>
        <v>1.8018018018017834E-2</v>
      </c>
      <c r="M24" s="667">
        <v>1.1599999999999999E-2</v>
      </c>
      <c r="N24" s="663">
        <f>M24/K24-1</f>
        <v>2.6548672566371723E-2</v>
      </c>
      <c r="O24" s="666">
        <v>1.1599999999999999E-2</v>
      </c>
      <c r="P24" s="663"/>
      <c r="Q24" s="667">
        <v>2.9399999999999999E-2</v>
      </c>
      <c r="R24" s="663">
        <f>Q24/O24-1</f>
        <v>1.5344827586206899</v>
      </c>
      <c r="S24" s="666">
        <v>2.9399999999999999E-2</v>
      </c>
      <c r="T24" s="663"/>
      <c r="U24" s="28"/>
      <c r="V24" s="12"/>
    </row>
    <row r="25" spans="1:22" ht="12" customHeight="1">
      <c r="A25" s="12"/>
      <c r="B25" s="28"/>
      <c r="C25" s="36" t="s">
        <v>115</v>
      </c>
      <c r="D25" s="122"/>
      <c r="E25" s="666">
        <v>8.6999999999999994E-3</v>
      </c>
      <c r="F25" s="661"/>
      <c r="G25" s="666">
        <v>8.6999999999999994E-3</v>
      </c>
      <c r="H25" s="661"/>
      <c r="I25" s="667">
        <v>1.11E-2</v>
      </c>
      <c r="J25" s="661">
        <v>0.27586206896551735</v>
      </c>
      <c r="K25" s="667">
        <v>1.1299999999999999E-2</v>
      </c>
      <c r="L25" s="663">
        <f>K25/I25-1</f>
        <v>1.8018018018017834E-2</v>
      </c>
      <c r="M25" s="667">
        <v>1.1599999999999999E-2</v>
      </c>
      <c r="N25" s="663">
        <f>M25/K25-1</f>
        <v>2.6548672566371723E-2</v>
      </c>
      <c r="O25" s="666">
        <v>1.1599999999999999E-2</v>
      </c>
      <c r="P25" s="663"/>
      <c r="Q25" s="667">
        <v>2.9399999999999999E-2</v>
      </c>
      <c r="R25" s="663">
        <f>Q25/O25-1</f>
        <v>1.5344827586206899</v>
      </c>
      <c r="S25" s="666">
        <v>2.9399999999999999E-2</v>
      </c>
      <c r="T25" s="663"/>
      <c r="U25" s="28"/>
      <c r="V25" s="12"/>
    </row>
    <row r="26" spans="1:22" ht="12" customHeight="1">
      <c r="A26" s="12"/>
      <c r="B26" s="28"/>
      <c r="C26" s="36"/>
      <c r="D26" s="36"/>
      <c r="E26" s="31"/>
      <c r="F26" s="31"/>
      <c r="G26" s="31"/>
      <c r="H26" s="31"/>
      <c r="I26" s="31"/>
      <c r="J26" s="34"/>
      <c r="K26" s="34"/>
      <c r="L26" s="34"/>
      <c r="M26" s="34"/>
      <c r="N26" s="34"/>
      <c r="O26" s="34"/>
      <c r="P26" s="34"/>
      <c r="Q26" s="497"/>
      <c r="R26" s="34"/>
      <c r="S26" s="1000"/>
      <c r="T26" s="34"/>
      <c r="U26" s="28"/>
      <c r="V26" s="12"/>
    </row>
    <row r="27" spans="1:22" ht="12" customHeight="1">
      <c r="A27" s="12"/>
      <c r="B27" s="24"/>
      <c r="C27" s="37" t="s">
        <v>116</v>
      </c>
      <c r="D27" s="37"/>
      <c r="E27" s="26"/>
      <c r="F27" s="26"/>
      <c r="G27" s="26"/>
      <c r="H27" s="26"/>
      <c r="I27" s="26" t="s">
        <v>101</v>
      </c>
      <c r="J27" s="38"/>
      <c r="K27" s="27" t="s">
        <v>102</v>
      </c>
      <c r="L27" s="38"/>
      <c r="M27" s="27" t="s">
        <v>101</v>
      </c>
      <c r="N27" s="38"/>
      <c r="O27" s="27" t="s">
        <v>102</v>
      </c>
      <c r="P27" s="38"/>
      <c r="Q27" s="1004" t="s">
        <v>102</v>
      </c>
      <c r="R27" s="38"/>
      <c r="S27" s="1001"/>
      <c r="T27" s="38"/>
      <c r="U27" s="24"/>
      <c r="V27" s="12"/>
    </row>
    <row r="28" spans="1:22" ht="12" customHeight="1">
      <c r="A28" s="12"/>
      <c r="B28" s="24"/>
      <c r="C28" s="36" t="s">
        <v>112</v>
      </c>
      <c r="D28" s="122"/>
      <c r="E28" s="666">
        <v>4.3499999999999997E-2</v>
      </c>
      <c r="F28" s="661"/>
      <c r="G28" s="666">
        <v>4.3499999999999997E-2</v>
      </c>
      <c r="H28" s="661"/>
      <c r="I28" s="667">
        <v>4.3999999999999997E-2</v>
      </c>
      <c r="J28" s="661">
        <v>1.1494252873563315E-2</v>
      </c>
      <c r="K28" s="667">
        <v>4.4699999999999997E-2</v>
      </c>
      <c r="L28" s="663">
        <f>K28/I28-1</f>
        <v>1.5909090909090873E-2</v>
      </c>
      <c r="M28" s="667">
        <v>4.5900000000000003E-2</v>
      </c>
      <c r="N28" s="663">
        <f>M28/K28-1</f>
        <v>2.6845637583892801E-2</v>
      </c>
      <c r="O28" s="667">
        <v>5.4399999999999997E-2</v>
      </c>
      <c r="P28" s="663">
        <f>O28/M28-1</f>
        <v>0.18518518518518512</v>
      </c>
      <c r="Q28" s="667">
        <v>7.5399999999999995E-2</v>
      </c>
      <c r="R28" s="663">
        <f>Q28/O28-1</f>
        <v>0.38602941176470584</v>
      </c>
      <c r="S28" s="666">
        <v>7.5399999999999995E-2</v>
      </c>
      <c r="T28" s="663"/>
      <c r="U28" s="24"/>
      <c r="V28" s="12"/>
    </row>
    <row r="29" spans="1:22" ht="12" customHeight="1">
      <c r="A29" s="12"/>
      <c r="B29" s="20"/>
      <c r="C29" s="22" t="s">
        <v>113</v>
      </c>
      <c r="D29" s="123"/>
      <c r="E29" s="666">
        <v>3.6900000000000002E-2</v>
      </c>
      <c r="F29" s="661"/>
      <c r="G29" s="666">
        <v>3.6900000000000002E-2</v>
      </c>
      <c r="H29" s="661"/>
      <c r="I29" s="667">
        <v>3.73E-2</v>
      </c>
      <c r="J29" s="661">
        <v>1.0840108401083848E-2</v>
      </c>
      <c r="K29" s="667">
        <v>3.7900000000000003E-2</v>
      </c>
      <c r="L29" s="663">
        <f>K29/I29-1</f>
        <v>1.6085790884718509E-2</v>
      </c>
      <c r="M29" s="667">
        <v>3.8899999999999997E-2</v>
      </c>
      <c r="N29" s="663">
        <f>M29/K29-1</f>
        <v>2.638522427440626E-2</v>
      </c>
      <c r="O29" s="666">
        <v>3.8899999999999997E-2</v>
      </c>
      <c r="P29" s="663"/>
      <c r="Q29" s="667">
        <v>2.9399999999999999E-2</v>
      </c>
      <c r="R29" s="663">
        <f>Q29/O29-1</f>
        <v>-0.24421593830334187</v>
      </c>
      <c r="S29" s="666">
        <v>2.9399999999999999E-2</v>
      </c>
      <c r="T29" s="663"/>
      <c r="U29" s="20"/>
      <c r="V29" s="12"/>
    </row>
    <row r="30" spans="1:22" ht="12" customHeight="1">
      <c r="A30" s="12"/>
      <c r="B30" s="28"/>
      <c r="C30" s="36" t="s">
        <v>114</v>
      </c>
      <c r="D30" s="122"/>
      <c r="E30" s="666">
        <v>1.7500000000000002E-2</v>
      </c>
      <c r="F30" s="661"/>
      <c r="G30" s="666">
        <v>1.7500000000000002E-2</v>
      </c>
      <c r="H30" s="661"/>
      <c r="I30" s="667">
        <v>1.77E-2</v>
      </c>
      <c r="J30" s="661">
        <v>1.1428571428571344E-2</v>
      </c>
      <c r="K30" s="667">
        <v>1.7999999999999999E-2</v>
      </c>
      <c r="L30" s="663">
        <f>K30/I30-1</f>
        <v>1.6949152542372836E-2</v>
      </c>
      <c r="M30" s="667">
        <v>1.8499999999999999E-2</v>
      </c>
      <c r="N30" s="663">
        <f>M30/K30-1</f>
        <v>2.7777777777777901E-2</v>
      </c>
      <c r="O30" s="666">
        <v>1.8499999999999999E-2</v>
      </c>
      <c r="P30" s="663"/>
      <c r="Q30" s="667">
        <v>2.9399999999999999E-2</v>
      </c>
      <c r="R30" s="663">
        <f>Q30/O30-1</f>
        <v>0.58918918918918917</v>
      </c>
      <c r="S30" s="666">
        <v>2.9399999999999999E-2</v>
      </c>
      <c r="T30" s="663"/>
      <c r="U30" s="28"/>
      <c r="V30" s="12"/>
    </row>
    <row r="31" spans="1:22" ht="12" customHeight="1">
      <c r="A31" s="12"/>
      <c r="B31" s="28"/>
      <c r="C31" s="36"/>
      <c r="D31" s="36"/>
      <c r="E31" s="31"/>
      <c r="F31" s="31"/>
      <c r="G31" s="31"/>
      <c r="H31" s="31"/>
      <c r="I31" s="31"/>
      <c r="J31" s="34"/>
      <c r="K31" s="34"/>
      <c r="L31" s="34"/>
      <c r="M31" s="34"/>
      <c r="N31" s="34"/>
      <c r="O31" s="34"/>
      <c r="P31" s="34"/>
      <c r="Q31" s="497"/>
      <c r="R31" s="34"/>
      <c r="S31" s="1000"/>
      <c r="T31" s="34"/>
      <c r="U31" s="28"/>
      <c r="V31" s="12"/>
    </row>
    <row r="32" spans="1:22" ht="12" customHeight="1">
      <c r="A32" s="12"/>
      <c r="B32" s="28"/>
      <c r="C32" s="25" t="s">
        <v>117</v>
      </c>
      <c r="D32" s="25"/>
      <c r="E32" s="26" t="s">
        <v>102</v>
      </c>
      <c r="F32" s="26"/>
      <c r="G32" s="26"/>
      <c r="H32" s="26"/>
      <c r="I32" s="23" t="s">
        <v>119</v>
      </c>
      <c r="J32" s="38"/>
      <c r="K32" s="51" t="s">
        <v>120</v>
      </c>
      <c r="L32" s="38"/>
      <c r="M32" s="27" t="s">
        <v>101</v>
      </c>
      <c r="N32" s="38"/>
      <c r="O32" s="27" t="s">
        <v>102</v>
      </c>
      <c r="P32" s="38"/>
      <c r="Q32" s="1005" t="s">
        <v>102</v>
      </c>
      <c r="R32" s="38"/>
      <c r="S32" s="1002"/>
      <c r="T32" s="38"/>
      <c r="U32" s="28"/>
      <c r="V32" s="12"/>
    </row>
    <row r="33" spans="1:22" ht="12" customHeight="1">
      <c r="A33" s="12"/>
      <c r="B33" s="28"/>
      <c r="C33" s="36" t="s">
        <v>112</v>
      </c>
      <c r="D33" s="122"/>
      <c r="E33" s="666">
        <v>4.3499999999999997E-2</v>
      </c>
      <c r="F33" s="661"/>
      <c r="G33" s="666">
        <v>4.3499999999999997E-2</v>
      </c>
      <c r="H33" s="661"/>
      <c r="I33" s="667">
        <v>4.3999999999999997E-2</v>
      </c>
      <c r="J33" s="661">
        <f>I33/G33-1</f>
        <v>1.1494252873563315E-2</v>
      </c>
      <c r="K33" s="667">
        <v>4.4699999999999997E-2</v>
      </c>
      <c r="L33" s="663">
        <f>K33/I33-1</f>
        <v>1.5909090909090873E-2</v>
      </c>
      <c r="M33" s="667">
        <v>4.5900000000000003E-2</v>
      </c>
      <c r="N33" s="663">
        <f>M33/K33-1</f>
        <v>2.6845637583892801E-2</v>
      </c>
      <c r="O33" s="667">
        <v>5.4399999999999997E-2</v>
      </c>
      <c r="P33" s="663">
        <f>O33/M33-1</f>
        <v>0.18518518518518512</v>
      </c>
      <c r="Q33" s="667">
        <v>7.5399999999999995E-2</v>
      </c>
      <c r="R33" s="663">
        <f>Q33/O33-1</f>
        <v>0.38602941176470584</v>
      </c>
      <c r="S33" s="666">
        <v>7.5399999999999995E-2</v>
      </c>
      <c r="T33" s="663"/>
      <c r="U33" s="28"/>
      <c r="V33" s="12"/>
    </row>
    <row r="34" spans="1:22" ht="12" customHeight="1">
      <c r="A34" s="12"/>
      <c r="B34" s="28"/>
      <c r="C34" s="36" t="s">
        <v>113</v>
      </c>
      <c r="D34" s="122"/>
      <c r="E34" s="667">
        <v>0.1394</v>
      </c>
      <c r="F34" s="661">
        <v>-0.12929419113054341</v>
      </c>
      <c r="G34" s="666">
        <v>0.1394</v>
      </c>
      <c r="H34" s="661"/>
      <c r="I34" s="667">
        <v>0.12939999999999999</v>
      </c>
      <c r="J34" s="661">
        <f>I34/G34-1</f>
        <v>-7.1736011477761874E-2</v>
      </c>
      <c r="K34" s="667">
        <v>0.1177</v>
      </c>
      <c r="L34" s="663">
        <f>K34/I34-1</f>
        <v>-9.0417310664605788E-2</v>
      </c>
      <c r="M34" s="667">
        <v>0.1187</v>
      </c>
      <c r="N34" s="663">
        <f>M34/K34-1</f>
        <v>8.4961767204758676E-3</v>
      </c>
      <c r="O34" s="667">
        <v>0.115</v>
      </c>
      <c r="P34" s="663">
        <f>O34/M34-1</f>
        <v>-3.1171019376579623E-2</v>
      </c>
      <c r="Q34" s="667">
        <v>0.1094</v>
      </c>
      <c r="R34" s="663">
        <f>Q34/O34-1</f>
        <v>-4.869565217391314E-2</v>
      </c>
      <c r="S34" s="666">
        <v>0.1094</v>
      </c>
      <c r="T34" s="663"/>
      <c r="U34" s="28"/>
      <c r="V34" s="12"/>
    </row>
    <row r="35" spans="1:22" ht="12" customHeight="1">
      <c r="A35" s="12"/>
      <c r="B35" s="24"/>
      <c r="C35" s="29" t="s">
        <v>121</v>
      </c>
      <c r="D35" s="121"/>
      <c r="E35" s="667">
        <v>0.1341</v>
      </c>
      <c r="F35" s="663">
        <v>-0.1348387096774194</v>
      </c>
      <c r="G35" s="666">
        <v>0.1341</v>
      </c>
      <c r="H35" s="663"/>
      <c r="I35" s="667">
        <v>0.1245</v>
      </c>
      <c r="J35" s="661">
        <f>I35/G35-1</f>
        <v>-7.1588366890380284E-2</v>
      </c>
      <c r="K35" s="667">
        <v>0.1177</v>
      </c>
      <c r="L35" s="663">
        <f>K35/I35-1</f>
        <v>-5.4618473895582387E-2</v>
      </c>
      <c r="M35" s="667">
        <v>0.1187</v>
      </c>
      <c r="N35" s="663">
        <f>M35/K35-1</f>
        <v>8.4961767204758676E-3</v>
      </c>
      <c r="O35" s="667">
        <v>0.115</v>
      </c>
      <c r="P35" s="663">
        <f>O35/M35-1</f>
        <v>-3.1171019376579623E-2</v>
      </c>
      <c r="Q35" s="667">
        <v>0.1094</v>
      </c>
      <c r="R35" s="663">
        <f>Q35/O35-1</f>
        <v>-4.869565217391314E-2</v>
      </c>
      <c r="S35" s="666">
        <v>0.1094</v>
      </c>
      <c r="T35" s="663"/>
      <c r="U35" s="24"/>
      <c r="V35" s="12"/>
    </row>
    <row r="36" spans="1:22" ht="12" customHeight="1">
      <c r="A36" s="12"/>
      <c r="B36" s="24"/>
      <c r="C36" s="29" t="s">
        <v>122</v>
      </c>
      <c r="D36" s="121"/>
      <c r="E36" s="667">
        <v>0.12790000000000001</v>
      </c>
      <c r="F36" s="661">
        <v>-0.13872053872053858</v>
      </c>
      <c r="G36" s="666">
        <v>0.12790000000000001</v>
      </c>
      <c r="H36" s="661"/>
      <c r="I36" s="667">
        <v>0.11840000000000001</v>
      </c>
      <c r="J36" s="661">
        <f>I36/G36-1</f>
        <v>-7.4276778733385562E-2</v>
      </c>
      <c r="K36" s="667">
        <v>0.1177</v>
      </c>
      <c r="L36" s="663">
        <f>K36/I36-1</f>
        <v>-5.9121621621621712E-3</v>
      </c>
      <c r="M36" s="667">
        <v>0.1187</v>
      </c>
      <c r="N36" s="663">
        <f>M36/K36-1</f>
        <v>8.4961767204758676E-3</v>
      </c>
      <c r="O36" s="667">
        <v>0.115</v>
      </c>
      <c r="P36" s="663">
        <f>O36/M36-1</f>
        <v>-3.1171019376579623E-2</v>
      </c>
      <c r="Q36" s="667">
        <v>0.1094</v>
      </c>
      <c r="R36" s="663">
        <f>Q36/O36-1</f>
        <v>-4.869565217391314E-2</v>
      </c>
      <c r="S36" s="666">
        <v>0.1094</v>
      </c>
      <c r="T36" s="663"/>
      <c r="U36" s="24"/>
      <c r="V36" s="12"/>
    </row>
    <row r="37" spans="1:22" ht="12" customHeight="1">
      <c r="A37" s="12"/>
      <c r="B37" s="24"/>
      <c r="C37" s="36"/>
      <c r="D37" s="36"/>
      <c r="E37" s="31"/>
      <c r="F37" s="31"/>
      <c r="G37" s="31"/>
      <c r="H37" s="31"/>
      <c r="I37" s="31"/>
      <c r="J37" s="34"/>
      <c r="K37" s="34"/>
      <c r="L37" s="34"/>
      <c r="M37" s="34"/>
      <c r="N37" s="34"/>
      <c r="O37" s="34"/>
      <c r="P37" s="34"/>
      <c r="Q37" s="496"/>
      <c r="R37" s="34"/>
      <c r="S37" s="1001"/>
      <c r="T37" s="34"/>
      <c r="U37" s="24"/>
      <c r="V37" s="12"/>
    </row>
    <row r="38" spans="1:22" ht="12" customHeight="1">
      <c r="A38" s="12"/>
      <c r="B38" s="28"/>
      <c r="C38" s="25" t="s">
        <v>123</v>
      </c>
      <c r="D38" s="25"/>
      <c r="E38" s="39"/>
      <c r="F38" s="39"/>
      <c r="G38" s="39"/>
      <c r="H38" s="39"/>
      <c r="I38" s="26" t="s">
        <v>101</v>
      </c>
      <c r="J38" s="40"/>
      <c r="K38" s="27" t="s">
        <v>102</v>
      </c>
      <c r="L38" s="40"/>
      <c r="M38" s="27" t="s">
        <v>101</v>
      </c>
      <c r="N38" s="40"/>
      <c r="O38" s="27"/>
      <c r="P38" s="40"/>
      <c r="Q38" s="1005" t="s">
        <v>102</v>
      </c>
      <c r="R38" s="40"/>
      <c r="S38" s="1002"/>
      <c r="T38" s="40"/>
      <c r="U38" s="28"/>
      <c r="V38" s="12"/>
    </row>
    <row r="39" spans="1:22" ht="12" customHeight="1">
      <c r="A39" s="12"/>
      <c r="B39" s="28"/>
      <c r="C39" s="41" t="s">
        <v>112</v>
      </c>
      <c r="D39" s="124"/>
      <c r="E39" s="666">
        <v>8.6999999999999994E-2</v>
      </c>
      <c r="F39" s="661"/>
      <c r="G39" s="666">
        <v>8.6999999999999994E-2</v>
      </c>
      <c r="H39" s="661"/>
      <c r="I39" s="667">
        <v>8.7999999999999995E-2</v>
      </c>
      <c r="J39" s="661">
        <v>1.1494252873563315E-2</v>
      </c>
      <c r="K39" s="667">
        <v>8.9399999999999993E-2</v>
      </c>
      <c r="L39" s="663">
        <f>K39/I39-1</f>
        <v>1.5909090909090873E-2</v>
      </c>
      <c r="M39" s="667">
        <v>9.1899999999999996E-2</v>
      </c>
      <c r="N39" s="663">
        <f>M39/K39-1</f>
        <v>2.7964205816554788E-2</v>
      </c>
      <c r="O39" s="666">
        <v>9.1899999999999996E-2</v>
      </c>
      <c r="P39" s="663"/>
      <c r="Q39" s="667">
        <v>7.5399999999999995E-2</v>
      </c>
      <c r="R39" s="663">
        <f>Q39/O39-1</f>
        <v>-0.17954298150163217</v>
      </c>
      <c r="S39" s="666">
        <v>7.5399999999999995E-2</v>
      </c>
      <c r="T39" s="663"/>
      <c r="U39" s="28"/>
      <c r="V39" s="12"/>
    </row>
    <row r="40" spans="1:22" ht="12" customHeight="1">
      <c r="A40" s="12"/>
      <c r="B40" s="20"/>
      <c r="C40" s="29" t="s">
        <v>124</v>
      </c>
      <c r="D40" s="121"/>
      <c r="E40" s="666">
        <v>6.2600000000000003E-2</v>
      </c>
      <c r="F40" s="661"/>
      <c r="G40" s="666">
        <v>6.2600000000000003E-2</v>
      </c>
      <c r="H40" s="661"/>
      <c r="I40" s="667">
        <v>6.3299999999999995E-2</v>
      </c>
      <c r="J40" s="661">
        <v>1.1182108626198062E-2</v>
      </c>
      <c r="K40" s="667">
        <v>6.4299999999999996E-2</v>
      </c>
      <c r="L40" s="663">
        <f>K40/I40-1</f>
        <v>1.579778830963674E-2</v>
      </c>
      <c r="M40" s="667">
        <v>6.6100000000000006E-2</v>
      </c>
      <c r="N40" s="663">
        <f>M40/K40-1</f>
        <v>2.7993779160186749E-2</v>
      </c>
      <c r="O40" s="666">
        <v>6.6100000000000006E-2</v>
      </c>
      <c r="P40" s="663"/>
      <c r="Q40" s="666">
        <v>6.6100000000000006E-2</v>
      </c>
      <c r="R40" s="663"/>
      <c r="S40" s="666">
        <v>6.6100000000000006E-2</v>
      </c>
      <c r="T40" s="663"/>
      <c r="U40" s="20"/>
      <c r="V40" s="12"/>
    </row>
    <row r="41" spans="1:22" ht="12" customHeight="1">
      <c r="A41" s="12"/>
      <c r="B41" s="20"/>
      <c r="C41" s="29" t="s">
        <v>125</v>
      </c>
      <c r="D41" s="121"/>
      <c r="E41" s="666">
        <v>6.0199999999999997E-2</v>
      </c>
      <c r="F41" s="661"/>
      <c r="G41" s="666">
        <v>6.0199999999999997E-2</v>
      </c>
      <c r="H41" s="661"/>
      <c r="I41" s="667">
        <v>6.0900000000000003E-2</v>
      </c>
      <c r="J41" s="661">
        <v>1.1627906976744207E-2</v>
      </c>
      <c r="K41" s="667">
        <v>6.1899999999999997E-2</v>
      </c>
      <c r="L41" s="663">
        <f>K41/I41-1</f>
        <v>1.6420361247947435E-2</v>
      </c>
      <c r="M41" s="667">
        <v>6.3600000000000004E-2</v>
      </c>
      <c r="N41" s="663">
        <f>M41/K41-1</f>
        <v>2.7463651050080973E-2</v>
      </c>
      <c r="O41" s="666">
        <v>6.3600000000000004E-2</v>
      </c>
      <c r="P41" s="663"/>
      <c r="Q41" s="666">
        <v>6.3600000000000004E-2</v>
      </c>
      <c r="R41" s="663"/>
      <c r="S41" s="666">
        <v>6.3600000000000004E-2</v>
      </c>
      <c r="T41" s="663"/>
      <c r="U41" s="20"/>
      <c r="V41" s="12"/>
    </row>
    <row r="42" spans="1:22" ht="12" customHeight="1">
      <c r="A42" s="12"/>
      <c r="B42" s="24"/>
      <c r="C42" s="29" t="s">
        <v>126</v>
      </c>
      <c r="D42" s="121"/>
      <c r="E42" s="666">
        <v>6.9500000000000006E-2</v>
      </c>
      <c r="F42" s="661"/>
      <c r="G42" s="666">
        <v>6.9500000000000006E-2</v>
      </c>
      <c r="H42" s="661"/>
      <c r="I42" s="667">
        <v>7.0300000000000001E-2</v>
      </c>
      <c r="J42" s="661">
        <v>1.1510791366906359E-2</v>
      </c>
      <c r="K42" s="667">
        <v>7.1400000000000005E-2</v>
      </c>
      <c r="L42" s="663">
        <f>K42/I42-1</f>
        <v>1.5647226173542084E-2</v>
      </c>
      <c r="M42" s="667">
        <v>7.3400000000000007E-2</v>
      </c>
      <c r="N42" s="663">
        <f>M42/K42-1</f>
        <v>2.801120448179284E-2</v>
      </c>
      <c r="O42" s="666">
        <v>7.3400000000000007E-2</v>
      </c>
      <c r="P42" s="663"/>
      <c r="Q42" s="666">
        <v>7.3400000000000007E-2</v>
      </c>
      <c r="R42" s="663"/>
      <c r="S42" s="666">
        <v>7.3400000000000007E-2</v>
      </c>
      <c r="T42" s="663"/>
      <c r="U42" s="24"/>
      <c r="V42" s="12"/>
    </row>
    <row r="43" spans="1:22" ht="12" customHeight="1">
      <c r="A43" s="12"/>
      <c r="B43" s="24"/>
      <c r="C43" s="29" t="s">
        <v>127</v>
      </c>
      <c r="D43" s="121"/>
      <c r="E43" s="666">
        <v>6.2600000000000003E-2</v>
      </c>
      <c r="F43" s="661"/>
      <c r="G43" s="666">
        <v>6.2600000000000003E-2</v>
      </c>
      <c r="H43" s="661"/>
      <c r="I43" s="667">
        <v>6.3299999999999995E-2</v>
      </c>
      <c r="J43" s="661">
        <v>1.1182108626198062E-2</v>
      </c>
      <c r="K43" s="667">
        <v>6.4299999999999996E-2</v>
      </c>
      <c r="L43" s="663">
        <f>K43/I43-1</f>
        <v>1.579778830963674E-2</v>
      </c>
      <c r="M43" s="667">
        <v>6.6100000000000006E-2</v>
      </c>
      <c r="N43" s="663">
        <f>M43/K43-1</f>
        <v>2.7993779160186749E-2</v>
      </c>
      <c r="O43" s="666">
        <v>6.6100000000000006E-2</v>
      </c>
      <c r="P43" s="663"/>
      <c r="Q43" s="666">
        <v>6.6100000000000006E-2</v>
      </c>
      <c r="R43" s="663"/>
      <c r="S43" s="666">
        <v>6.6100000000000006E-2</v>
      </c>
      <c r="T43" s="663"/>
      <c r="U43" s="24"/>
      <c r="V43" s="12"/>
    </row>
    <row r="44" spans="1:22" ht="12" customHeight="1">
      <c r="A44" s="12"/>
      <c r="B44" s="20"/>
      <c r="C44" s="29"/>
      <c r="D44" s="29"/>
      <c r="E44" s="31"/>
      <c r="F44" s="31"/>
      <c r="G44" s="31"/>
      <c r="H44" s="31"/>
      <c r="I44" s="31"/>
      <c r="J44" s="34"/>
      <c r="K44" s="34"/>
      <c r="L44" s="34"/>
      <c r="M44" s="34"/>
      <c r="N44" s="34"/>
      <c r="O44" s="34"/>
      <c r="P44" s="34"/>
      <c r="Q44" s="495"/>
      <c r="R44" s="34"/>
      <c r="S44" s="1003"/>
      <c r="T44" s="34"/>
      <c r="U44" s="20"/>
      <c r="V44" s="12"/>
    </row>
    <row r="45" spans="1:22" ht="12" customHeight="1">
      <c r="A45" s="12"/>
      <c r="B45" s="20"/>
      <c r="C45" s="25" t="s">
        <v>128</v>
      </c>
      <c r="D45" s="25"/>
      <c r="E45" s="26"/>
      <c r="F45" s="39"/>
      <c r="G45" s="26" t="s">
        <v>102</v>
      </c>
      <c r="H45" s="39"/>
      <c r="I45" s="26" t="s">
        <v>129</v>
      </c>
      <c r="J45" s="42"/>
      <c r="K45" s="35" t="s">
        <v>101</v>
      </c>
      <c r="L45" s="42"/>
      <c r="M45" s="35" t="s">
        <v>102</v>
      </c>
      <c r="N45" s="42"/>
      <c r="O45" s="35" t="s">
        <v>129</v>
      </c>
      <c r="P45" s="42"/>
      <c r="Q45" s="1004" t="s">
        <v>118</v>
      </c>
      <c r="R45" s="42"/>
      <c r="S45" s="1006" t="s">
        <v>102</v>
      </c>
      <c r="T45" s="42"/>
      <c r="U45" s="20"/>
      <c r="V45" s="12"/>
    </row>
    <row r="46" spans="1:22" ht="12" customHeight="1">
      <c r="A46" s="12"/>
      <c r="B46" s="20"/>
      <c r="C46" s="29" t="s">
        <v>130</v>
      </c>
      <c r="D46" s="121"/>
      <c r="E46" s="660">
        <v>1.91</v>
      </c>
      <c r="F46" s="668"/>
      <c r="G46" s="662">
        <v>0.74</v>
      </c>
      <c r="H46" s="661">
        <f>G46/E46-1</f>
        <v>-0.61256544502617793</v>
      </c>
      <c r="I46" s="662">
        <v>0.37</v>
      </c>
      <c r="J46" s="661">
        <f>I46/G46-1</f>
        <v>-0.5</v>
      </c>
      <c r="K46" s="662">
        <v>0.19</v>
      </c>
      <c r="L46" s="669">
        <f>K46/I46-1</f>
        <v>-0.48648648648648651</v>
      </c>
      <c r="M46" s="662">
        <v>0.1</v>
      </c>
      <c r="N46" s="663">
        <f>M46/K46-1</f>
        <v>-0.47368421052631582</v>
      </c>
      <c r="O46" s="660">
        <v>0.1</v>
      </c>
      <c r="P46" s="669"/>
      <c r="Q46" s="667">
        <v>0.11</v>
      </c>
      <c r="R46" s="663">
        <f>Q46/O46-1</f>
        <v>9.9999999999999867E-2</v>
      </c>
      <c r="S46" s="666">
        <v>0.11</v>
      </c>
      <c r="T46" s="663"/>
      <c r="U46" s="20"/>
      <c r="V46" s="12"/>
    </row>
    <row r="47" spans="1:22" ht="12" customHeight="1">
      <c r="A47" s="12"/>
      <c r="B47" s="20"/>
      <c r="C47" s="29" t="s">
        <v>131</v>
      </c>
      <c r="D47" s="121"/>
      <c r="E47" s="660">
        <v>9.59</v>
      </c>
      <c r="F47" s="668"/>
      <c r="G47" s="662">
        <v>8.35</v>
      </c>
      <c r="H47" s="661">
        <f>G47/E47-1</f>
        <v>-0.12930135557872791</v>
      </c>
      <c r="I47" s="662">
        <v>8</v>
      </c>
      <c r="J47" s="661">
        <f>I47/G47-1</f>
        <v>-4.1916167664670656E-2</v>
      </c>
      <c r="K47" s="662">
        <v>7.83</v>
      </c>
      <c r="L47" s="669">
        <f>K47/I47-1</f>
        <v>-2.1249999999999991E-2</v>
      </c>
      <c r="M47" s="662">
        <v>6.52</v>
      </c>
      <c r="N47" s="663">
        <f>M47/K47-1</f>
        <v>-0.16730523627075355</v>
      </c>
      <c r="O47" s="660">
        <v>6.52</v>
      </c>
      <c r="P47" s="663"/>
      <c r="Q47" s="662">
        <v>6.54</v>
      </c>
      <c r="R47" s="663">
        <f>Q47/O47-1</f>
        <v>3.0674846625766694E-3</v>
      </c>
      <c r="S47" s="662">
        <v>6.69</v>
      </c>
      <c r="T47" s="663">
        <f t="shared" si="0"/>
        <v>2.2935779816513735E-2</v>
      </c>
      <c r="U47" s="20"/>
      <c r="V47" s="12"/>
    </row>
    <row r="48" spans="1:22" ht="12" customHeight="1">
      <c r="A48" s="12"/>
      <c r="B48" s="28"/>
      <c r="C48" s="36"/>
      <c r="D48" s="36"/>
      <c r="E48" s="43"/>
      <c r="F48" s="43"/>
      <c r="G48" s="43"/>
      <c r="H48" s="43"/>
      <c r="I48" s="43"/>
      <c r="J48" s="44"/>
      <c r="K48" s="44"/>
      <c r="L48" s="44"/>
      <c r="M48" s="44"/>
      <c r="N48" s="44"/>
      <c r="O48" s="44"/>
      <c r="P48" s="44"/>
      <c r="Q48" s="497"/>
      <c r="R48" s="44"/>
      <c r="S48" s="497"/>
      <c r="T48" s="44"/>
      <c r="U48" s="28"/>
      <c r="V48" s="12"/>
    </row>
    <row r="49" spans="1:22" ht="12" customHeight="1">
      <c r="A49" s="12"/>
      <c r="B49" s="20"/>
      <c r="C49" s="25" t="s">
        <v>132</v>
      </c>
      <c r="D49" s="25"/>
      <c r="E49" s="45"/>
      <c r="F49" s="46"/>
      <c r="G49" s="45"/>
      <c r="H49" s="46"/>
      <c r="I49" s="45"/>
      <c r="J49" s="47"/>
      <c r="K49" s="47"/>
      <c r="L49" s="47"/>
      <c r="M49" s="35" t="s">
        <v>102</v>
      </c>
      <c r="N49" s="47"/>
      <c r="O49" s="26" t="s">
        <v>129</v>
      </c>
      <c r="P49" s="47"/>
      <c r="Q49" s="1004" t="s">
        <v>118</v>
      </c>
      <c r="R49" s="47"/>
      <c r="S49" s="496"/>
      <c r="T49" s="47"/>
      <c r="U49" s="20"/>
      <c r="V49" s="12"/>
    </row>
    <row r="50" spans="1:22" ht="12" customHeight="1">
      <c r="A50" s="12"/>
      <c r="B50" s="24"/>
      <c r="C50" s="29" t="s">
        <v>133</v>
      </c>
      <c r="D50" s="121"/>
      <c r="E50" s="670">
        <v>7.0666666600000001E-3</v>
      </c>
      <c r="F50" s="661"/>
      <c r="G50" s="670">
        <v>7.0666666600000001E-3</v>
      </c>
      <c r="H50" s="661"/>
      <c r="I50" s="670">
        <v>7.0666666600000001E-3</v>
      </c>
      <c r="J50" s="661"/>
      <c r="K50" s="670">
        <v>7.0666666600000001E-3</v>
      </c>
      <c r="L50" s="663"/>
      <c r="M50" s="667">
        <v>5.0000000000000001E-3</v>
      </c>
      <c r="N50" s="661">
        <f>M50/K50-1</f>
        <v>-0.2924528295211819</v>
      </c>
      <c r="O50" s="667">
        <v>5.1999999999999998E-3</v>
      </c>
      <c r="P50" s="663">
        <f>O50/M50-1</f>
        <v>4.0000000000000036E-2</v>
      </c>
      <c r="Q50" s="667">
        <v>5.3E-3</v>
      </c>
      <c r="R50" s="663">
        <f>Q50/O50-1</f>
        <v>1.9230769230769384E-2</v>
      </c>
      <c r="S50" s="666">
        <v>5.3E-3</v>
      </c>
      <c r="T50" s="663"/>
      <c r="U50" s="24"/>
      <c r="V50" s="12"/>
    </row>
    <row r="51" spans="1:22" ht="12" customHeight="1">
      <c r="A51" s="12"/>
      <c r="B51" s="24"/>
      <c r="C51" s="29" t="s">
        <v>134</v>
      </c>
      <c r="D51" s="121"/>
      <c r="E51" s="670">
        <v>8.9999999999999993E-3</v>
      </c>
      <c r="F51" s="661"/>
      <c r="G51" s="670">
        <v>8.9999999999999993E-3</v>
      </c>
      <c r="H51" s="661"/>
      <c r="I51" s="670">
        <v>8.9999999999999993E-3</v>
      </c>
      <c r="J51" s="661"/>
      <c r="K51" s="670">
        <v>8.9999999999999993E-3</v>
      </c>
      <c r="L51" s="663"/>
      <c r="M51" s="667">
        <v>6.8999999999999999E-3</v>
      </c>
      <c r="N51" s="661">
        <f>M51/K51-1</f>
        <v>-0.23333333333333328</v>
      </c>
      <c r="O51" s="667">
        <v>7.1000000000000004E-3</v>
      </c>
      <c r="P51" s="663">
        <f>O51/M51-1</f>
        <v>2.898550724637694E-2</v>
      </c>
      <c r="Q51" s="667">
        <v>7.1999999999999998E-3</v>
      </c>
      <c r="R51" s="663">
        <f>Q51/O51-1</f>
        <v>1.4084507042253502E-2</v>
      </c>
      <c r="S51" s="666">
        <v>7.1999999999999998E-3</v>
      </c>
      <c r="T51" s="663"/>
      <c r="U51" s="24"/>
      <c r="V51" s="12"/>
    </row>
    <row r="52" spans="1:22" ht="12" customHeight="1">
      <c r="A52" s="12"/>
      <c r="B52" s="28"/>
      <c r="C52" s="36"/>
      <c r="D52" s="36"/>
      <c r="E52" s="39"/>
      <c r="F52" s="39"/>
      <c r="G52" s="39"/>
      <c r="H52" s="39"/>
      <c r="I52" s="39"/>
      <c r="J52" s="38"/>
      <c r="K52" s="38"/>
      <c r="L52" s="38"/>
      <c r="M52" s="35" t="s">
        <v>102</v>
      </c>
      <c r="N52" s="38"/>
      <c r="O52" s="26" t="s">
        <v>129</v>
      </c>
      <c r="P52" s="38"/>
      <c r="Q52" s="1005" t="s">
        <v>118</v>
      </c>
      <c r="R52" s="38"/>
      <c r="S52" s="1002"/>
      <c r="T52" s="38"/>
      <c r="U52" s="28"/>
      <c r="V52" s="12"/>
    </row>
    <row r="53" spans="1:22" ht="12" customHeight="1">
      <c r="A53" s="12"/>
      <c r="B53" s="28"/>
      <c r="C53" s="29" t="s">
        <v>135</v>
      </c>
      <c r="D53" s="121"/>
      <c r="E53" s="670">
        <v>7.0000000000000001E-3</v>
      </c>
      <c r="F53" s="661"/>
      <c r="G53" s="670">
        <v>7.0000000000000001E-3</v>
      </c>
      <c r="H53" s="661"/>
      <c r="I53" s="670">
        <v>7.0000000000000001E-3</v>
      </c>
      <c r="J53" s="661"/>
      <c r="K53" s="670">
        <v>7.0000000000000001E-3</v>
      </c>
      <c r="L53" s="663"/>
      <c r="M53" s="671">
        <v>5.0000000000000001E-3</v>
      </c>
      <c r="N53" s="663">
        <f>M53/K53-1</f>
        <v>-0.2857142857142857</v>
      </c>
      <c r="O53" s="667">
        <v>5.1999999999999998E-3</v>
      </c>
      <c r="P53" s="663">
        <f>O53/M53-1</f>
        <v>4.0000000000000036E-2</v>
      </c>
      <c r="Q53" s="667">
        <v>5.3E-3</v>
      </c>
      <c r="R53" s="663">
        <f>Q53/O53-1</f>
        <v>1.9230769230769384E-2</v>
      </c>
      <c r="S53" s="666">
        <v>5.3E-3</v>
      </c>
      <c r="T53" s="663"/>
      <c r="U53" s="28"/>
      <c r="V53" s="12"/>
    </row>
    <row r="54" spans="1:22" ht="12" customHeight="1">
      <c r="A54" s="12"/>
      <c r="B54" s="28"/>
      <c r="C54" s="29" t="s">
        <v>136</v>
      </c>
      <c r="D54" s="121"/>
      <c r="E54" s="670">
        <v>1.06E-2</v>
      </c>
      <c r="F54" s="661"/>
      <c r="G54" s="670">
        <v>1.06E-2</v>
      </c>
      <c r="H54" s="661"/>
      <c r="I54" s="670">
        <v>1.06E-2</v>
      </c>
      <c r="J54" s="661"/>
      <c r="K54" s="670">
        <v>1.06E-2</v>
      </c>
      <c r="L54" s="663"/>
      <c r="M54" s="671">
        <v>7.0000000000000001E-3</v>
      </c>
      <c r="N54" s="663">
        <f>M54/K54-1</f>
        <v>-0.339622641509434</v>
      </c>
      <c r="O54" s="667">
        <v>7.1000000000000004E-3</v>
      </c>
      <c r="P54" s="663">
        <v>2.801120448179284E-2</v>
      </c>
      <c r="Q54" s="667">
        <v>7.4000000000000003E-3</v>
      </c>
      <c r="R54" s="663">
        <f>Q54/O54-1</f>
        <v>4.2253521126760507E-2</v>
      </c>
      <c r="S54" s="666">
        <v>7.4000000000000003E-3</v>
      </c>
      <c r="T54" s="663"/>
      <c r="U54" s="28"/>
      <c r="V54" s="12"/>
    </row>
    <row r="55" spans="1:22" ht="12" customHeight="1">
      <c r="A55" s="12"/>
      <c r="B55" s="28"/>
      <c r="C55" s="29"/>
      <c r="D55" s="29"/>
      <c r="E55" s="48"/>
      <c r="F55" s="48"/>
      <c r="G55" s="48"/>
      <c r="H55" s="48"/>
      <c r="I55" s="48"/>
      <c r="J55" s="33"/>
      <c r="K55" s="33"/>
      <c r="L55" s="33"/>
      <c r="M55" s="33"/>
      <c r="N55" s="33"/>
      <c r="O55" s="33"/>
      <c r="P55" s="33"/>
      <c r="Q55" s="497"/>
      <c r="R55" s="33"/>
      <c r="S55" s="1000"/>
      <c r="T55" s="33"/>
      <c r="U55" s="28"/>
      <c r="V55" s="12"/>
    </row>
    <row r="56" spans="1:22" ht="10.5" customHeight="1">
      <c r="A56" s="12"/>
      <c r="B56" s="12"/>
      <c r="C56" s="12"/>
      <c r="D56" s="12"/>
      <c r="E56" s="12"/>
      <c r="F56" s="12"/>
      <c r="G56" s="12"/>
      <c r="H56" s="12"/>
      <c r="I56" s="12"/>
      <c r="J56" s="12"/>
      <c r="K56" s="12"/>
      <c r="L56" s="12"/>
      <c r="M56" s="12"/>
      <c r="N56" s="12"/>
      <c r="O56" s="12"/>
      <c r="P56" s="12"/>
      <c r="Q56" s="494"/>
      <c r="R56" s="12"/>
      <c r="S56" s="494"/>
      <c r="T56" s="12"/>
      <c r="U56" s="12"/>
      <c r="V56" s="12"/>
    </row>
    <row r="57" spans="1:22">
      <c r="A57" s="992"/>
      <c r="B57" s="992"/>
      <c r="C57" s="992"/>
      <c r="D57" s="993"/>
      <c r="E57" s="993"/>
      <c r="F57" s="993"/>
      <c r="G57" s="993"/>
      <c r="H57" s="993"/>
      <c r="I57" s="993"/>
      <c r="J57" s="993"/>
      <c r="K57" s="993"/>
      <c r="L57" s="993"/>
      <c r="M57" s="993"/>
      <c r="N57" s="993"/>
      <c r="O57" s="993"/>
      <c r="P57" s="993"/>
      <c r="Q57" s="994"/>
      <c r="R57" s="993"/>
      <c r="S57" s="994"/>
      <c r="T57" s="993"/>
      <c r="U57" s="992"/>
      <c r="V57" s="993"/>
    </row>
    <row r="58" spans="1:22" ht="13.5">
      <c r="B58" s="20"/>
      <c r="C58" s="25"/>
      <c r="D58" s="25"/>
      <c r="Q58" s="995"/>
      <c r="S58" s="995"/>
      <c r="U58" s="20"/>
    </row>
    <row r="59" spans="1:22" ht="13.5">
      <c r="A59" s="20"/>
      <c r="B59" s="20"/>
      <c r="C59" s="29"/>
      <c r="D59" s="29"/>
      <c r="E59" s="25"/>
      <c r="Q59" s="995"/>
      <c r="S59" s="995"/>
      <c r="U59" s="20"/>
    </row>
    <row r="60" spans="1:22" ht="13.5">
      <c r="A60" s="20"/>
      <c r="B60" s="20"/>
      <c r="C60" s="29"/>
      <c r="D60" s="29"/>
      <c r="E60" s="29"/>
      <c r="Q60" s="995"/>
      <c r="S60" s="995"/>
      <c r="U60" s="20"/>
    </row>
    <row r="61" spans="1:22" ht="13.5">
      <c r="A61" s="20"/>
      <c r="B61" s="20"/>
      <c r="C61" s="29"/>
      <c r="D61" s="29"/>
      <c r="E61" s="29"/>
      <c r="U61" s="20"/>
    </row>
    <row r="102" spans="7:25">
      <c r="G102" s="997"/>
      <c r="H102" s="997"/>
      <c r="I102" s="997"/>
      <c r="J102" s="997"/>
      <c r="K102" s="997"/>
      <c r="L102" s="997"/>
      <c r="M102" s="997"/>
      <c r="N102" s="997"/>
      <c r="O102" s="997"/>
      <c r="P102" s="997"/>
      <c r="Q102" s="998"/>
      <c r="R102" s="997"/>
      <c r="S102" s="998"/>
      <c r="T102" s="997"/>
      <c r="V102" s="997"/>
      <c r="W102" s="997"/>
      <c r="X102" s="997"/>
      <c r="Y102" s="997"/>
    </row>
    <row r="103" spans="7:25">
      <c r="G103" s="997"/>
      <c r="H103" s="997"/>
      <c r="I103" s="997"/>
      <c r="J103" s="997"/>
      <c r="K103" s="997"/>
      <c r="L103" s="997"/>
      <c r="M103" s="997"/>
      <c r="N103" s="997"/>
      <c r="O103" s="997"/>
      <c r="P103" s="997"/>
      <c r="Q103" s="998"/>
      <c r="R103" s="997"/>
      <c r="S103" s="998"/>
      <c r="T103" s="997"/>
      <c r="V103" s="997"/>
      <c r="W103" s="997"/>
      <c r="X103" s="997"/>
      <c r="Y103" s="997"/>
    </row>
    <row r="104" spans="7:25">
      <c r="G104" s="997"/>
      <c r="H104" s="997"/>
      <c r="I104" s="997"/>
      <c r="J104" s="997"/>
      <c r="K104" s="997"/>
      <c r="L104" s="997"/>
      <c r="M104" s="997"/>
      <c r="N104" s="997"/>
      <c r="O104" s="997"/>
      <c r="P104" s="997"/>
      <c r="Q104" s="998"/>
      <c r="R104" s="997"/>
      <c r="S104" s="998"/>
      <c r="T104" s="997"/>
      <c r="V104" s="997"/>
      <c r="W104" s="997"/>
      <c r="X104" s="997"/>
      <c r="Y104" s="997"/>
    </row>
    <row r="105" spans="7:25">
      <c r="G105" s="997"/>
      <c r="H105" s="997"/>
      <c r="I105" s="997"/>
      <c r="J105" s="997"/>
      <c r="K105" s="997"/>
      <c r="L105" s="997"/>
      <c r="M105" s="997"/>
      <c r="N105" s="997"/>
      <c r="O105" s="997"/>
      <c r="P105" s="997"/>
      <c r="Q105" s="998"/>
      <c r="R105" s="997"/>
      <c r="S105" s="998"/>
      <c r="T105" s="997"/>
      <c r="V105" s="997"/>
      <c r="W105" s="997"/>
      <c r="X105" s="997"/>
      <c r="Y105" s="997"/>
    </row>
    <row r="106" spans="7:25">
      <c r="G106" s="997"/>
      <c r="H106" s="997"/>
      <c r="I106" s="997"/>
      <c r="J106" s="997"/>
      <c r="K106" s="997"/>
      <c r="L106" s="997"/>
      <c r="M106" s="997"/>
      <c r="N106" s="997"/>
      <c r="O106" s="997"/>
      <c r="P106" s="997"/>
      <c r="Q106" s="998"/>
      <c r="R106" s="997"/>
      <c r="S106" s="998"/>
      <c r="T106" s="997"/>
      <c r="V106" s="997"/>
      <c r="W106" s="997"/>
      <c r="X106" s="997"/>
      <c r="Y106" s="997"/>
    </row>
    <row r="107" spans="7:25">
      <c r="G107" s="997"/>
      <c r="H107" s="997"/>
      <c r="I107" s="997"/>
      <c r="J107" s="997"/>
      <c r="K107" s="997"/>
      <c r="L107" s="997"/>
      <c r="M107" s="997"/>
      <c r="N107" s="997"/>
      <c r="O107" s="997"/>
      <c r="P107" s="997"/>
      <c r="Q107" s="998"/>
      <c r="R107" s="997"/>
      <c r="S107" s="998"/>
      <c r="T107" s="997"/>
      <c r="V107" s="997"/>
      <c r="W107" s="997"/>
      <c r="X107" s="997"/>
      <c r="Y107" s="997"/>
    </row>
    <row r="108" spans="7:25">
      <c r="G108" s="997"/>
      <c r="H108" s="997"/>
      <c r="I108" s="997"/>
      <c r="J108" s="997"/>
      <c r="K108" s="997"/>
      <c r="L108" s="997"/>
      <c r="M108" s="997"/>
      <c r="N108" s="997"/>
      <c r="O108" s="997"/>
      <c r="P108" s="997"/>
      <c r="Q108" s="998"/>
      <c r="R108" s="997"/>
      <c r="S108" s="998"/>
      <c r="T108" s="997"/>
      <c r="V108" s="997"/>
      <c r="W108" s="997"/>
      <c r="X108" s="997"/>
      <c r="Y108" s="997"/>
    </row>
    <row r="109" spans="7:25">
      <c r="G109" s="997"/>
      <c r="H109" s="997"/>
      <c r="I109" s="997"/>
      <c r="J109" s="30"/>
      <c r="K109" s="31"/>
      <c r="L109" s="997"/>
      <c r="M109" s="31"/>
      <c r="N109" s="997"/>
      <c r="O109" s="31"/>
      <c r="P109" s="997"/>
      <c r="Q109" s="998"/>
      <c r="R109" s="997"/>
      <c r="S109" s="998"/>
      <c r="T109" s="997"/>
      <c r="V109" s="997"/>
      <c r="W109" s="997"/>
      <c r="X109" s="997"/>
      <c r="Y109" s="997"/>
    </row>
    <row r="110" spans="7:25">
      <c r="G110" s="997"/>
      <c r="H110" s="997"/>
      <c r="I110" s="997"/>
      <c r="J110" s="30"/>
      <c r="K110" s="31"/>
      <c r="L110" s="997"/>
      <c r="M110" s="31"/>
      <c r="N110" s="997"/>
      <c r="O110" s="31"/>
      <c r="P110" s="997"/>
      <c r="Q110" s="998"/>
      <c r="R110" s="997"/>
      <c r="S110" s="998"/>
      <c r="T110" s="997"/>
      <c r="V110" s="997"/>
      <c r="W110" s="997"/>
      <c r="X110" s="997"/>
      <c r="Y110" s="997"/>
    </row>
    <row r="111" spans="7:25">
      <c r="G111" s="997"/>
      <c r="H111" s="997"/>
      <c r="I111" s="997"/>
      <c r="J111" s="30"/>
      <c r="K111" s="31"/>
      <c r="L111" s="997"/>
      <c r="M111" s="31"/>
      <c r="N111" s="997"/>
      <c r="O111" s="31"/>
      <c r="P111" s="997"/>
      <c r="Q111" s="998"/>
      <c r="R111" s="997"/>
      <c r="S111" s="998"/>
      <c r="T111" s="997"/>
      <c r="V111" s="997"/>
      <c r="W111" s="997"/>
      <c r="X111" s="997"/>
      <c r="Y111" s="997"/>
    </row>
    <row r="112" spans="7:25">
      <c r="G112" s="997"/>
      <c r="H112" s="997"/>
      <c r="I112" s="997"/>
      <c r="J112" s="30"/>
      <c r="K112" s="31"/>
      <c r="L112" s="997"/>
      <c r="M112" s="31"/>
      <c r="N112" s="997"/>
      <c r="O112" s="31"/>
      <c r="P112" s="997"/>
      <c r="Q112" s="998"/>
      <c r="R112" s="997"/>
      <c r="S112" s="998"/>
      <c r="T112" s="997"/>
      <c r="V112" s="997"/>
      <c r="W112" s="997"/>
      <c r="X112" s="997"/>
      <c r="Y112" s="997"/>
    </row>
    <row r="113" spans="7:25">
      <c r="G113" s="997"/>
      <c r="H113" s="997"/>
      <c r="I113" s="997"/>
      <c r="J113" s="997"/>
      <c r="K113" s="997"/>
      <c r="L113" s="997"/>
      <c r="M113" s="997"/>
      <c r="N113" s="997"/>
      <c r="O113" s="997"/>
      <c r="P113" s="997"/>
      <c r="Q113" s="998"/>
      <c r="R113" s="997"/>
      <c r="S113" s="998"/>
      <c r="T113" s="997"/>
      <c r="V113" s="997"/>
      <c r="W113" s="997"/>
      <c r="X113" s="997"/>
      <c r="Y113" s="997"/>
    </row>
    <row r="114" spans="7:25">
      <c r="G114" s="997"/>
      <c r="H114" s="997"/>
      <c r="I114" s="997"/>
      <c r="J114" s="997"/>
      <c r="K114" s="997"/>
      <c r="L114" s="997"/>
      <c r="M114" s="997"/>
      <c r="N114" s="997"/>
      <c r="O114" s="997"/>
      <c r="P114" s="997"/>
      <c r="Q114" s="998"/>
      <c r="R114" s="997"/>
      <c r="S114" s="998"/>
      <c r="T114" s="997"/>
      <c r="V114" s="997"/>
      <c r="W114" s="997"/>
      <c r="X114" s="997"/>
      <c r="Y114" s="997"/>
    </row>
    <row r="115" spans="7:25">
      <c r="G115" s="997"/>
      <c r="H115" s="997"/>
      <c r="I115" s="997"/>
      <c r="J115" s="997"/>
      <c r="K115" s="997"/>
      <c r="L115" s="997"/>
      <c r="M115" s="997"/>
      <c r="N115" s="997"/>
      <c r="O115" s="997"/>
      <c r="P115" s="997"/>
      <c r="Q115" s="998"/>
      <c r="R115" s="997"/>
      <c r="S115" s="998"/>
      <c r="T115" s="997"/>
      <c r="V115" s="997"/>
      <c r="W115" s="997"/>
      <c r="X115" s="997"/>
      <c r="Y115" s="997"/>
    </row>
    <row r="116" spans="7:25">
      <c r="G116" s="997"/>
      <c r="H116" s="997"/>
      <c r="I116" s="997"/>
      <c r="J116" s="997"/>
      <c r="K116" s="997"/>
      <c r="L116" s="997"/>
      <c r="M116" s="997"/>
      <c r="N116" s="997"/>
      <c r="O116" s="997"/>
      <c r="P116" s="997"/>
      <c r="Q116" s="998"/>
      <c r="R116" s="997"/>
      <c r="S116" s="998"/>
      <c r="T116" s="997"/>
      <c r="V116" s="997"/>
      <c r="W116" s="997"/>
      <c r="X116" s="997"/>
      <c r="Y116" s="997"/>
    </row>
    <row r="117" spans="7:25">
      <c r="G117" s="997"/>
      <c r="H117" s="997"/>
      <c r="I117" s="997"/>
      <c r="J117" s="997"/>
      <c r="K117" s="997"/>
      <c r="L117" s="997"/>
      <c r="M117" s="997"/>
      <c r="N117" s="997"/>
      <c r="O117" s="997"/>
      <c r="P117" s="997"/>
      <c r="Q117" s="998"/>
      <c r="R117" s="997"/>
      <c r="S117" s="998"/>
      <c r="T117" s="997"/>
      <c r="V117" s="997"/>
      <c r="W117" s="997"/>
      <c r="X117" s="997"/>
      <c r="Y117" s="997"/>
    </row>
    <row r="118" spans="7:25">
      <c r="G118" s="997"/>
      <c r="H118" s="997"/>
      <c r="I118" s="997"/>
      <c r="J118" s="997"/>
      <c r="K118" s="997"/>
      <c r="L118" s="997"/>
      <c r="M118" s="997"/>
      <c r="N118" s="997"/>
      <c r="O118" s="997"/>
      <c r="P118" s="997"/>
      <c r="Q118" s="998"/>
      <c r="R118" s="997"/>
      <c r="S118" s="998"/>
      <c r="T118" s="997"/>
      <c r="V118" s="997"/>
      <c r="W118" s="997"/>
      <c r="X118" s="997"/>
      <c r="Y118" s="997"/>
    </row>
    <row r="119" spans="7:25">
      <c r="G119" s="997"/>
      <c r="H119" s="997"/>
      <c r="I119" s="997"/>
      <c r="J119" s="997"/>
      <c r="K119" s="997"/>
      <c r="L119" s="997"/>
      <c r="M119" s="997"/>
      <c r="N119" s="997"/>
      <c r="O119" s="997"/>
      <c r="P119" s="997"/>
      <c r="Q119" s="998"/>
      <c r="R119" s="997"/>
      <c r="S119" s="998"/>
      <c r="T119" s="997"/>
      <c r="V119" s="997"/>
      <c r="W119" s="997"/>
      <c r="X119" s="997"/>
      <c r="Y119" s="997"/>
    </row>
    <row r="120" spans="7:25">
      <c r="G120" s="997"/>
      <c r="H120" s="997"/>
      <c r="I120" s="997"/>
      <c r="J120" s="997"/>
      <c r="K120" s="997"/>
      <c r="L120" s="997"/>
      <c r="M120" s="997"/>
      <c r="N120" s="997"/>
      <c r="O120" s="997"/>
      <c r="P120" s="997"/>
      <c r="Q120" s="998"/>
      <c r="R120" s="997"/>
      <c r="S120" s="998"/>
      <c r="T120" s="997"/>
      <c r="V120" s="997"/>
      <c r="W120" s="997"/>
      <c r="X120" s="997"/>
      <c r="Y120" s="997"/>
    </row>
    <row r="121" spans="7:25">
      <c r="G121" s="997"/>
      <c r="H121" s="997"/>
      <c r="I121" s="997"/>
      <c r="J121" s="997"/>
      <c r="K121" s="997"/>
      <c r="L121" s="997"/>
      <c r="M121" s="997"/>
      <c r="N121" s="997"/>
      <c r="O121" s="997"/>
      <c r="P121" s="997"/>
      <c r="Q121" s="998"/>
      <c r="R121" s="997"/>
      <c r="S121" s="998"/>
      <c r="T121" s="997"/>
      <c r="V121" s="997"/>
      <c r="W121" s="997"/>
      <c r="X121" s="997"/>
      <c r="Y121" s="997"/>
    </row>
    <row r="122" spans="7:25">
      <c r="G122" s="997"/>
      <c r="H122" s="997"/>
      <c r="I122" s="997"/>
      <c r="J122" s="997"/>
      <c r="K122" s="997"/>
      <c r="L122" s="997"/>
      <c r="M122" s="997"/>
      <c r="N122" s="997"/>
      <c r="O122" s="997"/>
      <c r="P122" s="997"/>
      <c r="Q122" s="998"/>
      <c r="R122" s="997"/>
      <c r="S122" s="998"/>
      <c r="T122" s="997"/>
      <c r="V122" s="997"/>
      <c r="W122" s="997"/>
      <c r="X122" s="997"/>
      <c r="Y122" s="997"/>
    </row>
    <row r="123" spans="7:25">
      <c r="G123" s="997"/>
      <c r="H123" s="997"/>
      <c r="I123" s="997"/>
      <c r="J123" s="997"/>
      <c r="K123" s="997"/>
      <c r="L123" s="997"/>
      <c r="M123" s="997"/>
      <c r="N123" s="997"/>
      <c r="O123" s="997"/>
      <c r="P123" s="997"/>
      <c r="Q123" s="998"/>
      <c r="R123" s="997"/>
      <c r="S123" s="998"/>
      <c r="T123" s="997"/>
      <c r="V123" s="997"/>
      <c r="W123" s="997"/>
      <c r="X123" s="997"/>
      <c r="Y123" s="997"/>
    </row>
    <row r="126" spans="7:25">
      <c r="J126" s="987" t="e">
        <f>D126/M126-1</f>
        <v>#DIV/0!</v>
      </c>
    </row>
    <row r="138" spans="10:10">
      <c r="J138" s="987" t="e">
        <f>D138/M138-1</f>
        <v>#DIV/0!</v>
      </c>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40" fitToHeight="0" orientation="portrait" r:id="rId1"/>
  <headerFooter alignWithMargins="0">
    <oddHeader>&amp;CKPN Investor Relations</oddHeader>
    <oddFooter>&amp;L&amp;8Q1 2012&amp;C&amp;8&amp;A&amp;R&amp;8                   &amp;P/&amp;N</oddFooter>
  </headerFooter>
  <rowBreaks count="1" manualBreakCount="1">
    <brk id="56" max="17" man="1"/>
  </rowBreaks>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4"/>
  <sheetViews>
    <sheetView view="pageBreakPreview" zoomScale="85" zoomScaleNormal="100" zoomScaleSheetLayoutView="85" workbookViewId="0"/>
  </sheetViews>
  <sheetFormatPr defaultRowHeight="12"/>
  <cols>
    <col min="1" max="1" width="1.28515625" style="154" customWidth="1"/>
    <col min="2" max="2" width="1.85546875" style="154" customWidth="1"/>
    <col min="3" max="3" width="48.42578125" style="154" customWidth="1"/>
    <col min="4" max="4" width="9" style="154" customWidth="1"/>
    <col min="5" max="5" width="1.7109375" style="193" customWidth="1"/>
    <col min="6" max="6" width="9" style="208" customWidth="1"/>
    <col min="7" max="7" width="1.7109375" style="193" customWidth="1"/>
    <col min="8" max="12" width="9" style="154" customWidth="1"/>
    <col min="13" max="13" width="1.7109375" style="154" customWidth="1"/>
    <col min="14" max="14" width="1.28515625" style="154" customWidth="1"/>
    <col min="15" max="16384" width="9.140625" style="154"/>
  </cols>
  <sheetData>
    <row r="1" spans="1:26" ht="9" customHeight="1">
      <c r="A1" s="152"/>
      <c r="B1" s="152"/>
      <c r="C1" s="152"/>
      <c r="D1" s="152"/>
      <c r="E1" s="152"/>
      <c r="F1" s="153"/>
      <c r="G1" s="152"/>
      <c r="H1" s="152"/>
      <c r="I1" s="152"/>
      <c r="J1" s="152"/>
      <c r="K1" s="152"/>
      <c r="L1" s="152"/>
      <c r="M1" s="152"/>
      <c r="N1" s="152"/>
    </row>
    <row r="2" spans="1:26">
      <c r="A2" s="155"/>
      <c r="B2" s="156"/>
      <c r="C2" s="157" t="s">
        <v>0</v>
      </c>
      <c r="D2" s="159" t="s">
        <v>459</v>
      </c>
      <c r="E2" s="160"/>
      <c r="F2" s="860" t="s">
        <v>578</v>
      </c>
      <c r="G2" s="160"/>
      <c r="H2" s="233">
        <v>2011</v>
      </c>
      <c r="I2" s="160" t="s">
        <v>409</v>
      </c>
      <c r="J2" s="160" t="s">
        <v>373</v>
      </c>
      <c r="K2" s="160" t="s">
        <v>321</v>
      </c>
      <c r="L2" s="159" t="s">
        <v>310</v>
      </c>
      <c r="M2" s="161"/>
      <c r="N2" s="155"/>
    </row>
    <row r="3" spans="1:26">
      <c r="A3" s="152"/>
      <c r="B3" s="162"/>
      <c r="C3" s="145" t="s">
        <v>1</v>
      </c>
      <c r="D3" s="159"/>
      <c r="E3" s="142"/>
      <c r="F3" s="861" t="s">
        <v>460</v>
      </c>
      <c r="G3" s="142"/>
      <c r="H3" s="158"/>
      <c r="I3" s="142"/>
      <c r="J3" s="142"/>
      <c r="K3" s="142"/>
      <c r="L3" s="159"/>
      <c r="M3" s="148"/>
      <c r="N3" s="152"/>
    </row>
    <row r="4" spans="1:26">
      <c r="A4" s="164"/>
      <c r="B4" s="165"/>
      <c r="C4" s="166"/>
      <c r="D4" s="168"/>
      <c r="E4" s="163"/>
      <c r="F4" s="800"/>
      <c r="G4" s="142"/>
      <c r="H4" s="167"/>
      <c r="I4" s="163"/>
      <c r="J4" s="163"/>
      <c r="K4" s="163"/>
      <c r="L4" s="168"/>
      <c r="M4" s="148"/>
      <c r="N4" s="164"/>
    </row>
    <row r="5" spans="1:26">
      <c r="A5" s="152"/>
      <c r="B5" s="170"/>
      <c r="C5" s="163" t="s">
        <v>2</v>
      </c>
      <c r="D5" s="787">
        <v>3158</v>
      </c>
      <c r="E5" s="326"/>
      <c r="F5" s="862">
        <f>D5/L5-1</f>
        <v>-1.1580594679186262E-2</v>
      </c>
      <c r="G5" s="326"/>
      <c r="H5" s="517">
        <f>SUM(I5:L5)</f>
        <v>13022</v>
      </c>
      <c r="I5" s="326">
        <v>3295</v>
      </c>
      <c r="J5" s="326">
        <v>3256</v>
      </c>
      <c r="K5" s="326">
        <v>3276</v>
      </c>
      <c r="L5" s="787">
        <v>3195</v>
      </c>
      <c r="M5" s="150"/>
      <c r="N5" s="152"/>
    </row>
    <row r="6" spans="1:26">
      <c r="A6" s="152"/>
      <c r="B6" s="170"/>
      <c r="C6" s="171" t="s">
        <v>3</v>
      </c>
      <c r="D6" s="787">
        <v>33</v>
      </c>
      <c r="E6" s="326"/>
      <c r="F6" s="863">
        <f t="shared" ref="F6:F33" si="0">D6/L6-1</f>
        <v>-0.17500000000000004</v>
      </c>
      <c r="G6" s="326"/>
      <c r="H6" s="517">
        <f>SUM(I6:L6)</f>
        <v>141</v>
      </c>
      <c r="I6" s="326">
        <v>80</v>
      </c>
      <c r="J6" s="326">
        <v>7</v>
      </c>
      <c r="K6" s="326">
        <v>14</v>
      </c>
      <c r="L6" s="787">
        <v>40</v>
      </c>
      <c r="M6" s="150"/>
      <c r="N6" s="152"/>
    </row>
    <row r="7" spans="1:26" s="172" customFormat="1">
      <c r="A7" s="155"/>
      <c r="B7" s="142"/>
      <c r="C7" s="142" t="s">
        <v>4</v>
      </c>
      <c r="D7" s="788">
        <f>D5+D6</f>
        <v>3191</v>
      </c>
      <c r="E7" s="331"/>
      <c r="F7" s="864">
        <f t="shared" si="0"/>
        <v>-1.3601236476043277E-2</v>
      </c>
      <c r="G7" s="331"/>
      <c r="H7" s="518">
        <f>SUM(I7:L7)</f>
        <v>13163</v>
      </c>
      <c r="I7" s="331">
        <f>I5+I6</f>
        <v>3375</v>
      </c>
      <c r="J7" s="331">
        <f>J5+J6</f>
        <v>3263</v>
      </c>
      <c r="K7" s="331">
        <f>K5+K6</f>
        <v>3290</v>
      </c>
      <c r="L7" s="788">
        <f>L5+L6</f>
        <v>3235</v>
      </c>
      <c r="M7" s="136"/>
      <c r="N7" s="155"/>
    </row>
    <row r="8" spans="1:26">
      <c r="A8" s="152"/>
      <c r="B8" s="163"/>
      <c r="C8" s="163"/>
      <c r="D8" s="789"/>
      <c r="E8" s="326"/>
      <c r="F8" s="862"/>
      <c r="G8" s="326"/>
      <c r="H8" s="517"/>
      <c r="I8" s="326"/>
      <c r="J8" s="326"/>
      <c r="K8" s="326"/>
      <c r="L8" s="789"/>
      <c r="M8" s="150"/>
      <c r="N8" s="152"/>
    </row>
    <row r="9" spans="1:26">
      <c r="A9" s="152"/>
      <c r="B9" s="170"/>
      <c r="C9" s="171" t="s">
        <v>380</v>
      </c>
      <c r="D9" s="787">
        <v>532</v>
      </c>
      <c r="E9" s="326"/>
      <c r="F9" s="863">
        <f t="shared" si="0"/>
        <v>0.11530398322851143</v>
      </c>
      <c r="G9" s="326"/>
      <c r="H9" s="517">
        <f t="shared" ref="H9:H16" si="1">SUM(I9:L9)</f>
        <v>1874</v>
      </c>
      <c r="I9" s="326">
        <v>480</v>
      </c>
      <c r="J9" s="326">
        <v>446</v>
      </c>
      <c r="K9" s="326">
        <v>471</v>
      </c>
      <c r="L9" s="787">
        <v>477</v>
      </c>
      <c r="M9" s="150"/>
      <c r="N9" s="152"/>
      <c r="O9" s="207"/>
      <c r="P9" s="173"/>
      <c r="Q9" s="173"/>
      <c r="Z9" s="173"/>
    </row>
    <row r="10" spans="1:26">
      <c r="A10" s="152"/>
      <c r="B10" s="170"/>
      <c r="C10" s="171" t="s">
        <v>275</v>
      </c>
      <c r="D10" s="787">
        <v>264</v>
      </c>
      <c r="E10" s="326"/>
      <c r="F10" s="862">
        <f t="shared" si="0"/>
        <v>2.3255813953488413E-2</v>
      </c>
      <c r="G10" s="326"/>
      <c r="H10" s="517">
        <f t="shared" si="1"/>
        <v>1005</v>
      </c>
      <c r="I10" s="326">
        <v>285</v>
      </c>
      <c r="J10" s="326">
        <v>230</v>
      </c>
      <c r="K10" s="326">
        <v>232</v>
      </c>
      <c r="L10" s="787">
        <v>258</v>
      </c>
      <c r="M10" s="150"/>
      <c r="N10" s="152"/>
      <c r="O10" s="207"/>
      <c r="P10" s="173"/>
      <c r="Q10" s="173"/>
      <c r="Z10" s="173"/>
    </row>
    <row r="11" spans="1:26">
      <c r="A11" s="152"/>
      <c r="B11" s="170"/>
      <c r="C11" s="171" t="s">
        <v>5</v>
      </c>
      <c r="D11" s="787">
        <v>1143</v>
      </c>
      <c r="E11" s="326"/>
      <c r="F11" s="862">
        <f t="shared" si="0"/>
        <v>3.3453887884267619E-2</v>
      </c>
      <c r="G11" s="326"/>
      <c r="H11" s="517">
        <f t="shared" si="1"/>
        <v>4503</v>
      </c>
      <c r="I11" s="326">
        <v>1127</v>
      </c>
      <c r="J11" s="326">
        <v>1134</v>
      </c>
      <c r="K11" s="326">
        <v>1136</v>
      </c>
      <c r="L11" s="787">
        <v>1106</v>
      </c>
      <c r="M11" s="150"/>
      <c r="N11" s="152"/>
      <c r="O11" s="207"/>
      <c r="P11" s="173"/>
      <c r="Q11" s="173"/>
      <c r="Z11" s="173"/>
    </row>
    <row r="12" spans="1:26">
      <c r="A12" s="152"/>
      <c r="B12" s="170"/>
      <c r="C12" s="171" t="s">
        <v>6</v>
      </c>
      <c r="D12" s="787">
        <v>-28</v>
      </c>
      <c r="E12" s="326"/>
      <c r="F12" s="862">
        <f>D12/L12-1</f>
        <v>-3.4482758620689613E-2</v>
      </c>
      <c r="G12" s="326"/>
      <c r="H12" s="517">
        <f t="shared" si="1"/>
        <v>-116</v>
      </c>
      <c r="I12" s="326">
        <v>-31</v>
      </c>
      <c r="J12" s="326">
        <v>-26</v>
      </c>
      <c r="K12" s="326">
        <v>-30</v>
      </c>
      <c r="L12" s="787">
        <v>-29</v>
      </c>
      <c r="M12" s="150"/>
      <c r="N12" s="152"/>
      <c r="O12" s="207"/>
      <c r="P12" s="173"/>
      <c r="Q12" s="173"/>
      <c r="Z12" s="173"/>
    </row>
    <row r="13" spans="1:26">
      <c r="A13" s="152"/>
      <c r="B13" s="170"/>
      <c r="C13" s="171" t="s">
        <v>7</v>
      </c>
      <c r="D13" s="787">
        <v>176</v>
      </c>
      <c r="E13" s="326"/>
      <c r="F13" s="863">
        <f t="shared" si="0"/>
        <v>0.14285714285714279</v>
      </c>
      <c r="G13" s="326"/>
      <c r="H13" s="517">
        <f t="shared" si="1"/>
        <v>759</v>
      </c>
      <c r="I13" s="326">
        <v>198</v>
      </c>
      <c r="J13" s="326">
        <v>234</v>
      </c>
      <c r="K13" s="326">
        <v>173</v>
      </c>
      <c r="L13" s="787">
        <v>154</v>
      </c>
      <c r="M13" s="150"/>
      <c r="N13" s="152"/>
      <c r="O13" s="207"/>
      <c r="P13" s="173"/>
      <c r="Q13" s="173"/>
      <c r="Z13" s="173"/>
    </row>
    <row r="14" spans="1:26" ht="14.25">
      <c r="A14" s="152"/>
      <c r="B14" s="170"/>
      <c r="C14" s="171" t="s">
        <v>284</v>
      </c>
      <c r="D14" s="787">
        <v>331</v>
      </c>
      <c r="E14" s="326"/>
      <c r="F14" s="862">
        <f t="shared" si="0"/>
        <v>-4.6109510086455363E-2</v>
      </c>
      <c r="G14" s="326"/>
      <c r="H14" s="517">
        <f t="shared" si="1"/>
        <v>1540</v>
      </c>
      <c r="I14" s="326">
        <v>470</v>
      </c>
      <c r="J14" s="326">
        <v>371</v>
      </c>
      <c r="K14" s="326">
        <v>352</v>
      </c>
      <c r="L14" s="787">
        <v>347</v>
      </c>
      <c r="M14" s="150"/>
      <c r="N14" s="152"/>
      <c r="O14" s="207"/>
      <c r="P14" s="173"/>
      <c r="Q14" s="173"/>
      <c r="Z14" s="173"/>
    </row>
    <row r="15" spans="1:26" ht="14.25">
      <c r="A15" s="152"/>
      <c r="B15" s="170"/>
      <c r="C15" s="171" t="s">
        <v>478</v>
      </c>
      <c r="D15" s="787">
        <v>209</v>
      </c>
      <c r="E15" s="326"/>
      <c r="F15" s="862">
        <f t="shared" si="0"/>
        <v>-4.761904761904745E-3</v>
      </c>
      <c r="G15" s="326"/>
      <c r="H15" s="517">
        <f t="shared" si="1"/>
        <v>1049</v>
      </c>
      <c r="I15" s="326">
        <v>410</v>
      </c>
      <c r="J15" s="326">
        <v>217</v>
      </c>
      <c r="K15" s="326">
        <v>212</v>
      </c>
      <c r="L15" s="787">
        <v>210</v>
      </c>
      <c r="M15" s="150"/>
      <c r="N15" s="152"/>
      <c r="O15" s="207"/>
      <c r="P15" s="721"/>
      <c r="Q15" s="173"/>
      <c r="Z15" s="173"/>
    </row>
    <row r="16" spans="1:26" s="172" customFormat="1">
      <c r="A16" s="155"/>
      <c r="B16" s="142"/>
      <c r="C16" s="142" t="s">
        <v>8</v>
      </c>
      <c r="D16" s="790">
        <f>D9+D10+D11+D12+D13+D14+D15</f>
        <v>2627</v>
      </c>
      <c r="E16" s="332"/>
      <c r="F16" s="864">
        <f t="shared" si="0"/>
        <v>4.122076892588189E-2</v>
      </c>
      <c r="G16" s="332"/>
      <c r="H16" s="518">
        <f t="shared" si="1"/>
        <v>10614</v>
      </c>
      <c r="I16" s="332">
        <f>I9+I10+I11+I12+I13+I14+I15</f>
        <v>2939</v>
      </c>
      <c r="J16" s="332">
        <f>J9+J10+J11+J12+J13+J14+J15</f>
        <v>2606</v>
      </c>
      <c r="K16" s="332">
        <f>K9+K10+K11+K12+K13+K14+K15</f>
        <v>2546</v>
      </c>
      <c r="L16" s="790">
        <f>L9+L10+L11+L12+L13+L14+L15</f>
        <v>2523</v>
      </c>
      <c r="M16" s="136"/>
      <c r="N16" s="155"/>
      <c r="O16" s="207"/>
      <c r="P16" s="174"/>
      <c r="Q16" s="174"/>
      <c r="Z16" s="174"/>
    </row>
    <row r="17" spans="1:26">
      <c r="A17" s="152"/>
      <c r="B17" s="163"/>
      <c r="C17" s="163"/>
      <c r="D17" s="791"/>
      <c r="E17" s="326"/>
      <c r="F17" s="862"/>
      <c r="G17" s="326"/>
      <c r="H17" s="517"/>
      <c r="I17" s="326"/>
      <c r="J17" s="326"/>
      <c r="K17" s="326"/>
      <c r="L17" s="791"/>
      <c r="M17" s="150"/>
      <c r="N17" s="152"/>
      <c r="Z17" s="173"/>
    </row>
    <row r="18" spans="1:26" s="172" customFormat="1">
      <c r="A18" s="155"/>
      <c r="B18" s="142"/>
      <c r="C18" s="142" t="s">
        <v>9</v>
      </c>
      <c r="D18" s="788">
        <f>+D7-D16</f>
        <v>564</v>
      </c>
      <c r="E18" s="331"/>
      <c r="F18" s="1007">
        <f t="shared" si="0"/>
        <v>-0.2078651685393258</v>
      </c>
      <c r="G18" s="331"/>
      <c r="H18" s="518">
        <f>SUM(I18:L18)</f>
        <v>2549</v>
      </c>
      <c r="I18" s="331">
        <f>+I7-I16</f>
        <v>436</v>
      </c>
      <c r="J18" s="331">
        <f>+J7-J16</f>
        <v>657</v>
      </c>
      <c r="K18" s="331">
        <f>+K7-K16</f>
        <v>744</v>
      </c>
      <c r="L18" s="788">
        <f>+L7-L16</f>
        <v>712</v>
      </c>
      <c r="M18" s="139"/>
      <c r="N18" s="155"/>
      <c r="Z18" s="174"/>
    </row>
    <row r="19" spans="1:26">
      <c r="A19" s="155"/>
      <c r="B19" s="142"/>
      <c r="C19" s="142"/>
      <c r="D19" s="790"/>
      <c r="E19" s="326"/>
      <c r="F19" s="862"/>
      <c r="G19" s="326"/>
      <c r="H19" s="517"/>
      <c r="I19" s="326"/>
      <c r="J19" s="326"/>
      <c r="K19" s="326"/>
      <c r="L19" s="790"/>
      <c r="M19" s="136"/>
      <c r="N19" s="155"/>
      <c r="Z19" s="173"/>
    </row>
    <row r="20" spans="1:26">
      <c r="A20" s="152"/>
      <c r="B20" s="170"/>
      <c r="C20" s="171" t="s">
        <v>10</v>
      </c>
      <c r="D20" s="787">
        <v>-187</v>
      </c>
      <c r="E20" s="326"/>
      <c r="F20" s="863">
        <f t="shared" si="0"/>
        <v>0.20645161290322589</v>
      </c>
      <c r="G20" s="326"/>
      <c r="H20" s="517">
        <f>SUM(I20:L20)</f>
        <v>-754</v>
      </c>
      <c r="I20" s="326">
        <v>-220</v>
      </c>
      <c r="J20" s="326">
        <v>-199</v>
      </c>
      <c r="K20" s="326">
        <v>-180</v>
      </c>
      <c r="L20" s="787">
        <v>-155</v>
      </c>
      <c r="M20" s="150"/>
      <c r="N20" s="152"/>
      <c r="Z20" s="173"/>
    </row>
    <row r="21" spans="1:26">
      <c r="A21" s="152"/>
      <c r="B21" s="170"/>
      <c r="C21" s="175" t="s">
        <v>11</v>
      </c>
      <c r="D21" s="787">
        <v>-6</v>
      </c>
      <c r="E21" s="326"/>
      <c r="F21" s="862" t="s">
        <v>320</v>
      </c>
      <c r="G21" s="326"/>
      <c r="H21" s="517">
        <f>SUM(I21:L21)</f>
        <v>-24</v>
      </c>
      <c r="I21" s="326">
        <v>-7</v>
      </c>
      <c r="J21" s="326">
        <v>-6</v>
      </c>
      <c r="K21" s="326">
        <v>-12</v>
      </c>
      <c r="L21" s="787">
        <v>1</v>
      </c>
      <c r="M21" s="150"/>
      <c r="N21" s="152"/>
      <c r="Z21" s="173"/>
    </row>
    <row r="22" spans="1:26">
      <c r="A22" s="152"/>
      <c r="B22" s="170"/>
      <c r="C22" s="142"/>
      <c r="D22" s="787"/>
      <c r="E22" s="326"/>
      <c r="F22" s="862"/>
      <c r="G22" s="326"/>
      <c r="H22" s="517"/>
      <c r="I22" s="326"/>
      <c r="J22" s="326"/>
      <c r="K22" s="326"/>
      <c r="L22" s="787"/>
      <c r="M22" s="136"/>
      <c r="N22" s="152"/>
      <c r="Z22" s="173"/>
    </row>
    <row r="23" spans="1:26" s="172" customFormat="1">
      <c r="A23" s="176"/>
      <c r="B23" s="177"/>
      <c r="C23" s="178" t="s">
        <v>12</v>
      </c>
      <c r="D23" s="788">
        <f>D18+D20+D21</f>
        <v>371</v>
      </c>
      <c r="E23" s="331"/>
      <c r="F23" s="1007">
        <f t="shared" si="0"/>
        <v>-0.33512544802867383</v>
      </c>
      <c r="G23" s="331"/>
      <c r="H23" s="518">
        <f>SUM(I23:L23)</f>
        <v>1771</v>
      </c>
      <c r="I23" s="331">
        <f>I18+I20+I21</f>
        <v>209</v>
      </c>
      <c r="J23" s="331">
        <f>J18+J20+J21</f>
        <v>452</v>
      </c>
      <c r="K23" s="331">
        <f>K18+K20+K21</f>
        <v>552</v>
      </c>
      <c r="L23" s="788">
        <f>L18+L20+L21</f>
        <v>558</v>
      </c>
      <c r="M23" s="139"/>
      <c r="N23" s="176"/>
      <c r="Z23" s="174"/>
    </row>
    <row r="24" spans="1:26">
      <c r="A24" s="152"/>
      <c r="B24" s="170"/>
      <c r="C24" s="142"/>
      <c r="D24" s="790"/>
      <c r="E24" s="326"/>
      <c r="F24" s="862"/>
      <c r="G24" s="326"/>
      <c r="H24" s="517"/>
      <c r="I24" s="326"/>
      <c r="J24" s="326"/>
      <c r="K24" s="326"/>
      <c r="L24" s="790"/>
      <c r="M24" s="136"/>
      <c r="N24" s="152"/>
    </row>
    <row r="25" spans="1:26">
      <c r="A25" s="152"/>
      <c r="B25" s="170"/>
      <c r="C25" s="171" t="s">
        <v>13</v>
      </c>
      <c r="D25" s="787">
        <v>-83</v>
      </c>
      <c r="E25" s="326"/>
      <c r="F25" s="862" t="s">
        <v>320</v>
      </c>
      <c r="G25" s="326"/>
      <c r="H25" s="517">
        <f>SUM(I25:L25)</f>
        <v>-222</v>
      </c>
      <c r="I25" s="326">
        <v>-33</v>
      </c>
      <c r="J25" s="326">
        <v>-84</v>
      </c>
      <c r="K25" s="326">
        <v>-138</v>
      </c>
      <c r="L25" s="787">
        <v>33</v>
      </c>
      <c r="M25" s="150"/>
      <c r="N25" s="152"/>
    </row>
    <row r="26" spans="1:26">
      <c r="A26" s="152"/>
      <c r="B26" s="163"/>
      <c r="C26" s="179"/>
      <c r="D26" s="787"/>
      <c r="E26" s="326"/>
      <c r="F26" s="862"/>
      <c r="G26" s="326"/>
      <c r="H26" s="517"/>
      <c r="I26" s="326"/>
      <c r="J26" s="326"/>
      <c r="K26" s="326"/>
      <c r="L26" s="787"/>
      <c r="M26" s="150"/>
      <c r="N26" s="152"/>
    </row>
    <row r="27" spans="1:26" s="172" customFormat="1">
      <c r="A27" s="155"/>
      <c r="B27" s="142"/>
      <c r="C27" s="142" t="s">
        <v>14</v>
      </c>
      <c r="D27" s="788">
        <f>D23+D25</f>
        <v>288</v>
      </c>
      <c r="E27" s="331"/>
      <c r="F27" s="1007">
        <f t="shared" si="0"/>
        <v>-0.51269035532994922</v>
      </c>
      <c r="G27" s="331"/>
      <c r="H27" s="518">
        <f>SUM(I27:L27)</f>
        <v>1549</v>
      </c>
      <c r="I27" s="331">
        <f>I23+I25</f>
        <v>176</v>
      </c>
      <c r="J27" s="331">
        <f>J23+J25</f>
        <v>368</v>
      </c>
      <c r="K27" s="331">
        <f>K23+K25</f>
        <v>414</v>
      </c>
      <c r="L27" s="788">
        <f>L23+L25</f>
        <v>591</v>
      </c>
      <c r="M27" s="139"/>
      <c r="N27" s="155"/>
    </row>
    <row r="28" spans="1:26">
      <c r="A28" s="155"/>
      <c r="B28" s="142"/>
      <c r="C28" s="142"/>
      <c r="D28" s="787"/>
      <c r="E28" s="326"/>
      <c r="F28" s="862"/>
      <c r="G28" s="326"/>
      <c r="H28" s="517"/>
      <c r="I28" s="326"/>
      <c r="J28" s="326"/>
      <c r="K28" s="326"/>
      <c r="L28" s="787"/>
      <c r="M28" s="180"/>
      <c r="N28" s="155"/>
    </row>
    <row r="29" spans="1:26">
      <c r="A29" s="155"/>
      <c r="B29" s="142"/>
      <c r="C29" s="163" t="s">
        <v>381</v>
      </c>
      <c r="D29" s="787">
        <v>0</v>
      </c>
      <c r="E29" s="326"/>
      <c r="F29" s="862">
        <v>0</v>
      </c>
      <c r="G29" s="326"/>
      <c r="H29" s="517">
        <f>SUM(I29:L29)</f>
        <v>0</v>
      </c>
      <c r="I29" s="326">
        <v>0</v>
      </c>
      <c r="J29" s="326">
        <v>0</v>
      </c>
      <c r="K29" s="326">
        <v>0</v>
      </c>
      <c r="L29" s="787">
        <v>0</v>
      </c>
      <c r="M29" s="150"/>
      <c r="N29" s="155"/>
    </row>
    <row r="30" spans="1:26">
      <c r="A30" s="155"/>
      <c r="B30" s="142"/>
      <c r="C30" s="181" t="s">
        <v>382</v>
      </c>
      <c r="D30" s="792">
        <f>D27-D29</f>
        <v>288</v>
      </c>
      <c r="E30" s="326"/>
      <c r="F30" s="863">
        <f t="shared" si="0"/>
        <v>-0.51269035532994922</v>
      </c>
      <c r="G30" s="326"/>
      <c r="H30" s="517">
        <f>SUM(I30:L30)</f>
        <v>1549</v>
      </c>
      <c r="I30" s="326">
        <f>I27-I29</f>
        <v>176</v>
      </c>
      <c r="J30" s="326">
        <f>J27-J29</f>
        <v>368</v>
      </c>
      <c r="K30" s="326">
        <f>K27-K29</f>
        <v>414</v>
      </c>
      <c r="L30" s="792">
        <f>L27-L29</f>
        <v>591</v>
      </c>
      <c r="M30" s="150"/>
      <c r="N30" s="155"/>
    </row>
    <row r="31" spans="1:26">
      <c r="A31" s="155"/>
      <c r="B31" s="142"/>
      <c r="C31" s="163"/>
      <c r="D31" s="790"/>
      <c r="E31" s="326"/>
      <c r="F31" s="862"/>
      <c r="G31" s="326"/>
      <c r="H31" s="517"/>
      <c r="I31" s="326"/>
      <c r="J31" s="326"/>
      <c r="K31" s="326"/>
      <c r="L31" s="790"/>
      <c r="M31" s="136"/>
      <c r="N31" s="155"/>
      <c r="S31" s="490"/>
    </row>
    <row r="32" spans="1:26" s="172" customFormat="1" ht="14.25">
      <c r="A32" s="155"/>
      <c r="B32" s="142"/>
      <c r="C32" s="142" t="s">
        <v>479</v>
      </c>
      <c r="D32" s="793">
        <v>0.2</v>
      </c>
      <c r="E32" s="341"/>
      <c r="F32" s="1007">
        <f t="shared" si="0"/>
        <v>-0.48717948717948711</v>
      </c>
      <c r="G32" s="341"/>
      <c r="H32" s="519">
        <f>SUM(I32:L32)</f>
        <v>1.06</v>
      </c>
      <c r="I32" s="341">
        <v>0.13</v>
      </c>
      <c r="J32" s="341">
        <v>0.26</v>
      </c>
      <c r="K32" s="341">
        <v>0.28000000000000003</v>
      </c>
      <c r="L32" s="793">
        <v>0.39</v>
      </c>
      <c r="M32" s="136"/>
      <c r="N32" s="155"/>
    </row>
    <row r="33" spans="1:17">
      <c r="A33" s="155"/>
      <c r="B33" s="142"/>
      <c r="C33" s="181" t="s">
        <v>15</v>
      </c>
      <c r="D33" s="794">
        <v>0.2</v>
      </c>
      <c r="E33" s="342"/>
      <c r="F33" s="863">
        <f t="shared" si="0"/>
        <v>-0.48717948717948711</v>
      </c>
      <c r="G33" s="342"/>
      <c r="H33" s="520">
        <f>SUM(I33:L33)</f>
        <v>1.06</v>
      </c>
      <c r="I33" s="342">
        <v>0.13</v>
      </c>
      <c r="J33" s="342">
        <v>0.26</v>
      </c>
      <c r="K33" s="342">
        <v>0.28000000000000003</v>
      </c>
      <c r="L33" s="794">
        <v>0.39</v>
      </c>
      <c r="M33" s="150"/>
      <c r="N33" s="155"/>
    </row>
    <row r="34" spans="1:17">
      <c r="A34" s="155"/>
      <c r="B34" s="142"/>
      <c r="C34" s="142"/>
      <c r="D34" s="795"/>
      <c r="E34" s="342"/>
      <c r="F34" s="862"/>
      <c r="G34" s="342"/>
      <c r="H34" s="517"/>
      <c r="I34" s="342"/>
      <c r="J34" s="342"/>
      <c r="K34" s="342"/>
      <c r="L34" s="795"/>
      <c r="M34" s="139"/>
      <c r="N34" s="155"/>
    </row>
    <row r="35" spans="1:17" s="172" customFormat="1">
      <c r="A35" s="155"/>
      <c r="B35" s="142"/>
      <c r="C35" s="142" t="s">
        <v>16</v>
      </c>
      <c r="D35" s="793">
        <v>0</v>
      </c>
      <c r="E35" s="341"/>
      <c r="F35" s="864">
        <v>0</v>
      </c>
      <c r="G35" s="341"/>
      <c r="H35" s="519">
        <f>SUM(I35:L35)</f>
        <v>0.85</v>
      </c>
      <c r="I35" s="341">
        <v>0.56999999999999995</v>
      </c>
      <c r="J35" s="341">
        <v>0</v>
      </c>
      <c r="K35" s="341">
        <v>0.28000000000000003</v>
      </c>
      <c r="L35" s="793">
        <v>0</v>
      </c>
      <c r="M35" s="136"/>
      <c r="N35" s="155"/>
      <c r="Q35" s="182"/>
    </row>
    <row r="36" spans="1:17" s="202" customFormat="1">
      <c r="A36" s="313"/>
      <c r="B36" s="215"/>
      <c r="C36" s="709" t="s">
        <v>17</v>
      </c>
      <c r="D36" s="796">
        <v>0</v>
      </c>
      <c r="E36" s="707"/>
      <c r="F36" s="865">
        <v>0</v>
      </c>
      <c r="G36" s="707"/>
      <c r="H36" s="706">
        <f>SUM(I36:L36)</f>
        <v>0.28000000000000003</v>
      </c>
      <c r="I36" s="707">
        <v>0</v>
      </c>
      <c r="J36" s="707">
        <v>0</v>
      </c>
      <c r="K36" s="707">
        <v>0.28000000000000003</v>
      </c>
      <c r="L36" s="796">
        <v>0</v>
      </c>
      <c r="M36" s="708"/>
      <c r="N36" s="313"/>
    </row>
    <row r="37" spans="1:17">
      <c r="A37" s="155"/>
      <c r="B37" s="142"/>
      <c r="C37" s="163"/>
      <c r="D37" s="140"/>
      <c r="E37" s="142"/>
      <c r="F37" s="866"/>
      <c r="G37" s="142"/>
      <c r="H37" s="141"/>
      <c r="I37" s="142"/>
      <c r="J37" s="142"/>
      <c r="K37" s="142"/>
      <c r="L37" s="140"/>
      <c r="M37" s="142"/>
      <c r="N37" s="155"/>
    </row>
    <row r="38" spans="1:17" ht="9" customHeight="1">
      <c r="A38" s="152"/>
      <c r="B38" s="152"/>
      <c r="C38" s="152"/>
      <c r="D38" s="152"/>
      <c r="E38" s="152"/>
      <c r="F38" s="153"/>
      <c r="G38" s="152"/>
      <c r="H38" s="152"/>
      <c r="I38" s="152"/>
      <c r="J38" s="152"/>
      <c r="K38" s="152"/>
      <c r="L38" s="152"/>
      <c r="M38" s="152"/>
      <c r="N38" s="152"/>
    </row>
    <row r="39" spans="1:17" ht="13.5" customHeight="1">
      <c r="A39" s="188"/>
      <c r="B39" s="1088" t="s">
        <v>510</v>
      </c>
      <c r="C39" s="799"/>
      <c r="D39" s="798"/>
      <c r="E39" s="188"/>
      <c r="F39" s="169"/>
      <c r="G39" s="188"/>
      <c r="H39" s="188"/>
      <c r="I39" s="188"/>
      <c r="J39" s="188"/>
      <c r="K39" s="188"/>
      <c r="L39" s="188"/>
      <c r="M39" s="168"/>
      <c r="N39" s="188"/>
    </row>
    <row r="40" spans="1:17" ht="13.5" customHeight="1">
      <c r="A40" s="188"/>
      <c r="B40" s="1088" t="s">
        <v>511</v>
      </c>
      <c r="C40" s="799"/>
      <c r="D40" s="798"/>
      <c r="E40" s="188"/>
      <c r="F40" s="169"/>
      <c r="G40" s="188"/>
      <c r="H40" s="188"/>
      <c r="I40" s="188"/>
      <c r="J40" s="188"/>
      <c r="K40" s="188"/>
      <c r="L40" s="188"/>
      <c r="M40" s="168"/>
      <c r="N40" s="188"/>
    </row>
    <row r="41" spans="1:17" ht="13.5" customHeight="1">
      <c r="A41" s="188"/>
      <c r="B41" s="1088" t="s">
        <v>477</v>
      </c>
      <c r="C41" s="798"/>
      <c r="D41" s="188"/>
      <c r="E41" s="188"/>
      <c r="F41" s="169"/>
      <c r="G41" s="188"/>
      <c r="H41" s="188"/>
      <c r="I41" s="188"/>
      <c r="J41" s="188"/>
      <c r="K41" s="188"/>
      <c r="L41" s="188"/>
      <c r="M41" s="188"/>
      <c r="N41" s="188"/>
    </row>
    <row r="42" spans="1:17">
      <c r="A42" s="183"/>
      <c r="B42" s="183"/>
      <c r="C42" s="183"/>
      <c r="D42" s="185"/>
      <c r="E42" s="185"/>
      <c r="F42" s="186"/>
      <c r="G42" s="185"/>
      <c r="H42" s="185"/>
      <c r="I42" s="185"/>
      <c r="J42" s="185"/>
      <c r="K42" s="185"/>
      <c r="L42" s="185"/>
      <c r="M42" s="185"/>
      <c r="N42" s="185"/>
    </row>
    <row r="43" spans="1:17" ht="9" customHeight="1">
      <c r="A43" s="152"/>
      <c r="B43" s="152"/>
      <c r="C43" s="152"/>
      <c r="D43" s="152"/>
      <c r="E43" s="152"/>
      <c r="F43" s="153"/>
      <c r="G43" s="152"/>
      <c r="H43" s="152"/>
      <c r="I43" s="152"/>
      <c r="J43" s="152"/>
      <c r="K43" s="152"/>
      <c r="L43" s="152"/>
      <c r="M43" s="152"/>
      <c r="N43" s="152"/>
    </row>
    <row r="44" spans="1:17">
      <c r="A44" s="155"/>
      <c r="B44" s="160"/>
      <c r="C44" s="157" t="s">
        <v>0</v>
      </c>
      <c r="D44" s="159" t="s">
        <v>459</v>
      </c>
      <c r="E44" s="160"/>
      <c r="F44" s="860" t="s">
        <v>578</v>
      </c>
      <c r="G44" s="160"/>
      <c r="H44" s="233">
        <v>2011</v>
      </c>
      <c r="I44" s="160" t="s">
        <v>409</v>
      </c>
      <c r="J44" s="160" t="s">
        <v>373</v>
      </c>
      <c r="K44" s="160" t="s">
        <v>321</v>
      </c>
      <c r="L44" s="159" t="s">
        <v>310</v>
      </c>
      <c r="M44" s="161"/>
      <c r="N44" s="155"/>
    </row>
    <row r="45" spans="1:17">
      <c r="A45" s="152"/>
      <c r="B45" s="163"/>
      <c r="C45" s="187" t="s">
        <v>18</v>
      </c>
      <c r="D45" s="159"/>
      <c r="E45" s="142"/>
      <c r="F45" s="861" t="s">
        <v>460</v>
      </c>
      <c r="G45" s="163"/>
      <c r="H45" s="158"/>
      <c r="I45" s="163"/>
      <c r="J45" s="163"/>
      <c r="K45" s="163"/>
      <c r="L45" s="159"/>
      <c r="M45" s="163"/>
      <c r="N45" s="152"/>
    </row>
    <row r="46" spans="1:17">
      <c r="A46" s="152"/>
      <c r="B46" s="163"/>
      <c r="C46" s="163"/>
      <c r="D46" s="168"/>
      <c r="E46" s="163"/>
      <c r="F46" s="800"/>
      <c r="G46" s="163"/>
      <c r="H46" s="167"/>
      <c r="I46" s="163"/>
      <c r="J46" s="163"/>
      <c r="K46" s="163"/>
      <c r="L46" s="168"/>
      <c r="M46" s="163"/>
      <c r="N46" s="152"/>
    </row>
    <row r="47" spans="1:17">
      <c r="A47" s="152"/>
      <c r="B47" s="170"/>
      <c r="C47" s="163" t="s">
        <v>19</v>
      </c>
      <c r="D47" s="338">
        <f>'Cash flow, Capex &amp; Debt'!D27</f>
        <v>398</v>
      </c>
      <c r="E47" s="326"/>
      <c r="F47" s="863">
        <f>D47/L47-1</f>
        <v>-0.1440860215053763</v>
      </c>
      <c r="G47" s="326"/>
      <c r="H47" s="517">
        <f>SUM(I47:L47)</f>
        <v>4003</v>
      </c>
      <c r="I47" s="326">
        <v>1390</v>
      </c>
      <c r="J47" s="326">
        <f>'Cash flow, Capex &amp; Debt'!J27</f>
        <v>948</v>
      </c>
      <c r="K47" s="326">
        <f>'Cash flow, Capex &amp; Debt'!K27</f>
        <v>1200</v>
      </c>
      <c r="L47" s="338">
        <f>'Cash flow, Capex &amp; Debt'!L27</f>
        <v>465</v>
      </c>
      <c r="M47" s="150"/>
      <c r="N47" s="152"/>
    </row>
    <row r="48" spans="1:17">
      <c r="A48" s="152"/>
      <c r="B48" s="170"/>
      <c r="C48" s="171" t="s">
        <v>20</v>
      </c>
      <c r="D48" s="338">
        <f>'Cash flow, Capex &amp; Debt'!D37</f>
        <v>-476</v>
      </c>
      <c r="E48" s="326"/>
      <c r="F48" s="863">
        <f t="shared" ref="F48" si="2">D48/L48-1</f>
        <v>0.28648648648648645</v>
      </c>
      <c r="G48" s="326"/>
      <c r="H48" s="517">
        <f>SUM(I48:L48)</f>
        <v>-1986</v>
      </c>
      <c r="I48" s="326">
        <v>-540</v>
      </c>
      <c r="J48" s="326">
        <f>'Cash flow, Capex &amp; Debt'!J37</f>
        <v>-528</v>
      </c>
      <c r="K48" s="326">
        <f>'Cash flow, Capex &amp; Debt'!K37</f>
        <v>-548</v>
      </c>
      <c r="L48" s="338">
        <f>'Cash flow, Capex &amp; Debt'!L37</f>
        <v>-370</v>
      </c>
      <c r="M48" s="150"/>
      <c r="N48" s="152"/>
    </row>
    <row r="49" spans="1:15">
      <c r="A49" s="152"/>
      <c r="B49" s="170"/>
      <c r="C49" s="163" t="s">
        <v>21</v>
      </c>
      <c r="D49" s="338">
        <f>'Cash flow, Capex &amp; Debt'!D46</f>
        <v>337</v>
      </c>
      <c r="E49" s="326"/>
      <c r="F49" s="862" t="s">
        <v>320</v>
      </c>
      <c r="G49" s="326"/>
      <c r="H49" s="517">
        <f>SUM(I49:L49)</f>
        <v>-1748</v>
      </c>
      <c r="I49" s="326">
        <v>-215</v>
      </c>
      <c r="J49" s="326">
        <f>'Cash flow, Capex &amp; Debt'!J46</f>
        <v>-47</v>
      </c>
      <c r="K49" s="326">
        <f>'Cash flow, Capex &amp; Debt'!K46</f>
        <v>-1292</v>
      </c>
      <c r="L49" s="338">
        <f>'Cash flow, Capex &amp; Debt'!L46</f>
        <v>-194</v>
      </c>
      <c r="M49" s="150"/>
      <c r="N49" s="152"/>
    </row>
    <row r="50" spans="1:15" s="172" customFormat="1">
      <c r="A50" s="155"/>
      <c r="B50" s="142"/>
      <c r="C50" s="142" t="s">
        <v>137</v>
      </c>
      <c r="D50" s="340">
        <f>D47+D48+D49</f>
        <v>259</v>
      </c>
      <c r="E50" s="331"/>
      <c r="F50" s="864" t="s">
        <v>320</v>
      </c>
      <c r="G50" s="331"/>
      <c r="H50" s="518">
        <f>SUM(I50:L50)</f>
        <v>269</v>
      </c>
      <c r="I50" s="331">
        <f>I47+I48+I49</f>
        <v>635</v>
      </c>
      <c r="J50" s="331">
        <f>J47+J48+J49</f>
        <v>373</v>
      </c>
      <c r="K50" s="331">
        <f>K47+K48+K49</f>
        <v>-640</v>
      </c>
      <c r="L50" s="340">
        <f>L47+L48+L49</f>
        <v>-99</v>
      </c>
      <c r="M50" s="136"/>
      <c r="N50" s="155"/>
    </row>
    <row r="51" spans="1:15">
      <c r="A51" s="155"/>
      <c r="B51" s="142"/>
      <c r="C51" s="171"/>
      <c r="D51" s="338"/>
      <c r="E51" s="326"/>
      <c r="F51" s="862"/>
      <c r="G51" s="326"/>
      <c r="H51" s="517"/>
      <c r="I51" s="326"/>
      <c r="J51" s="326"/>
      <c r="K51" s="326"/>
      <c r="L51" s="338"/>
      <c r="M51" s="139"/>
      <c r="N51" s="155"/>
    </row>
    <row r="52" spans="1:15">
      <c r="A52" s="152"/>
      <c r="B52" s="170"/>
      <c r="C52" s="171" t="s">
        <v>22</v>
      </c>
      <c r="D52" s="338">
        <f>'Cash flow, Capex &amp; Debt'!D61</f>
        <v>62</v>
      </c>
      <c r="E52" s="326"/>
      <c r="F52" s="862">
        <f>D52/L52-1</f>
        <v>1.6393442622950838E-2</v>
      </c>
      <c r="G52" s="326"/>
      <c r="H52" s="517">
        <f>SUM(I52:L52)</f>
        <v>337</v>
      </c>
      <c r="I52" s="326">
        <v>92</v>
      </c>
      <c r="J52" s="326">
        <v>92</v>
      </c>
      <c r="K52" s="326">
        <v>92</v>
      </c>
      <c r="L52" s="338">
        <f>'Cash flow, Capex &amp; Debt'!L61</f>
        <v>61</v>
      </c>
      <c r="M52" s="150"/>
      <c r="N52" s="152"/>
    </row>
    <row r="53" spans="1:15" s="172" customFormat="1" ht="14.25">
      <c r="A53" s="155"/>
      <c r="B53" s="142"/>
      <c r="C53" s="179" t="s">
        <v>285</v>
      </c>
      <c r="D53" s="340">
        <f>'Cash flow, Capex &amp; Debt'!D62</f>
        <v>37</v>
      </c>
      <c r="E53" s="331"/>
      <c r="F53" s="1007">
        <f>D53/L53-1</f>
        <v>-0.80628272251308897</v>
      </c>
      <c r="G53" s="331"/>
      <c r="H53" s="518">
        <f>SUM(I53:L53)</f>
        <v>2449</v>
      </c>
      <c r="I53" s="331">
        <f>'Cash flow, Capex &amp; Debt'!I62</f>
        <v>911</v>
      </c>
      <c r="J53" s="331">
        <f>'Cash flow, Capex &amp; Debt'!J62</f>
        <v>555</v>
      </c>
      <c r="K53" s="331">
        <f>'Cash flow, Capex &amp; Debt'!K62</f>
        <v>792</v>
      </c>
      <c r="L53" s="340">
        <f>'Cash flow, Capex &amp; Debt'!L62</f>
        <v>191</v>
      </c>
      <c r="M53" s="138"/>
      <c r="N53" s="155"/>
    </row>
    <row r="54" spans="1:15">
      <c r="A54" s="155"/>
      <c r="B54" s="142"/>
      <c r="C54" s="171"/>
      <c r="D54" s="338"/>
      <c r="E54" s="326"/>
      <c r="F54" s="862"/>
      <c r="G54" s="326"/>
      <c r="H54" s="517"/>
      <c r="I54" s="326"/>
      <c r="J54" s="326"/>
      <c r="K54" s="326"/>
      <c r="L54" s="338"/>
      <c r="M54" s="139"/>
      <c r="N54" s="155"/>
    </row>
    <row r="55" spans="1:15" s="172" customFormat="1">
      <c r="A55" s="155"/>
      <c r="B55" s="142"/>
      <c r="C55" s="179" t="s">
        <v>23</v>
      </c>
      <c r="D55" s="340"/>
      <c r="E55" s="331"/>
      <c r="F55" s="864"/>
      <c r="G55" s="331"/>
      <c r="H55" s="518"/>
      <c r="I55" s="331"/>
      <c r="J55" s="331"/>
      <c r="K55" s="331"/>
      <c r="L55" s="340"/>
      <c r="M55" s="139"/>
      <c r="N55" s="155"/>
    </row>
    <row r="56" spans="1:15" ht="14.25">
      <c r="A56" s="152"/>
      <c r="B56" s="170"/>
      <c r="C56" s="171" t="s">
        <v>407</v>
      </c>
      <c r="D56" s="982">
        <v>2.4</v>
      </c>
      <c r="E56" s="522"/>
      <c r="F56" s="867"/>
      <c r="G56" s="522"/>
      <c r="H56" s="521">
        <f>I56</f>
        <v>2.2999999999999998</v>
      </c>
      <c r="I56" s="522">
        <v>2.2999999999999998</v>
      </c>
      <c r="J56" s="522">
        <v>2.5</v>
      </c>
      <c r="K56" s="522">
        <v>2.4</v>
      </c>
      <c r="L56" s="807">
        <v>2.2000000000000002</v>
      </c>
      <c r="M56" s="150"/>
      <c r="N56" s="152"/>
    </row>
    <row r="57" spans="1:15">
      <c r="A57" s="155"/>
      <c r="B57" s="142"/>
      <c r="C57" s="163"/>
      <c r="D57" s="744" t="s">
        <v>507</v>
      </c>
      <c r="E57" s="195"/>
      <c r="F57" s="868"/>
      <c r="G57" s="195"/>
      <c r="H57" s="760"/>
      <c r="I57" s="195"/>
      <c r="J57" s="195"/>
      <c r="K57" s="195"/>
      <c r="L57" s="744"/>
      <c r="M57" s="170"/>
      <c r="N57" s="155"/>
    </row>
    <row r="58" spans="1:15" ht="9" customHeight="1">
      <c r="A58" s="152"/>
      <c r="B58" s="152"/>
      <c r="C58" s="152"/>
      <c r="D58" s="152"/>
      <c r="E58" s="152"/>
      <c r="F58" s="153"/>
      <c r="G58" s="152"/>
      <c r="H58" s="152"/>
      <c r="I58" s="152"/>
      <c r="J58" s="152"/>
      <c r="K58" s="152"/>
      <c r="L58" s="152"/>
      <c r="M58" s="152"/>
      <c r="N58" s="152"/>
    </row>
    <row r="59" spans="1:15" ht="13.5" customHeight="1">
      <c r="A59" s="188"/>
      <c r="B59" s="217" t="s">
        <v>388</v>
      </c>
      <c r="C59" s="168"/>
      <c r="D59" s="188"/>
      <c r="E59" s="188"/>
      <c r="F59" s="169"/>
      <c r="G59" s="188"/>
      <c r="H59" s="188"/>
      <c r="I59" s="188"/>
      <c r="J59" s="188"/>
      <c r="K59" s="188"/>
      <c r="L59" s="188"/>
      <c r="M59" s="168"/>
      <c r="N59" s="188"/>
    </row>
    <row r="60" spans="1:15" ht="13.5" customHeight="1">
      <c r="A60" s="188"/>
      <c r="B60" s="797" t="s">
        <v>426</v>
      </c>
      <c r="C60" s="192"/>
      <c r="D60" s="188"/>
      <c r="E60" s="188"/>
      <c r="F60" s="169"/>
      <c r="G60" s="188"/>
      <c r="H60" s="188"/>
      <c r="I60" s="188"/>
      <c r="J60" s="188"/>
      <c r="K60" s="188"/>
      <c r="L60" s="188"/>
      <c r="M60" s="188"/>
      <c r="N60" s="188"/>
    </row>
    <row r="61" spans="1:15">
      <c r="A61" s="183"/>
      <c r="B61" s="183"/>
      <c r="C61" s="183"/>
      <c r="D61" s="183"/>
      <c r="E61" s="185"/>
      <c r="F61" s="186"/>
      <c r="G61" s="185"/>
      <c r="H61" s="183"/>
      <c r="I61" s="183"/>
      <c r="J61" s="183"/>
      <c r="K61" s="183"/>
      <c r="L61" s="183"/>
      <c r="M61" s="185"/>
      <c r="N61" s="185"/>
    </row>
    <row r="62" spans="1:15" ht="9" customHeight="1">
      <c r="A62" s="152"/>
      <c r="B62" s="152"/>
      <c r="C62" s="152"/>
      <c r="D62" s="152"/>
      <c r="E62" s="152"/>
      <c r="F62" s="153"/>
      <c r="G62" s="152"/>
      <c r="H62" s="152"/>
      <c r="I62" s="152"/>
      <c r="J62" s="152"/>
      <c r="K62" s="152"/>
      <c r="L62" s="152"/>
      <c r="M62" s="152"/>
      <c r="N62" s="152"/>
    </row>
    <row r="63" spans="1:15">
      <c r="A63" s="155"/>
      <c r="B63" s="160"/>
      <c r="C63" s="157" t="s">
        <v>0</v>
      </c>
      <c r="D63" s="159" t="s">
        <v>459</v>
      </c>
      <c r="E63" s="160"/>
      <c r="F63" s="860"/>
      <c r="G63" s="160"/>
      <c r="H63" s="233">
        <v>2011</v>
      </c>
      <c r="I63" s="160" t="s">
        <v>409</v>
      </c>
      <c r="J63" s="160" t="s">
        <v>373</v>
      </c>
      <c r="K63" s="160" t="s">
        <v>321</v>
      </c>
      <c r="L63" s="159" t="s">
        <v>310</v>
      </c>
      <c r="M63" s="161"/>
      <c r="N63" s="155"/>
    </row>
    <row r="64" spans="1:15">
      <c r="A64" s="152"/>
      <c r="B64" s="163"/>
      <c r="C64" s="187" t="s">
        <v>24</v>
      </c>
      <c r="D64" s="159"/>
      <c r="E64" s="163"/>
      <c r="F64" s="861"/>
      <c r="G64" s="163"/>
      <c r="H64" s="158"/>
      <c r="I64" s="163"/>
      <c r="J64" s="163"/>
      <c r="K64" s="163"/>
      <c r="L64" s="159"/>
      <c r="M64" s="148"/>
      <c r="N64" s="152"/>
      <c r="O64" s="193"/>
    </row>
    <row r="65" spans="1:15">
      <c r="A65" s="152"/>
      <c r="B65" s="163"/>
      <c r="C65" s="194"/>
      <c r="D65" s="168"/>
      <c r="E65" s="163"/>
      <c r="F65" s="800"/>
      <c r="G65" s="163"/>
      <c r="H65" s="167"/>
      <c r="I65" s="163"/>
      <c r="J65" s="163"/>
      <c r="K65" s="163"/>
      <c r="L65" s="168"/>
      <c r="M65" s="160"/>
      <c r="N65" s="152"/>
      <c r="O65" s="193"/>
    </row>
    <row r="66" spans="1:15">
      <c r="A66" s="152"/>
      <c r="B66" s="170"/>
      <c r="C66" s="163" t="s">
        <v>80</v>
      </c>
      <c r="D66" s="338">
        <v>5573</v>
      </c>
      <c r="E66" s="326"/>
      <c r="F66" s="862"/>
      <c r="G66" s="326"/>
      <c r="H66" s="517">
        <f t="shared" ref="H66:H73" si="3">I66</f>
        <v>5575</v>
      </c>
      <c r="I66" s="326">
        <v>5575</v>
      </c>
      <c r="J66" s="326">
        <v>5736</v>
      </c>
      <c r="K66" s="326">
        <v>5734</v>
      </c>
      <c r="L66" s="338">
        <v>5735</v>
      </c>
      <c r="M66" s="195"/>
      <c r="N66" s="152"/>
      <c r="O66" s="193"/>
    </row>
    <row r="67" spans="1:15">
      <c r="A67" s="152"/>
      <c r="B67" s="170"/>
      <c r="C67" s="171" t="s">
        <v>81</v>
      </c>
      <c r="D67" s="338">
        <v>2438</v>
      </c>
      <c r="E67" s="326"/>
      <c r="F67" s="862"/>
      <c r="G67" s="326"/>
      <c r="H67" s="517">
        <f t="shared" si="3"/>
        <v>2495</v>
      </c>
      <c r="I67" s="326">
        <v>2495</v>
      </c>
      <c r="J67" s="326">
        <v>2568</v>
      </c>
      <c r="K67" s="326">
        <v>2651</v>
      </c>
      <c r="L67" s="338">
        <v>2734</v>
      </c>
      <c r="M67" s="195"/>
      <c r="N67" s="152"/>
      <c r="O67" s="193"/>
    </row>
    <row r="68" spans="1:15" ht="14.25">
      <c r="A68" s="152"/>
      <c r="B68" s="170"/>
      <c r="C68" s="163" t="s">
        <v>286</v>
      </c>
      <c r="D68" s="338">
        <v>813</v>
      </c>
      <c r="E68" s="326"/>
      <c r="F68" s="862"/>
      <c r="G68" s="326"/>
      <c r="H68" s="517">
        <f t="shared" si="3"/>
        <v>852</v>
      </c>
      <c r="I68" s="326">
        <v>852</v>
      </c>
      <c r="J68" s="326">
        <v>788</v>
      </c>
      <c r="K68" s="326">
        <v>776</v>
      </c>
      <c r="L68" s="338">
        <v>782</v>
      </c>
      <c r="M68" s="195"/>
      <c r="N68" s="152"/>
      <c r="O68" s="193"/>
    </row>
    <row r="69" spans="1:15">
      <c r="A69" s="152"/>
      <c r="B69" s="170"/>
      <c r="C69" s="163" t="s">
        <v>82</v>
      </c>
      <c r="D69" s="338">
        <v>269</v>
      </c>
      <c r="E69" s="326"/>
      <c r="F69" s="862"/>
      <c r="G69" s="326"/>
      <c r="H69" s="517">
        <f t="shared" si="3"/>
        <v>290</v>
      </c>
      <c r="I69" s="326">
        <v>290</v>
      </c>
      <c r="J69" s="326">
        <v>336</v>
      </c>
      <c r="K69" s="326">
        <v>348</v>
      </c>
      <c r="L69" s="338">
        <v>371</v>
      </c>
      <c r="M69" s="195"/>
      <c r="N69" s="152"/>
      <c r="O69" s="193"/>
    </row>
    <row r="70" spans="1:15">
      <c r="A70" s="152"/>
      <c r="B70" s="170"/>
      <c r="C70" s="171" t="s">
        <v>83</v>
      </c>
      <c r="D70" s="338">
        <v>7587</v>
      </c>
      <c r="E70" s="326"/>
      <c r="F70" s="862"/>
      <c r="G70" s="326"/>
      <c r="H70" s="517">
        <f t="shared" si="3"/>
        <v>7533</v>
      </c>
      <c r="I70" s="326">
        <v>7533</v>
      </c>
      <c r="J70" s="326">
        <v>7551</v>
      </c>
      <c r="K70" s="326">
        <v>7541</v>
      </c>
      <c r="L70" s="338">
        <v>7474</v>
      </c>
      <c r="M70" s="195"/>
      <c r="N70" s="152"/>
      <c r="O70" s="193"/>
    </row>
    <row r="71" spans="1:15" ht="14.25">
      <c r="A71" s="152"/>
      <c r="B71" s="170"/>
      <c r="C71" s="171" t="s">
        <v>287</v>
      </c>
      <c r="D71" s="338">
        <v>2800</v>
      </c>
      <c r="E71" s="326"/>
      <c r="F71" s="862"/>
      <c r="G71" s="326"/>
      <c r="H71" s="517">
        <f t="shared" si="3"/>
        <v>2921</v>
      </c>
      <c r="I71" s="326">
        <v>2921</v>
      </c>
      <c r="J71" s="326">
        <v>2718</v>
      </c>
      <c r="K71" s="326">
        <v>2540</v>
      </c>
      <c r="L71" s="338">
        <v>2552</v>
      </c>
      <c r="M71" s="195"/>
      <c r="N71" s="152"/>
      <c r="O71" s="193"/>
    </row>
    <row r="72" spans="1:15">
      <c r="A72" s="152"/>
      <c r="B72" s="170"/>
      <c r="C72" s="171" t="s">
        <v>84</v>
      </c>
      <c r="D72" s="338">
        <v>3212</v>
      </c>
      <c r="E72" s="326"/>
      <c r="F72" s="862"/>
      <c r="G72" s="326"/>
      <c r="H72" s="517">
        <f t="shared" si="3"/>
        <v>2721</v>
      </c>
      <c r="I72" s="326">
        <v>2721</v>
      </c>
      <c r="J72" s="326">
        <v>2695</v>
      </c>
      <c r="K72" s="326">
        <v>3283</v>
      </c>
      <c r="L72" s="338">
        <v>3193</v>
      </c>
      <c r="M72" s="195"/>
      <c r="N72" s="152"/>
      <c r="O72" s="193"/>
    </row>
    <row r="73" spans="1:15" s="202" customFormat="1">
      <c r="A73" s="197"/>
      <c r="B73" s="198"/>
      <c r="C73" s="199" t="s">
        <v>206</v>
      </c>
      <c r="D73" s="353">
        <v>1267</v>
      </c>
      <c r="E73" s="346"/>
      <c r="F73" s="865"/>
      <c r="G73" s="346"/>
      <c r="H73" s="524">
        <f t="shared" si="3"/>
        <v>990</v>
      </c>
      <c r="I73" s="346">
        <v>990</v>
      </c>
      <c r="J73" s="346">
        <v>645</v>
      </c>
      <c r="K73" s="346">
        <v>1124</v>
      </c>
      <c r="L73" s="353">
        <v>944</v>
      </c>
      <c r="M73" s="200"/>
      <c r="N73" s="197"/>
      <c r="O73" s="201"/>
    </row>
    <row r="74" spans="1:15" s="172" customFormat="1">
      <c r="A74" s="155"/>
      <c r="B74" s="177"/>
      <c r="C74" s="179" t="s">
        <v>25</v>
      </c>
      <c r="D74" s="340">
        <f>D66+D67+D68+D69+D70+D71+D72</f>
        <v>22692</v>
      </c>
      <c r="E74" s="331"/>
      <c r="F74" s="864"/>
      <c r="G74" s="331"/>
      <c r="H74" s="354">
        <f>H66+H67+H68+H69+H70+H71+H72</f>
        <v>22387</v>
      </c>
      <c r="I74" s="331">
        <f>I66+I67+I68+I69+I70+I71+I72</f>
        <v>22387</v>
      </c>
      <c r="J74" s="331">
        <f>J66+J67+J68+J69+J70+J71+J72</f>
        <v>22392</v>
      </c>
      <c r="K74" s="331">
        <f>K66+K67+K68+K69+K70+K71+K72</f>
        <v>22873</v>
      </c>
      <c r="L74" s="340">
        <f>L66+L67+L68+L69+L70+L71+L72</f>
        <v>22841</v>
      </c>
      <c r="M74" s="138"/>
      <c r="N74" s="155"/>
      <c r="O74" s="182"/>
    </row>
    <row r="75" spans="1:15">
      <c r="A75" s="152"/>
      <c r="B75" s="170"/>
      <c r="C75" s="171"/>
      <c r="D75" s="338"/>
      <c r="E75" s="326"/>
      <c r="F75" s="862"/>
      <c r="G75" s="326"/>
      <c r="H75" s="517"/>
      <c r="I75" s="326"/>
      <c r="J75" s="326"/>
      <c r="K75" s="326"/>
      <c r="L75" s="338"/>
      <c r="M75" s="200"/>
      <c r="N75" s="152"/>
      <c r="O75" s="193"/>
    </row>
    <row r="76" spans="1:15" ht="14.25">
      <c r="A76" s="155"/>
      <c r="B76" s="142"/>
      <c r="C76" s="171" t="s">
        <v>288</v>
      </c>
      <c r="D76" s="338">
        <v>3007</v>
      </c>
      <c r="E76" s="326"/>
      <c r="F76" s="862"/>
      <c r="G76" s="326"/>
      <c r="H76" s="517">
        <f>I76</f>
        <v>2930</v>
      </c>
      <c r="I76" s="326">
        <v>2930</v>
      </c>
      <c r="J76" s="326">
        <v>2676</v>
      </c>
      <c r="K76" s="326">
        <v>3059</v>
      </c>
      <c r="L76" s="338">
        <v>3919</v>
      </c>
      <c r="M76" s="139"/>
      <c r="N76" s="155"/>
      <c r="O76" s="193"/>
    </row>
    <row r="77" spans="1:15">
      <c r="A77" s="152"/>
      <c r="B77" s="163"/>
      <c r="C77" s="163" t="s">
        <v>85</v>
      </c>
      <c r="D77" s="352">
        <v>13853</v>
      </c>
      <c r="E77" s="327"/>
      <c r="F77" s="862"/>
      <c r="G77" s="327"/>
      <c r="H77" s="517">
        <f>I77</f>
        <v>13656</v>
      </c>
      <c r="I77" s="327">
        <v>13656</v>
      </c>
      <c r="J77" s="327">
        <v>14207</v>
      </c>
      <c r="K77" s="327">
        <v>13600</v>
      </c>
      <c r="L77" s="352">
        <v>13613</v>
      </c>
      <c r="M77" s="180"/>
      <c r="N77" s="152"/>
      <c r="O77" s="193"/>
    </row>
    <row r="78" spans="1:15" s="202" customFormat="1">
      <c r="A78" s="197"/>
      <c r="B78" s="198"/>
      <c r="C78" s="199" t="s">
        <v>207</v>
      </c>
      <c r="D78" s="613">
        <v>784</v>
      </c>
      <c r="E78" s="346"/>
      <c r="F78" s="865"/>
      <c r="G78" s="346"/>
      <c r="H78" s="524">
        <f>I78</f>
        <v>838</v>
      </c>
      <c r="I78" s="346">
        <v>838</v>
      </c>
      <c r="J78" s="346">
        <v>872</v>
      </c>
      <c r="K78" s="346">
        <v>887</v>
      </c>
      <c r="L78" s="613">
        <v>919</v>
      </c>
      <c r="M78" s="200"/>
      <c r="N78" s="197"/>
      <c r="O78" s="201"/>
    </row>
    <row r="79" spans="1:15" ht="14.25">
      <c r="A79" s="152"/>
      <c r="B79" s="170"/>
      <c r="C79" s="493" t="s">
        <v>358</v>
      </c>
      <c r="D79" s="338">
        <v>5832</v>
      </c>
      <c r="E79" s="326"/>
      <c r="F79" s="862"/>
      <c r="G79" s="326"/>
      <c r="H79" s="517">
        <f>I79</f>
        <v>5801</v>
      </c>
      <c r="I79" s="326">
        <v>5801</v>
      </c>
      <c r="J79" s="326">
        <v>5509</v>
      </c>
      <c r="K79" s="326">
        <v>6214</v>
      </c>
      <c r="L79" s="338">
        <v>5309</v>
      </c>
      <c r="M79" s="195"/>
      <c r="N79" s="152"/>
      <c r="O79" s="193"/>
    </row>
    <row r="80" spans="1:15" s="172" customFormat="1">
      <c r="A80" s="155"/>
      <c r="B80" s="177"/>
      <c r="C80" s="142" t="s">
        <v>26</v>
      </c>
      <c r="D80" s="340">
        <f>D76+D77+D79</f>
        <v>22692</v>
      </c>
      <c r="E80" s="331"/>
      <c r="F80" s="864"/>
      <c r="G80" s="331"/>
      <c r="H80" s="354">
        <f>H76+H77+H79</f>
        <v>22387</v>
      </c>
      <c r="I80" s="331">
        <f>I76+I77+I79</f>
        <v>22387</v>
      </c>
      <c r="J80" s="331">
        <f>J76+J77+J79</f>
        <v>22392</v>
      </c>
      <c r="K80" s="331">
        <f>K76+K77+K79</f>
        <v>22873</v>
      </c>
      <c r="L80" s="340">
        <f>L76+L77+L79</f>
        <v>22841</v>
      </c>
      <c r="M80" s="151"/>
      <c r="N80" s="155"/>
    </row>
    <row r="81" spans="1:14">
      <c r="A81" s="155"/>
      <c r="B81" s="142"/>
      <c r="C81" s="206"/>
      <c r="D81" s="140"/>
      <c r="E81" s="142"/>
      <c r="F81" s="869"/>
      <c r="G81" s="142"/>
      <c r="H81" s="141"/>
      <c r="I81" s="142"/>
      <c r="J81" s="142"/>
      <c r="K81" s="142"/>
      <c r="L81" s="140"/>
      <c r="M81" s="142"/>
      <c r="N81" s="155"/>
    </row>
    <row r="82" spans="1:14" ht="9" customHeight="1">
      <c r="A82" s="152"/>
      <c r="B82" s="152"/>
      <c r="C82" s="152"/>
      <c r="D82" s="152"/>
      <c r="E82" s="152"/>
      <c r="F82" s="153"/>
      <c r="G82" s="152"/>
      <c r="H82" s="152"/>
      <c r="I82" s="152"/>
      <c r="J82" s="152"/>
      <c r="K82" s="152"/>
      <c r="L82" s="152"/>
      <c r="M82" s="152"/>
      <c r="N82" s="152"/>
    </row>
    <row r="83" spans="1:14" s="801" customFormat="1" ht="13.5" customHeight="1">
      <c r="A83" s="798"/>
      <c r="B83" s="826" t="s">
        <v>289</v>
      </c>
      <c r="C83" s="799"/>
      <c r="D83" s="798"/>
      <c r="E83" s="798"/>
      <c r="F83" s="800"/>
      <c r="G83" s="798"/>
      <c r="H83" s="798"/>
      <c r="I83" s="798"/>
      <c r="J83" s="798"/>
      <c r="K83" s="798"/>
      <c r="L83" s="798"/>
      <c r="M83" s="799"/>
      <c r="N83" s="798"/>
    </row>
    <row r="84" spans="1:14" s="801" customFormat="1" ht="13.5" customHeight="1">
      <c r="A84" s="798"/>
      <c r="B84" s="826" t="s">
        <v>290</v>
      </c>
      <c r="C84" s="798"/>
      <c r="D84" s="798"/>
      <c r="E84" s="798"/>
      <c r="F84" s="800"/>
      <c r="G84" s="798"/>
      <c r="H84" s="798"/>
      <c r="I84" s="798"/>
      <c r="J84" s="798"/>
      <c r="K84" s="798"/>
      <c r="L84" s="798"/>
      <c r="M84" s="798"/>
      <c r="N84" s="798"/>
    </row>
    <row r="85" spans="1:14" s="801" customFormat="1" ht="13.5" customHeight="1">
      <c r="A85" s="798"/>
      <c r="B85" s="802" t="s">
        <v>291</v>
      </c>
      <c r="C85" s="798"/>
      <c r="D85" s="798"/>
      <c r="E85" s="798"/>
      <c r="F85" s="800"/>
      <c r="G85" s="798"/>
      <c r="H85" s="798"/>
      <c r="I85" s="798"/>
      <c r="J85" s="798"/>
      <c r="K85" s="798"/>
      <c r="L85" s="798"/>
      <c r="M85" s="798"/>
      <c r="N85" s="798"/>
    </row>
    <row r="86" spans="1:14" s="801" customFormat="1" ht="13.5" customHeight="1">
      <c r="A86" s="798"/>
      <c r="B86" s="802" t="s">
        <v>476</v>
      </c>
      <c r="C86" s="798"/>
      <c r="D86" s="798"/>
      <c r="E86" s="798"/>
      <c r="F86" s="800"/>
      <c r="G86" s="798"/>
      <c r="H86" s="798"/>
      <c r="I86" s="798"/>
      <c r="J86" s="798"/>
      <c r="K86" s="798"/>
      <c r="L86" s="798"/>
      <c r="M86" s="798"/>
      <c r="N86" s="798"/>
    </row>
    <row r="87" spans="1:14">
      <c r="D87" s="193"/>
      <c r="E87" s="154"/>
      <c r="G87" s="154"/>
      <c r="L87" s="193"/>
    </row>
    <row r="88" spans="1:14">
      <c r="D88" s="193"/>
      <c r="E88" s="154"/>
      <c r="G88" s="154"/>
      <c r="L88" s="193"/>
    </row>
    <row r="89" spans="1:14">
      <c r="D89" s="193"/>
      <c r="E89" s="154"/>
      <c r="G89" s="154"/>
      <c r="L89" s="193"/>
    </row>
    <row r="90" spans="1:14">
      <c r="D90" s="193"/>
      <c r="E90" s="154"/>
      <c r="G90" s="154"/>
      <c r="L90" s="193"/>
    </row>
    <row r="91" spans="1:14">
      <c r="D91" s="193"/>
      <c r="E91" s="154"/>
      <c r="G91" s="154"/>
      <c r="L91" s="193"/>
    </row>
    <row r="92" spans="1:14">
      <c r="D92" s="193"/>
      <c r="E92" s="154"/>
      <c r="G92" s="154"/>
      <c r="L92" s="193"/>
    </row>
    <row r="93" spans="1:14">
      <c r="D93" s="193"/>
      <c r="E93" s="154"/>
      <c r="G93" s="154"/>
      <c r="L93" s="193"/>
    </row>
    <row r="94" spans="1:14">
      <c r="D94" s="193"/>
      <c r="E94" s="154"/>
      <c r="G94" s="154"/>
      <c r="L94" s="193"/>
    </row>
    <row r="95" spans="1:14">
      <c r="D95" s="193"/>
      <c r="E95" s="154"/>
      <c r="G95" s="154"/>
      <c r="L95" s="193"/>
    </row>
    <row r="96" spans="1:14">
      <c r="D96" s="193"/>
      <c r="E96" s="154"/>
      <c r="G96" s="154"/>
      <c r="L96" s="193"/>
    </row>
    <row r="97" spans="4:12">
      <c r="D97" s="193"/>
      <c r="E97" s="154"/>
      <c r="G97" s="154"/>
      <c r="L97" s="193"/>
    </row>
    <row r="98" spans="4:12">
      <c r="D98" s="193"/>
      <c r="E98" s="154"/>
      <c r="G98" s="154"/>
      <c r="L98" s="193"/>
    </row>
    <row r="99" spans="4:12">
      <c r="D99" s="193"/>
      <c r="E99" s="154"/>
      <c r="G99" s="154"/>
      <c r="L99" s="193"/>
    </row>
    <row r="100" spans="4:12">
      <c r="D100" s="193"/>
      <c r="E100" s="154"/>
      <c r="G100" s="154"/>
      <c r="L100" s="193"/>
    </row>
    <row r="101" spans="4:12">
      <c r="D101" s="193"/>
      <c r="E101" s="154"/>
      <c r="G101" s="154"/>
      <c r="L101" s="193"/>
    </row>
    <row r="102" spans="4:12">
      <c r="D102" s="193"/>
      <c r="E102" s="154"/>
      <c r="G102" s="154"/>
      <c r="L102" s="193"/>
    </row>
    <row r="103" spans="4:12">
      <c r="D103" s="193"/>
      <c r="E103" s="154"/>
      <c r="G103" s="154"/>
      <c r="L103" s="193"/>
    </row>
    <row r="104" spans="4:12">
      <c r="D104" s="193"/>
      <c r="E104" s="154"/>
      <c r="G104" s="154"/>
      <c r="L104" s="193"/>
    </row>
    <row r="105" spans="4:12">
      <c r="D105" s="193"/>
      <c r="E105" s="154"/>
      <c r="G105" s="154"/>
      <c r="L105" s="193"/>
    </row>
    <row r="106" spans="4:12">
      <c r="D106" s="193"/>
      <c r="E106" s="154"/>
      <c r="G106" s="154"/>
      <c r="L106" s="193"/>
    </row>
    <row r="107" spans="4:12">
      <c r="D107" s="193"/>
      <c r="E107" s="154"/>
      <c r="G107" s="154"/>
      <c r="L107" s="193"/>
    </row>
    <row r="108" spans="4:12">
      <c r="D108" s="193"/>
      <c r="E108" s="154"/>
      <c r="G108" s="154"/>
      <c r="L108" s="193"/>
    </row>
    <row r="109" spans="4:12">
      <c r="D109" s="193"/>
      <c r="E109" s="154"/>
      <c r="G109" s="154"/>
      <c r="L109" s="193"/>
    </row>
    <row r="110" spans="4:12">
      <c r="D110" s="193"/>
      <c r="E110" s="154"/>
      <c r="G110" s="154"/>
      <c r="L110" s="193"/>
    </row>
    <row r="111" spans="4:12">
      <c r="D111" s="193"/>
      <c r="E111" s="154"/>
      <c r="G111" s="154"/>
      <c r="L111" s="193"/>
    </row>
    <row r="112" spans="4:12">
      <c r="D112" s="193"/>
      <c r="E112" s="154"/>
      <c r="G112" s="154"/>
      <c r="L112" s="193"/>
    </row>
    <row r="113" spans="4:12">
      <c r="D113" s="193"/>
      <c r="E113" s="154"/>
      <c r="G113" s="154"/>
      <c r="L113" s="193"/>
    </row>
    <row r="114" spans="4:12">
      <c r="D114" s="193"/>
      <c r="E114" s="154"/>
      <c r="G114" s="154"/>
      <c r="L114" s="193"/>
    </row>
    <row r="115" spans="4:12">
      <c r="D115" s="193"/>
      <c r="E115" s="154"/>
      <c r="G115" s="154"/>
      <c r="L115" s="193"/>
    </row>
    <row r="116" spans="4:12">
      <c r="D116" s="193"/>
      <c r="E116" s="154"/>
      <c r="G116" s="154"/>
      <c r="L116" s="193"/>
    </row>
    <row r="117" spans="4:12">
      <c r="D117" s="193"/>
      <c r="E117" s="154"/>
      <c r="G117" s="154"/>
      <c r="L117" s="193"/>
    </row>
    <row r="118" spans="4:12">
      <c r="D118" s="193"/>
      <c r="E118" s="154"/>
      <c r="G118" s="154"/>
      <c r="L118" s="193"/>
    </row>
    <row r="119" spans="4:12">
      <c r="D119" s="193"/>
      <c r="E119" s="154"/>
      <c r="G119" s="154"/>
      <c r="L119" s="193"/>
    </row>
    <row r="120" spans="4:12">
      <c r="D120" s="193"/>
      <c r="E120" s="154"/>
      <c r="G120" s="154"/>
      <c r="L120" s="193"/>
    </row>
    <row r="121" spans="4:12">
      <c r="D121" s="193"/>
      <c r="E121" s="154"/>
      <c r="G121" s="154"/>
      <c r="L121" s="193"/>
    </row>
    <row r="122" spans="4:12">
      <c r="D122" s="193"/>
      <c r="E122" s="154"/>
      <c r="G122" s="154"/>
      <c r="L122" s="193"/>
    </row>
    <row r="123" spans="4:12">
      <c r="D123" s="193"/>
      <c r="E123" s="154"/>
      <c r="G123" s="154"/>
      <c r="L123" s="193"/>
    </row>
    <row r="124" spans="4:12">
      <c r="D124" s="193"/>
      <c r="E124" s="154"/>
      <c r="G124" s="154"/>
      <c r="L124" s="193"/>
    </row>
    <row r="125" spans="4:12">
      <c r="D125" s="193"/>
      <c r="E125" s="154"/>
      <c r="G125" s="154"/>
      <c r="L125" s="193"/>
    </row>
    <row r="126" spans="4:12">
      <c r="D126" s="193"/>
      <c r="E126" s="154"/>
      <c r="G126" s="154"/>
      <c r="L126" s="193"/>
    </row>
    <row r="127" spans="4:12">
      <c r="D127" s="193"/>
      <c r="E127" s="154"/>
      <c r="G127" s="154"/>
      <c r="L127" s="193"/>
    </row>
    <row r="128" spans="4:12">
      <c r="D128" s="193"/>
      <c r="E128" s="154"/>
      <c r="G128" s="154"/>
      <c r="L128" s="193"/>
    </row>
    <row r="129" spans="4:12">
      <c r="D129" s="193"/>
      <c r="E129" s="154"/>
      <c r="G129" s="154"/>
      <c r="L129" s="193"/>
    </row>
    <row r="130" spans="4:12">
      <c r="D130" s="193"/>
      <c r="E130" s="154"/>
      <c r="G130" s="154"/>
      <c r="L130" s="193"/>
    </row>
    <row r="131" spans="4:12">
      <c r="D131" s="193"/>
      <c r="E131" s="154"/>
      <c r="G131" s="154"/>
      <c r="L131" s="193"/>
    </row>
    <row r="132" spans="4:12">
      <c r="D132" s="193"/>
      <c r="E132" s="154"/>
      <c r="G132" s="154"/>
      <c r="L132" s="193"/>
    </row>
    <row r="133" spans="4:12">
      <c r="D133" s="193"/>
      <c r="E133" s="154"/>
      <c r="G133" s="154"/>
      <c r="L133" s="193"/>
    </row>
    <row r="134" spans="4:12">
      <c r="D134" s="193"/>
      <c r="E134" s="154"/>
      <c r="G134" s="154"/>
      <c r="L134" s="193"/>
    </row>
    <row r="135" spans="4:12">
      <c r="D135" s="193"/>
      <c r="E135" s="154"/>
      <c r="G135" s="154"/>
      <c r="L135" s="193"/>
    </row>
    <row r="136" spans="4:12">
      <c r="D136" s="193"/>
      <c r="E136" s="154"/>
      <c r="G136" s="154"/>
      <c r="L136" s="193"/>
    </row>
    <row r="137" spans="4:12">
      <c r="D137" s="193"/>
      <c r="E137" s="154"/>
      <c r="G137" s="154"/>
      <c r="L137" s="193"/>
    </row>
    <row r="138" spans="4:12">
      <c r="D138" s="193"/>
      <c r="E138" s="154"/>
      <c r="G138" s="154"/>
      <c r="L138" s="193"/>
    </row>
    <row r="139" spans="4:12">
      <c r="D139" s="193"/>
      <c r="E139" s="154"/>
      <c r="G139" s="154"/>
      <c r="L139" s="193"/>
    </row>
    <row r="140" spans="4:12">
      <c r="D140" s="193"/>
      <c r="E140" s="154"/>
      <c r="G140" s="154"/>
      <c r="L140" s="193"/>
    </row>
    <row r="141" spans="4:12">
      <c r="D141" s="193"/>
      <c r="E141" s="154"/>
      <c r="G141" s="154"/>
      <c r="L141" s="193"/>
    </row>
    <row r="142" spans="4:12">
      <c r="D142" s="193"/>
      <c r="E142" s="154"/>
      <c r="F142" s="208" t="e">
        <f>#REF!/#REF!-1</f>
        <v>#REF!</v>
      </c>
      <c r="G142" s="154"/>
      <c r="L142" s="193"/>
    </row>
    <row r="143" spans="4:12">
      <c r="D143" s="193"/>
      <c r="E143" s="154"/>
      <c r="G143" s="154"/>
      <c r="L143" s="193"/>
    </row>
    <row r="144" spans="4:12">
      <c r="D144" s="193"/>
      <c r="E144" s="154"/>
      <c r="G144" s="154"/>
      <c r="L144" s="193"/>
    </row>
    <row r="145" spans="4:12">
      <c r="D145" s="193"/>
      <c r="E145" s="154"/>
      <c r="G145" s="154"/>
      <c r="L145" s="193"/>
    </row>
    <row r="146" spans="4:12">
      <c r="D146" s="193"/>
      <c r="E146" s="154"/>
      <c r="G146" s="154"/>
      <c r="L146" s="193"/>
    </row>
    <row r="154" spans="4:12">
      <c r="F154" s="208" t="e">
        <f>#REF!/#REF!-1</f>
        <v>#REF!</v>
      </c>
    </row>
  </sheetData>
  <sheetProtection password="8355" sheet="1" objects="1" scenarios="1"/>
  <phoneticPr fontId="13" type="noConversion"/>
  <conditionalFormatting sqref="N66:N75 N78:N80 N47:N49 N52 N5:N6 N9:N15">
    <cfRule type="cellIs" dxfId="0" priority="2" stopIfTrue="1" operator="lessThan">
      <formula>0</formula>
    </cfRule>
  </conditionalFormatting>
  <printOptions horizontalCentered="1"/>
  <pageMargins left="0.74803149606299213" right="0.74803149606299213" top="0.98425196850393704" bottom="0.98425196850393704" header="0.51181102362204722" footer="0.51181102362204722"/>
  <pageSetup paperSize="9" scale="65" fitToHeight="0" orientation="portrait" r:id="rId1"/>
  <headerFooter alignWithMargins="0">
    <oddHeader>&amp;CKPN Investor Relations</oddHeader>
    <oddFooter>&amp;L&amp;8Q1 2012&amp;C&amp;8&amp;A&amp;R&amp;8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view="pageBreakPreview" zoomScale="85" zoomScaleNormal="100" zoomScaleSheetLayoutView="85" workbookViewId="0"/>
  </sheetViews>
  <sheetFormatPr defaultRowHeight="12"/>
  <cols>
    <col min="1" max="1" width="1.28515625" style="154" customWidth="1"/>
    <col min="2" max="2" width="1.85546875" style="154" customWidth="1"/>
    <col min="3" max="3" width="44.7109375" style="154" bestFit="1" customWidth="1"/>
    <col min="4" max="4" width="8.7109375" style="193" customWidth="1"/>
    <col min="5" max="5" width="1.7109375" style="154" customWidth="1"/>
    <col min="6" max="6" width="8.7109375" style="208" customWidth="1"/>
    <col min="7" max="7" width="1.7109375" style="154" customWidth="1"/>
    <col min="8" max="11" width="8.7109375" style="154" customWidth="1"/>
    <col min="12" max="12" width="8.7109375" style="193" customWidth="1"/>
    <col min="13" max="13" width="1.7109375" style="154" customWidth="1"/>
    <col min="14" max="14" width="1.28515625" style="154" customWidth="1"/>
    <col min="15" max="16384" width="9.140625" style="154"/>
  </cols>
  <sheetData>
    <row r="1" spans="1:19" ht="9" customHeight="1">
      <c r="A1" s="164"/>
      <c r="B1" s="164"/>
      <c r="C1" s="164"/>
      <c r="D1" s="164"/>
      <c r="E1" s="164"/>
      <c r="F1" s="209"/>
      <c r="G1" s="164"/>
      <c r="H1" s="592"/>
      <c r="I1" s="592"/>
      <c r="J1" s="592"/>
      <c r="K1" s="592"/>
      <c r="L1" s="164"/>
      <c r="M1" s="164"/>
      <c r="N1" s="164"/>
    </row>
    <row r="2" spans="1:19">
      <c r="A2" s="176"/>
      <c r="B2" s="160"/>
      <c r="C2" s="157" t="s">
        <v>0</v>
      </c>
      <c r="D2" s="159" t="s">
        <v>459</v>
      </c>
      <c r="E2" s="160"/>
      <c r="F2" s="860" t="s">
        <v>578</v>
      </c>
      <c r="G2" s="160"/>
      <c r="H2" s="233">
        <v>2011</v>
      </c>
      <c r="I2" s="160" t="s">
        <v>409</v>
      </c>
      <c r="J2" s="160" t="s">
        <v>373</v>
      </c>
      <c r="K2" s="160" t="s">
        <v>321</v>
      </c>
      <c r="L2" s="159" t="s">
        <v>310</v>
      </c>
      <c r="M2" s="304"/>
      <c r="N2" s="176"/>
    </row>
    <row r="3" spans="1:19">
      <c r="A3" s="164"/>
      <c r="B3" s="165"/>
      <c r="C3" s="187" t="s">
        <v>4</v>
      </c>
      <c r="D3" s="159"/>
      <c r="E3" s="142"/>
      <c r="F3" s="861" t="s">
        <v>460</v>
      </c>
      <c r="G3" s="142"/>
      <c r="H3" s="158"/>
      <c r="I3" s="142"/>
      <c r="J3" s="142"/>
      <c r="K3" s="142"/>
      <c r="L3" s="159"/>
      <c r="M3" s="163"/>
      <c r="N3" s="164"/>
    </row>
    <row r="4" spans="1:19">
      <c r="A4" s="164"/>
      <c r="B4" s="165"/>
      <c r="C4" s="165"/>
      <c r="D4" s="827"/>
      <c r="E4" s="163"/>
      <c r="F4" s="870"/>
      <c r="G4" s="142"/>
      <c r="H4" s="167"/>
      <c r="I4" s="163"/>
      <c r="J4" s="163"/>
      <c r="K4" s="163"/>
      <c r="L4" s="827"/>
      <c r="M4" s="311"/>
      <c r="N4" s="164"/>
    </row>
    <row r="5" spans="1:19">
      <c r="A5" s="164"/>
      <c r="B5" s="170"/>
      <c r="C5" s="171" t="s">
        <v>38</v>
      </c>
      <c r="D5" s="325">
        <v>794</v>
      </c>
      <c r="E5" s="326"/>
      <c r="F5" s="862">
        <f>D5/L5-1</f>
        <v>2.7166882276843385E-2</v>
      </c>
      <c r="G5" s="326"/>
      <c r="H5" s="517">
        <f>L5+K5+J5+I5</f>
        <v>3243</v>
      </c>
      <c r="I5" s="326">
        <v>829</v>
      </c>
      <c r="J5" s="326">
        <v>838</v>
      </c>
      <c r="K5" s="326">
        <v>803</v>
      </c>
      <c r="L5" s="325">
        <v>773</v>
      </c>
      <c r="M5" s="163"/>
      <c r="N5" s="164"/>
      <c r="R5" s="173"/>
    </row>
    <row r="6" spans="1:19">
      <c r="A6" s="164"/>
      <c r="B6" s="170"/>
      <c r="C6" s="171" t="s">
        <v>39</v>
      </c>
      <c r="D6" s="325">
        <v>191</v>
      </c>
      <c r="E6" s="326"/>
      <c r="F6" s="862">
        <f t="shared" ref="F6:F28" si="0">D6/L6-1</f>
        <v>2.6881720430107503E-2</v>
      </c>
      <c r="G6" s="326"/>
      <c r="H6" s="517">
        <f>L6+K6+J6+I6</f>
        <v>781</v>
      </c>
      <c r="I6" s="326">
        <v>203</v>
      </c>
      <c r="J6" s="326">
        <v>198</v>
      </c>
      <c r="K6" s="326">
        <v>194</v>
      </c>
      <c r="L6" s="325">
        <v>186</v>
      </c>
      <c r="M6" s="163"/>
      <c r="N6" s="164"/>
    </row>
    <row r="7" spans="1:19">
      <c r="A7" s="164"/>
      <c r="B7" s="170"/>
      <c r="C7" s="171" t="s">
        <v>49</v>
      </c>
      <c r="D7" s="352">
        <v>60</v>
      </c>
      <c r="E7" s="349"/>
      <c r="F7" s="863">
        <f t="shared" si="0"/>
        <v>-0.13043478260869568</v>
      </c>
      <c r="G7" s="349"/>
      <c r="H7" s="517">
        <f>L7+K7+J7+I7</f>
        <v>302</v>
      </c>
      <c r="I7" s="349">
        <v>73</v>
      </c>
      <c r="J7" s="349">
        <v>81</v>
      </c>
      <c r="K7" s="349">
        <v>79</v>
      </c>
      <c r="L7" s="352">
        <v>69</v>
      </c>
      <c r="M7" s="163"/>
      <c r="N7" s="164"/>
    </row>
    <row r="8" spans="1:19">
      <c r="A8" s="164"/>
      <c r="B8" s="170"/>
      <c r="C8" s="171" t="s">
        <v>519</v>
      </c>
      <c r="D8" s="352">
        <v>-25</v>
      </c>
      <c r="E8" s="349"/>
      <c r="F8" s="863">
        <f t="shared" si="0"/>
        <v>-0.1071428571428571</v>
      </c>
      <c r="G8" s="349"/>
      <c r="H8" s="517">
        <f>L8+K8+J8+I8</f>
        <v>-118</v>
      </c>
      <c r="I8" s="349">
        <v>-29</v>
      </c>
      <c r="J8" s="349">
        <v>-30</v>
      </c>
      <c r="K8" s="349">
        <v>-31</v>
      </c>
      <c r="L8" s="352">
        <v>-28</v>
      </c>
      <c r="M8" s="163"/>
      <c r="N8" s="164"/>
    </row>
    <row r="9" spans="1:19" s="172" customFormat="1">
      <c r="A9" s="176"/>
      <c r="B9" s="143"/>
      <c r="C9" s="143" t="s">
        <v>40</v>
      </c>
      <c r="D9" s="499">
        <f>D5+D6+D7+D8</f>
        <v>1020</v>
      </c>
      <c r="E9" s="331"/>
      <c r="F9" s="864">
        <f t="shared" si="0"/>
        <v>2.0000000000000018E-2</v>
      </c>
      <c r="G9" s="331"/>
      <c r="H9" s="518">
        <f>H5+H6+H7+H8</f>
        <v>4208</v>
      </c>
      <c r="I9" s="331">
        <f>I5+I6+I7+I8</f>
        <v>1076</v>
      </c>
      <c r="J9" s="331">
        <f>J5+J6+J7+J8</f>
        <v>1087</v>
      </c>
      <c r="K9" s="331">
        <f>K5+K6+K7+K8</f>
        <v>1045</v>
      </c>
      <c r="L9" s="499">
        <f>L5+L6+L7+L8</f>
        <v>1000</v>
      </c>
      <c r="M9" s="142"/>
      <c r="N9" s="176"/>
    </row>
    <row r="10" spans="1:19">
      <c r="A10" s="164"/>
      <c r="B10" s="165"/>
      <c r="C10" s="179"/>
      <c r="D10" s="338"/>
      <c r="E10" s="326"/>
      <c r="F10" s="862"/>
      <c r="G10" s="326"/>
      <c r="H10" s="517"/>
      <c r="I10" s="326"/>
      <c r="J10" s="326"/>
      <c r="K10" s="326"/>
      <c r="L10" s="338"/>
      <c r="M10" s="315"/>
      <c r="N10" s="164"/>
    </row>
    <row r="11" spans="1:19">
      <c r="A11" s="164"/>
      <c r="B11" s="165"/>
      <c r="C11" s="171" t="s">
        <v>443</v>
      </c>
      <c r="D11" s="352">
        <v>427</v>
      </c>
      <c r="E11" s="326"/>
      <c r="F11" s="863">
        <f t="shared" si="0"/>
        <v>-0.11041666666666672</v>
      </c>
      <c r="G11" s="326"/>
      <c r="H11" s="517">
        <f>L11+K11+J11+I11</f>
        <v>1900</v>
      </c>
      <c r="I11" s="327">
        <v>457</v>
      </c>
      <c r="J11" s="327">
        <v>473</v>
      </c>
      <c r="K11" s="327">
        <v>490</v>
      </c>
      <c r="L11" s="352">
        <v>480</v>
      </c>
      <c r="M11" s="315"/>
      <c r="N11" s="164"/>
    </row>
    <row r="12" spans="1:19">
      <c r="A12" s="164"/>
      <c r="B12" s="165"/>
      <c r="C12" s="171" t="s">
        <v>444</v>
      </c>
      <c r="D12" s="352">
        <v>458</v>
      </c>
      <c r="E12" s="326"/>
      <c r="F12" s="862">
        <f t="shared" si="0"/>
        <v>-4.3841336116910212E-2</v>
      </c>
      <c r="G12" s="326"/>
      <c r="H12" s="517">
        <f>L12+K12+J12+I12</f>
        <v>1903</v>
      </c>
      <c r="I12" s="327">
        <v>473</v>
      </c>
      <c r="J12" s="327">
        <v>472</v>
      </c>
      <c r="K12" s="327">
        <v>479</v>
      </c>
      <c r="L12" s="352">
        <v>479</v>
      </c>
      <c r="M12" s="163"/>
      <c r="N12" s="164"/>
    </row>
    <row r="13" spans="1:19">
      <c r="A13" s="164"/>
      <c r="B13" s="165"/>
      <c r="C13" s="171" t="s">
        <v>41</v>
      </c>
      <c r="D13" s="338">
        <v>598</v>
      </c>
      <c r="E13" s="326"/>
      <c r="F13" s="862">
        <f t="shared" si="0"/>
        <v>-2.6058631921824116E-2</v>
      </c>
      <c r="G13" s="326"/>
      <c r="H13" s="517">
        <f>L13+K13+J13+I13</f>
        <v>2433</v>
      </c>
      <c r="I13" s="326">
        <v>604</v>
      </c>
      <c r="J13" s="326">
        <v>600</v>
      </c>
      <c r="K13" s="326">
        <v>615</v>
      </c>
      <c r="L13" s="338">
        <v>614</v>
      </c>
      <c r="M13" s="163"/>
      <c r="N13" s="164"/>
    </row>
    <row r="14" spans="1:19">
      <c r="A14" s="164"/>
      <c r="B14" s="165"/>
      <c r="C14" s="171" t="s">
        <v>451</v>
      </c>
      <c r="D14" s="338">
        <v>664</v>
      </c>
      <c r="E14" s="326"/>
      <c r="F14" s="862">
        <f t="shared" si="0"/>
        <v>-4.8710601719197721E-2</v>
      </c>
      <c r="G14" s="326"/>
      <c r="H14" s="517">
        <f>L14+K14+J14+I14</f>
        <v>2780</v>
      </c>
      <c r="I14" s="326">
        <v>734</v>
      </c>
      <c r="J14" s="326">
        <v>664</v>
      </c>
      <c r="K14" s="326">
        <v>684</v>
      </c>
      <c r="L14" s="338">
        <v>698</v>
      </c>
      <c r="M14" s="163"/>
      <c r="N14" s="164"/>
    </row>
    <row r="15" spans="1:19">
      <c r="A15" s="164"/>
      <c r="B15" s="165"/>
      <c r="C15" s="171" t="s">
        <v>519</v>
      </c>
      <c r="D15" s="338">
        <v>-521</v>
      </c>
      <c r="E15" s="326"/>
      <c r="F15" s="862">
        <f t="shared" si="0"/>
        <v>-8.1128747795414458E-2</v>
      </c>
      <c r="G15" s="326"/>
      <c r="H15" s="517">
        <f>L15+K15+J15+I15</f>
        <v>-2252</v>
      </c>
      <c r="I15" s="326">
        <v>-564</v>
      </c>
      <c r="J15" s="326">
        <v>-558</v>
      </c>
      <c r="K15" s="326">
        <v>-563</v>
      </c>
      <c r="L15" s="338">
        <v>-567</v>
      </c>
      <c r="M15" s="163"/>
      <c r="N15" s="164"/>
    </row>
    <row r="16" spans="1:19" s="172" customFormat="1">
      <c r="A16" s="176"/>
      <c r="B16" s="143"/>
      <c r="C16" s="143" t="s">
        <v>274</v>
      </c>
      <c r="D16" s="340">
        <f>D11+D12+D13+D14+D15</f>
        <v>1626</v>
      </c>
      <c r="E16" s="331"/>
      <c r="F16" s="864">
        <f t="shared" si="0"/>
        <v>-4.5774647887323994E-2</v>
      </c>
      <c r="G16" s="331"/>
      <c r="H16" s="518">
        <f>H11+H12+H13+H14+H15</f>
        <v>6764</v>
      </c>
      <c r="I16" s="331">
        <f>I11+I12+I13+I14+I15</f>
        <v>1704</v>
      </c>
      <c r="J16" s="331">
        <f>J11+J12+J13+J14+J15</f>
        <v>1651</v>
      </c>
      <c r="K16" s="331">
        <f>K11+K12+K13+K14+K15</f>
        <v>1705</v>
      </c>
      <c r="L16" s="340">
        <f>L11+L12+L13+L14+L15</f>
        <v>1704</v>
      </c>
      <c r="M16" s="142"/>
      <c r="N16" s="176"/>
      <c r="O16" s="182"/>
      <c r="S16" s="182"/>
    </row>
    <row r="17" spans="1:15">
      <c r="A17" s="164"/>
      <c r="B17" s="165"/>
      <c r="C17" s="171"/>
      <c r="D17" s="338"/>
      <c r="E17" s="326"/>
      <c r="F17" s="862"/>
      <c r="G17" s="326"/>
      <c r="H17" s="517"/>
      <c r="I17" s="326"/>
      <c r="J17" s="326"/>
      <c r="K17" s="326"/>
      <c r="L17" s="338"/>
      <c r="M17" s="163"/>
      <c r="N17" s="164"/>
    </row>
    <row r="18" spans="1:15">
      <c r="A18" s="320"/>
      <c r="B18" s="321"/>
      <c r="C18" s="171" t="s">
        <v>512</v>
      </c>
      <c r="D18" s="339">
        <v>428</v>
      </c>
      <c r="E18" s="326"/>
      <c r="F18" s="862">
        <f t="shared" si="0"/>
        <v>-4.6770601336302842E-2</v>
      </c>
      <c r="G18" s="326"/>
      <c r="H18" s="517">
        <f>L18+K18+J18+I18</f>
        <v>1811</v>
      </c>
      <c r="I18" s="326">
        <v>499</v>
      </c>
      <c r="J18" s="326">
        <v>424</v>
      </c>
      <c r="K18" s="326">
        <v>439</v>
      </c>
      <c r="L18" s="339">
        <v>449</v>
      </c>
      <c r="M18" s="309"/>
      <c r="N18" s="320"/>
    </row>
    <row r="19" spans="1:15">
      <c r="A19" s="320"/>
      <c r="B19" s="321"/>
      <c r="C19" s="171" t="s">
        <v>79</v>
      </c>
      <c r="D19" s="338">
        <v>-78</v>
      </c>
      <c r="E19" s="349"/>
      <c r="F19" s="862">
        <f t="shared" si="0"/>
        <v>-2.5000000000000022E-2</v>
      </c>
      <c r="G19" s="349"/>
      <c r="H19" s="517">
        <f>L19+K19+J19+I19</f>
        <v>-316</v>
      </c>
      <c r="I19" s="349">
        <v>-84</v>
      </c>
      <c r="J19" s="349">
        <v>-80</v>
      </c>
      <c r="K19" s="349">
        <v>-72</v>
      </c>
      <c r="L19" s="338">
        <v>-80</v>
      </c>
      <c r="M19" s="309"/>
      <c r="N19" s="320"/>
    </row>
    <row r="20" spans="1:15" s="172" customFormat="1">
      <c r="A20" s="176"/>
      <c r="B20" s="143"/>
      <c r="C20" s="143" t="s">
        <v>214</v>
      </c>
      <c r="D20" s="340">
        <f>D11+D12+D13+D14+D15+D18+D19</f>
        <v>1976</v>
      </c>
      <c r="E20" s="331"/>
      <c r="F20" s="864">
        <f t="shared" si="0"/>
        <v>-4.6792088760250872E-2</v>
      </c>
      <c r="G20" s="331"/>
      <c r="H20" s="518">
        <f>H11+H12+H13+H14+H15+H18+H19</f>
        <v>8259</v>
      </c>
      <c r="I20" s="331">
        <f>I11+I12+I13+I14+I15+I18+I19</f>
        <v>2119</v>
      </c>
      <c r="J20" s="331">
        <f>J11+J12+J13+J14+J15+J18+J19</f>
        <v>1995</v>
      </c>
      <c r="K20" s="331">
        <f>K11+K12+K13+K14+K15+K18+K19</f>
        <v>2072</v>
      </c>
      <c r="L20" s="340">
        <f>L11+L12+L13+L14+L15+L18+L19</f>
        <v>2073</v>
      </c>
      <c r="M20" s="143"/>
      <c r="N20" s="176"/>
    </row>
    <row r="21" spans="1:15" s="172" customFormat="1">
      <c r="A21" s="176"/>
      <c r="B21" s="143"/>
      <c r="C21" s="143"/>
      <c r="D21" s="340"/>
      <c r="E21" s="331"/>
      <c r="F21" s="864"/>
      <c r="G21" s="331"/>
      <c r="H21" s="518"/>
      <c r="I21" s="331"/>
      <c r="J21" s="331"/>
      <c r="K21" s="331"/>
      <c r="L21" s="340"/>
      <c r="M21" s="143"/>
      <c r="N21" s="176"/>
    </row>
    <row r="22" spans="1:15">
      <c r="A22" s="320"/>
      <c r="B22" s="321"/>
      <c r="C22" s="179" t="s">
        <v>237</v>
      </c>
      <c r="D22" s="330">
        <v>255</v>
      </c>
      <c r="E22" s="332"/>
      <c r="F22" s="1007">
        <f t="shared" si="0"/>
        <v>0.12831858407079655</v>
      </c>
      <c r="G22" s="332"/>
      <c r="H22" s="518">
        <f>L22+K22+J22+I22</f>
        <v>977</v>
      </c>
      <c r="I22" s="332">
        <v>249</v>
      </c>
      <c r="J22" s="332">
        <v>256</v>
      </c>
      <c r="K22" s="332">
        <v>246</v>
      </c>
      <c r="L22" s="330">
        <v>226</v>
      </c>
      <c r="M22" s="309"/>
      <c r="N22" s="320"/>
    </row>
    <row r="23" spans="1:15" s="172" customFormat="1">
      <c r="A23" s="176"/>
      <c r="B23" s="143"/>
      <c r="C23" s="143"/>
      <c r="D23" s="340"/>
      <c r="E23" s="331"/>
      <c r="F23" s="864"/>
      <c r="G23" s="331"/>
      <c r="H23" s="518"/>
      <c r="I23" s="331"/>
      <c r="J23" s="331"/>
      <c r="K23" s="331"/>
      <c r="L23" s="340"/>
      <c r="M23" s="143"/>
      <c r="N23" s="176"/>
    </row>
    <row r="24" spans="1:15" s="172" customFormat="1">
      <c r="A24" s="176"/>
      <c r="B24" s="143"/>
      <c r="C24" s="143" t="s">
        <v>42</v>
      </c>
      <c r="D24" s="340">
        <v>19</v>
      </c>
      <c r="E24" s="579"/>
      <c r="F24" s="1007">
        <f t="shared" si="0"/>
        <v>0.1875</v>
      </c>
      <c r="G24" s="579"/>
      <c r="H24" s="518">
        <f>L24+K24+J24+I24</f>
        <v>62</v>
      </c>
      <c r="I24" s="336">
        <v>13</v>
      </c>
      <c r="J24" s="336">
        <v>15</v>
      </c>
      <c r="K24" s="336">
        <v>18</v>
      </c>
      <c r="L24" s="340">
        <v>16</v>
      </c>
      <c r="M24" s="142"/>
      <c r="N24" s="176"/>
    </row>
    <row r="25" spans="1:15" s="172" customFormat="1">
      <c r="A25" s="176"/>
      <c r="B25" s="143"/>
      <c r="C25" s="179"/>
      <c r="D25" s="330"/>
      <c r="E25" s="348"/>
      <c r="F25" s="864"/>
      <c r="G25" s="348"/>
      <c r="H25" s="518"/>
      <c r="I25" s="331"/>
      <c r="J25" s="331"/>
      <c r="K25" s="331"/>
      <c r="L25" s="330"/>
      <c r="M25" s="142"/>
      <c r="N25" s="176"/>
    </row>
    <row r="26" spans="1:15" s="172" customFormat="1">
      <c r="A26" s="176"/>
      <c r="B26" s="143"/>
      <c r="C26" s="143" t="s">
        <v>43</v>
      </c>
      <c r="D26" s="340">
        <v>-79</v>
      </c>
      <c r="E26" s="348"/>
      <c r="F26" s="864">
        <f t="shared" si="0"/>
        <v>-1.2499999999999956E-2</v>
      </c>
      <c r="G26" s="348"/>
      <c r="H26" s="518">
        <f>L26+K26+J26+I26</f>
        <v>-343</v>
      </c>
      <c r="I26" s="331">
        <v>-82</v>
      </c>
      <c r="J26" s="331">
        <v>-90</v>
      </c>
      <c r="K26" s="331">
        <v>-91</v>
      </c>
      <c r="L26" s="340">
        <v>-80</v>
      </c>
      <c r="M26" s="142"/>
      <c r="N26" s="176"/>
    </row>
    <row r="27" spans="1:15" s="172" customFormat="1">
      <c r="A27" s="176"/>
      <c r="B27" s="143"/>
      <c r="C27" s="179"/>
      <c r="D27" s="340"/>
      <c r="E27" s="331"/>
      <c r="F27" s="864"/>
      <c r="G27" s="331"/>
      <c r="H27" s="518"/>
      <c r="I27" s="331"/>
      <c r="J27" s="331"/>
      <c r="K27" s="331"/>
      <c r="L27" s="340"/>
      <c r="M27" s="315"/>
      <c r="N27" s="176"/>
    </row>
    <row r="28" spans="1:15" s="172" customFormat="1">
      <c r="A28" s="176"/>
      <c r="B28" s="143"/>
      <c r="C28" s="178" t="s">
        <v>540</v>
      </c>
      <c r="D28" s="340">
        <f>D9+D22+D20+D24+D26</f>
        <v>3191</v>
      </c>
      <c r="E28" s="331"/>
      <c r="F28" s="864">
        <f t="shared" si="0"/>
        <v>-1.3601236476043277E-2</v>
      </c>
      <c r="G28" s="331"/>
      <c r="H28" s="518">
        <f>H9+H22+H20+H24+H26</f>
        <v>13163</v>
      </c>
      <c r="I28" s="336">
        <f>I9+I22+I20+I24+I26</f>
        <v>3375</v>
      </c>
      <c r="J28" s="336">
        <f>J9+J22+J20+J24+J26</f>
        <v>3263</v>
      </c>
      <c r="K28" s="336">
        <f>K9+K22+K20+K24+K26</f>
        <v>3290</v>
      </c>
      <c r="L28" s="340">
        <f>L9+L22+L20+L24+L26</f>
        <v>3235</v>
      </c>
      <c r="M28" s="143"/>
      <c r="N28" s="176"/>
    </row>
    <row r="29" spans="1:15">
      <c r="A29" s="164"/>
      <c r="B29" s="165"/>
      <c r="C29" s="143"/>
      <c r="D29" s="191"/>
      <c r="E29" s="170"/>
      <c r="F29" s="860"/>
      <c r="G29" s="170"/>
      <c r="H29" s="190"/>
      <c r="I29" s="170"/>
      <c r="J29" s="170"/>
      <c r="K29" s="170"/>
      <c r="L29" s="191"/>
      <c r="M29" s="137"/>
      <c r="N29" s="164"/>
    </row>
    <row r="30" spans="1:15" ht="9" customHeight="1">
      <c r="A30" s="164"/>
      <c r="B30" s="164"/>
      <c r="C30" s="164"/>
      <c r="D30" s="164"/>
      <c r="E30" s="164"/>
      <c r="F30" s="209"/>
      <c r="G30" s="164"/>
      <c r="H30" s="592"/>
      <c r="I30" s="592"/>
      <c r="J30" s="592"/>
      <c r="K30" s="592"/>
      <c r="L30" s="164"/>
      <c r="M30" s="164"/>
      <c r="N30" s="164"/>
    </row>
    <row r="31" spans="1:15" s="318" customFormat="1" ht="13.5" customHeight="1">
      <c r="A31" s="168"/>
      <c r="B31" s="184"/>
      <c r="C31" s="168"/>
      <c r="D31" s="188"/>
      <c r="E31" s="168"/>
      <c r="F31" s="169"/>
      <c r="G31" s="168"/>
      <c r="H31" s="183"/>
      <c r="I31" s="183"/>
      <c r="J31" s="183"/>
      <c r="K31" s="183"/>
      <c r="L31" s="188"/>
      <c r="M31" s="184"/>
      <c r="N31" s="184"/>
      <c r="O31" s="188"/>
    </row>
    <row r="32" spans="1:15" ht="9" customHeight="1">
      <c r="A32" s="164"/>
      <c r="B32" s="164"/>
      <c r="C32" s="164"/>
      <c r="D32" s="164"/>
      <c r="E32" s="164"/>
      <c r="F32" s="209"/>
      <c r="G32" s="164"/>
      <c r="H32" s="592"/>
      <c r="I32" s="592"/>
      <c r="J32" s="592"/>
      <c r="K32" s="592"/>
      <c r="L32" s="164"/>
      <c r="M32" s="164"/>
      <c r="N32" s="164"/>
    </row>
    <row r="33" spans="1:14">
      <c r="A33" s="176"/>
      <c r="B33" s="160"/>
      <c r="C33" s="157" t="s">
        <v>0</v>
      </c>
      <c r="D33" s="159" t="s">
        <v>459</v>
      </c>
      <c r="E33" s="160"/>
      <c r="F33" s="860" t="s">
        <v>578</v>
      </c>
      <c r="G33" s="160"/>
      <c r="H33" s="233">
        <v>2011</v>
      </c>
      <c r="I33" s="160" t="s">
        <v>409</v>
      </c>
      <c r="J33" s="160" t="s">
        <v>373</v>
      </c>
      <c r="K33" s="160" t="s">
        <v>321</v>
      </c>
      <c r="L33" s="159" t="s">
        <v>310</v>
      </c>
      <c r="M33" s="304"/>
      <c r="N33" s="176"/>
    </row>
    <row r="34" spans="1:14">
      <c r="A34" s="164"/>
      <c r="B34" s="165"/>
      <c r="C34" s="187" t="s">
        <v>429</v>
      </c>
      <c r="D34" s="159"/>
      <c r="E34" s="142"/>
      <c r="F34" s="861" t="s">
        <v>460</v>
      </c>
      <c r="G34" s="163"/>
      <c r="H34" s="158"/>
      <c r="I34" s="163"/>
      <c r="J34" s="163"/>
      <c r="K34" s="163"/>
      <c r="L34" s="159"/>
      <c r="M34" s="163"/>
      <c r="N34" s="164"/>
    </row>
    <row r="35" spans="1:14">
      <c r="A35" s="164"/>
      <c r="B35" s="165"/>
      <c r="C35" s="165"/>
      <c r="D35" s="827"/>
      <c r="E35" s="163"/>
      <c r="F35" s="870"/>
      <c r="G35" s="322"/>
      <c r="H35" s="167"/>
      <c r="I35" s="163"/>
      <c r="J35" s="163"/>
      <c r="K35" s="163"/>
      <c r="L35" s="168"/>
      <c r="M35" s="311"/>
      <c r="N35" s="164"/>
    </row>
    <row r="36" spans="1:14">
      <c r="A36" s="164"/>
      <c r="B36" s="170"/>
      <c r="C36" s="171" t="s">
        <v>38</v>
      </c>
      <c r="D36" s="325">
        <v>794</v>
      </c>
      <c r="E36" s="326"/>
      <c r="F36" s="862">
        <f>D36/L36-1</f>
        <v>2.8497409326424972E-2</v>
      </c>
      <c r="G36" s="350"/>
      <c r="H36" s="517">
        <f>L36+K36+J36+I36</f>
        <v>3239</v>
      </c>
      <c r="I36" s="326">
        <v>828</v>
      </c>
      <c r="J36" s="326">
        <v>838</v>
      </c>
      <c r="K36" s="326">
        <v>801</v>
      </c>
      <c r="L36" s="325">
        <v>772</v>
      </c>
      <c r="M36" s="180"/>
      <c r="N36" s="164"/>
    </row>
    <row r="37" spans="1:14">
      <c r="A37" s="164"/>
      <c r="B37" s="170"/>
      <c r="C37" s="171" t="s">
        <v>39</v>
      </c>
      <c r="D37" s="325">
        <v>191</v>
      </c>
      <c r="E37" s="326"/>
      <c r="F37" s="862">
        <f t="shared" ref="F37:F81" si="1">D37/L37-1</f>
        <v>2.6881720430107503E-2</v>
      </c>
      <c r="G37" s="350"/>
      <c r="H37" s="517">
        <f>L37+K37+J37+I37</f>
        <v>780</v>
      </c>
      <c r="I37" s="326">
        <v>203</v>
      </c>
      <c r="J37" s="326">
        <v>198</v>
      </c>
      <c r="K37" s="326">
        <v>193</v>
      </c>
      <c r="L37" s="325">
        <v>186</v>
      </c>
      <c r="M37" s="180"/>
      <c r="N37" s="164"/>
    </row>
    <row r="38" spans="1:14">
      <c r="A38" s="164"/>
      <c r="B38" s="170"/>
      <c r="C38" s="171" t="s">
        <v>49</v>
      </c>
      <c r="D38" s="352">
        <v>60</v>
      </c>
      <c r="E38" s="349"/>
      <c r="F38" s="863">
        <f t="shared" si="1"/>
        <v>-0.13043478260869568</v>
      </c>
      <c r="G38" s="350"/>
      <c r="H38" s="517">
        <f>L38+K38+J38+I38</f>
        <v>292</v>
      </c>
      <c r="I38" s="349">
        <v>63</v>
      </c>
      <c r="J38" s="349">
        <v>81</v>
      </c>
      <c r="K38" s="349">
        <v>79</v>
      </c>
      <c r="L38" s="352">
        <v>69</v>
      </c>
      <c r="M38" s="180"/>
      <c r="N38" s="164"/>
    </row>
    <row r="39" spans="1:14">
      <c r="A39" s="164"/>
      <c r="B39" s="170"/>
      <c r="C39" s="171" t="s">
        <v>519</v>
      </c>
      <c r="D39" s="352">
        <v>-26</v>
      </c>
      <c r="E39" s="349"/>
      <c r="F39" s="862">
        <f t="shared" si="1"/>
        <v>-7.1428571428571397E-2</v>
      </c>
      <c r="G39" s="350"/>
      <c r="H39" s="517">
        <f>L39+K39+J39+I39</f>
        <v>-117</v>
      </c>
      <c r="I39" s="349">
        <v>-28</v>
      </c>
      <c r="J39" s="349">
        <v>-31</v>
      </c>
      <c r="K39" s="349">
        <v>-30</v>
      </c>
      <c r="L39" s="352">
        <v>-28</v>
      </c>
      <c r="M39" s="180"/>
      <c r="N39" s="164"/>
    </row>
    <row r="40" spans="1:14" s="172" customFormat="1">
      <c r="A40" s="176"/>
      <c r="B40" s="143"/>
      <c r="C40" s="143" t="s">
        <v>40</v>
      </c>
      <c r="D40" s="499">
        <f>D36+D37+D38+D39</f>
        <v>1019</v>
      </c>
      <c r="E40" s="331"/>
      <c r="F40" s="864">
        <f t="shared" si="1"/>
        <v>2.0020020020020013E-2</v>
      </c>
      <c r="G40" s="580"/>
      <c r="H40" s="518">
        <f>H36+H37+H38+H39</f>
        <v>4194</v>
      </c>
      <c r="I40" s="331">
        <f>I36+I37+I38+I39</f>
        <v>1066</v>
      </c>
      <c r="J40" s="331">
        <f>J36+J37+J38+J39</f>
        <v>1086</v>
      </c>
      <c r="K40" s="331">
        <f>K36+K37+K38+K39</f>
        <v>1043</v>
      </c>
      <c r="L40" s="499">
        <f>L36+L37+L38+L39</f>
        <v>999</v>
      </c>
      <c r="M40" s="139"/>
      <c r="N40" s="176"/>
    </row>
    <row r="41" spans="1:14">
      <c r="A41" s="164"/>
      <c r="B41" s="165"/>
      <c r="C41" s="179"/>
      <c r="D41" s="338"/>
      <c r="E41" s="326"/>
      <c r="F41" s="862"/>
      <c r="G41" s="581"/>
      <c r="H41" s="517"/>
      <c r="I41" s="326"/>
      <c r="J41" s="326"/>
      <c r="K41" s="326"/>
      <c r="L41" s="338"/>
      <c r="M41" s="312"/>
      <c r="N41" s="164"/>
    </row>
    <row r="42" spans="1:14">
      <c r="A42" s="164"/>
      <c r="B42" s="165"/>
      <c r="C42" s="171" t="s">
        <v>443</v>
      </c>
      <c r="D42" s="338">
        <v>427</v>
      </c>
      <c r="E42" s="326"/>
      <c r="F42" s="863">
        <f t="shared" si="1"/>
        <v>-0.11041666666666672</v>
      </c>
      <c r="G42" s="818"/>
      <c r="H42" s="517">
        <f>L42+K42+J42+I42</f>
        <v>1900</v>
      </c>
      <c r="I42" s="326">
        <v>457</v>
      </c>
      <c r="J42" s="326">
        <v>473</v>
      </c>
      <c r="K42" s="326">
        <v>490</v>
      </c>
      <c r="L42" s="338">
        <v>480</v>
      </c>
      <c r="M42" s="324"/>
      <c r="N42" s="164"/>
    </row>
    <row r="43" spans="1:14">
      <c r="A43" s="164"/>
      <c r="B43" s="165"/>
      <c r="C43" s="171" t="s">
        <v>444</v>
      </c>
      <c r="D43" s="338">
        <v>458</v>
      </c>
      <c r="E43" s="326"/>
      <c r="F43" s="862">
        <f t="shared" si="1"/>
        <v>-4.3841336116910212E-2</v>
      </c>
      <c r="G43" s="350"/>
      <c r="H43" s="517">
        <f>L43+K43+J43+I43</f>
        <v>1903</v>
      </c>
      <c r="I43" s="326">
        <v>473</v>
      </c>
      <c r="J43" s="326">
        <v>472</v>
      </c>
      <c r="K43" s="326">
        <v>479</v>
      </c>
      <c r="L43" s="338">
        <v>479</v>
      </c>
      <c r="M43" s="180"/>
      <c r="N43" s="164"/>
    </row>
    <row r="44" spans="1:14">
      <c r="A44" s="164"/>
      <c r="B44" s="165"/>
      <c r="C44" s="171" t="s">
        <v>41</v>
      </c>
      <c r="D44" s="338">
        <v>598</v>
      </c>
      <c r="E44" s="326"/>
      <c r="F44" s="862">
        <f t="shared" si="1"/>
        <v>-2.6058631921824116E-2</v>
      </c>
      <c r="G44" s="350"/>
      <c r="H44" s="517">
        <f>L44+K44+J44+I44</f>
        <v>2429</v>
      </c>
      <c r="I44" s="326">
        <v>600</v>
      </c>
      <c r="J44" s="326">
        <v>600</v>
      </c>
      <c r="K44" s="326">
        <v>615</v>
      </c>
      <c r="L44" s="338">
        <v>614</v>
      </c>
      <c r="M44" s="180"/>
      <c r="N44" s="164"/>
    </row>
    <row r="45" spans="1:14">
      <c r="A45" s="164"/>
      <c r="B45" s="165"/>
      <c r="C45" s="171" t="s">
        <v>451</v>
      </c>
      <c r="D45" s="338">
        <v>632</v>
      </c>
      <c r="E45" s="326"/>
      <c r="F45" s="862">
        <f t="shared" si="1"/>
        <v>-4.8192771084337394E-2</v>
      </c>
      <c r="G45" s="350"/>
      <c r="H45" s="517">
        <f>L45+K45+J45+I45</f>
        <v>2659</v>
      </c>
      <c r="I45" s="326">
        <v>664</v>
      </c>
      <c r="J45" s="326">
        <v>659</v>
      </c>
      <c r="K45" s="326">
        <v>672</v>
      </c>
      <c r="L45" s="338">
        <v>664</v>
      </c>
      <c r="M45" s="180"/>
      <c r="N45" s="164"/>
    </row>
    <row r="46" spans="1:14">
      <c r="A46" s="164"/>
      <c r="B46" s="165"/>
      <c r="C46" s="171" t="s">
        <v>519</v>
      </c>
      <c r="D46" s="338">
        <v>-520</v>
      </c>
      <c r="E46" s="326"/>
      <c r="F46" s="862">
        <f t="shared" si="1"/>
        <v>-8.4507042253521125E-2</v>
      </c>
      <c r="G46" s="350"/>
      <c r="H46" s="517">
        <f>L46+K46+J46+I46</f>
        <v>-2252</v>
      </c>
      <c r="I46" s="326">
        <v>-564</v>
      </c>
      <c r="J46" s="326">
        <v>-558</v>
      </c>
      <c r="K46" s="326">
        <v>-562</v>
      </c>
      <c r="L46" s="338">
        <v>-568</v>
      </c>
      <c r="M46" s="180"/>
      <c r="N46" s="164"/>
    </row>
    <row r="47" spans="1:14" s="172" customFormat="1">
      <c r="A47" s="176"/>
      <c r="B47" s="143"/>
      <c r="C47" s="143" t="s">
        <v>274</v>
      </c>
      <c r="D47" s="340">
        <f>D42+D43+D44+D45+D46</f>
        <v>1595</v>
      </c>
      <c r="E47" s="331"/>
      <c r="F47" s="864">
        <f t="shared" si="1"/>
        <v>-4.4337926902336733E-2</v>
      </c>
      <c r="G47" s="580"/>
      <c r="H47" s="518">
        <f>H42+H43+H44+H45+H46</f>
        <v>6639</v>
      </c>
      <c r="I47" s="331">
        <f>I42+I43+I44+I45+I46</f>
        <v>1630</v>
      </c>
      <c r="J47" s="331">
        <f>J42+J43+J44+J45+J46</f>
        <v>1646</v>
      </c>
      <c r="K47" s="331">
        <f>K42+K43+K44+K45+K46</f>
        <v>1694</v>
      </c>
      <c r="L47" s="340">
        <f>L42+L43+L44+L45+L46</f>
        <v>1669</v>
      </c>
      <c r="M47" s="139"/>
      <c r="N47" s="176"/>
    </row>
    <row r="48" spans="1:14">
      <c r="A48" s="164"/>
      <c r="B48" s="165"/>
      <c r="C48" s="171"/>
      <c r="D48" s="338"/>
      <c r="E48" s="326"/>
      <c r="F48" s="862"/>
      <c r="G48" s="350"/>
      <c r="H48" s="517"/>
      <c r="I48" s="326"/>
      <c r="J48" s="326"/>
      <c r="K48" s="326"/>
      <c r="L48" s="338"/>
      <c r="M48" s="180"/>
      <c r="N48" s="164"/>
    </row>
    <row r="49" spans="1:14">
      <c r="A49" s="320"/>
      <c r="B49" s="321"/>
      <c r="C49" s="171" t="s">
        <v>512</v>
      </c>
      <c r="D49" s="339">
        <v>428</v>
      </c>
      <c r="E49" s="326"/>
      <c r="F49" s="862">
        <f t="shared" si="1"/>
        <v>-3.6036036036036001E-2</v>
      </c>
      <c r="G49" s="350"/>
      <c r="H49" s="517">
        <f>L49+K49+J49+I49</f>
        <v>1806</v>
      </c>
      <c r="I49" s="326">
        <v>500</v>
      </c>
      <c r="J49" s="326">
        <v>423</v>
      </c>
      <c r="K49" s="326">
        <v>439</v>
      </c>
      <c r="L49" s="339">
        <v>444</v>
      </c>
      <c r="M49" s="310"/>
      <c r="N49" s="320"/>
    </row>
    <row r="50" spans="1:14">
      <c r="A50" s="320"/>
      <c r="B50" s="321"/>
      <c r="C50" s="171" t="s">
        <v>79</v>
      </c>
      <c r="D50" s="338">
        <v>-79</v>
      </c>
      <c r="E50" s="349"/>
      <c r="F50" s="862">
        <f t="shared" si="1"/>
        <v>0</v>
      </c>
      <c r="G50" s="350"/>
      <c r="H50" s="517">
        <f>L50+K50+J50+I50</f>
        <v>-315</v>
      </c>
      <c r="I50" s="349">
        <v>-84</v>
      </c>
      <c r="J50" s="349">
        <v>-79</v>
      </c>
      <c r="K50" s="349">
        <v>-73</v>
      </c>
      <c r="L50" s="338">
        <v>-79</v>
      </c>
      <c r="M50" s="310"/>
      <c r="N50" s="320"/>
    </row>
    <row r="51" spans="1:14" s="172" customFormat="1">
      <c r="A51" s="176"/>
      <c r="B51" s="143"/>
      <c r="C51" s="143" t="s">
        <v>214</v>
      </c>
      <c r="D51" s="340">
        <f>D42+D43+D44+D45+D46+D49+D50</f>
        <v>1944</v>
      </c>
      <c r="E51" s="331"/>
      <c r="F51" s="864">
        <f t="shared" si="1"/>
        <v>-4.4247787610619427E-2</v>
      </c>
      <c r="G51" s="580"/>
      <c r="H51" s="518">
        <f>H42+H43+H44+H45+H46+H49+H50</f>
        <v>8130</v>
      </c>
      <c r="I51" s="331">
        <f>I42+I43+I44+I45+I46+I49+I50</f>
        <v>2046</v>
      </c>
      <c r="J51" s="331">
        <f>J42+J43+J44+J45+J46+J49+J50</f>
        <v>1990</v>
      </c>
      <c r="K51" s="331">
        <f>K42+K43+K44+K45+K46+K49+K50</f>
        <v>2060</v>
      </c>
      <c r="L51" s="340">
        <f>L42+L43+L44+L45+L46+L49+L50</f>
        <v>2034</v>
      </c>
      <c r="M51" s="139"/>
      <c r="N51" s="176"/>
    </row>
    <row r="52" spans="1:14" s="172" customFormat="1">
      <c r="A52" s="176"/>
      <c r="B52" s="143"/>
      <c r="C52" s="143"/>
      <c r="D52" s="340"/>
      <c r="E52" s="331"/>
      <c r="F52" s="864"/>
      <c r="G52" s="580"/>
      <c r="H52" s="518"/>
      <c r="I52" s="331"/>
      <c r="J52" s="331"/>
      <c r="K52" s="331"/>
      <c r="L52" s="340"/>
      <c r="M52" s="139"/>
      <c r="N52" s="176"/>
    </row>
    <row r="53" spans="1:14" s="172" customFormat="1">
      <c r="A53" s="833"/>
      <c r="B53" s="834"/>
      <c r="C53" s="179" t="s">
        <v>237</v>
      </c>
      <c r="D53" s="330">
        <v>255</v>
      </c>
      <c r="E53" s="332"/>
      <c r="F53" s="1007">
        <f t="shared" si="1"/>
        <v>0.12831858407079655</v>
      </c>
      <c r="G53" s="580"/>
      <c r="H53" s="518">
        <f>L53+K53+J53+I53</f>
        <v>977</v>
      </c>
      <c r="I53" s="332">
        <v>249</v>
      </c>
      <c r="J53" s="332">
        <v>256</v>
      </c>
      <c r="K53" s="332">
        <v>246</v>
      </c>
      <c r="L53" s="330">
        <v>226</v>
      </c>
      <c r="M53" s="314"/>
      <c r="N53" s="833"/>
    </row>
    <row r="54" spans="1:14">
      <c r="A54" s="164"/>
      <c r="B54" s="165"/>
      <c r="C54" s="179"/>
      <c r="D54" s="338"/>
      <c r="E54" s="326"/>
      <c r="F54" s="862"/>
      <c r="G54" s="581"/>
      <c r="H54" s="517"/>
      <c r="I54" s="326"/>
      <c r="J54" s="326"/>
      <c r="K54" s="326"/>
      <c r="L54" s="338"/>
      <c r="M54" s="139"/>
      <c r="N54" s="164"/>
    </row>
    <row r="55" spans="1:14">
      <c r="A55" s="164"/>
      <c r="B55" s="170"/>
      <c r="C55" s="171" t="s">
        <v>45</v>
      </c>
      <c r="D55" s="352">
        <v>375</v>
      </c>
      <c r="E55" s="351"/>
      <c r="F55" s="862">
        <f t="shared" si="1"/>
        <v>-9.6385542168674676E-2</v>
      </c>
      <c r="G55" s="350"/>
      <c r="H55" s="517">
        <f>L55+K55+J55+I55</f>
        <v>1648</v>
      </c>
      <c r="I55" s="326">
        <v>397</v>
      </c>
      <c r="J55" s="326">
        <v>411</v>
      </c>
      <c r="K55" s="326">
        <v>425</v>
      </c>
      <c r="L55" s="352">
        <v>415</v>
      </c>
      <c r="M55" s="180"/>
      <c r="N55" s="164"/>
    </row>
    <row r="56" spans="1:14">
      <c r="A56" s="164"/>
      <c r="B56" s="170"/>
      <c r="C56" s="171" t="s">
        <v>537</v>
      </c>
      <c r="D56" s="338">
        <v>42</v>
      </c>
      <c r="E56" s="326"/>
      <c r="F56" s="863">
        <f t="shared" si="1"/>
        <v>-0.22222222222222221</v>
      </c>
      <c r="G56" s="350"/>
      <c r="H56" s="517">
        <f>L56+K56+J56+I56</f>
        <v>207</v>
      </c>
      <c r="I56" s="326">
        <v>48</v>
      </c>
      <c r="J56" s="326">
        <v>50</v>
      </c>
      <c r="K56" s="326">
        <v>55</v>
      </c>
      <c r="L56" s="338">
        <v>54</v>
      </c>
      <c r="M56" s="180"/>
      <c r="N56" s="164"/>
    </row>
    <row r="57" spans="1:14">
      <c r="A57" s="164"/>
      <c r="B57" s="170"/>
      <c r="C57" s="171" t="s">
        <v>520</v>
      </c>
      <c r="D57" s="338">
        <v>10</v>
      </c>
      <c r="E57" s="326"/>
      <c r="F57" s="862">
        <f t="shared" si="1"/>
        <v>-9.0909090909090939E-2</v>
      </c>
      <c r="G57" s="350"/>
      <c r="H57" s="517">
        <f>L57+K57+J57+I57</f>
        <v>45</v>
      </c>
      <c r="I57" s="326">
        <v>12</v>
      </c>
      <c r="J57" s="326">
        <v>12</v>
      </c>
      <c r="K57" s="326">
        <v>10</v>
      </c>
      <c r="L57" s="338">
        <v>11</v>
      </c>
      <c r="M57" s="180"/>
      <c r="N57" s="164"/>
    </row>
    <row r="58" spans="1:14" s="172" customFormat="1">
      <c r="A58" s="176"/>
      <c r="B58" s="177"/>
      <c r="C58" s="179" t="s">
        <v>443</v>
      </c>
      <c r="D58" s="340">
        <f>D55+D56+D57</f>
        <v>427</v>
      </c>
      <c r="E58" s="331"/>
      <c r="F58" s="1007">
        <f t="shared" si="1"/>
        <v>-0.11041666666666672</v>
      </c>
      <c r="G58" s="580"/>
      <c r="H58" s="518">
        <f>H55+H56+H57</f>
        <v>1900</v>
      </c>
      <c r="I58" s="331">
        <f>I55+I56+I57</f>
        <v>457</v>
      </c>
      <c r="J58" s="331">
        <f>J55+J56+J57</f>
        <v>473</v>
      </c>
      <c r="K58" s="331">
        <f>K55+K56+K57</f>
        <v>490</v>
      </c>
      <c r="L58" s="340">
        <f>L55+L56+L57</f>
        <v>480</v>
      </c>
      <c r="M58" s="139"/>
      <c r="N58" s="176"/>
    </row>
    <row r="59" spans="1:14">
      <c r="A59" s="164"/>
      <c r="B59" s="165"/>
      <c r="C59" s="179"/>
      <c r="D59" s="338"/>
      <c r="E59" s="326"/>
      <c r="F59" s="862"/>
      <c r="G59" s="581"/>
      <c r="H59" s="517"/>
      <c r="I59" s="326"/>
      <c r="J59" s="326"/>
      <c r="K59" s="326"/>
      <c r="L59" s="338"/>
      <c r="M59" s="139"/>
      <c r="N59" s="164"/>
    </row>
    <row r="60" spans="1:14">
      <c r="A60" s="164"/>
      <c r="B60" s="170"/>
      <c r="C60" s="171" t="s">
        <v>44</v>
      </c>
      <c r="D60" s="338">
        <v>111</v>
      </c>
      <c r="E60" s="582"/>
      <c r="F60" s="863">
        <f t="shared" si="1"/>
        <v>-0.18978102189781021</v>
      </c>
      <c r="G60" s="350"/>
      <c r="H60" s="517">
        <f>L60+K60+J60+I60</f>
        <v>512</v>
      </c>
      <c r="I60" s="349">
        <v>120</v>
      </c>
      <c r="J60" s="349">
        <v>126</v>
      </c>
      <c r="K60" s="349">
        <v>129</v>
      </c>
      <c r="L60" s="338">
        <v>137</v>
      </c>
      <c r="M60" s="180"/>
      <c r="N60" s="164"/>
    </row>
    <row r="61" spans="1:14">
      <c r="A61" s="164"/>
      <c r="B61" s="170"/>
      <c r="C61" s="171" t="s">
        <v>46</v>
      </c>
      <c r="D61" s="338">
        <v>244</v>
      </c>
      <c r="E61" s="351"/>
      <c r="F61" s="862">
        <f t="shared" si="1"/>
        <v>-3.1746031746031744E-2</v>
      </c>
      <c r="G61" s="350"/>
      <c r="H61" s="517">
        <f>L61+K61+J61+I61</f>
        <v>999</v>
      </c>
      <c r="I61" s="326">
        <v>247</v>
      </c>
      <c r="J61" s="326">
        <v>248</v>
      </c>
      <c r="K61" s="326">
        <v>252</v>
      </c>
      <c r="L61" s="338">
        <v>252</v>
      </c>
      <c r="M61" s="180"/>
      <c r="N61" s="164"/>
    </row>
    <row r="62" spans="1:14">
      <c r="A62" s="164"/>
      <c r="B62" s="170"/>
      <c r="C62" s="171" t="s">
        <v>449</v>
      </c>
      <c r="D62" s="338">
        <v>48</v>
      </c>
      <c r="E62" s="351"/>
      <c r="F62" s="863">
        <f t="shared" si="1"/>
        <v>0.26315789473684204</v>
      </c>
      <c r="G62" s="350"/>
      <c r="H62" s="517">
        <f>L62+K62+J62+I62</f>
        <v>176</v>
      </c>
      <c r="I62" s="326">
        <v>47</v>
      </c>
      <c r="J62" s="326">
        <v>45</v>
      </c>
      <c r="K62" s="326">
        <v>46</v>
      </c>
      <c r="L62" s="338">
        <v>38</v>
      </c>
      <c r="M62" s="180"/>
      <c r="N62" s="164"/>
    </row>
    <row r="63" spans="1:14">
      <c r="A63" s="164"/>
      <c r="B63" s="170"/>
      <c r="C63" s="171" t="s">
        <v>520</v>
      </c>
      <c r="D63" s="338">
        <v>55</v>
      </c>
      <c r="E63" s="326"/>
      <c r="F63" s="862">
        <f t="shared" si="1"/>
        <v>5.7692307692307709E-2</v>
      </c>
      <c r="G63" s="350"/>
      <c r="H63" s="517">
        <f>L63+K63+J63+I63</f>
        <v>216</v>
      </c>
      <c r="I63" s="349">
        <v>59</v>
      </c>
      <c r="J63" s="349">
        <v>53</v>
      </c>
      <c r="K63" s="349">
        <v>52</v>
      </c>
      <c r="L63" s="338">
        <v>52</v>
      </c>
      <c r="M63" s="180"/>
      <c r="N63" s="164"/>
    </row>
    <row r="64" spans="1:14" s="172" customFormat="1">
      <c r="A64" s="176"/>
      <c r="B64" s="143"/>
      <c r="C64" s="323" t="s">
        <v>444</v>
      </c>
      <c r="D64" s="330">
        <f>D60+D61+D62+D63</f>
        <v>458</v>
      </c>
      <c r="E64" s="336"/>
      <c r="F64" s="864">
        <f t="shared" si="1"/>
        <v>-4.3841336116910212E-2</v>
      </c>
      <c r="G64" s="580"/>
      <c r="H64" s="518">
        <f>H60+H61+H62+H63</f>
        <v>1903</v>
      </c>
      <c r="I64" s="331">
        <f>I60+I61+I62+I63</f>
        <v>473</v>
      </c>
      <c r="J64" s="331">
        <f>J60+J61+J62+J63</f>
        <v>472</v>
      </c>
      <c r="K64" s="331">
        <f>K60+K61+K62+K63</f>
        <v>479</v>
      </c>
      <c r="L64" s="330">
        <f>L60+L61+L62+L63</f>
        <v>479</v>
      </c>
      <c r="M64" s="139"/>
      <c r="N64" s="176"/>
    </row>
    <row r="65" spans="1:14">
      <c r="A65" s="164"/>
      <c r="B65" s="170"/>
      <c r="C65" s="179"/>
      <c r="D65" s="584"/>
      <c r="E65" s="579"/>
      <c r="F65" s="871"/>
      <c r="G65" s="581"/>
      <c r="H65" s="583"/>
      <c r="I65" s="579"/>
      <c r="J65" s="579"/>
      <c r="K65" s="579"/>
      <c r="L65" s="584"/>
      <c r="M65" s="324"/>
      <c r="N65" s="164"/>
    </row>
    <row r="66" spans="1:14">
      <c r="A66" s="164"/>
      <c r="B66" s="170"/>
      <c r="C66" s="171" t="s">
        <v>47</v>
      </c>
      <c r="D66" s="338">
        <v>228</v>
      </c>
      <c r="E66" s="351"/>
      <c r="F66" s="1008">
        <f t="shared" si="1"/>
        <v>-7.3170731707317027E-2</v>
      </c>
      <c r="G66" s="350"/>
      <c r="H66" s="1014">
        <f>L66+K66+J66+I66</f>
        <v>942</v>
      </c>
      <c r="I66" s="1012">
        <v>226</v>
      </c>
      <c r="J66" s="1012">
        <v>230</v>
      </c>
      <c r="K66" s="1012">
        <v>240</v>
      </c>
      <c r="L66" s="1009">
        <v>246</v>
      </c>
      <c r="M66" s="180"/>
      <c r="N66" s="164"/>
    </row>
    <row r="67" spans="1:14">
      <c r="A67" s="164"/>
      <c r="B67" s="170"/>
      <c r="C67" s="171" t="s">
        <v>335</v>
      </c>
      <c r="D67" s="352">
        <v>96</v>
      </c>
      <c r="E67" s="351"/>
      <c r="F67" s="862">
        <f t="shared" si="1"/>
        <v>-4.0000000000000036E-2</v>
      </c>
      <c r="G67" s="350"/>
      <c r="H67" s="1014">
        <f>L67+K67+J67+I67</f>
        <v>384</v>
      </c>
      <c r="I67" s="1013">
        <v>92</v>
      </c>
      <c r="J67" s="1013">
        <v>95</v>
      </c>
      <c r="K67" s="1013">
        <v>97</v>
      </c>
      <c r="L67" s="1010">
        <v>100</v>
      </c>
      <c r="M67" s="180"/>
      <c r="N67" s="164"/>
    </row>
    <row r="68" spans="1:14">
      <c r="A68" s="164"/>
      <c r="B68" s="170"/>
      <c r="C68" s="171" t="s">
        <v>45</v>
      </c>
      <c r="D68" s="338">
        <v>235</v>
      </c>
      <c r="E68" s="326"/>
      <c r="F68" s="862">
        <f t="shared" si="1"/>
        <v>4.2735042735042583E-3</v>
      </c>
      <c r="G68" s="350"/>
      <c r="H68" s="1014">
        <f>L68+K68+J68+I68</f>
        <v>948</v>
      </c>
      <c r="I68" s="1013">
        <v>240</v>
      </c>
      <c r="J68" s="1013">
        <v>236</v>
      </c>
      <c r="K68" s="1013">
        <v>238</v>
      </c>
      <c r="L68" s="1009">
        <v>234</v>
      </c>
      <c r="M68" s="180"/>
      <c r="N68" s="164"/>
    </row>
    <row r="69" spans="1:14">
      <c r="A69" s="164"/>
      <c r="B69" s="170"/>
      <c r="C69" s="171" t="s">
        <v>520</v>
      </c>
      <c r="D69" s="338">
        <v>39</v>
      </c>
      <c r="E69" s="326"/>
      <c r="F69" s="863">
        <f t="shared" si="1"/>
        <v>0.14705882352941169</v>
      </c>
      <c r="G69" s="350"/>
      <c r="H69" s="1014">
        <f>L69+K69+J69+I69</f>
        <v>155</v>
      </c>
      <c r="I69" s="1013">
        <v>42</v>
      </c>
      <c r="J69" s="1013">
        <v>39</v>
      </c>
      <c r="K69" s="1013">
        <v>40</v>
      </c>
      <c r="L69" s="1009">
        <v>34</v>
      </c>
      <c r="M69" s="180"/>
      <c r="N69" s="164"/>
    </row>
    <row r="70" spans="1:14" s="172" customFormat="1" ht="14.25">
      <c r="A70" s="176"/>
      <c r="B70" s="143"/>
      <c r="C70" s="179" t="s">
        <v>496</v>
      </c>
      <c r="D70" s="340">
        <f>D66+D67+D68+D69</f>
        <v>598</v>
      </c>
      <c r="E70" s="336"/>
      <c r="F70" s="864">
        <f t="shared" si="1"/>
        <v>-2.6058631921824116E-2</v>
      </c>
      <c r="G70" s="580"/>
      <c r="H70" s="518">
        <f>H66+H67+H68+H69</f>
        <v>2429</v>
      </c>
      <c r="I70" s="336">
        <f>I66+I67+I68+I69</f>
        <v>600</v>
      </c>
      <c r="J70" s="336">
        <f>J66+J67+J68+J69</f>
        <v>600</v>
      </c>
      <c r="K70" s="336">
        <f>K66+K67+K68+K69</f>
        <v>615</v>
      </c>
      <c r="L70" s="1011">
        <f>L66+L67+L68+L69</f>
        <v>614</v>
      </c>
      <c r="M70" s="139"/>
      <c r="N70" s="176"/>
    </row>
    <row r="71" spans="1:14">
      <c r="A71" s="176"/>
      <c r="B71" s="143"/>
      <c r="C71" s="323"/>
      <c r="D71" s="340"/>
      <c r="E71" s="331"/>
      <c r="F71" s="862"/>
      <c r="G71" s="581"/>
      <c r="H71" s="518"/>
      <c r="I71" s="336"/>
      <c r="J71" s="336"/>
      <c r="K71" s="336"/>
      <c r="L71" s="340"/>
      <c r="M71" s="324"/>
      <c r="N71" s="176"/>
    </row>
    <row r="72" spans="1:14">
      <c r="A72" s="164"/>
      <c r="B72" s="170"/>
      <c r="C72" s="823" t="s">
        <v>214</v>
      </c>
      <c r="D72" s="352">
        <v>300</v>
      </c>
      <c r="E72" s="326"/>
      <c r="F72" s="862">
        <f t="shared" si="1"/>
        <v>-6.8322981366459645E-2</v>
      </c>
      <c r="G72" s="350"/>
      <c r="H72" s="1014">
        <f>L72+K72+J72+I72</f>
        <v>1299</v>
      </c>
      <c r="I72" s="1013">
        <v>348</v>
      </c>
      <c r="J72" s="1013">
        <v>306</v>
      </c>
      <c r="K72" s="1013">
        <v>323</v>
      </c>
      <c r="L72" s="1010">
        <v>322</v>
      </c>
      <c r="M72" s="180"/>
      <c r="N72" s="164"/>
    </row>
    <row r="73" spans="1:14">
      <c r="A73" s="164"/>
      <c r="B73" s="170"/>
      <c r="C73" s="823" t="s">
        <v>48</v>
      </c>
      <c r="D73" s="338">
        <v>132</v>
      </c>
      <c r="E73" s="326"/>
      <c r="F73" s="862">
        <f t="shared" si="1"/>
        <v>3.125E-2</v>
      </c>
      <c r="G73" s="350"/>
      <c r="H73" s="1014">
        <f>L73+K73+J73+I73</f>
        <v>530</v>
      </c>
      <c r="I73" s="1013">
        <v>158</v>
      </c>
      <c r="J73" s="1013">
        <v>123</v>
      </c>
      <c r="K73" s="1013">
        <v>121</v>
      </c>
      <c r="L73" s="1009">
        <v>128</v>
      </c>
      <c r="M73" s="180"/>
      <c r="N73" s="164"/>
    </row>
    <row r="74" spans="1:14">
      <c r="A74" s="164"/>
      <c r="B74" s="170"/>
      <c r="C74" s="823" t="s">
        <v>86</v>
      </c>
      <c r="D74" s="338">
        <v>-4</v>
      </c>
      <c r="E74" s="326"/>
      <c r="F74" s="863">
        <f t="shared" si="1"/>
        <v>-0.33333333333333337</v>
      </c>
      <c r="G74" s="350"/>
      <c r="H74" s="1014">
        <f>L74+K74+J74+I74</f>
        <v>-23</v>
      </c>
      <c r="I74" s="1012">
        <v>-6</v>
      </c>
      <c r="J74" s="1012">
        <v>-6</v>
      </c>
      <c r="K74" s="1012">
        <v>-5</v>
      </c>
      <c r="L74" s="1009">
        <v>-6</v>
      </c>
      <c r="M74" s="180"/>
      <c r="N74" s="164"/>
    </row>
    <row r="75" spans="1:14" s="172" customFormat="1" ht="14.25">
      <c r="A75" s="176"/>
      <c r="B75" s="143"/>
      <c r="C75" s="824" t="s">
        <v>539</v>
      </c>
      <c r="D75" s="340">
        <f>D72+D73+D74</f>
        <v>428</v>
      </c>
      <c r="E75" s="331"/>
      <c r="F75" s="864">
        <f t="shared" si="1"/>
        <v>-3.6036036036036001E-2</v>
      </c>
      <c r="G75" s="580"/>
      <c r="H75" s="518">
        <f>H72+H73+H74</f>
        <v>1806</v>
      </c>
      <c r="I75" s="336">
        <f>I72+I73+I74</f>
        <v>500</v>
      </c>
      <c r="J75" s="336">
        <f>J72+J73+J74</f>
        <v>423</v>
      </c>
      <c r="K75" s="336">
        <f>K72+K73+K74</f>
        <v>439</v>
      </c>
      <c r="L75" s="340">
        <f>L72+L73+L74</f>
        <v>444</v>
      </c>
      <c r="M75" s="139"/>
      <c r="N75" s="176"/>
    </row>
    <row r="76" spans="1:14" s="172" customFormat="1">
      <c r="A76" s="176"/>
      <c r="B76" s="143"/>
      <c r="C76" s="179"/>
      <c r="D76" s="330"/>
      <c r="E76" s="331"/>
      <c r="F76" s="864"/>
      <c r="G76" s="581"/>
      <c r="H76" s="518"/>
      <c r="I76" s="331"/>
      <c r="J76" s="331"/>
      <c r="K76" s="331"/>
      <c r="L76" s="330"/>
      <c r="M76" s="305"/>
      <c r="N76" s="176"/>
    </row>
    <row r="77" spans="1:14" s="172" customFormat="1">
      <c r="A77" s="176"/>
      <c r="B77" s="143"/>
      <c r="C77" s="143" t="s">
        <v>42</v>
      </c>
      <c r="D77" s="340">
        <v>19</v>
      </c>
      <c r="E77" s="331"/>
      <c r="F77" s="1007">
        <f t="shared" si="1"/>
        <v>0.1875</v>
      </c>
      <c r="G77" s="580"/>
      <c r="H77" s="518">
        <f>L77+K77+J77+I77</f>
        <v>64</v>
      </c>
      <c r="I77" s="331">
        <v>16</v>
      </c>
      <c r="J77" s="331">
        <v>14</v>
      </c>
      <c r="K77" s="331">
        <v>18</v>
      </c>
      <c r="L77" s="340">
        <v>16</v>
      </c>
      <c r="M77" s="139"/>
      <c r="N77" s="176"/>
    </row>
    <row r="78" spans="1:14" s="172" customFormat="1">
      <c r="A78" s="176"/>
      <c r="B78" s="143"/>
      <c r="C78" s="143"/>
      <c r="D78" s="340"/>
      <c r="E78" s="332"/>
      <c r="F78" s="864"/>
      <c r="G78" s="581"/>
      <c r="H78" s="518"/>
      <c r="I78" s="331"/>
      <c r="J78" s="331"/>
      <c r="K78" s="331"/>
      <c r="L78" s="340"/>
      <c r="M78" s="305"/>
      <c r="N78" s="176"/>
    </row>
    <row r="79" spans="1:14" s="172" customFormat="1">
      <c r="A79" s="176"/>
      <c r="B79" s="143"/>
      <c r="C79" s="143" t="s">
        <v>43</v>
      </c>
      <c r="D79" s="340">
        <v>-79</v>
      </c>
      <c r="E79" s="331"/>
      <c r="F79" s="864">
        <f t="shared" si="1"/>
        <v>-1.2499999999999956E-2</v>
      </c>
      <c r="G79" s="580"/>
      <c r="H79" s="518">
        <f>L79+K79+J79+I79</f>
        <v>-343</v>
      </c>
      <c r="I79" s="331">
        <v>-82</v>
      </c>
      <c r="J79" s="331">
        <v>-90</v>
      </c>
      <c r="K79" s="331">
        <v>-91</v>
      </c>
      <c r="L79" s="340">
        <v>-80</v>
      </c>
      <c r="M79" s="139"/>
      <c r="N79" s="176"/>
    </row>
    <row r="80" spans="1:14" s="172" customFormat="1">
      <c r="A80" s="176"/>
      <c r="B80" s="143"/>
      <c r="C80" s="143"/>
      <c r="D80" s="340"/>
      <c r="E80" s="336"/>
      <c r="F80" s="872"/>
      <c r="G80" s="581"/>
      <c r="H80" s="518"/>
      <c r="I80" s="336"/>
      <c r="J80" s="336"/>
      <c r="K80" s="336"/>
      <c r="L80" s="340"/>
      <c r="M80" s="305"/>
      <c r="N80" s="176"/>
    </row>
    <row r="81" spans="1:15" s="172" customFormat="1">
      <c r="A81" s="176"/>
      <c r="B81" s="143"/>
      <c r="C81" s="143" t="s">
        <v>433</v>
      </c>
      <c r="D81" s="330">
        <f>D40+D53+D51+D77+D79</f>
        <v>3158</v>
      </c>
      <c r="E81" s="528"/>
      <c r="F81" s="864">
        <f t="shared" si="1"/>
        <v>-1.1580594679186262E-2</v>
      </c>
      <c r="G81" s="580"/>
      <c r="H81" s="518">
        <f>H40+H53+H51+H77+H79</f>
        <v>13022</v>
      </c>
      <c r="I81" s="331">
        <f>I40+I53+I51+I77+I79</f>
        <v>3295</v>
      </c>
      <c r="J81" s="331">
        <f>J40+J53+J51+J77+J79</f>
        <v>3256</v>
      </c>
      <c r="K81" s="331">
        <f>K40+K53+K51+K77+K79</f>
        <v>3276</v>
      </c>
      <c r="L81" s="330">
        <f>L40+L53+L51+L77+L79</f>
        <v>3195</v>
      </c>
      <c r="M81" s="139"/>
      <c r="N81" s="176"/>
    </row>
    <row r="82" spans="1:15">
      <c r="A82" s="164"/>
      <c r="B82" s="165"/>
      <c r="C82" s="143"/>
      <c r="D82" s="191"/>
      <c r="E82" s="170"/>
      <c r="F82" s="860"/>
      <c r="G82" s="170"/>
      <c r="H82" s="190"/>
      <c r="I82" s="170"/>
      <c r="J82" s="170"/>
      <c r="K82" s="170"/>
      <c r="L82" s="191"/>
      <c r="M82" s="137"/>
      <c r="N82" s="164"/>
    </row>
    <row r="83" spans="1:15" ht="9" customHeight="1">
      <c r="A83" s="164"/>
      <c r="B83" s="164"/>
      <c r="C83" s="164"/>
      <c r="D83" s="164"/>
      <c r="E83" s="164"/>
      <c r="F83" s="209"/>
      <c r="G83" s="164"/>
      <c r="H83" s="592"/>
      <c r="I83" s="592"/>
      <c r="J83" s="592"/>
      <c r="K83" s="592"/>
      <c r="L83" s="164"/>
      <c r="M83" s="164"/>
      <c r="N83" s="164"/>
    </row>
    <row r="84" spans="1:15" s="318" customFormat="1" ht="13.5" customHeight="1">
      <c r="A84" s="168"/>
      <c r="B84" s="184" t="s">
        <v>538</v>
      </c>
      <c r="C84" s="168"/>
      <c r="D84" s="188"/>
      <c r="E84" s="168"/>
      <c r="F84" s="169"/>
      <c r="G84" s="168"/>
      <c r="H84" s="183"/>
      <c r="I84" s="183"/>
      <c r="J84" s="183"/>
      <c r="K84" s="183"/>
      <c r="L84" s="188"/>
      <c r="M84" s="218"/>
      <c r="N84" s="218"/>
      <c r="O84" s="188"/>
    </row>
    <row r="85" spans="1:15" s="318" customFormat="1" ht="13.5" customHeight="1">
      <c r="A85" s="168"/>
      <c r="B85" s="184"/>
      <c r="C85" s="168"/>
      <c r="D85" s="188"/>
      <c r="E85" s="168"/>
      <c r="F85" s="169"/>
      <c r="G85" s="168"/>
      <c r="H85" s="183"/>
      <c r="I85" s="183"/>
      <c r="J85" s="183"/>
      <c r="K85" s="183"/>
      <c r="L85" s="188"/>
      <c r="M85" s="218"/>
      <c r="N85" s="218"/>
      <c r="O85" s="188"/>
    </row>
    <row r="86" spans="1:15" ht="9" customHeight="1">
      <c r="A86" s="164"/>
      <c r="B86" s="164"/>
      <c r="C86" s="164"/>
      <c r="D86" s="164"/>
      <c r="E86" s="164"/>
      <c r="F86" s="209"/>
      <c r="G86" s="164"/>
      <c r="H86" s="592"/>
      <c r="I86" s="592"/>
      <c r="J86" s="592"/>
      <c r="K86" s="592"/>
      <c r="L86" s="164"/>
      <c r="M86" s="164"/>
      <c r="N86" s="164"/>
    </row>
    <row r="87" spans="1:15">
      <c r="A87" s="176"/>
      <c r="B87" s="160"/>
      <c r="C87" s="157" t="s">
        <v>0</v>
      </c>
      <c r="D87" s="159" t="s">
        <v>459</v>
      </c>
      <c r="E87" s="160"/>
      <c r="F87" s="860" t="s">
        <v>578</v>
      </c>
      <c r="G87" s="160"/>
      <c r="H87" s="233">
        <v>2011</v>
      </c>
      <c r="I87" s="160" t="s">
        <v>409</v>
      </c>
      <c r="J87" s="160" t="s">
        <v>373</v>
      </c>
      <c r="K87" s="160" t="s">
        <v>321</v>
      </c>
      <c r="L87" s="159" t="s">
        <v>310</v>
      </c>
      <c r="M87" s="304"/>
      <c r="N87" s="176"/>
    </row>
    <row r="88" spans="1:15">
      <c r="A88" s="164"/>
      <c r="B88" s="165"/>
      <c r="C88" s="187" t="s">
        <v>359</v>
      </c>
      <c r="D88" s="159"/>
      <c r="E88" s="142"/>
      <c r="F88" s="861" t="s">
        <v>460</v>
      </c>
      <c r="G88" s="163"/>
      <c r="H88" s="158"/>
      <c r="I88" s="163"/>
      <c r="J88" s="163"/>
      <c r="K88" s="163"/>
      <c r="L88" s="159"/>
      <c r="M88" s="163"/>
      <c r="N88" s="164"/>
    </row>
    <row r="89" spans="1:15">
      <c r="A89" s="164"/>
      <c r="B89" s="165"/>
      <c r="C89" s="165"/>
      <c r="D89" s="827"/>
      <c r="E89" s="163"/>
      <c r="F89" s="870"/>
      <c r="G89" s="311"/>
      <c r="H89" s="167"/>
      <c r="I89" s="163"/>
      <c r="J89" s="163"/>
      <c r="K89" s="163"/>
      <c r="L89" s="168"/>
      <c r="M89" s="308"/>
      <c r="N89" s="164"/>
    </row>
    <row r="90" spans="1:15">
      <c r="A90" s="164"/>
      <c r="B90" s="170"/>
      <c r="C90" s="171" t="s">
        <v>38</v>
      </c>
      <c r="D90" s="325">
        <v>773</v>
      </c>
      <c r="E90" s="350"/>
      <c r="F90" s="862">
        <f>D90/L90-1</f>
        <v>2.9294274300932122E-2</v>
      </c>
      <c r="G90" s="350"/>
      <c r="H90" s="517">
        <f>L90+K90+J90+I90</f>
        <v>3147</v>
      </c>
      <c r="I90" s="326">
        <v>803</v>
      </c>
      <c r="J90" s="326">
        <v>815</v>
      </c>
      <c r="K90" s="326">
        <v>778</v>
      </c>
      <c r="L90" s="325">
        <v>751</v>
      </c>
      <c r="M90" s="180"/>
      <c r="N90" s="164"/>
    </row>
    <row r="91" spans="1:15">
      <c r="A91" s="164"/>
      <c r="B91" s="170"/>
      <c r="C91" s="171" t="s">
        <v>39</v>
      </c>
      <c r="D91" s="325">
        <v>179</v>
      </c>
      <c r="E91" s="350"/>
      <c r="F91" s="862">
        <f t="shared" ref="F91:F93" si="2">D91/L91-1</f>
        <v>4.6783625730994149E-2</v>
      </c>
      <c r="G91" s="350"/>
      <c r="H91" s="517">
        <f>L91+K91+J91+I91</f>
        <v>722</v>
      </c>
      <c r="I91" s="326">
        <v>189</v>
      </c>
      <c r="J91" s="326">
        <v>182</v>
      </c>
      <c r="K91" s="326">
        <v>180</v>
      </c>
      <c r="L91" s="325">
        <v>171</v>
      </c>
      <c r="M91" s="180"/>
      <c r="N91" s="164"/>
    </row>
    <row r="92" spans="1:15">
      <c r="A92" s="164"/>
      <c r="B92" s="170"/>
      <c r="C92" s="171" t="s">
        <v>49</v>
      </c>
      <c r="D92" s="352">
        <v>60</v>
      </c>
      <c r="E92" s="350"/>
      <c r="F92" s="863">
        <f t="shared" si="2"/>
        <v>-0.11764705882352944</v>
      </c>
      <c r="G92" s="350"/>
      <c r="H92" s="517">
        <f>L92+K92+J92+I92</f>
        <v>292</v>
      </c>
      <c r="I92" s="349">
        <v>66</v>
      </c>
      <c r="J92" s="326">
        <v>80</v>
      </c>
      <c r="K92" s="349">
        <v>78</v>
      </c>
      <c r="L92" s="1010">
        <v>68</v>
      </c>
      <c r="M92" s="180"/>
      <c r="N92" s="164"/>
    </row>
    <row r="93" spans="1:15">
      <c r="A93" s="164"/>
      <c r="B93" s="170"/>
      <c r="C93" s="171" t="s">
        <v>519</v>
      </c>
      <c r="D93" s="352">
        <v>0</v>
      </c>
      <c r="E93" s="350"/>
      <c r="F93" s="863">
        <f t="shared" si="2"/>
        <v>-1</v>
      </c>
      <c r="G93" s="350"/>
      <c r="H93" s="517">
        <f>L93+K93+J93+I93</f>
        <v>0</v>
      </c>
      <c r="I93" s="349">
        <v>0</v>
      </c>
      <c r="J93" s="326">
        <v>1</v>
      </c>
      <c r="K93" s="349">
        <v>-2</v>
      </c>
      <c r="L93" s="352">
        <v>1</v>
      </c>
      <c r="M93" s="180"/>
      <c r="N93" s="164"/>
    </row>
    <row r="94" spans="1:15" s="172" customFormat="1">
      <c r="A94" s="176"/>
      <c r="B94" s="143"/>
      <c r="C94" s="143" t="s">
        <v>40</v>
      </c>
      <c r="D94" s="499">
        <f>D90+D91+D92+D93</f>
        <v>1012</v>
      </c>
      <c r="E94" s="580"/>
      <c r="F94" s="864">
        <f>D94/L94-1</f>
        <v>2.1190716448032276E-2</v>
      </c>
      <c r="G94" s="580"/>
      <c r="H94" s="518">
        <f>H90+H91+H92+H93</f>
        <v>4161</v>
      </c>
      <c r="I94" s="331">
        <f>I90+I91+I92+I93</f>
        <v>1058</v>
      </c>
      <c r="J94" s="331">
        <f>J90+J91+J92+J93</f>
        <v>1078</v>
      </c>
      <c r="K94" s="331">
        <f>K90+K91+K92+K93</f>
        <v>1034</v>
      </c>
      <c r="L94" s="499">
        <f>L90+L91+L92+L93</f>
        <v>991</v>
      </c>
      <c r="M94" s="139"/>
      <c r="N94" s="176"/>
    </row>
    <row r="95" spans="1:15">
      <c r="A95" s="164"/>
      <c r="B95" s="165"/>
      <c r="C95" s="179"/>
      <c r="D95" s="338"/>
      <c r="E95" s="804"/>
      <c r="F95" s="862"/>
      <c r="G95" s="804"/>
      <c r="H95" s="517"/>
      <c r="I95" s="326"/>
      <c r="J95" s="326"/>
      <c r="K95" s="326"/>
      <c r="L95" s="338"/>
      <c r="M95" s="312"/>
      <c r="N95" s="164"/>
    </row>
    <row r="96" spans="1:15">
      <c r="A96" s="164"/>
      <c r="B96" s="165"/>
      <c r="C96" s="171" t="s">
        <v>443</v>
      </c>
      <c r="D96" s="338">
        <v>405</v>
      </c>
      <c r="E96" s="819"/>
      <c r="F96" s="862">
        <f>D96/L96-1</f>
        <v>-9.5982142857142905E-2</v>
      </c>
      <c r="G96" s="819"/>
      <c r="H96" s="517">
        <f>L96+K96+J96+I96</f>
        <v>1770</v>
      </c>
      <c r="I96" s="326">
        <v>427</v>
      </c>
      <c r="J96" s="326">
        <v>438</v>
      </c>
      <c r="K96" s="326">
        <v>457</v>
      </c>
      <c r="L96" s="338">
        <v>448</v>
      </c>
      <c r="M96" s="312"/>
      <c r="N96" s="164"/>
    </row>
    <row r="97" spans="1:18">
      <c r="A97" s="164"/>
      <c r="B97" s="165"/>
      <c r="C97" s="823" t="s">
        <v>444</v>
      </c>
      <c r="D97" s="338">
        <v>427</v>
      </c>
      <c r="E97" s="350"/>
      <c r="F97" s="862">
        <f t="shared" ref="F97:F99" si="3">D97/L97-1</f>
        <v>-4.2600896860986559E-2</v>
      </c>
      <c r="G97" s="350"/>
      <c r="H97" s="517">
        <f>L97+K97+J97+I97</f>
        <v>1774</v>
      </c>
      <c r="I97" s="326">
        <v>441</v>
      </c>
      <c r="J97" s="326">
        <v>440</v>
      </c>
      <c r="K97" s="326">
        <v>447</v>
      </c>
      <c r="L97" s="338">
        <v>446</v>
      </c>
      <c r="M97" s="180"/>
      <c r="N97" s="164"/>
    </row>
    <row r="98" spans="1:18">
      <c r="A98" s="164"/>
      <c r="B98" s="165"/>
      <c r="C98" s="823" t="s">
        <v>41</v>
      </c>
      <c r="D98" s="338">
        <v>572</v>
      </c>
      <c r="E98" s="350"/>
      <c r="F98" s="862">
        <f t="shared" si="3"/>
        <v>-2.7210884353741527E-2</v>
      </c>
      <c r="G98" s="350"/>
      <c r="H98" s="517">
        <f>L98+K98+J98+I98</f>
        <v>2321</v>
      </c>
      <c r="I98" s="326">
        <v>572</v>
      </c>
      <c r="J98" s="326">
        <v>573</v>
      </c>
      <c r="K98" s="326">
        <v>588</v>
      </c>
      <c r="L98" s="338">
        <v>588</v>
      </c>
      <c r="M98" s="180"/>
      <c r="N98" s="164"/>
    </row>
    <row r="99" spans="1:18">
      <c r="A99" s="164"/>
      <c r="B99" s="165"/>
      <c r="C99" s="171" t="s">
        <v>451</v>
      </c>
      <c r="D99" s="338">
        <v>147</v>
      </c>
      <c r="E99" s="350"/>
      <c r="F99" s="862">
        <f t="shared" si="3"/>
        <v>5.755395683453246E-2</v>
      </c>
      <c r="G99" s="350"/>
      <c r="H99" s="517">
        <f>L99+K99+J99+I99</f>
        <v>577</v>
      </c>
      <c r="I99" s="326">
        <v>144</v>
      </c>
      <c r="J99" s="326">
        <v>144</v>
      </c>
      <c r="K99" s="326">
        <v>150</v>
      </c>
      <c r="L99" s="338">
        <v>139</v>
      </c>
      <c r="M99" s="180"/>
      <c r="N99" s="164"/>
    </row>
    <row r="100" spans="1:18">
      <c r="A100" s="164"/>
      <c r="B100" s="165"/>
      <c r="C100" s="171" t="s">
        <v>519</v>
      </c>
      <c r="D100" s="338">
        <v>0</v>
      </c>
      <c r="E100" s="350"/>
      <c r="F100" s="862">
        <v>0</v>
      </c>
      <c r="G100" s="350"/>
      <c r="H100" s="517">
        <f>L100+K100+J100+I100</f>
        <v>-1</v>
      </c>
      <c r="I100" s="326">
        <v>-1</v>
      </c>
      <c r="J100" s="326">
        <v>0</v>
      </c>
      <c r="K100" s="326">
        <v>0</v>
      </c>
      <c r="L100" s="338">
        <v>0</v>
      </c>
      <c r="M100" s="180"/>
      <c r="N100" s="164"/>
      <c r="Q100" s="193"/>
    </row>
    <row r="101" spans="1:18" s="172" customFormat="1">
      <c r="A101" s="176"/>
      <c r="B101" s="143"/>
      <c r="C101" s="143" t="s">
        <v>274</v>
      </c>
      <c r="D101" s="340">
        <f>D96+D97+D98+D99+D100</f>
        <v>1551</v>
      </c>
      <c r="E101" s="580"/>
      <c r="F101" s="864">
        <f>D101/L101-1</f>
        <v>-4.3183220234423225E-2</v>
      </c>
      <c r="G101" s="580"/>
      <c r="H101" s="518">
        <f>H96+H97+H98+H99+H100</f>
        <v>6441</v>
      </c>
      <c r="I101" s="331">
        <f>I96+I97+I98+I99+I100</f>
        <v>1583</v>
      </c>
      <c r="J101" s="331">
        <f>J96+J97+J98+J99+J100</f>
        <v>1595</v>
      </c>
      <c r="K101" s="331">
        <f>K96+K97+K98+K99+K100</f>
        <v>1642</v>
      </c>
      <c r="L101" s="340">
        <f>L96+L97+L98+L99+L100</f>
        <v>1621</v>
      </c>
      <c r="M101" s="139"/>
      <c r="N101" s="176"/>
    </row>
    <row r="102" spans="1:18">
      <c r="A102" s="164"/>
      <c r="B102" s="165"/>
      <c r="C102" s="171"/>
      <c r="D102" s="338"/>
      <c r="E102" s="350"/>
      <c r="F102" s="862"/>
      <c r="G102" s="350"/>
      <c r="H102" s="517"/>
      <c r="I102" s="326"/>
      <c r="J102" s="326"/>
      <c r="K102" s="326"/>
      <c r="L102" s="338"/>
      <c r="M102" s="180"/>
      <c r="N102" s="164"/>
    </row>
    <row r="103" spans="1:18">
      <c r="A103" s="320"/>
      <c r="B103" s="321"/>
      <c r="C103" s="171" t="s">
        <v>513</v>
      </c>
      <c r="D103" s="339">
        <v>378</v>
      </c>
      <c r="E103" s="350"/>
      <c r="F103" s="862">
        <f>D103/L103-1</f>
        <v>-3.5714285714285698E-2</v>
      </c>
      <c r="G103" s="350"/>
      <c r="H103" s="517">
        <f>L103+K103+J103+I103</f>
        <v>1606</v>
      </c>
      <c r="I103" s="326">
        <v>446</v>
      </c>
      <c r="J103" s="326">
        <v>373</v>
      </c>
      <c r="K103" s="326">
        <v>395</v>
      </c>
      <c r="L103" s="339">
        <v>392</v>
      </c>
      <c r="M103" s="310"/>
      <c r="N103" s="320"/>
    </row>
    <row r="104" spans="1:18">
      <c r="A104" s="320"/>
      <c r="B104" s="321"/>
      <c r="C104" s="171" t="s">
        <v>79</v>
      </c>
      <c r="D104" s="338">
        <v>-1</v>
      </c>
      <c r="E104" s="350"/>
      <c r="F104" s="862" t="s">
        <v>320</v>
      </c>
      <c r="G104" s="350"/>
      <c r="H104" s="517">
        <f>L104+K104+J104+I104</f>
        <v>0</v>
      </c>
      <c r="I104" s="349">
        <v>0</v>
      </c>
      <c r="J104" s="349">
        <v>-1</v>
      </c>
      <c r="K104" s="349">
        <v>0</v>
      </c>
      <c r="L104" s="338">
        <v>1</v>
      </c>
      <c r="M104" s="310"/>
      <c r="N104" s="320"/>
    </row>
    <row r="105" spans="1:18" s="172" customFormat="1">
      <c r="A105" s="176"/>
      <c r="B105" s="143"/>
      <c r="C105" s="143" t="s">
        <v>214</v>
      </c>
      <c r="D105" s="340">
        <f>D96+D97+D98+D99+D100+D103+D104</f>
        <v>1928</v>
      </c>
      <c r="E105" s="580"/>
      <c r="F105" s="864">
        <f t="shared" ref="F105:F111" si="4">D105/L105-1</f>
        <v>-4.2701092353525372E-2</v>
      </c>
      <c r="G105" s="580"/>
      <c r="H105" s="518">
        <f>H96+H97+H98+H99+H100+H103+H104</f>
        <v>8047</v>
      </c>
      <c r="I105" s="331">
        <f>I96+I97+I98+I99+I100+I103+I104</f>
        <v>2029</v>
      </c>
      <c r="J105" s="331">
        <f>J96+J97+J98+J99+J100+J103+J104</f>
        <v>1967</v>
      </c>
      <c r="K105" s="331">
        <f>K96+K97+K98+K99+K100+K103+K104</f>
        <v>2037</v>
      </c>
      <c r="L105" s="340">
        <f>L96+L97+L98+L99+L100+L103+L104</f>
        <v>2014</v>
      </c>
      <c r="M105" s="139"/>
      <c r="N105" s="176"/>
    </row>
    <row r="106" spans="1:18" s="172" customFormat="1">
      <c r="A106" s="176"/>
      <c r="B106" s="143"/>
      <c r="C106" s="143"/>
      <c r="D106" s="340"/>
      <c r="E106" s="580"/>
      <c r="F106" s="864"/>
      <c r="G106" s="580"/>
      <c r="H106" s="518"/>
      <c r="I106" s="331"/>
      <c r="J106" s="331"/>
      <c r="K106" s="331"/>
      <c r="L106" s="340"/>
      <c r="M106" s="139"/>
      <c r="N106" s="176"/>
    </row>
    <row r="107" spans="1:18" s="172" customFormat="1">
      <c r="A107" s="833"/>
      <c r="B107" s="834"/>
      <c r="C107" s="179" t="s">
        <v>237</v>
      </c>
      <c r="D107" s="330">
        <v>199</v>
      </c>
      <c r="E107" s="580"/>
      <c r="F107" s="1007">
        <f t="shared" si="4"/>
        <v>0.13714285714285723</v>
      </c>
      <c r="G107" s="580"/>
      <c r="H107" s="518">
        <f>L107+K107+J107+I107</f>
        <v>750</v>
      </c>
      <c r="I107" s="332">
        <v>192</v>
      </c>
      <c r="J107" s="332">
        <v>197</v>
      </c>
      <c r="K107" s="332">
        <v>186</v>
      </c>
      <c r="L107" s="330">
        <v>175</v>
      </c>
      <c r="M107" s="314"/>
      <c r="N107" s="176"/>
    </row>
    <row r="108" spans="1:18" s="172" customFormat="1">
      <c r="A108" s="176"/>
      <c r="B108" s="143"/>
      <c r="C108" s="179"/>
      <c r="D108" s="340"/>
      <c r="E108" s="805"/>
      <c r="F108" s="864"/>
      <c r="G108" s="805"/>
      <c r="H108" s="518"/>
      <c r="I108" s="331"/>
      <c r="J108" s="331"/>
      <c r="K108" s="331"/>
      <c r="L108" s="340"/>
      <c r="M108" s="139"/>
      <c r="N108" s="176"/>
    </row>
    <row r="109" spans="1:18" s="172" customFormat="1">
      <c r="A109" s="176"/>
      <c r="B109" s="143"/>
      <c r="C109" s="825" t="s">
        <v>42</v>
      </c>
      <c r="D109" s="340">
        <v>19</v>
      </c>
      <c r="E109" s="580"/>
      <c r="F109" s="1007">
        <f t="shared" si="4"/>
        <v>0.26666666666666661</v>
      </c>
      <c r="G109" s="580"/>
      <c r="H109" s="518">
        <f>L109+K109+J109+I109</f>
        <v>64</v>
      </c>
      <c r="I109" s="336">
        <v>16</v>
      </c>
      <c r="J109" s="336">
        <v>14</v>
      </c>
      <c r="K109" s="336">
        <v>19</v>
      </c>
      <c r="L109" s="340">
        <v>15</v>
      </c>
      <c r="M109" s="139"/>
      <c r="N109" s="176"/>
    </row>
    <row r="110" spans="1:18" s="172" customFormat="1">
      <c r="A110" s="176"/>
      <c r="B110" s="143"/>
      <c r="C110" s="179"/>
      <c r="D110" s="330"/>
      <c r="E110" s="804"/>
      <c r="F110" s="864"/>
      <c r="G110" s="804"/>
      <c r="H110" s="518"/>
      <c r="I110" s="331"/>
      <c r="J110" s="331"/>
      <c r="K110" s="331"/>
      <c r="L110" s="330"/>
      <c r="M110" s="312"/>
      <c r="N110" s="176"/>
      <c r="R110" s="182"/>
    </row>
    <row r="111" spans="1:18" s="172" customFormat="1">
      <c r="A111" s="176"/>
      <c r="B111" s="143"/>
      <c r="C111" s="143" t="s">
        <v>360</v>
      </c>
      <c r="D111" s="340">
        <f>D94+D107+D105+D109</f>
        <v>3158</v>
      </c>
      <c r="E111" s="580"/>
      <c r="F111" s="864">
        <f t="shared" si="4"/>
        <v>-1.1580594679186262E-2</v>
      </c>
      <c r="G111" s="580"/>
      <c r="H111" s="518">
        <f>H94+H107+H105+H109</f>
        <v>13022</v>
      </c>
      <c r="I111" s="336">
        <f>I94+I107+I105+I109</f>
        <v>3295</v>
      </c>
      <c r="J111" s="336">
        <f>J94+J107+J105+J109</f>
        <v>3256</v>
      </c>
      <c r="K111" s="336">
        <f>K94+K107+K105+K109</f>
        <v>3276</v>
      </c>
      <c r="L111" s="340">
        <f>L94+L107+L105+L109</f>
        <v>3195</v>
      </c>
      <c r="M111" s="139"/>
      <c r="N111" s="176"/>
    </row>
    <row r="112" spans="1:18">
      <c r="A112" s="164"/>
      <c r="B112" s="165"/>
      <c r="C112" s="143"/>
      <c r="D112" s="191"/>
      <c r="E112" s="170"/>
      <c r="F112" s="860"/>
      <c r="G112" s="170"/>
      <c r="H112" s="190"/>
      <c r="I112" s="170"/>
      <c r="J112" s="170"/>
      <c r="K112" s="170"/>
      <c r="L112" s="191"/>
      <c r="M112" s="137"/>
      <c r="N112" s="164"/>
    </row>
    <row r="113" spans="1:15" ht="9" customHeight="1">
      <c r="A113" s="164"/>
      <c r="B113" s="164"/>
      <c r="C113" s="164"/>
      <c r="D113" s="164"/>
      <c r="E113" s="164"/>
      <c r="F113" s="209"/>
      <c r="G113" s="164"/>
      <c r="H113" s="592"/>
      <c r="I113" s="592"/>
      <c r="J113" s="592"/>
      <c r="K113" s="592"/>
      <c r="L113" s="164"/>
      <c r="M113" s="164"/>
      <c r="N113" s="164"/>
    </row>
    <row r="114" spans="1:15" s="318" customFormat="1" ht="13.5" customHeight="1">
      <c r="A114" s="168"/>
      <c r="B114" s="184"/>
      <c r="C114" s="168"/>
      <c r="D114" s="188"/>
      <c r="E114" s="168"/>
      <c r="F114" s="169"/>
      <c r="G114" s="168"/>
      <c r="H114" s="183"/>
      <c r="I114" s="183"/>
      <c r="J114" s="183"/>
      <c r="K114" s="183"/>
      <c r="L114" s="188"/>
      <c r="M114" s="184"/>
      <c r="N114" s="184"/>
      <c r="O114" s="188"/>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65" orientation="portrait" r:id="rId1"/>
  <headerFooter alignWithMargins="0">
    <oddHeader>&amp;CKPN Investor Relations</oddHeader>
    <oddFooter>&amp;L&amp;8Q1 2012&amp;C&amp;8&amp;A&amp;R&amp;8                   &amp;P/&amp;N</oddFooter>
  </headerFooter>
  <rowBreaks count="1" manualBreakCount="1">
    <brk id="85"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view="pageBreakPreview" zoomScale="85" zoomScaleNormal="100" zoomScaleSheetLayoutView="85" workbookViewId="0"/>
  </sheetViews>
  <sheetFormatPr defaultRowHeight="12"/>
  <cols>
    <col min="1" max="1" width="1.28515625" style="154" customWidth="1"/>
    <col min="2" max="2" width="1.85546875" style="154" customWidth="1"/>
    <col min="3" max="3" width="44.7109375" style="154" bestFit="1" customWidth="1"/>
    <col min="4" max="4" width="8.7109375" style="154" customWidth="1"/>
    <col min="5" max="5" width="1.7109375" style="154" customWidth="1"/>
    <col min="6" max="6" width="8.7109375" style="208" customWidth="1"/>
    <col min="7" max="7" width="1.7109375" style="154" customWidth="1"/>
    <col min="8" max="12" width="8.7109375" style="154" customWidth="1"/>
    <col min="13" max="13" width="1.7109375" style="154" customWidth="1"/>
    <col min="14" max="14" width="1.28515625" style="154" customWidth="1"/>
    <col min="15" max="16384" width="9.140625" style="154"/>
  </cols>
  <sheetData>
    <row r="1" spans="1:17" ht="9" customHeight="1">
      <c r="A1" s="152"/>
      <c r="B1" s="152"/>
      <c r="C1" s="152"/>
      <c r="D1" s="152"/>
      <c r="E1" s="152"/>
      <c r="F1" s="153"/>
      <c r="G1" s="152"/>
      <c r="H1" s="152"/>
      <c r="I1" s="152"/>
      <c r="J1" s="152"/>
      <c r="K1" s="152"/>
      <c r="L1" s="152"/>
      <c r="M1" s="152"/>
      <c r="N1" s="152"/>
    </row>
    <row r="2" spans="1:17">
      <c r="A2" s="155"/>
      <c r="B2" s="160"/>
      <c r="C2" s="157" t="s">
        <v>50</v>
      </c>
      <c r="D2" s="159" t="s">
        <v>459</v>
      </c>
      <c r="E2" s="160"/>
      <c r="F2" s="860" t="s">
        <v>578</v>
      </c>
      <c r="G2" s="160"/>
      <c r="H2" s="233">
        <v>2011</v>
      </c>
      <c r="I2" s="160" t="s">
        <v>409</v>
      </c>
      <c r="J2" s="160" t="s">
        <v>373</v>
      </c>
      <c r="K2" s="160" t="s">
        <v>321</v>
      </c>
      <c r="L2" s="159" t="s">
        <v>310</v>
      </c>
      <c r="M2" s="304"/>
      <c r="N2" s="155"/>
    </row>
    <row r="3" spans="1:17" ht="14.25">
      <c r="A3" s="152"/>
      <c r="B3" s="163"/>
      <c r="C3" s="187" t="s">
        <v>434</v>
      </c>
      <c r="D3" s="159"/>
      <c r="E3" s="142"/>
      <c r="F3" s="861" t="s">
        <v>460</v>
      </c>
      <c r="G3" s="142"/>
      <c r="H3" s="158"/>
      <c r="I3" s="142"/>
      <c r="J3" s="142"/>
      <c r="K3" s="142"/>
      <c r="L3" s="159"/>
      <c r="M3" s="163"/>
      <c r="N3" s="152"/>
    </row>
    <row r="4" spans="1:17" ht="15.75">
      <c r="A4" s="152"/>
      <c r="B4" s="163"/>
      <c r="C4" s="163"/>
      <c r="D4" s="751"/>
      <c r="E4" s="752"/>
      <c r="F4" s="873"/>
      <c r="G4" s="749"/>
      <c r="H4" s="750"/>
      <c r="I4" s="752"/>
      <c r="J4" s="752"/>
      <c r="K4" s="752"/>
      <c r="L4" s="751"/>
      <c r="M4" s="311"/>
      <c r="N4" s="152"/>
    </row>
    <row r="5" spans="1:17">
      <c r="A5" s="152"/>
      <c r="B5" s="170"/>
      <c r="C5" s="171" t="s">
        <v>38</v>
      </c>
      <c r="D5" s="325">
        <v>645</v>
      </c>
      <c r="E5" s="326"/>
      <c r="F5" s="862">
        <f>D5/L5-1</f>
        <v>1.7350157728706517E-2</v>
      </c>
      <c r="G5" s="326"/>
      <c r="H5" s="517">
        <f>L5+K5+J5+I5</f>
        <v>2545</v>
      </c>
      <c r="I5" s="326">
        <v>632</v>
      </c>
      <c r="J5" s="326">
        <v>648</v>
      </c>
      <c r="K5" s="326">
        <v>631</v>
      </c>
      <c r="L5" s="325">
        <v>634</v>
      </c>
      <c r="M5" s="180"/>
      <c r="N5" s="152"/>
    </row>
    <row r="6" spans="1:17">
      <c r="A6" s="152"/>
      <c r="B6" s="170"/>
      <c r="C6" s="171" t="s">
        <v>39</v>
      </c>
      <c r="D6" s="325">
        <v>168</v>
      </c>
      <c r="E6" s="326"/>
      <c r="F6" s="862">
        <f t="shared" ref="F6:F28" si="0">D6/L6-1</f>
        <v>4.3478260869565188E-2</v>
      </c>
      <c r="G6" s="326"/>
      <c r="H6" s="517">
        <f>L6+K6+J6+I6</f>
        <v>648</v>
      </c>
      <c r="I6" s="326">
        <v>160</v>
      </c>
      <c r="J6" s="326">
        <v>165</v>
      </c>
      <c r="K6" s="326">
        <v>162</v>
      </c>
      <c r="L6" s="325">
        <v>161</v>
      </c>
      <c r="M6" s="180"/>
      <c r="N6" s="152"/>
    </row>
    <row r="7" spans="1:17">
      <c r="A7" s="152"/>
      <c r="B7" s="170"/>
      <c r="C7" s="171" t="s">
        <v>49</v>
      </c>
      <c r="D7" s="352">
        <v>68</v>
      </c>
      <c r="E7" s="349"/>
      <c r="F7" s="863">
        <f t="shared" si="0"/>
        <v>-0.10526315789473684</v>
      </c>
      <c r="G7" s="349"/>
      <c r="H7" s="517">
        <f>L7+K7+J7+I7</f>
        <v>308</v>
      </c>
      <c r="I7" s="349">
        <v>63</v>
      </c>
      <c r="J7" s="349">
        <v>84</v>
      </c>
      <c r="K7" s="349">
        <v>85</v>
      </c>
      <c r="L7" s="352">
        <v>76</v>
      </c>
      <c r="M7" s="180"/>
      <c r="N7" s="152"/>
    </row>
    <row r="8" spans="1:17">
      <c r="A8" s="152"/>
      <c r="B8" s="170"/>
      <c r="C8" s="171" t="s">
        <v>519</v>
      </c>
      <c r="D8" s="352">
        <v>-25</v>
      </c>
      <c r="E8" s="349"/>
      <c r="F8" s="863">
        <f t="shared" si="0"/>
        <v>-0.1071428571428571</v>
      </c>
      <c r="G8" s="349"/>
      <c r="H8" s="517">
        <f>L8+K8+J8+I8</f>
        <v>-119</v>
      </c>
      <c r="I8" s="349">
        <v>-31</v>
      </c>
      <c r="J8" s="349">
        <v>-29</v>
      </c>
      <c r="K8" s="349">
        <v>-31</v>
      </c>
      <c r="L8" s="352">
        <v>-28</v>
      </c>
      <c r="M8" s="180"/>
      <c r="N8" s="152"/>
    </row>
    <row r="9" spans="1:17" s="172" customFormat="1">
      <c r="A9" s="155"/>
      <c r="B9" s="142"/>
      <c r="C9" s="142" t="s">
        <v>40</v>
      </c>
      <c r="D9" s="499">
        <f>D5+D6+D7+D8</f>
        <v>856</v>
      </c>
      <c r="E9" s="331"/>
      <c r="F9" s="864">
        <f t="shared" si="0"/>
        <v>1.542111506524324E-2</v>
      </c>
      <c r="G9" s="331"/>
      <c r="H9" s="518">
        <f>H5+H6+H7+H8</f>
        <v>3382</v>
      </c>
      <c r="I9" s="331">
        <f>I5+I6+I7+I8</f>
        <v>824</v>
      </c>
      <c r="J9" s="331">
        <f>J5+J6+J7+J8</f>
        <v>868</v>
      </c>
      <c r="K9" s="331">
        <f>K5+K6+K7+K8</f>
        <v>847</v>
      </c>
      <c r="L9" s="499">
        <f>L5+L6+L7+L8</f>
        <v>843</v>
      </c>
      <c r="M9" s="139"/>
      <c r="N9" s="155"/>
    </row>
    <row r="10" spans="1:17" s="172" customFormat="1">
      <c r="A10" s="155"/>
      <c r="B10" s="142"/>
      <c r="C10" s="142"/>
      <c r="D10" s="499"/>
      <c r="E10" s="331"/>
      <c r="F10" s="864"/>
      <c r="G10" s="331"/>
      <c r="H10" s="518"/>
      <c r="I10" s="331"/>
      <c r="J10" s="331"/>
      <c r="K10" s="331"/>
      <c r="L10" s="499"/>
      <c r="M10" s="139"/>
      <c r="N10" s="155"/>
    </row>
    <row r="11" spans="1:17">
      <c r="A11" s="152"/>
      <c r="B11" s="163"/>
      <c r="C11" s="163" t="s">
        <v>443</v>
      </c>
      <c r="D11" s="338">
        <v>352</v>
      </c>
      <c r="E11" s="326"/>
      <c r="F11" s="862">
        <f t="shared" si="0"/>
        <v>-2.8328611898017497E-3</v>
      </c>
      <c r="G11" s="326"/>
      <c r="H11" s="517">
        <f>L11+K11+J11+I11</f>
        <v>1428</v>
      </c>
      <c r="I11" s="326">
        <v>354</v>
      </c>
      <c r="J11" s="326">
        <v>353</v>
      </c>
      <c r="K11" s="326">
        <v>368</v>
      </c>
      <c r="L11" s="338">
        <v>353</v>
      </c>
      <c r="M11" s="312"/>
      <c r="N11" s="152"/>
    </row>
    <row r="12" spans="1:17">
      <c r="A12" s="152"/>
      <c r="B12" s="163"/>
      <c r="C12" s="171" t="s">
        <v>444</v>
      </c>
      <c r="D12" s="338">
        <v>411</v>
      </c>
      <c r="E12" s="326"/>
      <c r="F12" s="862">
        <f t="shared" si="0"/>
        <v>1.9851116625310139E-2</v>
      </c>
      <c r="G12" s="326"/>
      <c r="H12" s="517">
        <f>L12+K12+J12+I12</f>
        <v>1628</v>
      </c>
      <c r="I12" s="326">
        <v>426</v>
      </c>
      <c r="J12" s="326">
        <v>401</v>
      </c>
      <c r="K12" s="326">
        <v>398</v>
      </c>
      <c r="L12" s="338">
        <v>403</v>
      </c>
      <c r="M12" s="180"/>
      <c r="N12" s="152"/>
    </row>
    <row r="13" spans="1:17">
      <c r="A13" s="152"/>
      <c r="B13" s="163"/>
      <c r="C13" s="171" t="s">
        <v>41</v>
      </c>
      <c r="D13" s="338">
        <v>430</v>
      </c>
      <c r="E13" s="326"/>
      <c r="F13" s="862">
        <f t="shared" si="0"/>
        <v>-3.8031319910514561E-2</v>
      </c>
      <c r="G13" s="326"/>
      <c r="H13" s="517">
        <f>L13+K13+J13+I13</f>
        <v>1761</v>
      </c>
      <c r="I13" s="326">
        <v>456</v>
      </c>
      <c r="J13" s="326">
        <v>417</v>
      </c>
      <c r="K13" s="326">
        <v>441</v>
      </c>
      <c r="L13" s="338">
        <v>447</v>
      </c>
      <c r="M13" s="180"/>
      <c r="N13" s="152"/>
    </row>
    <row r="14" spans="1:17">
      <c r="A14" s="152"/>
      <c r="B14" s="163"/>
      <c r="C14" s="171" t="s">
        <v>451</v>
      </c>
      <c r="D14" s="338">
        <v>484</v>
      </c>
      <c r="E14" s="326"/>
      <c r="F14" s="862">
        <f t="shared" si="0"/>
        <v>-4.1152263374485409E-3</v>
      </c>
      <c r="G14" s="326"/>
      <c r="H14" s="517">
        <f>L14+K14+J14+I14</f>
        <v>1962</v>
      </c>
      <c r="I14" s="326">
        <v>508</v>
      </c>
      <c r="J14" s="326">
        <v>486</v>
      </c>
      <c r="K14" s="326">
        <v>482</v>
      </c>
      <c r="L14" s="338">
        <v>486</v>
      </c>
      <c r="M14" s="180"/>
      <c r="N14" s="152"/>
    </row>
    <row r="15" spans="1:17">
      <c r="A15" s="152"/>
      <c r="B15" s="163"/>
      <c r="C15" s="171" t="s">
        <v>519</v>
      </c>
      <c r="D15" s="338">
        <v>-519</v>
      </c>
      <c r="E15" s="326"/>
      <c r="F15" s="862">
        <f t="shared" si="0"/>
        <v>-8.1415929203539794E-2</v>
      </c>
      <c r="G15" s="326"/>
      <c r="H15" s="517">
        <f>L15+K15+J15+I15</f>
        <v>-2235</v>
      </c>
      <c r="I15" s="326">
        <v>-560</v>
      </c>
      <c r="J15" s="326">
        <v>-554</v>
      </c>
      <c r="K15" s="326">
        <v>-556</v>
      </c>
      <c r="L15" s="338">
        <v>-565</v>
      </c>
      <c r="M15" s="180"/>
      <c r="N15" s="152"/>
    </row>
    <row r="16" spans="1:17" s="172" customFormat="1">
      <c r="A16" s="313"/>
      <c r="B16" s="215"/>
      <c r="C16" s="143" t="s">
        <v>274</v>
      </c>
      <c r="D16" s="340">
        <f>D11+D12+D13+D14+D15</f>
        <v>1158</v>
      </c>
      <c r="E16" s="331"/>
      <c r="F16" s="864">
        <f t="shared" si="0"/>
        <v>3.0249110320284656E-2</v>
      </c>
      <c r="G16" s="331"/>
      <c r="H16" s="518">
        <f>H11+H12+H13+H14+H15</f>
        <v>4544</v>
      </c>
      <c r="I16" s="331">
        <f>I11+I12+I13+I14+I15</f>
        <v>1184</v>
      </c>
      <c r="J16" s="331">
        <f>J11+J12+J13+J14+J15</f>
        <v>1103</v>
      </c>
      <c r="K16" s="331">
        <f>K11+K12+K13+K14+K15</f>
        <v>1133</v>
      </c>
      <c r="L16" s="340">
        <f>L11+L12+L13+L14+L15</f>
        <v>1124</v>
      </c>
      <c r="M16" s="314"/>
      <c r="N16" s="313"/>
      <c r="Q16" s="182"/>
    </row>
    <row r="17" spans="1:14">
      <c r="A17" s="197"/>
      <c r="B17" s="309"/>
      <c r="C17" s="143"/>
      <c r="D17" s="338"/>
      <c r="E17" s="326"/>
      <c r="F17" s="862"/>
      <c r="G17" s="326"/>
      <c r="H17" s="517"/>
      <c r="I17" s="326"/>
      <c r="J17" s="326"/>
      <c r="K17" s="326"/>
      <c r="L17" s="338"/>
      <c r="M17" s="310"/>
      <c r="N17" s="197"/>
    </row>
    <row r="18" spans="1:14">
      <c r="A18" s="197"/>
      <c r="B18" s="309"/>
      <c r="C18" s="171" t="s">
        <v>513</v>
      </c>
      <c r="D18" s="339">
        <v>450</v>
      </c>
      <c r="E18" s="326"/>
      <c r="F18" s="862">
        <f t="shared" si="0"/>
        <v>-1.3157894736842146E-2</v>
      </c>
      <c r="G18" s="326"/>
      <c r="H18" s="517">
        <f>L18+K18+J18+I18</f>
        <v>2256</v>
      </c>
      <c r="I18" s="326">
        <v>823</v>
      </c>
      <c r="J18" s="326">
        <v>516</v>
      </c>
      <c r="K18" s="326">
        <v>461</v>
      </c>
      <c r="L18" s="339">
        <v>456</v>
      </c>
      <c r="M18" s="310"/>
      <c r="N18" s="197"/>
    </row>
    <row r="19" spans="1:14">
      <c r="A19" s="197"/>
      <c r="B19" s="309"/>
      <c r="C19" s="171" t="s">
        <v>79</v>
      </c>
      <c r="D19" s="338">
        <v>-78</v>
      </c>
      <c r="E19" s="349"/>
      <c r="F19" s="862">
        <f t="shared" si="0"/>
        <v>-2.5000000000000022E-2</v>
      </c>
      <c r="G19" s="349"/>
      <c r="H19" s="517">
        <f>L19+K19+J19+I19</f>
        <v>-316</v>
      </c>
      <c r="I19" s="349">
        <v>-84</v>
      </c>
      <c r="J19" s="349">
        <v>-79</v>
      </c>
      <c r="K19" s="349">
        <v>-73</v>
      </c>
      <c r="L19" s="338">
        <v>-80</v>
      </c>
      <c r="M19" s="310"/>
      <c r="N19" s="197"/>
    </row>
    <row r="20" spans="1:14" s="172" customFormat="1">
      <c r="A20" s="155"/>
      <c r="B20" s="142"/>
      <c r="C20" s="143" t="s">
        <v>214</v>
      </c>
      <c r="D20" s="340">
        <f>D11+D12+D13+D14+D15+D18+D19</f>
        <v>1530</v>
      </c>
      <c r="E20" s="331"/>
      <c r="F20" s="864">
        <f t="shared" si="0"/>
        <v>2.0000000000000018E-2</v>
      </c>
      <c r="G20" s="331"/>
      <c r="H20" s="518">
        <f>H11+H12+H13+H14+H15+H18+H19</f>
        <v>6484</v>
      </c>
      <c r="I20" s="331">
        <f>I11+I12+I13+I14+I15+I18+I19</f>
        <v>1923</v>
      </c>
      <c r="J20" s="331">
        <f>J11+J12+J13+J14+J15+J18+J19</f>
        <v>1540</v>
      </c>
      <c r="K20" s="331">
        <f>K11+K12+K13+K14+K15+K18+K19</f>
        <v>1521</v>
      </c>
      <c r="L20" s="340">
        <f>L11+L12+L13+L14+L15+L18+L19</f>
        <v>1500</v>
      </c>
      <c r="M20" s="139"/>
      <c r="N20" s="155"/>
    </row>
    <row r="21" spans="1:14" s="172" customFormat="1">
      <c r="A21" s="155"/>
      <c r="B21" s="142"/>
      <c r="C21" s="142"/>
      <c r="D21" s="340"/>
      <c r="E21" s="331"/>
      <c r="F21" s="864"/>
      <c r="G21" s="331"/>
      <c r="H21" s="518"/>
      <c r="I21" s="331"/>
      <c r="J21" s="331"/>
      <c r="K21" s="331"/>
      <c r="L21" s="340"/>
      <c r="M21" s="139"/>
      <c r="N21" s="155"/>
    </row>
    <row r="22" spans="1:14" s="172" customFormat="1">
      <c r="A22" s="155"/>
      <c r="B22" s="142"/>
      <c r="C22" s="179" t="s">
        <v>237</v>
      </c>
      <c r="D22" s="330">
        <v>253</v>
      </c>
      <c r="E22" s="332"/>
      <c r="F22" s="1007">
        <f t="shared" si="0"/>
        <v>0.12946428571428581</v>
      </c>
      <c r="G22" s="332"/>
      <c r="H22" s="518">
        <f>L22+K22+J22+I22</f>
        <v>966</v>
      </c>
      <c r="I22" s="332">
        <v>247</v>
      </c>
      <c r="J22" s="332">
        <v>254</v>
      </c>
      <c r="K22" s="332">
        <v>241</v>
      </c>
      <c r="L22" s="330">
        <v>224</v>
      </c>
      <c r="M22" s="139"/>
      <c r="N22" s="155"/>
    </row>
    <row r="23" spans="1:14" s="172" customFormat="1">
      <c r="A23" s="155"/>
      <c r="B23" s="142"/>
      <c r="C23" s="142"/>
      <c r="D23" s="340"/>
      <c r="E23" s="331"/>
      <c r="F23" s="864"/>
      <c r="G23" s="331"/>
      <c r="H23" s="518"/>
      <c r="I23" s="331"/>
      <c r="J23" s="331"/>
      <c r="K23" s="331"/>
      <c r="L23" s="340"/>
      <c r="M23" s="139"/>
      <c r="N23" s="155"/>
    </row>
    <row r="24" spans="1:14" s="172" customFormat="1">
      <c r="A24" s="155"/>
      <c r="B24" s="142"/>
      <c r="C24" s="142" t="s">
        <v>42</v>
      </c>
      <c r="D24" s="340">
        <v>67</v>
      </c>
      <c r="E24" s="579"/>
      <c r="F24" s="1007">
        <f t="shared" si="0"/>
        <v>0.86111111111111116</v>
      </c>
      <c r="G24" s="579"/>
      <c r="H24" s="518">
        <f>L24+K24+J24+I24</f>
        <v>125</v>
      </c>
      <c r="I24" s="336">
        <v>27</v>
      </c>
      <c r="J24" s="336">
        <v>34</v>
      </c>
      <c r="K24" s="336">
        <v>28</v>
      </c>
      <c r="L24" s="340">
        <v>36</v>
      </c>
      <c r="M24" s="139"/>
      <c r="N24" s="155"/>
    </row>
    <row r="25" spans="1:14" s="172" customFormat="1">
      <c r="A25" s="155"/>
      <c r="B25" s="142"/>
      <c r="C25" s="142"/>
      <c r="D25" s="330"/>
      <c r="E25" s="348"/>
      <c r="F25" s="864"/>
      <c r="G25" s="348"/>
      <c r="H25" s="518"/>
      <c r="I25" s="331"/>
      <c r="J25" s="331"/>
      <c r="K25" s="331"/>
      <c r="L25" s="330"/>
      <c r="M25" s="139"/>
      <c r="N25" s="155"/>
    </row>
    <row r="26" spans="1:14" s="172" customFormat="1">
      <c r="A26" s="155"/>
      <c r="B26" s="142"/>
      <c r="C26" s="142" t="s">
        <v>51</v>
      </c>
      <c r="D26" s="340">
        <v>-79</v>
      </c>
      <c r="E26" s="348"/>
      <c r="F26" s="864">
        <f t="shared" si="0"/>
        <v>-1.2499999999999956E-2</v>
      </c>
      <c r="G26" s="348"/>
      <c r="H26" s="518">
        <f>L26+K26+J26+I26</f>
        <v>-343</v>
      </c>
      <c r="I26" s="331">
        <v>-82</v>
      </c>
      <c r="J26" s="331">
        <v>-90</v>
      </c>
      <c r="K26" s="331">
        <v>-91</v>
      </c>
      <c r="L26" s="340">
        <v>-80</v>
      </c>
      <c r="M26" s="139"/>
      <c r="N26" s="155"/>
    </row>
    <row r="27" spans="1:14" s="172" customFormat="1">
      <c r="A27" s="155"/>
      <c r="B27" s="142"/>
      <c r="C27" s="142"/>
      <c r="D27" s="340"/>
      <c r="E27" s="331"/>
      <c r="F27" s="864"/>
      <c r="G27" s="331"/>
      <c r="H27" s="518"/>
      <c r="I27" s="331"/>
      <c r="J27" s="331"/>
      <c r="K27" s="331"/>
      <c r="L27" s="340"/>
      <c r="M27" s="139"/>
      <c r="N27" s="155"/>
    </row>
    <row r="28" spans="1:14" s="172" customFormat="1">
      <c r="A28" s="155"/>
      <c r="B28" s="142"/>
      <c r="C28" s="142" t="s">
        <v>8</v>
      </c>
      <c r="D28" s="340">
        <f>D9+D22+D20+D24+D26</f>
        <v>2627</v>
      </c>
      <c r="E28" s="331"/>
      <c r="F28" s="864">
        <f t="shared" si="0"/>
        <v>4.122076892588189E-2</v>
      </c>
      <c r="G28" s="331"/>
      <c r="H28" s="518">
        <f>H9+H22+H20+H24+H26</f>
        <v>10614</v>
      </c>
      <c r="I28" s="336">
        <f>I9+I22+I20+I24+I26</f>
        <v>2939</v>
      </c>
      <c r="J28" s="336">
        <f>J9+J22+J20+J24+J26</f>
        <v>2606</v>
      </c>
      <c r="K28" s="336">
        <f>K9+K22+K20+K24+K26</f>
        <v>2546</v>
      </c>
      <c r="L28" s="340">
        <f>L9+L22+L20+L24+L26</f>
        <v>2523</v>
      </c>
      <c r="M28" s="139"/>
      <c r="N28" s="155"/>
    </row>
    <row r="29" spans="1:14">
      <c r="A29" s="152"/>
      <c r="B29" s="163"/>
      <c r="C29" s="142"/>
      <c r="D29" s="191"/>
      <c r="E29" s="170"/>
      <c r="F29" s="860"/>
      <c r="G29" s="170"/>
      <c r="H29" s="190"/>
      <c r="I29" s="170"/>
      <c r="J29" s="170"/>
      <c r="K29" s="170"/>
      <c r="L29" s="191"/>
      <c r="M29" s="142"/>
      <c r="N29" s="152"/>
    </row>
    <row r="30" spans="1:14" ht="9" customHeight="1">
      <c r="A30" s="152"/>
      <c r="B30" s="152"/>
      <c r="C30" s="152"/>
      <c r="D30" s="152"/>
      <c r="E30" s="152"/>
      <c r="F30" s="153"/>
      <c r="G30" s="152"/>
      <c r="H30" s="152"/>
      <c r="I30" s="152"/>
      <c r="J30" s="152"/>
      <c r="K30" s="152"/>
      <c r="L30" s="152"/>
      <c r="M30" s="152"/>
      <c r="N30" s="152"/>
    </row>
    <row r="31" spans="1:14" ht="14.25">
      <c r="A31" s="168"/>
      <c r="B31" s="974" t="s">
        <v>480</v>
      </c>
      <c r="C31" s="799"/>
      <c r="D31" s="799"/>
      <c r="E31" s="799"/>
      <c r="F31" s="169"/>
      <c r="G31" s="168"/>
      <c r="H31" s="168"/>
      <c r="I31" s="168"/>
      <c r="J31" s="168"/>
      <c r="K31" s="168"/>
      <c r="L31" s="168"/>
      <c r="M31" s="188"/>
      <c r="N31" s="188"/>
    </row>
    <row r="32" spans="1:14" ht="14.25">
      <c r="A32" s="168"/>
      <c r="B32" s="184"/>
      <c r="C32" s="168"/>
      <c r="D32" s="168"/>
      <c r="E32" s="168"/>
      <c r="F32" s="169"/>
      <c r="G32" s="168"/>
      <c r="H32" s="168"/>
      <c r="I32" s="168"/>
      <c r="J32" s="168"/>
      <c r="K32" s="168"/>
      <c r="L32" s="168"/>
      <c r="M32" s="188"/>
      <c r="N32" s="188"/>
    </row>
    <row r="33" spans="1:17" ht="9" customHeight="1">
      <c r="A33" s="152"/>
      <c r="B33" s="152"/>
      <c r="C33" s="152"/>
      <c r="D33" s="152"/>
      <c r="E33" s="152"/>
      <c r="F33" s="153"/>
      <c r="G33" s="152"/>
      <c r="H33" s="152"/>
      <c r="I33" s="152"/>
      <c r="J33" s="152"/>
      <c r="K33" s="152"/>
      <c r="L33" s="152"/>
      <c r="M33" s="152"/>
      <c r="N33" s="152"/>
    </row>
    <row r="34" spans="1:17">
      <c r="A34" s="155"/>
      <c r="B34" s="160"/>
      <c r="C34" s="157" t="s">
        <v>50</v>
      </c>
      <c r="D34" s="159" t="s">
        <v>459</v>
      </c>
      <c r="E34" s="160"/>
      <c r="F34" s="860" t="s">
        <v>578</v>
      </c>
      <c r="G34" s="160"/>
      <c r="H34" s="233">
        <v>2011</v>
      </c>
      <c r="I34" s="160" t="s">
        <v>409</v>
      </c>
      <c r="J34" s="160" t="s">
        <v>373</v>
      </c>
      <c r="K34" s="160" t="s">
        <v>321</v>
      </c>
      <c r="L34" s="159" t="s">
        <v>310</v>
      </c>
      <c r="M34" s="304"/>
      <c r="N34" s="155"/>
    </row>
    <row r="35" spans="1:17" ht="14.25">
      <c r="A35" s="152"/>
      <c r="B35" s="163"/>
      <c r="C35" s="831" t="s">
        <v>292</v>
      </c>
      <c r="D35" s="159"/>
      <c r="E35" s="142"/>
      <c r="F35" s="861" t="s">
        <v>460</v>
      </c>
      <c r="G35" s="163"/>
      <c r="H35" s="158"/>
      <c r="I35" s="163"/>
      <c r="J35" s="163"/>
      <c r="K35" s="163"/>
      <c r="L35" s="159"/>
      <c r="M35" s="163"/>
      <c r="N35" s="152"/>
    </row>
    <row r="36" spans="1:17" ht="15.75">
      <c r="A36" s="152"/>
      <c r="B36" s="163"/>
      <c r="C36" s="163"/>
      <c r="D36" s="751"/>
      <c r="E36" s="752"/>
      <c r="F36" s="873"/>
      <c r="G36" s="163"/>
      <c r="H36" s="167"/>
      <c r="I36" s="163"/>
      <c r="J36" s="163"/>
      <c r="K36" s="163"/>
      <c r="L36" s="168"/>
      <c r="M36" s="308"/>
      <c r="N36" s="152"/>
    </row>
    <row r="37" spans="1:17">
      <c r="A37" s="152"/>
      <c r="B37" s="163"/>
      <c r="C37" s="171" t="s">
        <v>38</v>
      </c>
      <c r="D37" s="325">
        <v>80</v>
      </c>
      <c r="E37" s="326"/>
      <c r="F37" s="863">
        <f>D37/L37-1</f>
        <v>-0.11111111111111116</v>
      </c>
      <c r="G37" s="326"/>
      <c r="H37" s="517">
        <f>L37+K37+J37+I37</f>
        <v>358</v>
      </c>
      <c r="I37" s="326">
        <v>87</v>
      </c>
      <c r="J37" s="326">
        <v>91</v>
      </c>
      <c r="K37" s="326">
        <v>90</v>
      </c>
      <c r="L37" s="325">
        <v>90</v>
      </c>
      <c r="M37" s="180"/>
      <c r="N37" s="152"/>
    </row>
    <row r="38" spans="1:17">
      <c r="A38" s="152"/>
      <c r="B38" s="163"/>
      <c r="C38" s="171" t="s">
        <v>39</v>
      </c>
      <c r="D38" s="325">
        <v>23</v>
      </c>
      <c r="E38" s="326"/>
      <c r="F38" s="863">
        <f t="shared" ref="F38:F58" si="1">D38/L38-1</f>
        <v>0.14999999999999991</v>
      </c>
      <c r="G38" s="326"/>
      <c r="H38" s="517">
        <f>L38+K38+J38+I38</f>
        <v>86</v>
      </c>
      <c r="I38" s="326">
        <v>20</v>
      </c>
      <c r="J38" s="326">
        <v>27</v>
      </c>
      <c r="K38" s="326">
        <v>19</v>
      </c>
      <c r="L38" s="325">
        <v>20</v>
      </c>
      <c r="M38" s="180"/>
      <c r="N38" s="152"/>
    </row>
    <row r="39" spans="1:17">
      <c r="A39" s="152"/>
      <c r="B39" s="163"/>
      <c r="C39" s="171" t="s">
        <v>49</v>
      </c>
      <c r="D39" s="972">
        <v>0</v>
      </c>
      <c r="E39" s="349"/>
      <c r="F39" s="862">
        <v>0</v>
      </c>
      <c r="G39" s="349"/>
      <c r="H39" s="517">
        <f>L39+K39+J39+I39</f>
        <v>0</v>
      </c>
      <c r="I39" s="349">
        <v>0</v>
      </c>
      <c r="J39" s="349">
        <v>0</v>
      </c>
      <c r="K39" s="349">
        <v>0</v>
      </c>
      <c r="L39" s="325">
        <v>0</v>
      </c>
      <c r="M39" s="180"/>
      <c r="N39" s="152"/>
    </row>
    <row r="40" spans="1:17">
      <c r="A40" s="152"/>
      <c r="B40" s="163"/>
      <c r="C40" s="171" t="s">
        <v>519</v>
      </c>
      <c r="D40" s="325">
        <v>1</v>
      </c>
      <c r="E40" s="349"/>
      <c r="F40" s="863" t="s">
        <v>320</v>
      </c>
      <c r="G40" s="349"/>
      <c r="H40" s="517">
        <f>L40+K40+J40+I40</f>
        <v>0</v>
      </c>
      <c r="I40" s="349">
        <v>-2</v>
      </c>
      <c r="J40" s="349">
        <v>1</v>
      </c>
      <c r="K40" s="349">
        <v>3</v>
      </c>
      <c r="L40" s="325">
        <v>-2</v>
      </c>
      <c r="M40" s="180"/>
      <c r="N40" s="152"/>
    </row>
    <row r="41" spans="1:17" s="172" customFormat="1">
      <c r="A41" s="155"/>
      <c r="B41" s="142"/>
      <c r="C41" s="142" t="s">
        <v>40</v>
      </c>
      <c r="D41" s="499">
        <f>D37+D38+D39+D40</f>
        <v>104</v>
      </c>
      <c r="E41" s="331"/>
      <c r="F41" s="864">
        <f t="shared" si="1"/>
        <v>-3.703703703703709E-2</v>
      </c>
      <c r="G41" s="331"/>
      <c r="H41" s="518">
        <f>H37+H38+H39+H40</f>
        <v>444</v>
      </c>
      <c r="I41" s="331">
        <f>I37+I38+I39+I40</f>
        <v>105</v>
      </c>
      <c r="J41" s="331">
        <f>J37+J38+J39+J40</f>
        <v>119</v>
      </c>
      <c r="K41" s="331">
        <f>K37+K38+K39+K40</f>
        <v>112</v>
      </c>
      <c r="L41" s="499">
        <f>L37+L38+L39+L40</f>
        <v>108</v>
      </c>
      <c r="M41" s="139"/>
      <c r="N41" s="155"/>
    </row>
    <row r="42" spans="1:17" s="172" customFormat="1">
      <c r="A42" s="155"/>
      <c r="B42" s="142"/>
      <c r="C42" s="142"/>
      <c r="D42" s="499"/>
      <c r="E42" s="331"/>
      <c r="F42" s="864"/>
      <c r="G42" s="331"/>
      <c r="H42" s="518"/>
      <c r="I42" s="331"/>
      <c r="J42" s="331"/>
      <c r="K42" s="331"/>
      <c r="L42" s="499"/>
      <c r="M42" s="139"/>
      <c r="N42" s="155"/>
    </row>
    <row r="43" spans="1:17">
      <c r="A43" s="152"/>
      <c r="B43" s="163"/>
      <c r="C43" s="163" t="s">
        <v>443</v>
      </c>
      <c r="D43" s="338">
        <v>4</v>
      </c>
      <c r="E43" s="326"/>
      <c r="F43" s="862">
        <f t="shared" si="1"/>
        <v>0</v>
      </c>
      <c r="G43" s="326"/>
      <c r="H43" s="517">
        <f>L43+K43+J43+I43</f>
        <v>20</v>
      </c>
      <c r="I43" s="326">
        <v>6</v>
      </c>
      <c r="J43" s="326">
        <v>5</v>
      </c>
      <c r="K43" s="326">
        <v>5</v>
      </c>
      <c r="L43" s="338">
        <v>4</v>
      </c>
      <c r="M43" s="312"/>
      <c r="N43" s="152"/>
    </row>
    <row r="44" spans="1:17">
      <c r="A44" s="152"/>
      <c r="B44" s="163"/>
      <c r="C44" s="171" t="s">
        <v>444</v>
      </c>
      <c r="D44" s="338">
        <v>36</v>
      </c>
      <c r="E44" s="326"/>
      <c r="F44" s="863">
        <f t="shared" si="1"/>
        <v>0.16129032258064524</v>
      </c>
      <c r="G44" s="326"/>
      <c r="H44" s="517">
        <f>L44+K44+J44+I44</f>
        <v>128</v>
      </c>
      <c r="I44" s="326">
        <v>39</v>
      </c>
      <c r="J44" s="326">
        <v>30</v>
      </c>
      <c r="K44" s="326">
        <v>28</v>
      </c>
      <c r="L44" s="338">
        <v>31</v>
      </c>
      <c r="M44" s="180"/>
      <c r="N44" s="152"/>
    </row>
    <row r="45" spans="1:17">
      <c r="A45" s="152"/>
      <c r="B45" s="163"/>
      <c r="C45" s="171" t="s">
        <v>41</v>
      </c>
      <c r="D45" s="338">
        <v>9</v>
      </c>
      <c r="E45" s="326"/>
      <c r="F45" s="863">
        <f t="shared" si="1"/>
        <v>0.125</v>
      </c>
      <c r="G45" s="326"/>
      <c r="H45" s="517">
        <f>L45+K45+J45+I45</f>
        <v>33</v>
      </c>
      <c r="I45" s="326">
        <v>9</v>
      </c>
      <c r="J45" s="326">
        <v>8</v>
      </c>
      <c r="K45" s="326">
        <v>8</v>
      </c>
      <c r="L45" s="338">
        <v>8</v>
      </c>
      <c r="M45" s="180"/>
      <c r="N45" s="152"/>
    </row>
    <row r="46" spans="1:17">
      <c r="A46" s="152"/>
      <c r="B46" s="163"/>
      <c r="C46" s="171" t="s">
        <v>451</v>
      </c>
      <c r="D46" s="338">
        <v>163</v>
      </c>
      <c r="E46" s="326"/>
      <c r="F46" s="862">
        <f t="shared" si="1"/>
        <v>-4.6783625730994149E-2</v>
      </c>
      <c r="G46" s="326"/>
      <c r="H46" s="517">
        <f>L46+K46+J46+I46</f>
        <v>704</v>
      </c>
      <c r="I46" s="326">
        <v>170</v>
      </c>
      <c r="J46" s="326">
        <v>187</v>
      </c>
      <c r="K46" s="326">
        <v>176</v>
      </c>
      <c r="L46" s="338">
        <v>171</v>
      </c>
      <c r="M46" s="180"/>
      <c r="N46" s="152"/>
    </row>
    <row r="47" spans="1:17">
      <c r="A47" s="152"/>
      <c r="B47" s="163"/>
      <c r="C47" s="171" t="s">
        <v>519</v>
      </c>
      <c r="D47" s="338">
        <v>-2</v>
      </c>
      <c r="E47" s="326"/>
      <c r="F47" s="862" t="s">
        <v>320</v>
      </c>
      <c r="G47" s="326"/>
      <c r="H47" s="517">
        <f>L47+K47+J47+I47</f>
        <v>0</v>
      </c>
      <c r="I47" s="326">
        <v>0</v>
      </c>
      <c r="J47" s="326">
        <v>0</v>
      </c>
      <c r="K47" s="326">
        <v>-1</v>
      </c>
      <c r="L47" s="338">
        <v>1</v>
      </c>
      <c r="M47" s="180"/>
      <c r="N47" s="152"/>
    </row>
    <row r="48" spans="1:17" s="172" customFormat="1">
      <c r="A48" s="313"/>
      <c r="B48" s="215"/>
      <c r="C48" s="143" t="s">
        <v>274</v>
      </c>
      <c r="D48" s="340">
        <f>D43+D44+D45+D46+D47</f>
        <v>210</v>
      </c>
      <c r="E48" s="331"/>
      <c r="F48" s="864">
        <f t="shared" si="1"/>
        <v>-2.3255813953488413E-2</v>
      </c>
      <c r="G48" s="331"/>
      <c r="H48" s="518">
        <f>H43+H44+H45+H46+H47</f>
        <v>885</v>
      </c>
      <c r="I48" s="331">
        <f>I43+I44+I45+I46+I47</f>
        <v>224</v>
      </c>
      <c r="J48" s="331">
        <f>J43+J44+J45+J46+J47</f>
        <v>230</v>
      </c>
      <c r="K48" s="331">
        <f>K43+K44+K45+K46+K47</f>
        <v>216</v>
      </c>
      <c r="L48" s="340">
        <f>L43+L44+L45+L46+L47</f>
        <v>215</v>
      </c>
      <c r="M48" s="314"/>
      <c r="N48" s="313"/>
      <c r="Q48" s="182"/>
    </row>
    <row r="49" spans="1:16">
      <c r="A49" s="197"/>
      <c r="B49" s="309"/>
      <c r="C49" s="143"/>
      <c r="D49" s="338"/>
      <c r="E49" s="326"/>
      <c r="F49" s="862"/>
      <c r="G49" s="326"/>
      <c r="H49" s="517"/>
      <c r="I49" s="326"/>
      <c r="J49" s="326"/>
      <c r="K49" s="326"/>
      <c r="L49" s="338"/>
      <c r="M49" s="310"/>
      <c r="N49" s="197"/>
    </row>
    <row r="50" spans="1:16">
      <c r="A50" s="197"/>
      <c r="B50" s="309"/>
      <c r="C50" s="171" t="s">
        <v>513</v>
      </c>
      <c r="D50" s="339">
        <v>14</v>
      </c>
      <c r="E50" s="326"/>
      <c r="F50" s="863">
        <f t="shared" si="1"/>
        <v>-0.33333333333333337</v>
      </c>
      <c r="G50" s="326"/>
      <c r="H50" s="517">
        <f>L50+K50+J50+I50</f>
        <v>199</v>
      </c>
      <c r="I50" s="326">
        <v>137</v>
      </c>
      <c r="J50" s="326">
        <v>21</v>
      </c>
      <c r="K50" s="326">
        <v>20</v>
      </c>
      <c r="L50" s="339">
        <v>21</v>
      </c>
      <c r="M50" s="310"/>
      <c r="N50" s="197"/>
      <c r="P50" s="721"/>
    </row>
    <row r="51" spans="1:16">
      <c r="A51" s="197"/>
      <c r="B51" s="309"/>
      <c r="C51" s="171" t="s">
        <v>79</v>
      </c>
      <c r="D51" s="338">
        <v>0</v>
      </c>
      <c r="E51" s="349"/>
      <c r="F51" s="863">
        <f t="shared" si="1"/>
        <v>-1</v>
      </c>
      <c r="G51" s="349"/>
      <c r="H51" s="517">
        <f>L51+K51+J51+I51</f>
        <v>1</v>
      </c>
      <c r="I51" s="349">
        <v>1</v>
      </c>
      <c r="J51" s="349">
        <v>-1</v>
      </c>
      <c r="K51" s="349">
        <v>2</v>
      </c>
      <c r="L51" s="338">
        <v>-1</v>
      </c>
      <c r="M51" s="310"/>
      <c r="N51" s="197"/>
    </row>
    <row r="52" spans="1:16" s="172" customFormat="1">
      <c r="A52" s="155"/>
      <c r="B52" s="142"/>
      <c r="C52" s="143" t="s">
        <v>214</v>
      </c>
      <c r="D52" s="340">
        <f>D43+D44+D45+D46+D47+D50+D51</f>
        <v>224</v>
      </c>
      <c r="E52" s="331"/>
      <c r="F52" s="864">
        <f t="shared" si="1"/>
        <v>-4.6808510638297829E-2</v>
      </c>
      <c r="G52" s="331"/>
      <c r="H52" s="518">
        <f>H43+H44+H45+H46+H47+H50+H51</f>
        <v>1085</v>
      </c>
      <c r="I52" s="331">
        <f>I43+I44+I45+I46+I47+I50+I51</f>
        <v>362</v>
      </c>
      <c r="J52" s="331">
        <f>J43+J44+J45+J46+J47+J50+J51</f>
        <v>250</v>
      </c>
      <c r="K52" s="331">
        <f>K43+K44+K45+K46+K47+K50+K51</f>
        <v>238</v>
      </c>
      <c r="L52" s="340">
        <f>L43+L44+L45+L46+L47+L50+L51</f>
        <v>235</v>
      </c>
      <c r="M52" s="139"/>
      <c r="N52" s="155"/>
    </row>
    <row r="53" spans="1:16" s="172" customFormat="1">
      <c r="A53" s="155"/>
      <c r="B53" s="142"/>
      <c r="C53" s="143"/>
      <c r="D53" s="340"/>
      <c r="E53" s="331"/>
      <c r="F53" s="864"/>
      <c r="G53" s="331"/>
      <c r="H53" s="518"/>
      <c r="I53" s="331"/>
      <c r="J53" s="331"/>
      <c r="K53" s="331"/>
      <c r="L53" s="340"/>
      <c r="M53" s="139"/>
      <c r="N53" s="155"/>
    </row>
    <row r="54" spans="1:16" s="172" customFormat="1">
      <c r="A54" s="155"/>
      <c r="B54" s="142"/>
      <c r="C54" s="179" t="s">
        <v>237</v>
      </c>
      <c r="D54" s="330">
        <v>2</v>
      </c>
      <c r="E54" s="332"/>
      <c r="F54" s="864">
        <f t="shared" si="1"/>
        <v>0</v>
      </c>
      <c r="G54" s="332"/>
      <c r="H54" s="518">
        <f>L54+K54+J54+I54</f>
        <v>8</v>
      </c>
      <c r="I54" s="332">
        <v>2</v>
      </c>
      <c r="J54" s="332">
        <v>2</v>
      </c>
      <c r="K54" s="332">
        <v>2</v>
      </c>
      <c r="L54" s="330">
        <v>2</v>
      </c>
      <c r="M54" s="139"/>
      <c r="N54" s="155"/>
    </row>
    <row r="55" spans="1:16" s="172" customFormat="1">
      <c r="A55" s="155"/>
      <c r="B55" s="142"/>
      <c r="C55" s="142"/>
      <c r="D55" s="340"/>
      <c r="E55" s="331"/>
      <c r="F55" s="864"/>
      <c r="G55" s="331"/>
      <c r="H55" s="518"/>
      <c r="I55" s="331"/>
      <c r="J55" s="331"/>
      <c r="K55" s="331"/>
      <c r="L55" s="340"/>
      <c r="M55" s="139"/>
      <c r="N55" s="155"/>
    </row>
    <row r="56" spans="1:16" s="172" customFormat="1">
      <c r="A56" s="155"/>
      <c r="B56" s="142"/>
      <c r="C56" s="142" t="s">
        <v>42</v>
      </c>
      <c r="D56" s="335">
        <v>1</v>
      </c>
      <c r="E56" s="579"/>
      <c r="F56" s="1007">
        <f t="shared" si="1"/>
        <v>-0.5</v>
      </c>
      <c r="G56" s="579"/>
      <c r="H56" s="518">
        <f>L56+K56+J56+I56</f>
        <v>3</v>
      </c>
      <c r="I56" s="336">
        <v>1</v>
      </c>
      <c r="J56" s="336">
        <v>0</v>
      </c>
      <c r="K56" s="336">
        <v>0</v>
      </c>
      <c r="L56" s="335">
        <v>2</v>
      </c>
      <c r="M56" s="139"/>
      <c r="N56" s="155"/>
    </row>
    <row r="57" spans="1:16" s="172" customFormat="1">
      <c r="A57" s="155"/>
      <c r="B57" s="142"/>
      <c r="C57" s="142"/>
      <c r="D57" s="330"/>
      <c r="E57" s="348"/>
      <c r="F57" s="864"/>
      <c r="G57" s="348"/>
      <c r="H57" s="518"/>
      <c r="I57" s="331"/>
      <c r="J57" s="331"/>
      <c r="K57" s="331"/>
      <c r="L57" s="330"/>
      <c r="M57" s="139"/>
      <c r="N57" s="155"/>
    </row>
    <row r="58" spans="1:16" s="172" customFormat="1">
      <c r="A58" s="155"/>
      <c r="B58" s="142"/>
      <c r="C58" s="142" t="s">
        <v>580</v>
      </c>
      <c r="D58" s="340">
        <f>D41+D54+D52+D56</f>
        <v>331</v>
      </c>
      <c r="E58" s="348"/>
      <c r="F58" s="864">
        <f t="shared" si="1"/>
        <v>-4.6109510086455363E-2</v>
      </c>
      <c r="G58" s="348"/>
      <c r="H58" s="518">
        <f>H41+H54+H52+H56</f>
        <v>1540</v>
      </c>
      <c r="I58" s="336">
        <f>I41+I54+I52+I56</f>
        <v>470</v>
      </c>
      <c r="J58" s="336">
        <f>J41+J54+J52+J56</f>
        <v>371</v>
      </c>
      <c r="K58" s="336">
        <f>K41+K54+K52+K56</f>
        <v>352</v>
      </c>
      <c r="L58" s="340">
        <f>L41+L54+L52+L56</f>
        <v>347</v>
      </c>
      <c r="M58" s="139"/>
      <c r="N58" s="155"/>
    </row>
    <row r="59" spans="1:16">
      <c r="A59" s="152"/>
      <c r="B59" s="163"/>
      <c r="C59" s="142"/>
      <c r="D59" s="191"/>
      <c r="E59" s="170"/>
      <c r="F59" s="860"/>
      <c r="G59" s="170"/>
      <c r="H59" s="190"/>
      <c r="I59" s="170"/>
      <c r="J59" s="170"/>
      <c r="K59" s="170"/>
      <c r="L59" s="191"/>
      <c r="M59" s="180"/>
      <c r="N59" s="152"/>
    </row>
    <row r="60" spans="1:16" ht="9" customHeight="1">
      <c r="A60" s="152"/>
      <c r="B60" s="152"/>
      <c r="C60" s="152"/>
      <c r="D60" s="152"/>
      <c r="E60" s="152"/>
      <c r="F60" s="153"/>
      <c r="G60" s="152"/>
      <c r="H60" s="152"/>
      <c r="I60" s="152"/>
      <c r="J60" s="152"/>
      <c r="K60" s="152"/>
      <c r="L60" s="152"/>
      <c r="M60" s="152"/>
      <c r="N60" s="152"/>
    </row>
    <row r="61" spans="1:16" ht="14.25">
      <c r="A61" s="168"/>
      <c r="B61" s="974" t="s">
        <v>514</v>
      </c>
      <c r="C61" s="799"/>
      <c r="D61" s="799"/>
      <c r="E61" s="799"/>
      <c r="F61" s="169"/>
      <c r="G61" s="168"/>
      <c r="H61" s="168"/>
      <c r="I61" s="168"/>
      <c r="J61" s="168"/>
      <c r="K61" s="168"/>
      <c r="L61" s="168"/>
      <c r="M61" s="188"/>
      <c r="N61" s="188"/>
    </row>
    <row r="62" spans="1:16" ht="14.25">
      <c r="A62" s="168"/>
      <c r="B62" s="184"/>
      <c r="C62" s="168"/>
      <c r="D62" s="168"/>
      <c r="E62" s="168"/>
      <c r="F62" s="169"/>
      <c r="G62" s="168"/>
      <c r="H62" s="168"/>
      <c r="I62" s="168"/>
      <c r="J62" s="168"/>
      <c r="K62" s="168"/>
      <c r="L62" s="168"/>
      <c r="M62" s="188"/>
      <c r="N62" s="188"/>
    </row>
    <row r="63" spans="1:16" ht="9" customHeight="1">
      <c r="A63" s="152"/>
      <c r="B63" s="152"/>
      <c r="C63" s="152"/>
      <c r="D63" s="152"/>
      <c r="E63" s="152"/>
      <c r="F63" s="153"/>
      <c r="G63" s="152"/>
      <c r="H63" s="152"/>
      <c r="I63" s="152"/>
      <c r="J63" s="152"/>
      <c r="K63" s="152"/>
      <c r="L63" s="152"/>
      <c r="M63" s="152"/>
      <c r="N63" s="152"/>
    </row>
    <row r="64" spans="1:16">
      <c r="A64" s="155"/>
      <c r="B64" s="160"/>
      <c r="C64" s="157" t="s">
        <v>50</v>
      </c>
      <c r="D64" s="159" t="s">
        <v>459</v>
      </c>
      <c r="E64" s="160"/>
      <c r="F64" s="860" t="s">
        <v>578</v>
      </c>
      <c r="G64" s="160"/>
      <c r="H64" s="233">
        <v>2011</v>
      </c>
      <c r="I64" s="160" t="s">
        <v>409</v>
      </c>
      <c r="J64" s="160" t="s">
        <v>373</v>
      </c>
      <c r="K64" s="160" t="s">
        <v>321</v>
      </c>
      <c r="L64" s="159" t="s">
        <v>310</v>
      </c>
      <c r="M64" s="304"/>
      <c r="N64" s="155"/>
    </row>
    <row r="65" spans="1:17" ht="14.25">
      <c r="A65" s="152"/>
      <c r="B65" s="163"/>
      <c r="C65" s="831" t="s">
        <v>293</v>
      </c>
      <c r="D65" s="159"/>
      <c r="E65" s="142"/>
      <c r="F65" s="861" t="s">
        <v>460</v>
      </c>
      <c r="G65" s="163"/>
      <c r="H65" s="158"/>
      <c r="I65" s="163"/>
      <c r="J65" s="163"/>
      <c r="K65" s="163"/>
      <c r="L65" s="159"/>
      <c r="M65" s="163"/>
      <c r="N65" s="152"/>
    </row>
    <row r="66" spans="1:17" ht="15.75">
      <c r="A66" s="152"/>
      <c r="B66" s="163"/>
      <c r="C66" s="163"/>
      <c r="D66" s="751"/>
      <c r="E66" s="752"/>
      <c r="F66" s="873"/>
      <c r="G66" s="163"/>
      <c r="H66" s="167"/>
      <c r="I66" s="163"/>
      <c r="J66" s="163"/>
      <c r="K66" s="163"/>
      <c r="L66" s="168"/>
      <c r="M66" s="308"/>
      <c r="N66" s="152"/>
    </row>
    <row r="67" spans="1:17">
      <c r="A67" s="152"/>
      <c r="B67" s="163"/>
      <c r="C67" s="171" t="s">
        <v>38</v>
      </c>
      <c r="D67" s="325">
        <v>74</v>
      </c>
      <c r="E67" s="326"/>
      <c r="F67" s="862">
        <f>D67/L67-1</f>
        <v>2.7777777777777679E-2</v>
      </c>
      <c r="G67" s="326"/>
      <c r="H67" s="517">
        <f>L67+K67+J67+I67</f>
        <v>298</v>
      </c>
      <c r="I67" s="326">
        <v>80</v>
      </c>
      <c r="J67" s="326">
        <v>74</v>
      </c>
      <c r="K67" s="326">
        <v>72</v>
      </c>
      <c r="L67" s="325">
        <v>72</v>
      </c>
      <c r="M67" s="180"/>
      <c r="N67" s="152"/>
    </row>
    <row r="68" spans="1:17">
      <c r="A68" s="152"/>
      <c r="B68" s="163"/>
      <c r="C68" s="171" t="s">
        <v>39</v>
      </c>
      <c r="D68" s="325">
        <v>14</v>
      </c>
      <c r="E68" s="326"/>
      <c r="F68" s="863">
        <f t="shared" ref="F68:F70" si="2">D68/L68-1</f>
        <v>0.16666666666666674</v>
      </c>
      <c r="G68" s="326"/>
      <c r="H68" s="517">
        <f>L68+K68+J68+I68</f>
        <v>54</v>
      </c>
      <c r="I68" s="326">
        <v>16</v>
      </c>
      <c r="J68" s="326">
        <v>13</v>
      </c>
      <c r="K68" s="326">
        <v>13</v>
      </c>
      <c r="L68" s="325">
        <v>12</v>
      </c>
      <c r="M68" s="180"/>
      <c r="N68" s="152"/>
    </row>
    <row r="69" spans="1:17">
      <c r="A69" s="152"/>
      <c r="B69" s="163"/>
      <c r="C69" s="171" t="s">
        <v>49</v>
      </c>
      <c r="D69" s="352">
        <v>3</v>
      </c>
      <c r="E69" s="349"/>
      <c r="F69" s="862">
        <f t="shared" si="2"/>
        <v>0</v>
      </c>
      <c r="G69" s="349"/>
      <c r="H69" s="517">
        <f>L69+K69+J69+I69</f>
        <v>14</v>
      </c>
      <c r="I69" s="349">
        <v>3</v>
      </c>
      <c r="J69" s="349">
        <v>4</v>
      </c>
      <c r="K69" s="349">
        <v>4</v>
      </c>
      <c r="L69" s="352">
        <v>3</v>
      </c>
      <c r="M69" s="180"/>
      <c r="N69" s="152"/>
    </row>
    <row r="70" spans="1:17">
      <c r="A70" s="152"/>
      <c r="B70" s="163"/>
      <c r="C70" s="171" t="s">
        <v>519</v>
      </c>
      <c r="D70" s="352">
        <v>0</v>
      </c>
      <c r="E70" s="349"/>
      <c r="F70" s="863">
        <f t="shared" si="2"/>
        <v>-1</v>
      </c>
      <c r="G70" s="349"/>
      <c r="H70" s="517">
        <f>L70+K70+J70+I70</f>
        <v>0</v>
      </c>
      <c r="I70" s="349">
        <v>0</v>
      </c>
      <c r="J70" s="349">
        <v>1</v>
      </c>
      <c r="K70" s="349">
        <v>-2</v>
      </c>
      <c r="L70" s="352">
        <v>1</v>
      </c>
      <c r="M70" s="180"/>
      <c r="N70" s="152"/>
    </row>
    <row r="71" spans="1:17" s="172" customFormat="1">
      <c r="A71" s="155"/>
      <c r="B71" s="142"/>
      <c r="C71" s="142" t="s">
        <v>40</v>
      </c>
      <c r="D71" s="499">
        <f>D67+D68+D69+D70</f>
        <v>91</v>
      </c>
      <c r="E71" s="331"/>
      <c r="F71" s="864">
        <f>D71/L71-1</f>
        <v>3.4090909090909172E-2</v>
      </c>
      <c r="G71" s="331"/>
      <c r="H71" s="518">
        <f>H67+H68+H69+H70</f>
        <v>366</v>
      </c>
      <c r="I71" s="331">
        <f>I67+I68+I69+I70</f>
        <v>99</v>
      </c>
      <c r="J71" s="331">
        <f>J67+J68+J69+J70</f>
        <v>92</v>
      </c>
      <c r="K71" s="331">
        <f>K67+K68+K69+K70</f>
        <v>87</v>
      </c>
      <c r="L71" s="499">
        <f>L67+L68+L69+L70</f>
        <v>88</v>
      </c>
      <c r="M71" s="139"/>
      <c r="N71" s="155"/>
    </row>
    <row r="72" spans="1:17" s="172" customFormat="1">
      <c r="A72" s="155"/>
      <c r="B72" s="142"/>
      <c r="C72" s="142"/>
      <c r="D72" s="499"/>
      <c r="E72" s="331"/>
      <c r="F72" s="864"/>
      <c r="G72" s="331"/>
      <c r="H72" s="518"/>
      <c r="I72" s="331"/>
      <c r="J72" s="331"/>
      <c r="K72" s="331"/>
      <c r="L72" s="499"/>
      <c r="M72" s="139"/>
      <c r="N72" s="155"/>
    </row>
    <row r="73" spans="1:17">
      <c r="A73" s="152"/>
      <c r="B73" s="163"/>
      <c r="C73" s="163" t="s">
        <v>443</v>
      </c>
      <c r="D73" s="338">
        <v>15</v>
      </c>
      <c r="E73" s="326"/>
      <c r="F73" s="862">
        <f>D73/L73-1</f>
        <v>7.1428571428571397E-2</v>
      </c>
      <c r="G73" s="326"/>
      <c r="H73" s="517">
        <f>L73+K73+J73+I73</f>
        <v>58</v>
      </c>
      <c r="I73" s="326">
        <v>16</v>
      </c>
      <c r="J73" s="326">
        <v>14</v>
      </c>
      <c r="K73" s="326">
        <v>14</v>
      </c>
      <c r="L73" s="338">
        <v>14</v>
      </c>
      <c r="M73" s="312"/>
      <c r="N73" s="152"/>
    </row>
    <row r="74" spans="1:17">
      <c r="A74" s="152"/>
      <c r="B74" s="163"/>
      <c r="C74" s="171" t="s">
        <v>444</v>
      </c>
      <c r="D74" s="338">
        <v>23</v>
      </c>
      <c r="E74" s="326"/>
      <c r="F74" s="862">
        <f t="shared" ref="F74:F88" si="3">D74/L74-1</f>
        <v>-4.166666666666663E-2</v>
      </c>
      <c r="G74" s="326"/>
      <c r="H74" s="517">
        <f>L74+K74+J74+I74</f>
        <v>94</v>
      </c>
      <c r="I74" s="326">
        <v>22</v>
      </c>
      <c r="J74" s="326">
        <v>23</v>
      </c>
      <c r="K74" s="326">
        <v>25</v>
      </c>
      <c r="L74" s="338">
        <v>24</v>
      </c>
      <c r="M74" s="180"/>
      <c r="N74" s="152"/>
    </row>
    <row r="75" spans="1:17">
      <c r="A75" s="152"/>
      <c r="B75" s="163"/>
      <c r="C75" s="171" t="s">
        <v>41</v>
      </c>
      <c r="D75" s="338">
        <v>20</v>
      </c>
      <c r="E75" s="326"/>
      <c r="F75" s="862">
        <f t="shared" si="3"/>
        <v>0</v>
      </c>
      <c r="G75" s="326"/>
      <c r="H75" s="517">
        <f>L75+K75+J75+I75</f>
        <v>81</v>
      </c>
      <c r="I75" s="326">
        <v>22</v>
      </c>
      <c r="J75" s="326">
        <v>19</v>
      </c>
      <c r="K75" s="326">
        <v>20</v>
      </c>
      <c r="L75" s="338">
        <v>20</v>
      </c>
      <c r="M75" s="180"/>
      <c r="N75" s="152"/>
    </row>
    <row r="76" spans="1:17">
      <c r="A76" s="152"/>
      <c r="B76" s="163"/>
      <c r="C76" s="171" t="s">
        <v>451</v>
      </c>
      <c r="D76" s="338">
        <v>44</v>
      </c>
      <c r="E76" s="326"/>
      <c r="F76" s="862">
        <f t="shared" si="3"/>
        <v>-2.2222222222222254E-2</v>
      </c>
      <c r="G76" s="326"/>
      <c r="H76" s="517">
        <f>L76+K76+J76+I76</f>
        <v>183</v>
      </c>
      <c r="I76" s="326">
        <v>48</v>
      </c>
      <c r="J76" s="326">
        <v>46</v>
      </c>
      <c r="K76" s="326">
        <v>44</v>
      </c>
      <c r="L76" s="338">
        <v>45</v>
      </c>
      <c r="M76" s="180"/>
      <c r="N76" s="152"/>
    </row>
    <row r="77" spans="1:17">
      <c r="A77" s="152"/>
      <c r="B77" s="163"/>
      <c r="C77" s="171" t="s">
        <v>519</v>
      </c>
      <c r="D77" s="338">
        <v>1</v>
      </c>
      <c r="E77" s="326"/>
      <c r="F77" s="862" t="s">
        <v>320</v>
      </c>
      <c r="G77" s="326"/>
      <c r="H77" s="517">
        <f>L77+K77+J77+I77</f>
        <v>0</v>
      </c>
      <c r="I77" s="326">
        <v>0</v>
      </c>
      <c r="J77" s="326">
        <v>0</v>
      </c>
      <c r="K77" s="326">
        <v>1</v>
      </c>
      <c r="L77" s="338">
        <v>-1</v>
      </c>
      <c r="M77" s="180"/>
      <c r="N77" s="152"/>
    </row>
    <row r="78" spans="1:17" s="172" customFormat="1">
      <c r="A78" s="313"/>
      <c r="B78" s="215"/>
      <c r="C78" s="143" t="s">
        <v>274</v>
      </c>
      <c r="D78" s="340">
        <f>D73+D74+D75+D76+D77</f>
        <v>103</v>
      </c>
      <c r="E78" s="331"/>
      <c r="F78" s="864">
        <f t="shared" si="3"/>
        <v>9.8039215686274161E-3</v>
      </c>
      <c r="G78" s="331"/>
      <c r="H78" s="518">
        <f>H73+H74+H75+H76+H77</f>
        <v>416</v>
      </c>
      <c r="I78" s="331">
        <f>I73+I74+I75+I76+I77</f>
        <v>108</v>
      </c>
      <c r="J78" s="331">
        <f>J73+J74+J75+J76+J77</f>
        <v>102</v>
      </c>
      <c r="K78" s="331">
        <f>K73+K74+K75+K76+K77</f>
        <v>104</v>
      </c>
      <c r="L78" s="340">
        <f>L73+L74+L75+L76+L77</f>
        <v>102</v>
      </c>
      <c r="M78" s="314"/>
      <c r="N78" s="313"/>
      <c r="Q78" s="182"/>
    </row>
    <row r="79" spans="1:17">
      <c r="A79" s="197"/>
      <c r="B79" s="309"/>
      <c r="C79" s="143"/>
      <c r="D79" s="338"/>
      <c r="E79" s="326"/>
      <c r="F79" s="862"/>
      <c r="G79" s="326"/>
      <c r="H79" s="517"/>
      <c r="I79" s="326"/>
      <c r="J79" s="326"/>
      <c r="K79" s="326"/>
      <c r="L79" s="338"/>
      <c r="M79" s="310"/>
      <c r="N79" s="197"/>
    </row>
    <row r="80" spans="1:17">
      <c r="A80" s="197"/>
      <c r="B80" s="309"/>
      <c r="C80" s="171" t="s">
        <v>513</v>
      </c>
      <c r="D80" s="339">
        <v>12</v>
      </c>
      <c r="E80" s="326"/>
      <c r="F80" s="863">
        <f t="shared" si="3"/>
        <v>-0.29411764705882348</v>
      </c>
      <c r="G80" s="326"/>
      <c r="H80" s="517">
        <f>L80+K80+J80+I80</f>
        <v>252</v>
      </c>
      <c r="I80" s="326">
        <v>199</v>
      </c>
      <c r="J80" s="326">
        <v>19</v>
      </c>
      <c r="K80" s="326">
        <v>17</v>
      </c>
      <c r="L80" s="339">
        <v>17</v>
      </c>
      <c r="M80" s="310"/>
      <c r="N80" s="197"/>
    </row>
    <row r="81" spans="1:14">
      <c r="A81" s="197"/>
      <c r="B81" s="309"/>
      <c r="C81" s="171" t="s">
        <v>79</v>
      </c>
      <c r="D81" s="338">
        <v>0</v>
      </c>
      <c r="E81" s="349"/>
      <c r="F81" s="862">
        <v>0</v>
      </c>
      <c r="G81" s="349"/>
      <c r="H81" s="517">
        <f>L81+K81+J81+I81</f>
        <v>0</v>
      </c>
      <c r="I81" s="349">
        <v>0</v>
      </c>
      <c r="J81" s="349">
        <v>1</v>
      </c>
      <c r="K81" s="349">
        <v>-1</v>
      </c>
      <c r="L81" s="338">
        <v>0</v>
      </c>
      <c r="M81" s="310"/>
      <c r="N81" s="197"/>
    </row>
    <row r="82" spans="1:14" s="172" customFormat="1">
      <c r="A82" s="155"/>
      <c r="B82" s="142"/>
      <c r="C82" s="143" t="s">
        <v>214</v>
      </c>
      <c r="D82" s="340">
        <f>D73+D74+D75+D76+D77+D80+D81</f>
        <v>115</v>
      </c>
      <c r="E82" s="331"/>
      <c r="F82" s="864">
        <f t="shared" si="3"/>
        <v>-3.3613445378151252E-2</v>
      </c>
      <c r="G82" s="331"/>
      <c r="H82" s="518">
        <f>H73+H74+H75+H76+H77+H80+H81</f>
        <v>668</v>
      </c>
      <c r="I82" s="331">
        <f>I73+I74+I75+I76+I77+I80+I81</f>
        <v>307</v>
      </c>
      <c r="J82" s="331">
        <f>J73+J74+J75+J76+J77+J80+J81</f>
        <v>122</v>
      </c>
      <c r="K82" s="331">
        <f>K73+K74+K75+K76+K77+K80+K81</f>
        <v>120</v>
      </c>
      <c r="L82" s="340">
        <f>L73+L74+L75+L76+L77+L80+L81</f>
        <v>119</v>
      </c>
      <c r="M82" s="139"/>
      <c r="N82" s="155"/>
    </row>
    <row r="83" spans="1:14" s="172" customFormat="1">
      <c r="A83" s="155"/>
      <c r="B83" s="142"/>
      <c r="C83" s="142"/>
      <c r="D83" s="340"/>
      <c r="E83" s="331"/>
      <c r="F83" s="864"/>
      <c r="G83" s="331"/>
      <c r="H83" s="518"/>
      <c r="I83" s="331"/>
      <c r="J83" s="331"/>
      <c r="K83" s="331"/>
      <c r="L83" s="340"/>
      <c r="M83" s="139"/>
      <c r="N83" s="155"/>
    </row>
    <row r="84" spans="1:14" s="172" customFormat="1">
      <c r="A84" s="155"/>
      <c r="B84" s="142"/>
      <c r="C84" s="179" t="s">
        <v>237</v>
      </c>
      <c r="D84" s="330">
        <v>3</v>
      </c>
      <c r="E84" s="332"/>
      <c r="F84" s="864">
        <f t="shared" si="3"/>
        <v>0</v>
      </c>
      <c r="G84" s="332"/>
      <c r="H84" s="518">
        <f>L84+K84+J84+I84</f>
        <v>12</v>
      </c>
      <c r="I84" s="332">
        <v>3</v>
      </c>
      <c r="J84" s="332">
        <v>3</v>
      </c>
      <c r="K84" s="332">
        <v>3</v>
      </c>
      <c r="L84" s="330">
        <v>3</v>
      </c>
      <c r="M84" s="139"/>
      <c r="N84" s="155"/>
    </row>
    <row r="85" spans="1:14" s="172" customFormat="1">
      <c r="A85" s="155"/>
      <c r="B85" s="142"/>
      <c r="C85" s="142"/>
      <c r="D85" s="340"/>
      <c r="E85" s="331"/>
      <c r="F85" s="864"/>
      <c r="G85" s="331"/>
      <c r="H85" s="518"/>
      <c r="I85" s="331"/>
      <c r="J85" s="331"/>
      <c r="K85" s="331"/>
      <c r="L85" s="340"/>
      <c r="M85" s="139"/>
      <c r="N85" s="155"/>
    </row>
    <row r="86" spans="1:14" s="172" customFormat="1">
      <c r="A86" s="155"/>
      <c r="B86" s="142"/>
      <c r="C86" s="142" t="s">
        <v>42</v>
      </c>
      <c r="D86" s="335">
        <v>0</v>
      </c>
      <c r="E86" s="579"/>
      <c r="F86" s="864">
        <v>0</v>
      </c>
      <c r="G86" s="579"/>
      <c r="H86" s="518">
        <f>L86+K86+J86+I86</f>
        <v>3</v>
      </c>
      <c r="I86" s="336">
        <v>1</v>
      </c>
      <c r="J86" s="336">
        <v>0</v>
      </c>
      <c r="K86" s="336">
        <v>2</v>
      </c>
      <c r="L86" s="335">
        <v>0</v>
      </c>
      <c r="M86" s="139"/>
      <c r="N86" s="155"/>
    </row>
    <row r="87" spans="1:14" s="172" customFormat="1">
      <c r="A87" s="155"/>
      <c r="B87" s="142"/>
      <c r="C87" s="142"/>
      <c r="D87" s="330"/>
      <c r="E87" s="348"/>
      <c r="F87" s="864"/>
      <c r="G87" s="348"/>
      <c r="H87" s="518"/>
      <c r="I87" s="331"/>
      <c r="J87" s="331"/>
      <c r="K87" s="331"/>
      <c r="L87" s="330"/>
      <c r="M87" s="139"/>
      <c r="N87" s="155"/>
    </row>
    <row r="88" spans="1:14" s="172" customFormat="1">
      <c r="A88" s="155"/>
      <c r="B88" s="142"/>
      <c r="C88" s="142" t="s">
        <v>581</v>
      </c>
      <c r="D88" s="340">
        <f>D71+D84+D82+D86</f>
        <v>209</v>
      </c>
      <c r="E88" s="348"/>
      <c r="F88" s="864">
        <f t="shared" si="3"/>
        <v>-4.761904761904745E-3</v>
      </c>
      <c r="G88" s="348"/>
      <c r="H88" s="518">
        <f>H71+H84+H82+H86</f>
        <v>1049</v>
      </c>
      <c r="I88" s="336">
        <f>I71+I84+I82+I86</f>
        <v>410</v>
      </c>
      <c r="J88" s="336">
        <f>J71+J84+J82+J86</f>
        <v>217</v>
      </c>
      <c r="K88" s="336">
        <f>K71+K84+K82+K86</f>
        <v>212</v>
      </c>
      <c r="L88" s="340">
        <f>L71+L84+L82+L86</f>
        <v>210</v>
      </c>
      <c r="M88" s="139"/>
      <c r="N88" s="155"/>
    </row>
    <row r="89" spans="1:14">
      <c r="A89" s="152"/>
      <c r="B89" s="163"/>
      <c r="C89" s="319"/>
      <c r="D89" s="191"/>
      <c r="E89" s="170"/>
      <c r="F89" s="860"/>
      <c r="G89" s="170"/>
      <c r="H89" s="190"/>
      <c r="I89" s="170"/>
      <c r="J89" s="170"/>
      <c r="K89" s="170"/>
      <c r="L89" s="191"/>
      <c r="M89" s="180"/>
      <c r="N89" s="152"/>
    </row>
    <row r="90" spans="1:14" ht="9" customHeight="1">
      <c r="A90" s="152"/>
      <c r="B90" s="152"/>
      <c r="C90" s="152"/>
      <c r="D90" s="152"/>
      <c r="E90" s="152"/>
      <c r="F90" s="153"/>
      <c r="G90" s="152"/>
      <c r="H90" s="152"/>
      <c r="I90" s="152"/>
      <c r="J90" s="152"/>
      <c r="K90" s="152"/>
      <c r="L90" s="152"/>
      <c r="M90" s="152"/>
      <c r="N90" s="152"/>
    </row>
    <row r="91" spans="1:14" s="318" customFormat="1" ht="13.5" customHeight="1">
      <c r="A91" s="168"/>
      <c r="B91" s="974" t="s">
        <v>515</v>
      </c>
      <c r="C91" s="799"/>
      <c r="D91" s="799"/>
      <c r="E91" s="799"/>
      <c r="F91" s="169"/>
      <c r="G91" s="168"/>
      <c r="H91" s="183"/>
      <c r="I91" s="183"/>
      <c r="J91" s="183"/>
      <c r="K91" s="183"/>
      <c r="L91" s="168"/>
      <c r="M91" s="184"/>
      <c r="N91" s="184"/>
    </row>
    <row r="92" spans="1:14" s="318" customFormat="1" ht="13.5" customHeight="1">
      <c r="A92" s="168"/>
      <c r="B92" s="974"/>
      <c r="C92" s="799"/>
      <c r="D92" s="799"/>
      <c r="E92" s="799"/>
      <c r="F92" s="169"/>
      <c r="G92" s="168"/>
      <c r="H92" s="183"/>
      <c r="I92" s="183"/>
      <c r="J92" s="183"/>
      <c r="K92" s="183"/>
      <c r="L92" s="168"/>
      <c r="M92" s="184"/>
      <c r="N92" s="184"/>
    </row>
    <row r="93" spans="1:14" ht="14.25">
      <c r="A93" s="183"/>
      <c r="B93" s="184"/>
      <c r="C93" s="183"/>
      <c r="D93" s="183"/>
      <c r="E93" s="183"/>
      <c r="F93" s="186"/>
      <c r="G93" s="183"/>
      <c r="H93" s="183"/>
      <c r="I93" s="183"/>
      <c r="J93" s="183"/>
      <c r="K93" s="183"/>
      <c r="L93" s="183"/>
      <c r="M93" s="183"/>
      <c r="N93" s="183"/>
    </row>
    <row r="94" spans="1:14">
      <c r="A94" s="183"/>
      <c r="B94" s="183"/>
      <c r="C94" s="183"/>
      <c r="D94" s="183"/>
      <c r="E94" s="183"/>
      <c r="F94" s="186"/>
      <c r="G94" s="183"/>
      <c r="H94" s="183"/>
      <c r="I94" s="183"/>
      <c r="J94" s="183"/>
      <c r="K94" s="183"/>
      <c r="L94" s="183"/>
      <c r="M94" s="183"/>
      <c r="N94" s="183"/>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65" orientation="portrait" r:id="rId1"/>
  <headerFooter alignWithMargins="0">
    <oddHeader>&amp;CKPN Investor Relations</oddHeader>
    <oddFooter>&amp;L&amp;8Q1 2012&amp;C&amp;8&amp;A&amp;R&amp;8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1"/>
  <sheetViews>
    <sheetView view="pageBreakPreview" zoomScale="85" zoomScaleNormal="100" zoomScaleSheetLayoutView="85" workbookViewId="0"/>
  </sheetViews>
  <sheetFormatPr defaultRowHeight="12"/>
  <cols>
    <col min="1" max="1" width="1.28515625" style="154" customWidth="1"/>
    <col min="2" max="2" width="1.85546875" style="154" customWidth="1"/>
    <col min="3" max="3" width="44.7109375" style="154" bestFit="1" customWidth="1"/>
    <col min="4" max="4" width="9.5703125" style="154" bestFit="1" customWidth="1"/>
    <col min="5" max="5" width="1.7109375" style="154" customWidth="1"/>
    <col min="6" max="6" width="8.85546875" style="208" customWidth="1"/>
    <col min="7" max="7" width="1.7109375" style="154" customWidth="1"/>
    <col min="8" max="10" width="8.85546875" style="154" customWidth="1"/>
    <col min="11" max="11" width="8.85546875" style="700" customWidth="1"/>
    <col min="12" max="12" width="8.85546875" style="154" customWidth="1"/>
    <col min="13" max="13" width="1.7109375" style="154" customWidth="1"/>
    <col min="14" max="14" width="1.28515625" style="154" customWidth="1"/>
    <col min="15" max="16384" width="9.140625" style="154"/>
  </cols>
  <sheetData>
    <row r="1" spans="1:17" ht="9" customHeight="1">
      <c r="A1" s="152"/>
      <c r="B1" s="152"/>
      <c r="C1" s="152"/>
      <c r="D1" s="152"/>
      <c r="E1" s="152"/>
      <c r="F1" s="153"/>
      <c r="G1" s="152"/>
      <c r="H1" s="152"/>
      <c r="I1" s="152"/>
      <c r="J1" s="152"/>
      <c r="K1" s="699"/>
      <c r="L1" s="152"/>
      <c r="M1" s="152"/>
      <c r="N1" s="152"/>
    </row>
    <row r="2" spans="1:17">
      <c r="A2" s="155"/>
      <c r="B2" s="160"/>
      <c r="C2" s="157" t="s">
        <v>50</v>
      </c>
      <c r="D2" s="159" t="s">
        <v>459</v>
      </c>
      <c r="E2" s="160"/>
      <c r="F2" s="860" t="s">
        <v>578</v>
      </c>
      <c r="G2" s="160"/>
      <c r="H2" s="233">
        <v>2011</v>
      </c>
      <c r="I2" s="160" t="s">
        <v>409</v>
      </c>
      <c r="J2" s="160" t="s">
        <v>373</v>
      </c>
      <c r="K2" s="160" t="s">
        <v>321</v>
      </c>
      <c r="L2" s="159" t="s">
        <v>310</v>
      </c>
      <c r="M2" s="304"/>
      <c r="N2" s="155"/>
    </row>
    <row r="3" spans="1:17">
      <c r="A3" s="152"/>
      <c r="B3" s="163"/>
      <c r="C3" s="187" t="s">
        <v>9</v>
      </c>
      <c r="D3" s="159"/>
      <c r="E3" s="142"/>
      <c r="F3" s="861" t="s">
        <v>460</v>
      </c>
      <c r="G3" s="142"/>
      <c r="H3" s="158"/>
      <c r="I3" s="142"/>
      <c r="J3" s="142"/>
      <c r="K3" s="139"/>
      <c r="L3" s="159"/>
      <c r="M3" s="163"/>
      <c r="N3" s="152"/>
    </row>
    <row r="4" spans="1:17" ht="15.75">
      <c r="A4" s="152"/>
      <c r="B4" s="163"/>
      <c r="C4" s="163"/>
      <c r="D4" s="751"/>
      <c r="E4" s="752"/>
      <c r="F4" s="873"/>
      <c r="G4" s="749"/>
      <c r="H4" s="750"/>
      <c r="I4" s="752"/>
      <c r="J4" s="752"/>
      <c r="K4" s="756"/>
      <c r="L4" s="751"/>
      <c r="M4" s="311"/>
      <c r="N4" s="152"/>
    </row>
    <row r="5" spans="1:17">
      <c r="A5" s="152"/>
      <c r="B5" s="163"/>
      <c r="C5" s="171" t="s">
        <v>38</v>
      </c>
      <c r="D5" s="325">
        <f>Revenues!D5-Expenses!D5</f>
        <v>149</v>
      </c>
      <c r="E5" s="326"/>
      <c r="F5" s="862">
        <f>D5/L5-1</f>
        <v>7.1942446043165464E-2</v>
      </c>
      <c r="G5" s="326"/>
      <c r="H5" s="517">
        <f>L5+K5+J5+I5</f>
        <v>698</v>
      </c>
      <c r="I5" s="326">
        <f>Revenues!I5-Expenses!I5</f>
        <v>197</v>
      </c>
      <c r="J5" s="326">
        <f>Revenues!J5-Expenses!J5</f>
        <v>190</v>
      </c>
      <c r="K5" s="326">
        <f>Revenues!K5-Expenses!K5</f>
        <v>172</v>
      </c>
      <c r="L5" s="325">
        <f>Revenues!L5-Expenses!L5</f>
        <v>139</v>
      </c>
      <c r="M5" s="180"/>
      <c r="N5" s="152"/>
    </row>
    <row r="6" spans="1:17">
      <c r="A6" s="152"/>
      <c r="B6" s="163"/>
      <c r="C6" s="171" t="s">
        <v>39</v>
      </c>
      <c r="D6" s="325">
        <f>Revenues!D6-Expenses!D6</f>
        <v>23</v>
      </c>
      <c r="E6" s="326"/>
      <c r="F6" s="862">
        <f t="shared" ref="F6:F7" si="0">D6/L6-1</f>
        <v>-7.999999999999996E-2</v>
      </c>
      <c r="G6" s="326"/>
      <c r="H6" s="517">
        <f>L6+K6+J6+I6</f>
        <v>133</v>
      </c>
      <c r="I6" s="326">
        <f>Revenues!I6-Expenses!I6</f>
        <v>43</v>
      </c>
      <c r="J6" s="326">
        <f>Revenues!J6-Expenses!J6</f>
        <v>33</v>
      </c>
      <c r="K6" s="326">
        <f>Revenues!K6-Expenses!K6</f>
        <v>32</v>
      </c>
      <c r="L6" s="325">
        <f>Revenues!L6-Expenses!L6</f>
        <v>25</v>
      </c>
      <c r="M6" s="180"/>
      <c r="N6" s="152"/>
    </row>
    <row r="7" spans="1:17">
      <c r="A7" s="152"/>
      <c r="B7" s="163"/>
      <c r="C7" s="171" t="s">
        <v>49</v>
      </c>
      <c r="D7" s="325">
        <f>Revenues!D7-Expenses!D7</f>
        <v>-8</v>
      </c>
      <c r="E7" s="349"/>
      <c r="F7" s="863">
        <f t="shared" si="0"/>
        <v>0.14285714285714279</v>
      </c>
      <c r="G7" s="349"/>
      <c r="H7" s="517">
        <f>L7+K7+J7+I7</f>
        <v>-6</v>
      </c>
      <c r="I7" s="349">
        <f>Revenues!I7-Expenses!I7</f>
        <v>10</v>
      </c>
      <c r="J7" s="349">
        <f>Revenues!J7-Expenses!J7</f>
        <v>-3</v>
      </c>
      <c r="K7" s="326">
        <f>Revenues!K7-Expenses!K7</f>
        <v>-6</v>
      </c>
      <c r="L7" s="352">
        <f>Revenues!L7-Expenses!L7</f>
        <v>-7</v>
      </c>
      <c r="M7" s="180"/>
      <c r="N7" s="152"/>
      <c r="O7" s="173"/>
    </row>
    <row r="8" spans="1:17">
      <c r="A8" s="152"/>
      <c r="B8" s="163"/>
      <c r="C8" s="171" t="s">
        <v>519</v>
      </c>
      <c r="D8" s="325">
        <f>Revenues!D8-Expenses!D8</f>
        <v>0</v>
      </c>
      <c r="E8" s="349"/>
      <c r="F8" s="862">
        <v>0</v>
      </c>
      <c r="G8" s="349"/>
      <c r="H8" s="517">
        <f>L8+K8+J8+I8</f>
        <v>1</v>
      </c>
      <c r="I8" s="349">
        <f>Revenues!I8-Expenses!I8</f>
        <v>2</v>
      </c>
      <c r="J8" s="349">
        <f>Revenues!J8-Expenses!J8</f>
        <v>-1</v>
      </c>
      <c r="K8" s="326">
        <f>Revenues!K8-Expenses!K8</f>
        <v>0</v>
      </c>
      <c r="L8" s="352">
        <f>Revenues!L8-Expenses!L8</f>
        <v>0</v>
      </c>
      <c r="M8" s="180"/>
      <c r="N8" s="152"/>
      <c r="O8" s="173"/>
    </row>
    <row r="9" spans="1:17" s="172" customFormat="1">
      <c r="A9" s="155"/>
      <c r="B9" s="142"/>
      <c r="C9" s="142" t="s">
        <v>40</v>
      </c>
      <c r="D9" s="335">
        <f>Revenues!D9-Expenses!D9</f>
        <v>164</v>
      </c>
      <c r="E9" s="331"/>
      <c r="F9" s="864">
        <f>D9/L9-1</f>
        <v>4.4585987261146487E-2</v>
      </c>
      <c r="G9" s="331"/>
      <c r="H9" s="518">
        <f>H5+H6+H7+H8</f>
        <v>826</v>
      </c>
      <c r="I9" s="331">
        <f>I5+I6+I7+I8</f>
        <v>252</v>
      </c>
      <c r="J9" s="331">
        <f>J5+J6+J7+J8</f>
        <v>219</v>
      </c>
      <c r="K9" s="331">
        <f>K5+K6+K7+K8</f>
        <v>198</v>
      </c>
      <c r="L9" s="499">
        <f>L5+L6+L7+L8</f>
        <v>157</v>
      </c>
      <c r="M9" s="139"/>
      <c r="N9" s="155"/>
    </row>
    <row r="10" spans="1:17" s="172" customFormat="1">
      <c r="A10" s="155"/>
      <c r="B10" s="142"/>
      <c r="C10" s="142"/>
      <c r="D10" s="499"/>
      <c r="E10" s="331"/>
      <c r="F10" s="864"/>
      <c r="G10" s="331"/>
      <c r="H10" s="518"/>
      <c r="I10" s="331"/>
      <c r="J10" s="331"/>
      <c r="K10" s="331"/>
      <c r="L10" s="499"/>
      <c r="M10" s="139"/>
      <c r="N10" s="155"/>
    </row>
    <row r="11" spans="1:17">
      <c r="A11" s="152"/>
      <c r="B11" s="163"/>
      <c r="C11" s="163" t="s">
        <v>443</v>
      </c>
      <c r="D11" s="352">
        <f>Revenues!D11-Expenses!D11</f>
        <v>75</v>
      </c>
      <c r="E11" s="326"/>
      <c r="F11" s="863">
        <f>D11/L11-1</f>
        <v>-0.40944881889763785</v>
      </c>
      <c r="G11" s="326"/>
      <c r="H11" s="517">
        <f>L11+K11+J11+I11</f>
        <v>472</v>
      </c>
      <c r="I11" s="349">
        <f>Revenues!I11-Expenses!I11</f>
        <v>103</v>
      </c>
      <c r="J11" s="349">
        <f>Revenues!J11-Expenses!J11</f>
        <v>120</v>
      </c>
      <c r="K11" s="326">
        <f>Revenues!K11-Expenses!K11</f>
        <v>122</v>
      </c>
      <c r="L11" s="352">
        <f>Revenues!L11-Expenses!L11</f>
        <v>127</v>
      </c>
      <c r="M11" s="312"/>
      <c r="N11" s="152"/>
    </row>
    <row r="12" spans="1:17">
      <c r="A12" s="152"/>
      <c r="B12" s="163"/>
      <c r="C12" s="171" t="s">
        <v>444</v>
      </c>
      <c r="D12" s="352">
        <f>Revenues!D12-Expenses!D12</f>
        <v>47</v>
      </c>
      <c r="E12" s="326"/>
      <c r="F12" s="863">
        <f t="shared" ref="F12:F26" si="1">D12/L12-1</f>
        <v>-0.38157894736842102</v>
      </c>
      <c r="G12" s="326"/>
      <c r="H12" s="517">
        <f>L12+K12+J12+I12</f>
        <v>275</v>
      </c>
      <c r="I12" s="349">
        <f>Revenues!I12-Expenses!I12</f>
        <v>47</v>
      </c>
      <c r="J12" s="349">
        <f>Revenues!J12-Expenses!J12</f>
        <v>71</v>
      </c>
      <c r="K12" s="326">
        <f>Revenues!K12-Expenses!K12</f>
        <v>81</v>
      </c>
      <c r="L12" s="352">
        <f>Revenues!L12-Expenses!L12</f>
        <v>76</v>
      </c>
      <c r="M12" s="180"/>
      <c r="N12" s="152"/>
    </row>
    <row r="13" spans="1:17">
      <c r="A13" s="152"/>
      <c r="B13" s="163"/>
      <c r="C13" s="171" t="s">
        <v>41</v>
      </c>
      <c r="D13" s="352">
        <f>Revenues!D13-Expenses!D13</f>
        <v>168</v>
      </c>
      <c r="E13" s="326"/>
      <c r="F13" s="862">
        <f t="shared" si="1"/>
        <v>5.9880239520957446E-3</v>
      </c>
      <c r="G13" s="326"/>
      <c r="H13" s="517">
        <f>L13+K13+J13+I13</f>
        <v>672</v>
      </c>
      <c r="I13" s="349">
        <f>Revenues!I13-Expenses!I13</f>
        <v>148</v>
      </c>
      <c r="J13" s="349">
        <f>Revenues!J13-Expenses!J13</f>
        <v>183</v>
      </c>
      <c r="K13" s="326">
        <f>Revenues!K13-Expenses!K13</f>
        <v>174</v>
      </c>
      <c r="L13" s="352">
        <f>Revenues!L13-Expenses!L13</f>
        <v>167</v>
      </c>
      <c r="M13" s="180"/>
      <c r="N13" s="152"/>
    </row>
    <row r="14" spans="1:17">
      <c r="A14" s="152"/>
      <c r="B14" s="163"/>
      <c r="C14" s="171" t="s">
        <v>451</v>
      </c>
      <c r="D14" s="352">
        <f>Revenues!D14-Expenses!D14</f>
        <v>180</v>
      </c>
      <c r="E14" s="326"/>
      <c r="F14" s="863">
        <f t="shared" si="1"/>
        <v>-0.15094339622641506</v>
      </c>
      <c r="G14" s="326"/>
      <c r="H14" s="517">
        <f>L14+K14+J14+I14</f>
        <v>818</v>
      </c>
      <c r="I14" s="349">
        <f>Revenues!I14-Expenses!I14</f>
        <v>226</v>
      </c>
      <c r="J14" s="349">
        <f>Revenues!J14-Expenses!J14</f>
        <v>178</v>
      </c>
      <c r="K14" s="326">
        <f>Revenues!K14-Expenses!K14</f>
        <v>202</v>
      </c>
      <c r="L14" s="352">
        <f>Revenues!L14-Expenses!L14</f>
        <v>212</v>
      </c>
      <c r="M14" s="180"/>
      <c r="N14" s="152"/>
    </row>
    <row r="15" spans="1:17">
      <c r="A15" s="152"/>
      <c r="B15" s="163"/>
      <c r="C15" s="171" t="s">
        <v>519</v>
      </c>
      <c r="D15" s="352">
        <f>Revenues!D15-Expenses!D15</f>
        <v>-2</v>
      </c>
      <c r="E15" s="326"/>
      <c r="F15" s="862">
        <f t="shared" si="1"/>
        <v>0</v>
      </c>
      <c r="G15" s="326"/>
      <c r="H15" s="517">
        <f>L15+K15+J15+I15</f>
        <v>-17</v>
      </c>
      <c r="I15" s="349">
        <f>Revenues!I15-Expenses!I15</f>
        <v>-4</v>
      </c>
      <c r="J15" s="349">
        <f>Revenues!J15-Expenses!J15</f>
        <v>-4</v>
      </c>
      <c r="K15" s="326">
        <f>Revenues!K15-Expenses!K15</f>
        <v>-7</v>
      </c>
      <c r="L15" s="352">
        <f>Revenues!L15-Expenses!L15</f>
        <v>-2</v>
      </c>
      <c r="M15" s="180"/>
      <c r="N15" s="152"/>
    </row>
    <row r="16" spans="1:17" s="172" customFormat="1">
      <c r="A16" s="313"/>
      <c r="B16" s="215"/>
      <c r="C16" s="143" t="s">
        <v>274</v>
      </c>
      <c r="D16" s="340">
        <f>Revenues!D16-Expenses!D16</f>
        <v>468</v>
      </c>
      <c r="E16" s="331"/>
      <c r="F16" s="1007">
        <f t="shared" si="1"/>
        <v>-0.19310344827586212</v>
      </c>
      <c r="G16" s="331"/>
      <c r="H16" s="518">
        <f>H11+H12+H13+H14+H15</f>
        <v>2220</v>
      </c>
      <c r="I16" s="331">
        <f>I11+I12+I13+I14+I15</f>
        <v>520</v>
      </c>
      <c r="J16" s="331">
        <f>J11+J12+J13+J14+J15</f>
        <v>548</v>
      </c>
      <c r="K16" s="331">
        <f>K11+K12+K13+K14+K15</f>
        <v>572</v>
      </c>
      <c r="L16" s="340">
        <f>L11+L12+L13+L14+L15</f>
        <v>580</v>
      </c>
      <c r="M16" s="314"/>
      <c r="N16" s="313"/>
      <c r="Q16" s="182"/>
    </row>
    <row r="17" spans="1:15">
      <c r="A17" s="197"/>
      <c r="B17" s="309"/>
      <c r="C17" s="143"/>
      <c r="D17" s="338"/>
      <c r="E17" s="326"/>
      <c r="F17" s="862"/>
      <c r="G17" s="326"/>
      <c r="H17" s="517"/>
      <c r="I17" s="326"/>
      <c r="J17" s="326"/>
      <c r="K17" s="326"/>
      <c r="L17" s="338"/>
      <c r="M17" s="310"/>
      <c r="N17" s="197"/>
    </row>
    <row r="18" spans="1:15">
      <c r="A18" s="152"/>
      <c r="B18" s="163"/>
      <c r="C18" s="171" t="s">
        <v>513</v>
      </c>
      <c r="D18" s="352">
        <f>Revenues!D18-Expenses!D18</f>
        <v>-22</v>
      </c>
      <c r="E18" s="326"/>
      <c r="F18" s="862" t="s">
        <v>497</v>
      </c>
      <c r="G18" s="326"/>
      <c r="H18" s="517">
        <f>L18+K18+J18+I18</f>
        <v>-445</v>
      </c>
      <c r="I18" s="349">
        <f>Revenues!I18-Expenses!I18</f>
        <v>-324</v>
      </c>
      <c r="J18" s="349">
        <f>Revenues!J18-Expenses!J18</f>
        <v>-92</v>
      </c>
      <c r="K18" s="326">
        <f>Revenues!K18-Expenses!K18</f>
        <v>-22</v>
      </c>
      <c r="L18" s="352">
        <f>Revenues!L18-Expenses!L18</f>
        <v>-7</v>
      </c>
      <c r="M18" s="310"/>
      <c r="N18" s="152"/>
    </row>
    <row r="19" spans="1:15">
      <c r="A19" s="152"/>
      <c r="B19" s="163"/>
      <c r="C19" s="171" t="s">
        <v>79</v>
      </c>
      <c r="D19" s="352">
        <f>Revenues!D19-Expenses!D19</f>
        <v>0</v>
      </c>
      <c r="E19" s="349"/>
      <c r="F19" s="862">
        <v>0</v>
      </c>
      <c r="G19" s="349"/>
      <c r="H19" s="517">
        <f>L19+K19+J19+I19</f>
        <v>0</v>
      </c>
      <c r="I19" s="349">
        <f>Revenues!I19-Expenses!I19</f>
        <v>0</v>
      </c>
      <c r="J19" s="349">
        <f>Revenues!J19-Expenses!J19</f>
        <v>-1</v>
      </c>
      <c r="K19" s="326">
        <f>Revenues!K19-Expenses!K19</f>
        <v>1</v>
      </c>
      <c r="L19" s="352">
        <f>Revenues!L19-Expenses!L19</f>
        <v>0</v>
      </c>
      <c r="M19" s="310"/>
      <c r="N19" s="152"/>
    </row>
    <row r="20" spans="1:15" s="172" customFormat="1">
      <c r="A20" s="155"/>
      <c r="B20" s="142"/>
      <c r="C20" s="143" t="s">
        <v>214</v>
      </c>
      <c r="D20" s="340">
        <f>Revenues!D20-Expenses!D20</f>
        <v>446</v>
      </c>
      <c r="E20" s="331"/>
      <c r="F20" s="1007">
        <f t="shared" si="1"/>
        <v>-0.22164048865619546</v>
      </c>
      <c r="G20" s="331"/>
      <c r="H20" s="518">
        <f>H16+H18+H19</f>
        <v>1775</v>
      </c>
      <c r="I20" s="331">
        <f>I16+I18+I19</f>
        <v>196</v>
      </c>
      <c r="J20" s="331">
        <f>J16+J18+J19</f>
        <v>455</v>
      </c>
      <c r="K20" s="331">
        <f>K16+K18+K19</f>
        <v>551</v>
      </c>
      <c r="L20" s="340">
        <f>L16+L18+L19</f>
        <v>573</v>
      </c>
      <c r="M20" s="139"/>
      <c r="N20" s="155"/>
    </row>
    <row r="21" spans="1:15" s="172" customFormat="1">
      <c r="A21" s="155"/>
      <c r="B21" s="142"/>
      <c r="C21" s="143"/>
      <c r="D21" s="340"/>
      <c r="E21" s="331"/>
      <c r="F21" s="864"/>
      <c r="G21" s="331"/>
      <c r="H21" s="518"/>
      <c r="I21" s="331"/>
      <c r="J21" s="331"/>
      <c r="K21" s="331"/>
      <c r="L21" s="340"/>
      <c r="M21" s="139"/>
      <c r="N21" s="155"/>
    </row>
    <row r="22" spans="1:15" s="172" customFormat="1">
      <c r="A22" s="155"/>
      <c r="B22" s="142"/>
      <c r="C22" s="179" t="s">
        <v>237</v>
      </c>
      <c r="D22" s="330">
        <f>Revenues!D22-Expenses!D22</f>
        <v>2</v>
      </c>
      <c r="E22" s="332"/>
      <c r="F22" s="864">
        <f t="shared" si="1"/>
        <v>0</v>
      </c>
      <c r="G22" s="332"/>
      <c r="H22" s="518">
        <f>L22+K22+J22+I22</f>
        <v>11</v>
      </c>
      <c r="I22" s="336">
        <f>Revenues!I22-Expenses!I22</f>
        <v>2</v>
      </c>
      <c r="J22" s="336">
        <f>Revenues!J22-Expenses!J22</f>
        <v>2</v>
      </c>
      <c r="K22" s="331">
        <f>Revenues!K22-Expenses!K22</f>
        <v>5</v>
      </c>
      <c r="L22" s="330">
        <f>Revenues!L22-Expenses!L22</f>
        <v>2</v>
      </c>
      <c r="M22" s="314"/>
      <c r="N22" s="155"/>
    </row>
    <row r="23" spans="1:15" s="172" customFormat="1">
      <c r="A23" s="155"/>
      <c r="B23" s="142"/>
      <c r="C23" s="142"/>
      <c r="D23" s="340"/>
      <c r="E23" s="331"/>
      <c r="F23" s="864"/>
      <c r="G23" s="331"/>
      <c r="H23" s="518"/>
      <c r="I23" s="331"/>
      <c r="J23" s="331"/>
      <c r="K23" s="331"/>
      <c r="L23" s="340"/>
      <c r="M23" s="139"/>
      <c r="N23" s="155"/>
    </row>
    <row r="24" spans="1:15" s="172" customFormat="1">
      <c r="A24" s="155"/>
      <c r="B24" s="142"/>
      <c r="C24" s="142" t="s">
        <v>42</v>
      </c>
      <c r="D24" s="352">
        <f>Revenues!D24-Expenses!D24</f>
        <v>-48</v>
      </c>
      <c r="E24" s="579"/>
      <c r="F24" s="864" t="s">
        <v>498</v>
      </c>
      <c r="G24" s="579"/>
      <c r="H24" s="518">
        <f>L24+K24+J24+I24</f>
        <v>-63</v>
      </c>
      <c r="I24" s="349">
        <f>Revenues!I24-Expenses!I24</f>
        <v>-14</v>
      </c>
      <c r="J24" s="349">
        <f>Revenues!J24-Expenses!J24</f>
        <v>-19</v>
      </c>
      <c r="K24" s="326">
        <f>Revenues!K24-Expenses!K24</f>
        <v>-10</v>
      </c>
      <c r="L24" s="352">
        <f>Revenues!L24-Expenses!L24</f>
        <v>-20</v>
      </c>
      <c r="M24" s="139"/>
      <c r="N24" s="155"/>
    </row>
    <row r="25" spans="1:15" s="172" customFormat="1">
      <c r="A25" s="155"/>
      <c r="B25" s="142"/>
      <c r="C25" s="142"/>
      <c r="D25" s="330"/>
      <c r="E25" s="348"/>
      <c r="F25" s="864"/>
      <c r="G25" s="348"/>
      <c r="H25" s="518"/>
      <c r="I25" s="331"/>
      <c r="J25" s="331"/>
      <c r="K25" s="331"/>
      <c r="L25" s="330"/>
      <c r="M25" s="139"/>
      <c r="N25" s="155"/>
    </row>
    <row r="26" spans="1:15" s="172" customFormat="1">
      <c r="A26" s="155"/>
      <c r="B26" s="142"/>
      <c r="C26" s="142" t="s">
        <v>361</v>
      </c>
      <c r="D26" s="340">
        <f>Revenues!D28-Expenses!D28</f>
        <v>564</v>
      </c>
      <c r="E26" s="348"/>
      <c r="F26" s="1007">
        <f t="shared" si="1"/>
        <v>-0.2078651685393258</v>
      </c>
      <c r="G26" s="348"/>
      <c r="H26" s="518">
        <f>H9+H22+H20+H24</f>
        <v>2549</v>
      </c>
      <c r="I26" s="331">
        <f>I9+I22+I20+I24</f>
        <v>436</v>
      </c>
      <c r="J26" s="331">
        <f>J9+J22+J20+J24</f>
        <v>657</v>
      </c>
      <c r="K26" s="331">
        <f>K9+K22+K20+K24</f>
        <v>744</v>
      </c>
      <c r="L26" s="340">
        <f>L9+L22+L20+L24</f>
        <v>712</v>
      </c>
      <c r="M26" s="139"/>
      <c r="N26" s="155"/>
    </row>
    <row r="27" spans="1:15">
      <c r="A27" s="152"/>
      <c r="B27" s="163"/>
      <c r="C27" s="142"/>
      <c r="D27" s="191"/>
      <c r="E27" s="170"/>
      <c r="F27" s="860"/>
      <c r="G27" s="170"/>
      <c r="H27" s="167"/>
      <c r="I27" s="163"/>
      <c r="J27" s="163"/>
      <c r="K27" s="180"/>
      <c r="L27" s="191"/>
      <c r="M27" s="142"/>
      <c r="N27" s="152"/>
    </row>
    <row r="28" spans="1:15" ht="9" customHeight="1">
      <c r="A28" s="152"/>
      <c r="B28" s="152"/>
      <c r="C28" s="152"/>
      <c r="D28" s="152"/>
      <c r="E28" s="152"/>
      <c r="F28" s="153"/>
      <c r="G28" s="152"/>
      <c r="H28" s="530"/>
      <c r="I28" s="152"/>
      <c r="J28" s="152"/>
      <c r="K28" s="699"/>
      <c r="L28" s="152"/>
      <c r="M28" s="152"/>
      <c r="N28" s="152"/>
    </row>
    <row r="29" spans="1:15" ht="14.25">
      <c r="A29" s="168"/>
      <c r="B29" s="184"/>
      <c r="C29" s="168"/>
      <c r="D29" s="168"/>
      <c r="E29" s="168"/>
      <c r="F29" s="169"/>
      <c r="G29" s="168"/>
      <c r="H29" s="291"/>
      <c r="I29" s="168"/>
      <c r="J29" s="168"/>
      <c r="K29" s="719"/>
      <c r="L29" s="168"/>
      <c r="M29" s="168"/>
      <c r="N29" s="188"/>
    </row>
    <row r="30" spans="1:15" ht="9" customHeight="1">
      <c r="A30" s="152"/>
      <c r="B30" s="152"/>
      <c r="C30" s="152"/>
      <c r="D30" s="152"/>
      <c r="E30" s="152"/>
      <c r="F30" s="153"/>
      <c r="G30" s="152"/>
      <c r="H30" s="530"/>
      <c r="I30" s="152"/>
      <c r="J30" s="152"/>
      <c r="K30" s="699"/>
      <c r="L30" s="152"/>
      <c r="M30" s="152"/>
      <c r="N30" s="152"/>
    </row>
    <row r="31" spans="1:15">
      <c r="A31" s="155"/>
      <c r="B31" s="160"/>
      <c r="C31" s="157" t="s">
        <v>50</v>
      </c>
      <c r="D31" s="159" t="s">
        <v>459</v>
      </c>
      <c r="E31" s="160"/>
      <c r="F31" s="860"/>
      <c r="G31" s="160"/>
      <c r="H31" s="233">
        <v>2011</v>
      </c>
      <c r="I31" s="160" t="s">
        <v>409</v>
      </c>
      <c r="J31" s="160" t="s">
        <v>373</v>
      </c>
      <c r="K31" s="160" t="s">
        <v>321</v>
      </c>
      <c r="L31" s="159" t="s">
        <v>310</v>
      </c>
      <c r="M31" s="304"/>
      <c r="N31" s="155"/>
      <c r="O31" s="193"/>
    </row>
    <row r="32" spans="1:15">
      <c r="A32" s="155"/>
      <c r="B32" s="160"/>
      <c r="C32" s="187" t="s">
        <v>53</v>
      </c>
      <c r="D32" s="159"/>
      <c r="E32" s="163"/>
      <c r="F32" s="861"/>
      <c r="G32" s="163"/>
      <c r="H32" s="158"/>
      <c r="I32" s="163"/>
      <c r="J32" s="163"/>
      <c r="K32" s="180"/>
      <c r="L32" s="159"/>
      <c r="M32" s="163"/>
      <c r="N32" s="155"/>
      <c r="O32" s="193"/>
    </row>
    <row r="33" spans="1:15">
      <c r="A33" s="152"/>
      <c r="B33" s="163"/>
      <c r="C33" s="163"/>
      <c r="D33" s="527"/>
      <c r="E33" s="163"/>
      <c r="F33" s="870"/>
      <c r="G33" s="311"/>
      <c r="H33" s="526"/>
      <c r="I33" s="529"/>
      <c r="J33" s="529"/>
      <c r="K33" s="529"/>
      <c r="L33" s="527"/>
      <c r="M33" s="311"/>
      <c r="N33" s="152"/>
      <c r="O33" s="193"/>
    </row>
    <row r="34" spans="1:15">
      <c r="A34" s="152"/>
      <c r="B34" s="170"/>
      <c r="C34" s="171" t="s">
        <v>38</v>
      </c>
      <c r="D34" s="329">
        <f>D5/Revenues!D5</f>
        <v>0.18765743073047858</v>
      </c>
      <c r="E34" s="326"/>
      <c r="F34" s="862"/>
      <c r="G34" s="585"/>
      <c r="H34" s="328">
        <f>H5/Revenues!H5</f>
        <v>0.21523280912735121</v>
      </c>
      <c r="I34" s="355">
        <f>I5/Revenues!I5</f>
        <v>0.23763570566948131</v>
      </c>
      <c r="J34" s="355">
        <f>J5/Revenues!J5</f>
        <v>0.22673031026252982</v>
      </c>
      <c r="K34" s="355">
        <f>K5/Revenues!K5</f>
        <v>0.21419676214196762</v>
      </c>
      <c r="L34" s="329">
        <f>L5/Revenues!L5</f>
        <v>0.17981888745148772</v>
      </c>
      <c r="M34" s="180"/>
      <c r="N34" s="152"/>
      <c r="O34" s="193"/>
    </row>
    <row r="35" spans="1:15">
      <c r="A35" s="152"/>
      <c r="B35" s="170"/>
      <c r="C35" s="171" t="s">
        <v>39</v>
      </c>
      <c r="D35" s="329">
        <f>D6/Revenues!D6</f>
        <v>0.12041884816753927</v>
      </c>
      <c r="E35" s="326"/>
      <c r="F35" s="862"/>
      <c r="G35" s="585"/>
      <c r="H35" s="328">
        <f>H6/Revenues!H6</f>
        <v>0.17029449423815621</v>
      </c>
      <c r="I35" s="355">
        <f>I6/Revenues!I6</f>
        <v>0.21182266009852216</v>
      </c>
      <c r="J35" s="355">
        <f>J6/Revenues!J6</f>
        <v>0.16666666666666666</v>
      </c>
      <c r="K35" s="355">
        <f>K6/Revenues!K6</f>
        <v>0.16494845360824742</v>
      </c>
      <c r="L35" s="329">
        <f>L6/Revenues!L6</f>
        <v>0.13440860215053763</v>
      </c>
      <c r="M35" s="180"/>
      <c r="N35" s="152"/>
      <c r="O35" s="193"/>
    </row>
    <row r="36" spans="1:15">
      <c r="A36" s="152"/>
      <c r="B36" s="170"/>
      <c r="C36" s="171" t="s">
        <v>49</v>
      </c>
      <c r="D36" s="329">
        <f>D7/Revenues!D7</f>
        <v>-0.13333333333333333</v>
      </c>
      <c r="E36" s="349"/>
      <c r="F36" s="862"/>
      <c r="G36" s="585"/>
      <c r="H36" s="328">
        <f>H7/Revenues!H7</f>
        <v>-1.9867549668874173E-2</v>
      </c>
      <c r="I36" s="355">
        <f>I7/Revenues!I7</f>
        <v>0.13698630136986301</v>
      </c>
      <c r="J36" s="355">
        <f>J7/Revenues!J7</f>
        <v>-3.7037037037037035E-2</v>
      </c>
      <c r="K36" s="355">
        <f>K7/Revenues!K7</f>
        <v>-7.5949367088607597E-2</v>
      </c>
      <c r="L36" s="329">
        <f>L7/Revenues!L7</f>
        <v>-0.10144927536231885</v>
      </c>
      <c r="M36" s="180"/>
      <c r="N36" s="152"/>
      <c r="O36" s="193"/>
    </row>
    <row r="37" spans="1:15">
      <c r="A37" s="152"/>
      <c r="B37" s="170"/>
      <c r="C37" s="171" t="s">
        <v>519</v>
      </c>
      <c r="D37" s="329">
        <f>D8/Revenues!D8</f>
        <v>0</v>
      </c>
      <c r="E37" s="349"/>
      <c r="F37" s="862"/>
      <c r="G37" s="585"/>
      <c r="H37" s="328">
        <f>H8/Revenues!H8</f>
        <v>-8.4745762711864406E-3</v>
      </c>
      <c r="I37" s="355">
        <f>I8/Revenues!I8</f>
        <v>-6.8965517241379309E-2</v>
      </c>
      <c r="J37" s="355">
        <f>J8/Revenues!J8</f>
        <v>3.3333333333333333E-2</v>
      </c>
      <c r="K37" s="355">
        <f>K8/Revenues!K8</f>
        <v>0</v>
      </c>
      <c r="L37" s="329">
        <f>L8/Revenues!L8</f>
        <v>0</v>
      </c>
      <c r="M37" s="180"/>
      <c r="N37" s="152"/>
      <c r="O37" s="193"/>
    </row>
    <row r="38" spans="1:15" s="172" customFormat="1">
      <c r="A38" s="155"/>
      <c r="B38" s="142"/>
      <c r="C38" s="142" t="s">
        <v>40</v>
      </c>
      <c r="D38" s="334">
        <f>D9/Revenues!D9</f>
        <v>0.16078431372549021</v>
      </c>
      <c r="E38" s="331"/>
      <c r="F38" s="864"/>
      <c r="G38" s="586"/>
      <c r="H38" s="333">
        <f>H9/Revenues!H9</f>
        <v>0.19629277566539924</v>
      </c>
      <c r="I38" s="356">
        <f>I9/Revenues!I9</f>
        <v>0.2342007434944238</v>
      </c>
      <c r="J38" s="356">
        <f>J9/Revenues!J9</f>
        <v>0.20147194112235511</v>
      </c>
      <c r="K38" s="356">
        <f>K9/Revenues!K9</f>
        <v>0.18947368421052632</v>
      </c>
      <c r="L38" s="334">
        <f>L9/Revenues!L9</f>
        <v>0.157</v>
      </c>
      <c r="M38" s="139"/>
      <c r="N38" s="155"/>
      <c r="O38" s="182"/>
    </row>
    <row r="39" spans="1:15">
      <c r="A39" s="152"/>
      <c r="B39" s="163"/>
      <c r="C39" s="163"/>
      <c r="D39" s="329"/>
      <c r="E39" s="326"/>
      <c r="F39" s="862"/>
      <c r="G39" s="587"/>
      <c r="H39" s="328"/>
      <c r="I39" s="355"/>
      <c r="J39" s="355"/>
      <c r="K39" s="355"/>
      <c r="L39" s="329"/>
      <c r="M39" s="312"/>
      <c r="N39" s="152"/>
      <c r="O39" s="193"/>
    </row>
    <row r="40" spans="1:15">
      <c r="A40" s="152"/>
      <c r="B40" s="163"/>
      <c r="C40" s="163" t="s">
        <v>443</v>
      </c>
      <c r="D40" s="329">
        <f>D11/Revenues!D11</f>
        <v>0.1756440281030445</v>
      </c>
      <c r="E40" s="326"/>
      <c r="F40" s="862"/>
      <c r="G40" s="587"/>
      <c r="H40" s="328">
        <f>H11/Revenues!H11</f>
        <v>0.24842105263157896</v>
      </c>
      <c r="I40" s="355">
        <f>I11/Revenues!I11</f>
        <v>0.22538293216630198</v>
      </c>
      <c r="J40" s="355">
        <f>J11/Revenues!J11</f>
        <v>0.2536997885835095</v>
      </c>
      <c r="K40" s="355">
        <f>K11/Revenues!K11</f>
        <v>0.24897959183673468</v>
      </c>
      <c r="L40" s="329">
        <f>L11/Revenues!L11</f>
        <v>0.26458333333333334</v>
      </c>
      <c r="M40" s="312"/>
      <c r="N40" s="152"/>
      <c r="O40" s="193"/>
    </row>
    <row r="41" spans="1:15">
      <c r="A41" s="152"/>
      <c r="B41" s="163"/>
      <c r="C41" s="171" t="s">
        <v>444</v>
      </c>
      <c r="D41" s="329">
        <f>D12/Revenues!D12</f>
        <v>0.10262008733624454</v>
      </c>
      <c r="E41" s="326"/>
      <c r="F41" s="862"/>
      <c r="G41" s="585"/>
      <c r="H41" s="328">
        <f>H12/Revenues!H12</f>
        <v>0.14450867052023122</v>
      </c>
      <c r="I41" s="355">
        <f>I12/Revenues!I12</f>
        <v>9.9365750528541227E-2</v>
      </c>
      <c r="J41" s="355">
        <f>J12/Revenues!J12</f>
        <v>0.15042372881355931</v>
      </c>
      <c r="K41" s="355">
        <f>K12/Revenues!K12</f>
        <v>0.16910229645093947</v>
      </c>
      <c r="L41" s="329">
        <f>L12/Revenues!L12</f>
        <v>0.15866388308977036</v>
      </c>
      <c r="M41" s="180"/>
      <c r="N41" s="152"/>
      <c r="O41" s="193"/>
    </row>
    <row r="42" spans="1:15">
      <c r="A42" s="152"/>
      <c r="B42" s="163"/>
      <c r="C42" s="171" t="s">
        <v>41</v>
      </c>
      <c r="D42" s="329">
        <f>D13/Revenues!D13</f>
        <v>0.28093645484949831</v>
      </c>
      <c r="E42" s="326"/>
      <c r="F42" s="862"/>
      <c r="G42" s="585"/>
      <c r="H42" s="328">
        <f>H13/Revenues!H13</f>
        <v>0.27620221948212081</v>
      </c>
      <c r="I42" s="355">
        <f>I13/Revenues!I13</f>
        <v>0.24503311258278146</v>
      </c>
      <c r="J42" s="355">
        <f>J13/Revenues!J13</f>
        <v>0.30499999999999999</v>
      </c>
      <c r="K42" s="355">
        <f>K13/Revenues!K13</f>
        <v>0.28292682926829266</v>
      </c>
      <c r="L42" s="329">
        <f>L13/Revenues!L13</f>
        <v>0.2719869706840391</v>
      </c>
      <c r="M42" s="180"/>
      <c r="N42" s="152"/>
      <c r="O42" s="193"/>
    </row>
    <row r="43" spans="1:15">
      <c r="A43" s="152"/>
      <c r="B43" s="163"/>
      <c r="C43" s="171" t="s">
        <v>451</v>
      </c>
      <c r="D43" s="329">
        <f>D14/Revenues!D14</f>
        <v>0.27108433734939757</v>
      </c>
      <c r="E43" s="326"/>
      <c r="F43" s="862"/>
      <c r="G43" s="585"/>
      <c r="H43" s="328">
        <f>H14/Revenues!H14</f>
        <v>0.29424460431654675</v>
      </c>
      <c r="I43" s="355">
        <f>I14/Revenues!I14</f>
        <v>0.30790190735694822</v>
      </c>
      <c r="J43" s="355">
        <f>J14/Revenues!J14</f>
        <v>0.26807228915662651</v>
      </c>
      <c r="K43" s="355">
        <f>K14/Revenues!K14</f>
        <v>0.2953216374269006</v>
      </c>
      <c r="L43" s="329">
        <f>L14/Revenues!L14</f>
        <v>0.30372492836676218</v>
      </c>
      <c r="M43" s="180"/>
      <c r="N43" s="152"/>
      <c r="O43" s="193"/>
    </row>
    <row r="44" spans="1:15">
      <c r="A44" s="152"/>
      <c r="B44" s="163"/>
      <c r="C44" s="171" t="s">
        <v>519</v>
      </c>
      <c r="D44" s="329">
        <f>D15/Revenues!D15</f>
        <v>3.838771593090211E-3</v>
      </c>
      <c r="E44" s="326"/>
      <c r="F44" s="862"/>
      <c r="G44" s="585"/>
      <c r="H44" s="328">
        <f>H15/Revenues!H15</f>
        <v>7.5488454706927176E-3</v>
      </c>
      <c r="I44" s="355">
        <f>I15/Revenues!I15</f>
        <v>7.0921985815602835E-3</v>
      </c>
      <c r="J44" s="355">
        <f>J15/Revenues!J15</f>
        <v>7.1684587813620072E-3</v>
      </c>
      <c r="K44" s="355">
        <f>K15/Revenues!K15</f>
        <v>1.2433392539964476E-2</v>
      </c>
      <c r="L44" s="329">
        <f>L15/Revenues!L15</f>
        <v>3.5273368606701938E-3</v>
      </c>
      <c r="M44" s="180"/>
      <c r="N44" s="152"/>
      <c r="O44" s="193"/>
    </row>
    <row r="45" spans="1:15" s="172" customFormat="1">
      <c r="A45" s="155"/>
      <c r="B45" s="142"/>
      <c r="C45" s="143" t="s">
        <v>274</v>
      </c>
      <c r="D45" s="334">
        <f>D16/Revenues!D16</f>
        <v>0.28782287822878228</v>
      </c>
      <c r="E45" s="331"/>
      <c r="F45" s="864"/>
      <c r="G45" s="586"/>
      <c r="H45" s="333">
        <f>H16/Revenues!H16</f>
        <v>0.32820816085156712</v>
      </c>
      <c r="I45" s="356">
        <f>I16/Revenues!I16</f>
        <v>0.30516431924882631</v>
      </c>
      <c r="J45" s="356">
        <f>J16/Revenues!J16</f>
        <v>0.33192004845548151</v>
      </c>
      <c r="K45" s="356">
        <f>K16/Revenues!K16</f>
        <v>0.33548387096774196</v>
      </c>
      <c r="L45" s="334">
        <f>L16/Revenues!L16</f>
        <v>0.34037558685446012</v>
      </c>
      <c r="M45" s="139"/>
      <c r="N45" s="155"/>
      <c r="O45" s="182"/>
    </row>
    <row r="46" spans="1:15">
      <c r="A46" s="155"/>
      <c r="B46" s="142"/>
      <c r="C46" s="143"/>
      <c r="D46" s="329"/>
      <c r="E46" s="326"/>
      <c r="F46" s="862"/>
      <c r="G46" s="586"/>
      <c r="H46" s="328"/>
      <c r="I46" s="355"/>
      <c r="J46" s="355"/>
      <c r="K46" s="355"/>
      <c r="L46" s="329"/>
      <c r="M46" s="139"/>
      <c r="N46" s="155"/>
      <c r="O46" s="193"/>
    </row>
    <row r="47" spans="1:15">
      <c r="A47" s="152"/>
      <c r="B47" s="163"/>
      <c r="C47" s="171" t="s">
        <v>513</v>
      </c>
      <c r="D47" s="329">
        <f>D18/Revenues!D18</f>
        <v>-5.1401869158878503E-2</v>
      </c>
      <c r="E47" s="326"/>
      <c r="F47" s="862"/>
      <c r="G47" s="585"/>
      <c r="H47" s="328">
        <f>H18/Revenues!H18</f>
        <v>-0.24572059635560464</v>
      </c>
      <c r="I47" s="355">
        <f>I18/Revenues!I18</f>
        <v>-0.64929859719438876</v>
      </c>
      <c r="J47" s="355">
        <f>J18/Revenues!J18</f>
        <v>-0.21698113207547171</v>
      </c>
      <c r="K47" s="355">
        <f>K18/Revenues!K18</f>
        <v>-5.011389521640091E-2</v>
      </c>
      <c r="L47" s="329">
        <f>L18/Revenues!L18</f>
        <v>-1.5590200445434299E-2</v>
      </c>
      <c r="M47" s="180"/>
      <c r="N47" s="152"/>
      <c r="O47" s="193"/>
    </row>
    <row r="48" spans="1:15">
      <c r="A48" s="152"/>
      <c r="B48" s="163"/>
      <c r="C48" s="171" t="s">
        <v>79</v>
      </c>
      <c r="D48" s="329">
        <f>D19/Revenues!D19</f>
        <v>0</v>
      </c>
      <c r="E48" s="349"/>
      <c r="F48" s="862"/>
      <c r="G48" s="585"/>
      <c r="H48" s="328">
        <f>H19/Revenues!H19</f>
        <v>0</v>
      </c>
      <c r="I48" s="355">
        <f>I19/Revenues!I19</f>
        <v>0</v>
      </c>
      <c r="J48" s="355">
        <f>J19/Revenues!J19</f>
        <v>1.2500000000000001E-2</v>
      </c>
      <c r="K48" s="355">
        <f>K19/Revenues!K19</f>
        <v>-1.3888888888888888E-2</v>
      </c>
      <c r="L48" s="329">
        <f>L19/Revenues!L19</f>
        <v>0</v>
      </c>
      <c r="M48" s="180"/>
      <c r="N48" s="152"/>
      <c r="O48" s="193"/>
    </row>
    <row r="49" spans="1:15" s="172" customFormat="1">
      <c r="A49" s="155"/>
      <c r="B49" s="142"/>
      <c r="C49" s="143" t="s">
        <v>214</v>
      </c>
      <c r="D49" s="334">
        <f>D20/Revenues!D20</f>
        <v>0.22570850202429149</v>
      </c>
      <c r="E49" s="331"/>
      <c r="F49" s="864"/>
      <c r="G49" s="586"/>
      <c r="H49" s="333">
        <f>H20/Revenues!H20</f>
        <v>0.21491706017677684</v>
      </c>
      <c r="I49" s="356">
        <f>I20/Revenues!I20</f>
        <v>9.2496460594620106E-2</v>
      </c>
      <c r="J49" s="356">
        <f>J20/Revenues!J20</f>
        <v>0.22807017543859648</v>
      </c>
      <c r="K49" s="356">
        <f>K20/Revenues!K20</f>
        <v>0.26592664092664092</v>
      </c>
      <c r="L49" s="334">
        <f>L20/Revenues!L20</f>
        <v>0.27641099855282197</v>
      </c>
      <c r="M49" s="139"/>
      <c r="N49" s="155"/>
      <c r="O49" s="182"/>
    </row>
    <row r="50" spans="1:15" s="172" customFormat="1">
      <c r="A50" s="155"/>
      <c r="B50" s="142"/>
      <c r="C50" s="143"/>
      <c r="D50" s="334"/>
      <c r="E50" s="331"/>
      <c r="F50" s="864"/>
      <c r="G50" s="586"/>
      <c r="H50" s="333"/>
      <c r="I50" s="356"/>
      <c r="J50" s="356"/>
      <c r="K50" s="356"/>
      <c r="L50" s="334"/>
      <c r="M50" s="139"/>
      <c r="N50" s="155"/>
      <c r="O50" s="182"/>
    </row>
    <row r="51" spans="1:15" s="172" customFormat="1">
      <c r="A51" s="155"/>
      <c r="B51" s="142"/>
      <c r="C51" s="179" t="s">
        <v>237</v>
      </c>
      <c r="D51" s="334">
        <f>D22/Revenues!D22</f>
        <v>7.8431372549019607E-3</v>
      </c>
      <c r="E51" s="332"/>
      <c r="F51" s="864"/>
      <c r="G51" s="586"/>
      <c r="H51" s="333">
        <f>H22/Revenues!H22</f>
        <v>1.1258955987717503E-2</v>
      </c>
      <c r="I51" s="356">
        <f>I22/Revenues!I22</f>
        <v>8.0321285140562242E-3</v>
      </c>
      <c r="J51" s="356">
        <f>J22/Revenues!J22</f>
        <v>7.8125E-3</v>
      </c>
      <c r="K51" s="356">
        <f>K22/Revenues!K22</f>
        <v>2.032520325203252E-2</v>
      </c>
      <c r="L51" s="334">
        <f>L22/Revenues!L22</f>
        <v>8.8495575221238937E-3</v>
      </c>
      <c r="M51" s="139"/>
      <c r="N51" s="155"/>
      <c r="O51" s="182"/>
    </row>
    <row r="52" spans="1:15" s="172" customFormat="1">
      <c r="A52" s="155"/>
      <c r="B52" s="142"/>
      <c r="C52" s="142"/>
      <c r="D52" s="334"/>
      <c r="E52" s="331"/>
      <c r="F52" s="864"/>
      <c r="G52" s="586"/>
      <c r="H52" s="333"/>
      <c r="I52" s="356"/>
      <c r="J52" s="356"/>
      <c r="K52" s="356"/>
      <c r="L52" s="334"/>
      <c r="M52" s="139"/>
      <c r="N52" s="155"/>
      <c r="O52" s="182"/>
    </row>
    <row r="53" spans="1:15" s="172" customFormat="1">
      <c r="A53" s="155"/>
      <c r="B53" s="142"/>
      <c r="C53" s="142" t="s">
        <v>42</v>
      </c>
      <c r="D53" s="334">
        <f>D24/Revenues!D24</f>
        <v>-2.5263157894736841</v>
      </c>
      <c r="E53" s="579"/>
      <c r="F53" s="864"/>
      <c r="G53" s="586"/>
      <c r="H53" s="333">
        <f>H24/Revenues!H24</f>
        <v>-1.0161290322580645</v>
      </c>
      <c r="I53" s="356">
        <f>I24/Revenues!I24</f>
        <v>-1.0769230769230769</v>
      </c>
      <c r="J53" s="356">
        <f>J24/Revenues!J24</f>
        <v>-1.2666666666666666</v>
      </c>
      <c r="K53" s="356">
        <f>K24/Revenues!K24</f>
        <v>-0.55555555555555558</v>
      </c>
      <c r="L53" s="334">
        <f>L24/Revenues!L24</f>
        <v>-1.25</v>
      </c>
      <c r="M53" s="139"/>
      <c r="N53" s="155"/>
      <c r="O53" s="182"/>
    </row>
    <row r="54" spans="1:15" s="172" customFormat="1">
      <c r="A54" s="155"/>
      <c r="B54" s="142"/>
      <c r="C54" s="142"/>
      <c r="D54" s="334"/>
      <c r="E54" s="348"/>
      <c r="F54" s="864"/>
      <c r="G54" s="586"/>
      <c r="H54" s="333"/>
      <c r="I54" s="356"/>
      <c r="J54" s="356"/>
      <c r="K54" s="356"/>
      <c r="L54" s="334"/>
      <c r="M54" s="139"/>
      <c r="N54" s="155"/>
      <c r="O54" s="182"/>
    </row>
    <row r="55" spans="1:15" s="172" customFormat="1">
      <c r="A55" s="155"/>
      <c r="B55" s="142"/>
      <c r="C55" s="142" t="s">
        <v>362</v>
      </c>
      <c r="D55" s="334">
        <f>D26/Revenues!D28</f>
        <v>0.1767471012221874</v>
      </c>
      <c r="E55" s="348"/>
      <c r="F55" s="864"/>
      <c r="G55" s="586"/>
      <c r="H55" s="333">
        <f>H26/Revenues!H28</f>
        <v>0.19364886424067462</v>
      </c>
      <c r="I55" s="356">
        <f>I26/Revenues!I28</f>
        <v>0.12918518518518518</v>
      </c>
      <c r="J55" s="356">
        <f>J26/Revenues!J28</f>
        <v>0.20134845234446827</v>
      </c>
      <c r="K55" s="356">
        <f>K26/Revenues!K28</f>
        <v>0.22613981762917934</v>
      </c>
      <c r="L55" s="334">
        <f>L26/Revenues!L28</f>
        <v>0.22009273570324575</v>
      </c>
      <c r="M55" s="139"/>
      <c r="N55" s="155"/>
      <c r="O55" s="182"/>
    </row>
    <row r="56" spans="1:15">
      <c r="A56" s="155"/>
      <c r="B56" s="142"/>
      <c r="C56" s="142"/>
      <c r="D56" s="191"/>
      <c r="E56" s="170"/>
      <c r="F56" s="860"/>
      <c r="G56" s="170"/>
      <c r="H56" s="167"/>
      <c r="I56" s="163"/>
      <c r="J56" s="163"/>
      <c r="K56" s="180"/>
      <c r="L56" s="191"/>
      <c r="M56" s="142"/>
      <c r="N56" s="155"/>
      <c r="O56" s="193"/>
    </row>
    <row r="57" spans="1:15" ht="9" customHeight="1">
      <c r="A57" s="152"/>
      <c r="B57" s="152"/>
      <c r="C57" s="152"/>
      <c r="D57" s="152"/>
      <c r="E57" s="152"/>
      <c r="F57" s="153"/>
      <c r="G57" s="152"/>
      <c r="H57" s="530"/>
      <c r="I57" s="152"/>
      <c r="J57" s="152"/>
      <c r="K57" s="699"/>
      <c r="L57" s="152"/>
      <c r="M57" s="152"/>
      <c r="N57" s="152"/>
      <c r="O57" s="193"/>
    </row>
    <row r="58" spans="1:15" ht="14.25">
      <c r="A58" s="183"/>
      <c r="B58" s="184"/>
      <c r="C58" s="183"/>
      <c r="D58" s="183"/>
      <c r="E58" s="183"/>
      <c r="F58" s="186"/>
      <c r="G58" s="183"/>
      <c r="H58" s="249"/>
      <c r="I58" s="183"/>
      <c r="J58" s="183"/>
      <c r="K58" s="720"/>
      <c r="L58" s="183"/>
      <c r="M58" s="185"/>
      <c r="N58" s="185"/>
      <c r="O58" s="193"/>
    </row>
    <row r="59" spans="1:15" ht="9" customHeight="1">
      <c r="A59" s="152"/>
      <c r="B59" s="152"/>
      <c r="C59" s="152"/>
      <c r="D59" s="152"/>
      <c r="E59" s="152"/>
      <c r="F59" s="153"/>
      <c r="G59" s="152"/>
      <c r="H59" s="530"/>
      <c r="I59" s="152"/>
      <c r="J59" s="152"/>
      <c r="K59" s="699"/>
      <c r="L59" s="152"/>
      <c r="M59" s="152"/>
      <c r="N59" s="152"/>
      <c r="O59" s="193"/>
    </row>
    <row r="60" spans="1:15">
      <c r="A60" s="155"/>
      <c r="B60" s="160"/>
      <c r="C60" s="157" t="s">
        <v>50</v>
      </c>
      <c r="D60" s="159" t="s">
        <v>459</v>
      </c>
      <c r="E60" s="160"/>
      <c r="F60" s="860" t="s">
        <v>578</v>
      </c>
      <c r="G60" s="160"/>
      <c r="H60" s="233">
        <v>2011</v>
      </c>
      <c r="I60" s="160" t="s">
        <v>409</v>
      </c>
      <c r="J60" s="160" t="s">
        <v>373</v>
      </c>
      <c r="K60" s="160" t="s">
        <v>321</v>
      </c>
      <c r="L60" s="159" t="s">
        <v>310</v>
      </c>
      <c r="M60" s="304"/>
      <c r="N60" s="155"/>
      <c r="O60" s="193"/>
    </row>
    <row r="61" spans="1:15">
      <c r="A61" s="152"/>
      <c r="B61" s="163"/>
      <c r="C61" s="187" t="s">
        <v>54</v>
      </c>
      <c r="D61" s="159"/>
      <c r="E61" s="163"/>
      <c r="F61" s="861" t="s">
        <v>460</v>
      </c>
      <c r="G61" s="163"/>
      <c r="H61" s="158"/>
      <c r="I61" s="163"/>
      <c r="J61" s="163"/>
      <c r="K61" s="180"/>
      <c r="L61" s="159"/>
      <c r="M61" s="163"/>
      <c r="N61" s="152"/>
      <c r="O61" s="193"/>
    </row>
    <row r="62" spans="1:15">
      <c r="A62" s="152"/>
      <c r="B62" s="163"/>
      <c r="C62" s="163"/>
      <c r="D62" s="168"/>
      <c r="E62" s="163"/>
      <c r="F62" s="870"/>
      <c r="G62" s="163"/>
      <c r="H62" s="167"/>
      <c r="I62" s="163"/>
      <c r="J62" s="163"/>
      <c r="K62" s="180"/>
      <c r="L62" s="168"/>
      <c r="M62" s="311"/>
      <c r="N62" s="152"/>
      <c r="O62" s="193"/>
    </row>
    <row r="63" spans="1:15">
      <c r="A63" s="152"/>
      <c r="B63" s="163"/>
      <c r="C63" s="171" t="s">
        <v>38</v>
      </c>
      <c r="D63" s="325">
        <f>D5+Expenses!D37+Expenses!D67</f>
        <v>303</v>
      </c>
      <c r="E63" s="326"/>
      <c r="F63" s="862">
        <f>D63/L63-1</f>
        <v>6.6445182724252927E-3</v>
      </c>
      <c r="G63" s="326"/>
      <c r="H63" s="517">
        <f>L63+K63+J63+I63</f>
        <v>1354</v>
      </c>
      <c r="I63" s="326">
        <f>I5+Expenses!I37+Expenses!I67</f>
        <v>364</v>
      </c>
      <c r="J63" s="326">
        <f>J5+Expenses!J37+Expenses!J67</f>
        <v>355</v>
      </c>
      <c r="K63" s="326">
        <f>K5+Expenses!K37+Expenses!K67</f>
        <v>334</v>
      </c>
      <c r="L63" s="325">
        <f>L5+Expenses!L37+Expenses!L67</f>
        <v>301</v>
      </c>
      <c r="M63" s="180"/>
      <c r="N63" s="152"/>
      <c r="O63" s="193"/>
    </row>
    <row r="64" spans="1:15">
      <c r="A64" s="152"/>
      <c r="B64" s="163"/>
      <c r="C64" s="171" t="s">
        <v>39</v>
      </c>
      <c r="D64" s="325">
        <f>D6+Expenses!D38+Expenses!D68</f>
        <v>60</v>
      </c>
      <c r="E64" s="326"/>
      <c r="F64" s="862">
        <f>D64/L64-1</f>
        <v>5.2631578947368363E-2</v>
      </c>
      <c r="G64" s="326"/>
      <c r="H64" s="517">
        <f>L64+K64+J64+I64</f>
        <v>273</v>
      </c>
      <c r="I64" s="326">
        <f>I6+Expenses!I38+Expenses!I68</f>
        <v>79</v>
      </c>
      <c r="J64" s="326">
        <f>J6+Expenses!J38+Expenses!J68</f>
        <v>73</v>
      </c>
      <c r="K64" s="326">
        <f>K6+Expenses!K38+Expenses!K68</f>
        <v>64</v>
      </c>
      <c r="L64" s="325">
        <f>L6+Expenses!L38+Expenses!L68</f>
        <v>57</v>
      </c>
      <c r="M64" s="180"/>
      <c r="N64" s="152"/>
      <c r="O64" s="193"/>
    </row>
    <row r="65" spans="1:15">
      <c r="A65" s="152"/>
      <c r="B65" s="163"/>
      <c r="C65" s="171" t="s">
        <v>49</v>
      </c>
      <c r="D65" s="352">
        <f>D7+Expenses!D39+Expenses!D69</f>
        <v>-5</v>
      </c>
      <c r="E65" s="349"/>
      <c r="F65" s="863">
        <f t="shared" ref="F65" si="2">D65/L65-1</f>
        <v>0.25</v>
      </c>
      <c r="G65" s="349"/>
      <c r="H65" s="517">
        <f>L65+K65+J65+I65</f>
        <v>8</v>
      </c>
      <c r="I65" s="349">
        <f>I7+Expenses!I39+Expenses!I69</f>
        <v>13</v>
      </c>
      <c r="J65" s="349">
        <f>J7+Expenses!J39+Expenses!J69</f>
        <v>1</v>
      </c>
      <c r="K65" s="326">
        <f>K7+Expenses!K39+Expenses!K69</f>
        <v>-2</v>
      </c>
      <c r="L65" s="352">
        <f>L7+Expenses!L39+Expenses!L69</f>
        <v>-4</v>
      </c>
      <c r="M65" s="180"/>
      <c r="N65" s="152"/>
      <c r="O65" s="193"/>
    </row>
    <row r="66" spans="1:15">
      <c r="A66" s="152"/>
      <c r="B66" s="163"/>
      <c r="C66" s="171" t="s">
        <v>519</v>
      </c>
      <c r="D66" s="352">
        <f>D8+Expenses!D40+Expenses!D70</f>
        <v>1</v>
      </c>
      <c r="E66" s="349"/>
      <c r="F66" s="862" t="s">
        <v>320</v>
      </c>
      <c r="G66" s="349"/>
      <c r="H66" s="517">
        <f>L66+K66+J66+I66</f>
        <v>1</v>
      </c>
      <c r="I66" s="349">
        <f>I8+Expenses!I40+Expenses!I70</f>
        <v>0</v>
      </c>
      <c r="J66" s="349">
        <f>J8+Expenses!J40+Expenses!J70</f>
        <v>1</v>
      </c>
      <c r="K66" s="326">
        <f>K8+Expenses!K40+Expenses!K70</f>
        <v>1</v>
      </c>
      <c r="L66" s="352">
        <f>L8+Expenses!L40+Expenses!L70</f>
        <v>-1</v>
      </c>
      <c r="M66" s="180"/>
      <c r="N66" s="152"/>
      <c r="O66" s="193"/>
    </row>
    <row r="67" spans="1:15" s="172" customFormat="1">
      <c r="A67" s="155"/>
      <c r="B67" s="142"/>
      <c r="C67" s="142" t="s">
        <v>40</v>
      </c>
      <c r="D67" s="499">
        <f>D9+Expenses!D41+Expenses!D71</f>
        <v>359</v>
      </c>
      <c r="E67" s="331"/>
      <c r="F67" s="864">
        <f>D67/L67-1</f>
        <v>1.6997167138810276E-2</v>
      </c>
      <c r="G67" s="331"/>
      <c r="H67" s="518">
        <f>H63+H64+H65+H66</f>
        <v>1636</v>
      </c>
      <c r="I67" s="331">
        <f>I63+I64+I65+I66</f>
        <v>456</v>
      </c>
      <c r="J67" s="331">
        <f>J63+J64+J65+J66</f>
        <v>430</v>
      </c>
      <c r="K67" s="331">
        <f>K63+K64+K65+K66</f>
        <v>397</v>
      </c>
      <c r="L67" s="499">
        <f>L63+L64+L65+L66</f>
        <v>353</v>
      </c>
      <c r="M67" s="139"/>
      <c r="N67" s="155"/>
      <c r="O67" s="182"/>
    </row>
    <row r="68" spans="1:15" s="172" customFormat="1">
      <c r="A68" s="155"/>
      <c r="B68" s="142"/>
      <c r="C68" s="142"/>
      <c r="D68" s="499"/>
      <c r="E68" s="331"/>
      <c r="F68" s="864"/>
      <c r="G68" s="331"/>
      <c r="H68" s="518"/>
      <c r="I68" s="331"/>
      <c r="J68" s="331"/>
      <c r="K68" s="331"/>
      <c r="L68" s="499"/>
      <c r="M68" s="139"/>
      <c r="N68" s="155"/>
      <c r="O68" s="182"/>
    </row>
    <row r="69" spans="1:15">
      <c r="A69" s="152"/>
      <c r="B69" s="163"/>
      <c r="C69" s="163" t="s">
        <v>443</v>
      </c>
      <c r="D69" s="338">
        <f>D11+Expenses!D43+Expenses!D73</f>
        <v>94</v>
      </c>
      <c r="E69" s="326"/>
      <c r="F69" s="863">
        <f>D69/L69-1</f>
        <v>-0.35172413793103452</v>
      </c>
      <c r="G69" s="326"/>
      <c r="H69" s="517">
        <f>L69+K69+J69+I69</f>
        <v>550</v>
      </c>
      <c r="I69" s="326">
        <f>I11+Expenses!I43+Expenses!I73</f>
        <v>125</v>
      </c>
      <c r="J69" s="326">
        <f>J11+Expenses!J43+Expenses!J73</f>
        <v>139</v>
      </c>
      <c r="K69" s="326">
        <f>K11+Expenses!K43+Expenses!K73</f>
        <v>141</v>
      </c>
      <c r="L69" s="338">
        <f>L11+Expenses!L43+Expenses!L73</f>
        <v>145</v>
      </c>
      <c r="M69" s="312"/>
      <c r="N69" s="152"/>
      <c r="O69" s="193"/>
    </row>
    <row r="70" spans="1:15">
      <c r="A70" s="152"/>
      <c r="B70" s="163"/>
      <c r="C70" s="171" t="s">
        <v>444</v>
      </c>
      <c r="D70" s="338">
        <f>D12+Expenses!D44+Expenses!D74</f>
        <v>106</v>
      </c>
      <c r="E70" s="326"/>
      <c r="F70" s="863">
        <f t="shared" ref="F70:F73" si="3">D70/L70-1</f>
        <v>-0.19083969465648853</v>
      </c>
      <c r="G70" s="326"/>
      <c r="H70" s="517">
        <f>L70+K70+J70+I70</f>
        <v>497</v>
      </c>
      <c r="I70" s="326">
        <f>I12+Expenses!I44+Expenses!I74</f>
        <v>108</v>
      </c>
      <c r="J70" s="326">
        <f>J12+Expenses!J44+Expenses!J74</f>
        <v>124</v>
      </c>
      <c r="K70" s="326">
        <f>K12+Expenses!K44+Expenses!K74</f>
        <v>134</v>
      </c>
      <c r="L70" s="338">
        <f>L12+Expenses!L44+Expenses!L74</f>
        <v>131</v>
      </c>
      <c r="M70" s="180"/>
      <c r="N70" s="152"/>
      <c r="O70" s="193"/>
    </row>
    <row r="71" spans="1:15">
      <c r="A71" s="152"/>
      <c r="B71" s="163"/>
      <c r="C71" s="171" t="s">
        <v>41</v>
      </c>
      <c r="D71" s="338">
        <f>D13+Expenses!D45+Expenses!D75</f>
        <v>197</v>
      </c>
      <c r="E71" s="326"/>
      <c r="F71" s="862">
        <f t="shared" si="3"/>
        <v>1.025641025641022E-2</v>
      </c>
      <c r="G71" s="326"/>
      <c r="H71" s="517">
        <f>L71+K71+J71+I71</f>
        <v>786</v>
      </c>
      <c r="I71" s="326">
        <f>I13+Expenses!I45+Expenses!I75</f>
        <v>179</v>
      </c>
      <c r="J71" s="326">
        <f>J13+Expenses!J45+Expenses!J75</f>
        <v>210</v>
      </c>
      <c r="K71" s="326">
        <f>K13+Expenses!K45+Expenses!K75</f>
        <v>202</v>
      </c>
      <c r="L71" s="338">
        <f>L13+Expenses!L45+Expenses!L75</f>
        <v>195</v>
      </c>
      <c r="M71" s="180"/>
      <c r="N71" s="152"/>
      <c r="O71" s="193"/>
    </row>
    <row r="72" spans="1:15">
      <c r="A72" s="152"/>
      <c r="B72" s="163"/>
      <c r="C72" s="171" t="s">
        <v>451</v>
      </c>
      <c r="D72" s="338">
        <f>D14+Expenses!D46+Expenses!D76</f>
        <v>387</v>
      </c>
      <c r="E72" s="326"/>
      <c r="F72" s="863">
        <f t="shared" si="3"/>
        <v>-9.5794392523364524E-2</v>
      </c>
      <c r="G72" s="326"/>
      <c r="H72" s="517">
        <f>L72+K72+J72+I72</f>
        <v>1705</v>
      </c>
      <c r="I72" s="326">
        <f>I14+Expenses!I46+Expenses!I76</f>
        <v>444</v>
      </c>
      <c r="J72" s="326">
        <f>J14+Expenses!J46+Expenses!J76</f>
        <v>411</v>
      </c>
      <c r="K72" s="326">
        <f>K14+Expenses!K46+Expenses!K76</f>
        <v>422</v>
      </c>
      <c r="L72" s="338">
        <f>L14+Expenses!L46+Expenses!L76</f>
        <v>428</v>
      </c>
      <c r="M72" s="180"/>
      <c r="N72" s="152"/>
      <c r="O72" s="193"/>
    </row>
    <row r="73" spans="1:15">
      <c r="A73" s="152"/>
      <c r="B73" s="163"/>
      <c r="C73" s="171" t="s">
        <v>519</v>
      </c>
      <c r="D73" s="338">
        <f>D15+Expenses!D47+Expenses!D77</f>
        <v>-3</v>
      </c>
      <c r="E73" s="326"/>
      <c r="F73" s="863">
        <f t="shared" si="3"/>
        <v>0.5</v>
      </c>
      <c r="G73" s="326"/>
      <c r="H73" s="517">
        <f>L73+K73+J73+I73</f>
        <v>-17</v>
      </c>
      <c r="I73" s="326">
        <f>I15+Expenses!I47+Expenses!I77</f>
        <v>-4</v>
      </c>
      <c r="J73" s="326">
        <f>J15+Expenses!J47+Expenses!J77</f>
        <v>-4</v>
      </c>
      <c r="K73" s="326">
        <f>K15+Expenses!K47+Expenses!K77</f>
        <v>-7</v>
      </c>
      <c r="L73" s="338">
        <f>L15+Expenses!L47+Expenses!L77</f>
        <v>-2</v>
      </c>
      <c r="M73" s="180"/>
      <c r="N73" s="152"/>
      <c r="O73" s="193"/>
    </row>
    <row r="74" spans="1:15" s="172" customFormat="1">
      <c r="A74" s="155"/>
      <c r="B74" s="142"/>
      <c r="C74" s="143" t="s">
        <v>274</v>
      </c>
      <c r="D74" s="340">
        <f>D16+Expenses!D48+Expenses!D78</f>
        <v>781</v>
      </c>
      <c r="E74" s="331"/>
      <c r="F74" s="1007">
        <f>D74/L74-1</f>
        <v>-0.12931995540691188</v>
      </c>
      <c r="G74" s="331"/>
      <c r="H74" s="518">
        <f>H69+H70+H71+H72+H73</f>
        <v>3521</v>
      </c>
      <c r="I74" s="331">
        <f>I69+I70+I71+I72+I73</f>
        <v>852</v>
      </c>
      <c r="J74" s="331">
        <f>J69+J70+J71+J72+J73</f>
        <v>880</v>
      </c>
      <c r="K74" s="331">
        <f>K69+K70+K71+K72+K73</f>
        <v>892</v>
      </c>
      <c r="L74" s="340">
        <f>L69+L70+L71+L72+L73</f>
        <v>897</v>
      </c>
      <c r="M74" s="139"/>
      <c r="N74" s="155"/>
      <c r="O74" s="182"/>
    </row>
    <row r="75" spans="1:15">
      <c r="A75" s="152"/>
      <c r="B75" s="163"/>
      <c r="C75" s="171"/>
      <c r="D75" s="338"/>
      <c r="E75" s="326"/>
      <c r="F75" s="862"/>
      <c r="G75" s="326"/>
      <c r="H75" s="517"/>
      <c r="I75" s="326"/>
      <c r="J75" s="326"/>
      <c r="K75" s="326"/>
      <c r="L75" s="338"/>
      <c r="M75" s="180"/>
      <c r="N75" s="152"/>
      <c r="O75" s="193"/>
    </row>
    <row r="76" spans="1:15">
      <c r="A76" s="152"/>
      <c r="B76" s="163"/>
      <c r="C76" s="171" t="s">
        <v>513</v>
      </c>
      <c r="D76" s="339">
        <f>D18+Expenses!D50+Expenses!D80</f>
        <v>4</v>
      </c>
      <c r="E76" s="326"/>
      <c r="F76" s="863">
        <f>D76/L76-1</f>
        <v>-0.87096774193548387</v>
      </c>
      <c r="G76" s="326"/>
      <c r="H76" s="517">
        <f>L76+K76+J76+I76</f>
        <v>6</v>
      </c>
      <c r="I76" s="326">
        <f>I18+Expenses!I50+Expenses!I80</f>
        <v>12</v>
      </c>
      <c r="J76" s="326">
        <f>J18+Expenses!J50+Expenses!J80</f>
        <v>-52</v>
      </c>
      <c r="K76" s="326">
        <f>K18+Expenses!K50+Expenses!K80</f>
        <v>15</v>
      </c>
      <c r="L76" s="339">
        <f>L18+Expenses!L50+Expenses!L80</f>
        <v>31</v>
      </c>
      <c r="M76" s="310"/>
      <c r="N76" s="152"/>
      <c r="O76" s="193"/>
    </row>
    <row r="77" spans="1:15">
      <c r="A77" s="152"/>
      <c r="B77" s="163"/>
      <c r="C77" s="171" t="s">
        <v>79</v>
      </c>
      <c r="D77" s="338">
        <f>D19+Expenses!D51+Expenses!D81</f>
        <v>0</v>
      </c>
      <c r="E77" s="349"/>
      <c r="F77" s="863">
        <f>D77/L77-1</f>
        <v>-1</v>
      </c>
      <c r="G77" s="349"/>
      <c r="H77" s="517">
        <f>L77+K77+J77+I77</f>
        <v>1</v>
      </c>
      <c r="I77" s="349">
        <f>I19+Expenses!I51+Expenses!I81</f>
        <v>1</v>
      </c>
      <c r="J77" s="349">
        <f>J19+Expenses!J51+Expenses!J81</f>
        <v>-1</v>
      </c>
      <c r="K77" s="326">
        <f>K19+Expenses!K51+Expenses!K81</f>
        <v>2</v>
      </c>
      <c r="L77" s="338">
        <f>L19+Expenses!L51+Expenses!L81</f>
        <v>-1</v>
      </c>
      <c r="M77" s="310"/>
      <c r="N77" s="152"/>
      <c r="O77" s="193"/>
    </row>
    <row r="78" spans="1:15" s="172" customFormat="1">
      <c r="A78" s="155"/>
      <c r="B78" s="142"/>
      <c r="C78" s="143" t="s">
        <v>214</v>
      </c>
      <c r="D78" s="340">
        <f>D20+Expenses!D52+Expenses!D82</f>
        <v>785</v>
      </c>
      <c r="E78" s="331"/>
      <c r="F78" s="1007">
        <f>D78/L78-1</f>
        <v>-0.15318230852211434</v>
      </c>
      <c r="G78" s="331"/>
      <c r="H78" s="518">
        <f>H74+H76+H77</f>
        <v>3528</v>
      </c>
      <c r="I78" s="331">
        <f>I74+I76+I77</f>
        <v>865</v>
      </c>
      <c r="J78" s="331">
        <f>J74+J76+J77</f>
        <v>827</v>
      </c>
      <c r="K78" s="331">
        <f>K74+K76+K77</f>
        <v>909</v>
      </c>
      <c r="L78" s="340">
        <f>L74+L76+L77</f>
        <v>927</v>
      </c>
      <c r="M78" s="143"/>
      <c r="N78" s="155"/>
      <c r="O78" s="182"/>
    </row>
    <row r="79" spans="1:15" s="172" customFormat="1">
      <c r="A79" s="155"/>
      <c r="B79" s="142"/>
      <c r="C79" s="143"/>
      <c r="D79" s="340"/>
      <c r="E79" s="331"/>
      <c r="F79" s="864"/>
      <c r="G79" s="331"/>
      <c r="H79" s="518"/>
      <c r="I79" s="331"/>
      <c r="J79" s="331"/>
      <c r="K79" s="331"/>
      <c r="L79" s="340"/>
      <c r="M79" s="143"/>
      <c r="N79" s="155"/>
      <c r="O79" s="182"/>
    </row>
    <row r="80" spans="1:15" s="172" customFormat="1">
      <c r="A80" s="155"/>
      <c r="B80" s="142"/>
      <c r="C80" s="179" t="s">
        <v>237</v>
      </c>
      <c r="D80" s="330">
        <f>D22+Expenses!D54+Expenses!D84</f>
        <v>7</v>
      </c>
      <c r="E80" s="332"/>
      <c r="F80" s="864">
        <f>D80/L80-1</f>
        <v>0</v>
      </c>
      <c r="G80" s="332"/>
      <c r="H80" s="518">
        <f>L80+K80+J80+I80</f>
        <v>31</v>
      </c>
      <c r="I80" s="332">
        <f>I22+Expenses!I54+Expenses!I84</f>
        <v>7</v>
      </c>
      <c r="J80" s="332">
        <f>J22+Expenses!J54+Expenses!J84</f>
        <v>7</v>
      </c>
      <c r="K80" s="332">
        <f>K22+Expenses!K54+Expenses!K84</f>
        <v>10</v>
      </c>
      <c r="L80" s="330">
        <f>L22+Expenses!L54+Expenses!L84</f>
        <v>7</v>
      </c>
      <c r="M80" s="314"/>
      <c r="N80" s="155"/>
      <c r="O80" s="182"/>
    </row>
    <row r="81" spans="1:15" s="172" customFormat="1">
      <c r="A81" s="155"/>
      <c r="B81" s="142"/>
      <c r="C81" s="142"/>
      <c r="D81" s="340"/>
      <c r="E81" s="331"/>
      <c r="F81" s="864"/>
      <c r="G81" s="331"/>
      <c r="H81" s="518"/>
      <c r="I81" s="331"/>
      <c r="J81" s="331"/>
      <c r="K81" s="331"/>
      <c r="L81" s="340"/>
      <c r="M81" s="143"/>
      <c r="N81" s="155"/>
      <c r="O81" s="182"/>
    </row>
    <row r="82" spans="1:15" s="172" customFormat="1">
      <c r="A82" s="155"/>
      <c r="B82" s="142"/>
      <c r="C82" s="142" t="s">
        <v>42</v>
      </c>
      <c r="D82" s="340">
        <f>D24+Expenses!D56+Expenses!D86</f>
        <v>-47</v>
      </c>
      <c r="E82" s="579"/>
      <c r="F82" s="864" t="s">
        <v>498</v>
      </c>
      <c r="G82" s="579"/>
      <c r="H82" s="518">
        <f>L82+K82+J82+I82</f>
        <v>-57</v>
      </c>
      <c r="I82" s="336">
        <f>I24+Expenses!I56+Expenses!I86</f>
        <v>-12</v>
      </c>
      <c r="J82" s="336">
        <f>J24+Expenses!J56+Expenses!J86</f>
        <v>-19</v>
      </c>
      <c r="K82" s="331">
        <f>K24+Expenses!K56+Expenses!K86</f>
        <v>-8</v>
      </c>
      <c r="L82" s="340">
        <f>L24+Expenses!L56+Expenses!L86</f>
        <v>-18</v>
      </c>
      <c r="M82" s="142"/>
      <c r="N82" s="155"/>
      <c r="O82" s="182"/>
    </row>
    <row r="83" spans="1:15" s="172" customFormat="1">
      <c r="A83" s="155"/>
      <c r="B83" s="142"/>
      <c r="C83" s="142"/>
      <c r="D83" s="330"/>
      <c r="E83" s="348"/>
      <c r="F83" s="864"/>
      <c r="G83" s="348"/>
      <c r="H83" s="518"/>
      <c r="I83" s="331"/>
      <c r="J83" s="331"/>
      <c r="K83" s="331"/>
      <c r="L83" s="330"/>
      <c r="M83" s="315"/>
      <c r="N83" s="155"/>
      <c r="O83" s="182"/>
    </row>
    <row r="84" spans="1:15" s="172" customFormat="1">
      <c r="A84" s="155"/>
      <c r="B84" s="142"/>
      <c r="C84" s="142" t="s">
        <v>400</v>
      </c>
      <c r="D84" s="340">
        <f>D26+Expenses!D58+Expenses!D88</f>
        <v>1104</v>
      </c>
      <c r="E84" s="348"/>
      <c r="F84" s="1007">
        <f t="shared" ref="F84:F85" si="4">D84/L84-1</f>
        <v>-0.1300236406619385</v>
      </c>
      <c r="G84" s="348"/>
      <c r="H84" s="518">
        <f>L84+K84+J84+I84</f>
        <v>5138</v>
      </c>
      <c r="I84" s="331">
        <f>I67+I80+I78+I82</f>
        <v>1316</v>
      </c>
      <c r="J84" s="331">
        <f>J67+J80+J78+J82</f>
        <v>1245</v>
      </c>
      <c r="K84" s="331">
        <f>K67+K80+K78+K82</f>
        <v>1308</v>
      </c>
      <c r="L84" s="340">
        <f>L67+L80+L78+L82</f>
        <v>1269</v>
      </c>
      <c r="M84" s="143"/>
      <c r="N84" s="155"/>
      <c r="O84" s="182"/>
    </row>
    <row r="85" spans="1:15" s="525" customFormat="1">
      <c r="A85" s="152"/>
      <c r="B85" s="163"/>
      <c r="C85" s="821" t="s">
        <v>372</v>
      </c>
      <c r="D85" s="352">
        <v>19</v>
      </c>
      <c r="E85" s="351"/>
      <c r="F85" s="863">
        <f t="shared" si="4"/>
        <v>0.89999999999999991</v>
      </c>
      <c r="G85" s="351"/>
      <c r="H85" s="517">
        <f>L85+K85+J85+I85</f>
        <v>130</v>
      </c>
      <c r="I85" s="326">
        <v>22</v>
      </c>
      <c r="J85" s="326">
        <v>85</v>
      </c>
      <c r="K85" s="326">
        <v>13</v>
      </c>
      <c r="L85" s="352">
        <v>10</v>
      </c>
      <c r="M85" s="180"/>
      <c r="N85" s="152"/>
      <c r="O85" s="643"/>
    </row>
    <row r="86" spans="1:15" s="645" customFormat="1">
      <c r="A86" s="155"/>
      <c r="B86" s="142"/>
      <c r="C86" s="142" t="s">
        <v>541</v>
      </c>
      <c r="D86" s="340">
        <f>D84+D85</f>
        <v>1123</v>
      </c>
      <c r="E86" s="348"/>
      <c r="F86" s="1007">
        <f>D86/L86-1</f>
        <v>-0.12197028928850662</v>
      </c>
      <c r="G86" s="348"/>
      <c r="H86" s="518">
        <f>H84+H85</f>
        <v>5268</v>
      </c>
      <c r="I86" s="331">
        <f>I84+I85</f>
        <v>1338</v>
      </c>
      <c r="J86" s="331">
        <f>J84+J85</f>
        <v>1330</v>
      </c>
      <c r="K86" s="331">
        <f>K84+K85</f>
        <v>1321</v>
      </c>
      <c r="L86" s="340">
        <f>L84+L85</f>
        <v>1279</v>
      </c>
      <c r="M86" s="139"/>
      <c r="N86" s="155"/>
      <c r="O86" s="644"/>
    </row>
    <row r="87" spans="1:15">
      <c r="A87" s="152"/>
      <c r="B87" s="163"/>
      <c r="C87" s="142"/>
      <c r="D87" s="191"/>
      <c r="E87" s="170"/>
      <c r="F87" s="860"/>
      <c r="G87" s="170"/>
      <c r="H87" s="167"/>
      <c r="I87" s="163"/>
      <c r="J87" s="163"/>
      <c r="K87" s="180"/>
      <c r="L87" s="191"/>
      <c r="M87" s="137"/>
      <c r="N87" s="152"/>
      <c r="O87" s="193"/>
    </row>
    <row r="88" spans="1:15" ht="9" customHeight="1">
      <c r="A88" s="152"/>
      <c r="B88" s="152"/>
      <c r="C88" s="152"/>
      <c r="D88" s="152"/>
      <c r="E88" s="152"/>
      <c r="F88" s="153"/>
      <c r="G88" s="152"/>
      <c r="H88" s="530"/>
      <c r="I88" s="152"/>
      <c r="J88" s="152"/>
      <c r="K88" s="699"/>
      <c r="L88" s="152"/>
      <c r="M88" s="152"/>
      <c r="N88" s="152"/>
      <c r="O88" s="193"/>
    </row>
    <row r="89" spans="1:15" ht="14.25">
      <c r="A89" s="168"/>
      <c r="B89" s="184"/>
      <c r="C89" s="168"/>
      <c r="D89" s="168"/>
      <c r="E89" s="168"/>
      <c r="F89" s="169"/>
      <c r="G89" s="168"/>
      <c r="H89" s="291"/>
      <c r="I89" s="168"/>
      <c r="J89" s="168"/>
      <c r="K89" s="719"/>
      <c r="L89" s="168"/>
      <c r="M89" s="188"/>
      <c r="N89" s="188"/>
      <c r="O89" s="193"/>
    </row>
    <row r="90" spans="1:15" ht="9" customHeight="1">
      <c r="A90" s="152"/>
      <c r="B90" s="152"/>
      <c r="C90" s="152"/>
      <c r="D90" s="152"/>
      <c r="E90" s="152"/>
      <c r="F90" s="153"/>
      <c r="G90" s="152"/>
      <c r="H90" s="530"/>
      <c r="I90" s="152"/>
      <c r="J90" s="152"/>
      <c r="K90" s="699"/>
      <c r="L90" s="152"/>
      <c r="M90" s="152"/>
      <c r="N90" s="152"/>
      <c r="O90" s="193"/>
    </row>
    <row r="91" spans="1:15">
      <c r="A91" s="155"/>
      <c r="B91" s="160"/>
      <c r="C91" s="157" t="s">
        <v>50</v>
      </c>
      <c r="D91" s="159" t="s">
        <v>459</v>
      </c>
      <c r="E91" s="160"/>
      <c r="F91" s="860"/>
      <c r="G91" s="160"/>
      <c r="H91" s="233">
        <v>2011</v>
      </c>
      <c r="I91" s="160" t="s">
        <v>409</v>
      </c>
      <c r="J91" s="160" t="s">
        <v>373</v>
      </c>
      <c r="K91" s="160" t="s">
        <v>321</v>
      </c>
      <c r="L91" s="159" t="s">
        <v>310</v>
      </c>
      <c r="M91" s="304"/>
      <c r="N91" s="155"/>
      <c r="O91" s="193"/>
    </row>
    <row r="92" spans="1:15">
      <c r="A92" s="155"/>
      <c r="B92" s="160"/>
      <c r="C92" s="187" t="s">
        <v>55</v>
      </c>
      <c r="D92" s="159"/>
      <c r="E92" s="163"/>
      <c r="F92" s="861"/>
      <c r="G92" s="163"/>
      <c r="H92" s="158"/>
      <c r="I92" s="163"/>
      <c r="J92" s="163"/>
      <c r="K92" s="180"/>
      <c r="L92" s="159"/>
      <c r="M92" s="163"/>
      <c r="N92" s="155"/>
      <c r="O92" s="193"/>
    </row>
    <row r="93" spans="1:15">
      <c r="A93" s="152"/>
      <c r="B93" s="163"/>
      <c r="C93" s="163"/>
      <c r="D93" s="527"/>
      <c r="E93" s="163"/>
      <c r="F93" s="870"/>
      <c r="G93" s="311"/>
      <c r="H93" s="526"/>
      <c r="I93" s="529"/>
      <c r="J93" s="529"/>
      <c r="K93" s="529"/>
      <c r="L93" s="527"/>
      <c r="M93" s="311"/>
      <c r="N93" s="152"/>
      <c r="O93" s="193"/>
    </row>
    <row r="94" spans="1:15">
      <c r="A94" s="152"/>
      <c r="B94" s="170"/>
      <c r="C94" s="171" t="s">
        <v>38</v>
      </c>
      <c r="D94" s="329">
        <f>D63/Revenues!D5</f>
        <v>0.38161209068010077</v>
      </c>
      <c r="E94" s="326"/>
      <c r="F94" s="862"/>
      <c r="G94" s="585"/>
      <c r="H94" s="328">
        <f>H63/Revenues!H5</f>
        <v>0.41751464693185319</v>
      </c>
      <c r="I94" s="355">
        <f>I63/Revenues!I5</f>
        <v>0.43908323281061518</v>
      </c>
      <c r="J94" s="355">
        <f>J63/Revenues!J5</f>
        <v>0.4236276849642005</v>
      </c>
      <c r="K94" s="355">
        <f>K63/Revenues!K5</f>
        <v>0.41594022415940224</v>
      </c>
      <c r="L94" s="329">
        <f>L63/Revenues!L5</f>
        <v>0.38939197930142305</v>
      </c>
      <c r="M94" s="180"/>
      <c r="N94" s="152"/>
      <c r="O94" s="193"/>
    </row>
    <row r="95" spans="1:15">
      <c r="A95" s="152"/>
      <c r="B95" s="170"/>
      <c r="C95" s="171" t="s">
        <v>39</v>
      </c>
      <c r="D95" s="329">
        <f>D64/Revenues!D6</f>
        <v>0.31413612565445026</v>
      </c>
      <c r="E95" s="326"/>
      <c r="F95" s="862"/>
      <c r="G95" s="585"/>
      <c r="H95" s="328">
        <f>H64/Revenues!H6</f>
        <v>0.34955185659411009</v>
      </c>
      <c r="I95" s="355">
        <f>I64/Revenues!I6</f>
        <v>0.3891625615763547</v>
      </c>
      <c r="J95" s="355">
        <f>J64/Revenues!J6</f>
        <v>0.36868686868686867</v>
      </c>
      <c r="K95" s="355">
        <f>K64/Revenues!K6</f>
        <v>0.32989690721649484</v>
      </c>
      <c r="L95" s="329">
        <f>L64/Revenues!L6</f>
        <v>0.30645161290322581</v>
      </c>
      <c r="M95" s="180"/>
      <c r="N95" s="152"/>
      <c r="O95" s="193"/>
    </row>
    <row r="96" spans="1:15">
      <c r="A96" s="152"/>
      <c r="B96" s="170"/>
      <c r="C96" s="171" t="s">
        <v>49</v>
      </c>
      <c r="D96" s="329">
        <f>D65/Revenues!D7</f>
        <v>-8.3333333333333329E-2</v>
      </c>
      <c r="E96" s="349"/>
      <c r="F96" s="862"/>
      <c r="G96" s="585"/>
      <c r="H96" s="328">
        <f>H65/Revenues!H7</f>
        <v>2.6490066225165563E-2</v>
      </c>
      <c r="I96" s="355">
        <f>I65/Revenues!I7</f>
        <v>0.17808219178082191</v>
      </c>
      <c r="J96" s="355">
        <f>J65/Revenues!J7</f>
        <v>1.2345679012345678E-2</v>
      </c>
      <c r="K96" s="355">
        <f>K65/Revenues!K7</f>
        <v>-2.5316455696202531E-2</v>
      </c>
      <c r="L96" s="329">
        <f>L65/Revenues!L7</f>
        <v>-5.7971014492753624E-2</v>
      </c>
      <c r="M96" s="180"/>
      <c r="N96" s="152"/>
      <c r="O96" s="193"/>
    </row>
    <row r="97" spans="1:15">
      <c r="A97" s="152"/>
      <c r="B97" s="170"/>
      <c r="C97" s="171" t="s">
        <v>519</v>
      </c>
      <c r="D97" s="329">
        <f>D66/Revenues!D8</f>
        <v>-0.04</v>
      </c>
      <c r="E97" s="349"/>
      <c r="F97" s="862"/>
      <c r="G97" s="585"/>
      <c r="H97" s="328">
        <f>H66/Revenues!H8</f>
        <v>-8.4745762711864406E-3</v>
      </c>
      <c r="I97" s="355">
        <f>I66/Revenues!I8</f>
        <v>0</v>
      </c>
      <c r="J97" s="355">
        <f>J66/Revenues!J8</f>
        <v>-3.3333333333333333E-2</v>
      </c>
      <c r="K97" s="355">
        <f>K66/Revenues!K8</f>
        <v>-3.2258064516129031E-2</v>
      </c>
      <c r="L97" s="329">
        <f>L66/Revenues!L8</f>
        <v>3.5714285714285712E-2</v>
      </c>
      <c r="M97" s="180"/>
      <c r="N97" s="152"/>
      <c r="O97" s="193"/>
    </row>
    <row r="98" spans="1:15" s="172" customFormat="1">
      <c r="A98" s="155"/>
      <c r="B98" s="142"/>
      <c r="C98" s="142" t="s">
        <v>40</v>
      </c>
      <c r="D98" s="334">
        <f>D67/Revenues!D9</f>
        <v>0.35196078431372552</v>
      </c>
      <c r="E98" s="331"/>
      <c r="F98" s="864"/>
      <c r="G98" s="586"/>
      <c r="H98" s="333">
        <f>H67/Revenues!H9</f>
        <v>0.38878326996197721</v>
      </c>
      <c r="I98" s="356">
        <f>I67/Revenues!I9</f>
        <v>0.42379182156133827</v>
      </c>
      <c r="J98" s="356">
        <f>J67/Revenues!J9</f>
        <v>0.39558417663293466</v>
      </c>
      <c r="K98" s="356">
        <f>K67/Revenues!K9</f>
        <v>0.37990430622009569</v>
      </c>
      <c r="L98" s="334">
        <f>L67/Revenues!L9</f>
        <v>0.35299999999999998</v>
      </c>
      <c r="M98" s="139"/>
      <c r="N98" s="155"/>
      <c r="O98" s="182"/>
    </row>
    <row r="99" spans="1:15" s="172" customFormat="1">
      <c r="A99" s="155"/>
      <c r="B99" s="142"/>
      <c r="C99" s="142"/>
      <c r="D99" s="334"/>
      <c r="E99" s="331"/>
      <c r="F99" s="864"/>
      <c r="G99" s="586"/>
      <c r="H99" s="333"/>
      <c r="I99" s="356"/>
      <c r="J99" s="356"/>
      <c r="K99" s="356"/>
      <c r="L99" s="334"/>
      <c r="M99" s="139"/>
      <c r="N99" s="155"/>
      <c r="O99" s="182"/>
    </row>
    <row r="100" spans="1:15">
      <c r="A100" s="152"/>
      <c r="B100" s="163"/>
      <c r="C100" s="163" t="s">
        <v>443</v>
      </c>
      <c r="D100" s="329">
        <f>D69/Revenues!D11</f>
        <v>0.22014051522248243</v>
      </c>
      <c r="E100" s="326"/>
      <c r="F100" s="862"/>
      <c r="G100" s="587"/>
      <c r="H100" s="328">
        <f>H69/Revenues!H11</f>
        <v>0.28947368421052633</v>
      </c>
      <c r="I100" s="355">
        <f>I69/Revenues!I11</f>
        <v>0.2735229759299781</v>
      </c>
      <c r="J100" s="355">
        <f>J69/Revenues!J11</f>
        <v>0.29386892177589852</v>
      </c>
      <c r="K100" s="355">
        <f>K69/Revenues!K11</f>
        <v>0.28775510204081634</v>
      </c>
      <c r="L100" s="329">
        <f>L69/Revenues!L11</f>
        <v>0.30208333333333331</v>
      </c>
      <c r="M100" s="312"/>
      <c r="N100" s="152"/>
      <c r="O100" s="193"/>
    </row>
    <row r="101" spans="1:15">
      <c r="A101" s="152"/>
      <c r="B101" s="163"/>
      <c r="C101" s="171" t="s">
        <v>444</v>
      </c>
      <c r="D101" s="329">
        <f>D70/Revenues!D12</f>
        <v>0.23144104803493451</v>
      </c>
      <c r="E101" s="326"/>
      <c r="F101" s="862"/>
      <c r="G101" s="585"/>
      <c r="H101" s="328">
        <f>H70/Revenues!H12</f>
        <v>0.26116657908565422</v>
      </c>
      <c r="I101" s="355">
        <f>I70/Revenues!I12</f>
        <v>0.22832980972515857</v>
      </c>
      <c r="J101" s="355">
        <f>J70/Revenues!J12</f>
        <v>0.26271186440677968</v>
      </c>
      <c r="K101" s="355">
        <f>K70/Revenues!K12</f>
        <v>0.27974947807933193</v>
      </c>
      <c r="L101" s="329">
        <f>L70/Revenues!L12</f>
        <v>0.27348643006263046</v>
      </c>
      <c r="M101" s="180"/>
      <c r="N101" s="152"/>
      <c r="O101" s="193"/>
    </row>
    <row r="102" spans="1:15">
      <c r="A102" s="152"/>
      <c r="B102" s="163"/>
      <c r="C102" s="171" t="s">
        <v>41</v>
      </c>
      <c r="D102" s="329">
        <f>D71/Revenues!D13</f>
        <v>0.3294314381270903</v>
      </c>
      <c r="E102" s="326"/>
      <c r="F102" s="862"/>
      <c r="G102" s="585"/>
      <c r="H102" s="328">
        <f>H71/Revenues!H13</f>
        <v>0.32305795314426633</v>
      </c>
      <c r="I102" s="355">
        <f>I71/Revenues!I13</f>
        <v>0.29635761589403975</v>
      </c>
      <c r="J102" s="355">
        <f>J71/Revenues!J13</f>
        <v>0.35</v>
      </c>
      <c r="K102" s="355">
        <f>K71/Revenues!K13</f>
        <v>0.32845528455284551</v>
      </c>
      <c r="L102" s="329">
        <f>L71/Revenues!L13</f>
        <v>0.31758957654723124</v>
      </c>
      <c r="M102" s="180"/>
      <c r="N102" s="152"/>
      <c r="O102" s="193"/>
    </row>
    <row r="103" spans="1:15">
      <c r="A103" s="152"/>
      <c r="B103" s="163"/>
      <c r="C103" s="171" t="s">
        <v>451</v>
      </c>
      <c r="D103" s="329">
        <f>D72/Revenues!D14</f>
        <v>0.58283132530120485</v>
      </c>
      <c r="E103" s="326"/>
      <c r="F103" s="862"/>
      <c r="G103" s="585"/>
      <c r="H103" s="328">
        <f>H72/Revenues!H14</f>
        <v>0.61330935251798557</v>
      </c>
      <c r="I103" s="355">
        <f>I72/Revenues!I14</f>
        <v>0.60490463215258861</v>
      </c>
      <c r="J103" s="355">
        <f>J72/Revenues!J14</f>
        <v>0.61897590361445787</v>
      </c>
      <c r="K103" s="355">
        <f>K72/Revenues!K14</f>
        <v>0.61695906432748537</v>
      </c>
      <c r="L103" s="329">
        <f>L72/Revenues!L14</f>
        <v>0.61318051575931232</v>
      </c>
      <c r="M103" s="180"/>
      <c r="N103" s="152"/>
      <c r="O103" s="193"/>
    </row>
    <row r="104" spans="1:15">
      <c r="A104" s="152"/>
      <c r="B104" s="163"/>
      <c r="C104" s="171" t="s">
        <v>519</v>
      </c>
      <c r="D104" s="329">
        <f>D73/Revenues!D15</f>
        <v>5.7581573896353169E-3</v>
      </c>
      <c r="E104" s="326"/>
      <c r="F104" s="862"/>
      <c r="G104" s="585"/>
      <c r="H104" s="328">
        <f>H73/Revenues!H15</f>
        <v>7.5488454706927176E-3</v>
      </c>
      <c r="I104" s="355">
        <f>I73/Revenues!I15</f>
        <v>7.0921985815602835E-3</v>
      </c>
      <c r="J104" s="355">
        <f>J73/Revenues!J15</f>
        <v>7.1684587813620072E-3</v>
      </c>
      <c r="K104" s="355">
        <f>K73/Revenues!K15</f>
        <v>1.2433392539964476E-2</v>
      </c>
      <c r="L104" s="329">
        <f>L73/Revenues!L15</f>
        <v>3.5273368606701938E-3</v>
      </c>
      <c r="M104" s="180"/>
      <c r="N104" s="152"/>
      <c r="O104" s="193"/>
    </row>
    <row r="105" spans="1:15" s="172" customFormat="1">
      <c r="A105" s="155"/>
      <c r="B105" s="142"/>
      <c r="C105" s="143" t="s">
        <v>274</v>
      </c>
      <c r="D105" s="334">
        <f>D74/Revenues!D16</f>
        <v>0.48031980319803197</v>
      </c>
      <c r="E105" s="331"/>
      <c r="F105" s="864"/>
      <c r="G105" s="586"/>
      <c r="H105" s="333">
        <f>H74/Revenues!H16</f>
        <v>0.52054997043169726</v>
      </c>
      <c r="I105" s="356">
        <f>I74/Revenues!I16</f>
        <v>0.5</v>
      </c>
      <c r="J105" s="356">
        <f>J74/Revenues!J16</f>
        <v>0.53301029678982437</v>
      </c>
      <c r="K105" s="356">
        <f>K74/Revenues!K16</f>
        <v>0.52316715542521997</v>
      </c>
      <c r="L105" s="334">
        <f>L74/Revenues!L16</f>
        <v>0.52640845070422537</v>
      </c>
      <c r="M105" s="139"/>
      <c r="N105" s="155"/>
      <c r="O105" s="182"/>
    </row>
    <row r="106" spans="1:15">
      <c r="A106" s="152"/>
      <c r="B106" s="163"/>
      <c r="C106" s="171"/>
      <c r="D106" s="329"/>
      <c r="E106" s="326"/>
      <c r="F106" s="862"/>
      <c r="G106" s="586"/>
      <c r="H106" s="328"/>
      <c r="I106" s="355"/>
      <c r="J106" s="355"/>
      <c r="K106" s="355"/>
      <c r="L106" s="329"/>
      <c r="M106" s="180"/>
      <c r="N106" s="152"/>
      <c r="O106" s="193"/>
    </row>
    <row r="107" spans="1:15">
      <c r="A107" s="152"/>
      <c r="B107" s="163"/>
      <c r="C107" s="171" t="s">
        <v>512</v>
      </c>
      <c r="D107" s="329">
        <f>D76/Revenues!D18</f>
        <v>9.3457943925233638E-3</v>
      </c>
      <c r="E107" s="326"/>
      <c r="F107" s="862"/>
      <c r="G107" s="585"/>
      <c r="H107" s="328">
        <f>H76/Revenues!H18</f>
        <v>3.3130866924351186E-3</v>
      </c>
      <c r="I107" s="355">
        <f>I76/Revenues!I18</f>
        <v>2.4048096192384769E-2</v>
      </c>
      <c r="J107" s="355">
        <f>J76/Revenues!J18</f>
        <v>-0.12264150943396226</v>
      </c>
      <c r="K107" s="355">
        <f>K76/Revenues!K18</f>
        <v>3.4168564920273349E-2</v>
      </c>
      <c r="L107" s="329">
        <f>L76/Revenues!L18</f>
        <v>6.9042316258351888E-2</v>
      </c>
      <c r="M107" s="180"/>
      <c r="N107" s="152"/>
      <c r="O107" s="193"/>
    </row>
    <row r="108" spans="1:15">
      <c r="A108" s="152"/>
      <c r="B108" s="163"/>
      <c r="C108" s="171" t="s">
        <v>79</v>
      </c>
      <c r="D108" s="329">
        <f>D77/Revenues!D19</f>
        <v>0</v>
      </c>
      <c r="E108" s="349"/>
      <c r="F108" s="862"/>
      <c r="G108" s="585"/>
      <c r="H108" s="328">
        <f>H77/Revenues!H19</f>
        <v>-3.1645569620253164E-3</v>
      </c>
      <c r="I108" s="355">
        <f>I77/Revenues!I19</f>
        <v>-1.1904761904761904E-2</v>
      </c>
      <c r="J108" s="355">
        <f>J77/Revenues!J19</f>
        <v>1.2500000000000001E-2</v>
      </c>
      <c r="K108" s="355">
        <f>K77/Revenues!K19</f>
        <v>-2.7777777777777776E-2</v>
      </c>
      <c r="L108" s="329">
        <f>L77/Revenues!L19</f>
        <v>1.2500000000000001E-2</v>
      </c>
      <c r="M108" s="180"/>
      <c r="N108" s="152"/>
      <c r="O108" s="193"/>
    </row>
    <row r="109" spans="1:15" s="172" customFormat="1">
      <c r="A109" s="155"/>
      <c r="B109" s="142"/>
      <c r="C109" s="143" t="s">
        <v>214</v>
      </c>
      <c r="D109" s="334">
        <f>D78/Revenues!D20</f>
        <v>0.39726720647773278</v>
      </c>
      <c r="E109" s="331"/>
      <c r="F109" s="864"/>
      <c r="G109" s="586"/>
      <c r="H109" s="333">
        <f>H78/Revenues!H20</f>
        <v>0.42717035960770067</v>
      </c>
      <c r="I109" s="356">
        <f>I78/Revenues!I20</f>
        <v>0.40821142048135911</v>
      </c>
      <c r="J109" s="356">
        <f>J78/Revenues!J20</f>
        <v>0.41453634085213031</v>
      </c>
      <c r="K109" s="356">
        <f>K78/Revenues!K20</f>
        <v>0.43870656370656369</v>
      </c>
      <c r="L109" s="334">
        <f>L78/Revenues!L20</f>
        <v>0.447178002894356</v>
      </c>
      <c r="M109" s="316"/>
      <c r="N109" s="155"/>
      <c r="O109" s="182"/>
    </row>
    <row r="110" spans="1:15" s="172" customFormat="1">
      <c r="A110" s="155"/>
      <c r="B110" s="142"/>
      <c r="C110" s="142"/>
      <c r="D110" s="334"/>
      <c r="E110" s="331"/>
      <c r="F110" s="864"/>
      <c r="G110" s="586"/>
      <c r="H110" s="333"/>
      <c r="I110" s="356"/>
      <c r="J110" s="356"/>
      <c r="K110" s="356"/>
      <c r="L110" s="334"/>
      <c r="M110" s="139"/>
      <c r="N110" s="155"/>
      <c r="O110" s="182"/>
    </row>
    <row r="111" spans="1:15" s="172" customFormat="1">
      <c r="A111" s="155"/>
      <c r="B111" s="142"/>
      <c r="C111" s="179" t="s">
        <v>237</v>
      </c>
      <c r="D111" s="334">
        <f>D80/Revenues!D22</f>
        <v>2.7450980392156862E-2</v>
      </c>
      <c r="E111" s="332"/>
      <c r="F111" s="864"/>
      <c r="G111" s="586"/>
      <c r="H111" s="333">
        <f>H80/Revenues!H22</f>
        <v>3.1729785056294778E-2</v>
      </c>
      <c r="I111" s="356">
        <f>I80/Revenues!I22</f>
        <v>2.8112449799196786E-2</v>
      </c>
      <c r="J111" s="356">
        <f>J80/Revenues!J22</f>
        <v>2.734375E-2</v>
      </c>
      <c r="K111" s="356">
        <f>K80/Revenues!K22</f>
        <v>4.065040650406504E-2</v>
      </c>
      <c r="L111" s="334">
        <f>L80/Revenues!L22</f>
        <v>3.0973451327433628E-2</v>
      </c>
      <c r="M111" s="139"/>
      <c r="N111" s="155"/>
      <c r="O111" s="182"/>
    </row>
    <row r="112" spans="1:15" s="172" customFormat="1">
      <c r="A112" s="155"/>
      <c r="B112" s="142"/>
      <c r="C112" s="142"/>
      <c r="D112" s="334"/>
      <c r="E112" s="331"/>
      <c r="F112" s="864"/>
      <c r="G112" s="586"/>
      <c r="H112" s="333"/>
      <c r="I112" s="356"/>
      <c r="J112" s="356"/>
      <c r="K112" s="356"/>
      <c r="L112" s="334"/>
      <c r="M112" s="139"/>
      <c r="N112" s="155"/>
      <c r="O112" s="182"/>
    </row>
    <row r="113" spans="1:15" s="172" customFormat="1">
      <c r="A113" s="155"/>
      <c r="B113" s="142"/>
      <c r="C113" s="142" t="s">
        <v>42</v>
      </c>
      <c r="D113" s="334">
        <f>D82/Revenues!D24</f>
        <v>-2.4736842105263159</v>
      </c>
      <c r="E113" s="331"/>
      <c r="F113" s="864"/>
      <c r="G113" s="586"/>
      <c r="H113" s="333">
        <f>H82/Revenues!H24</f>
        <v>-0.91935483870967738</v>
      </c>
      <c r="I113" s="356">
        <f>I82/Revenues!I24</f>
        <v>-0.92307692307692313</v>
      </c>
      <c r="J113" s="356">
        <f>J82/Revenues!J24</f>
        <v>-1.2666666666666666</v>
      </c>
      <c r="K113" s="356">
        <f>K82/Revenues!K24</f>
        <v>-0.44444444444444442</v>
      </c>
      <c r="L113" s="334">
        <f>L82/Revenues!L24</f>
        <v>-1.125</v>
      </c>
      <c r="M113" s="139"/>
      <c r="N113" s="155"/>
      <c r="O113" s="182"/>
    </row>
    <row r="114" spans="1:15" s="172" customFormat="1">
      <c r="A114" s="155"/>
      <c r="B114" s="142"/>
      <c r="C114" s="142"/>
      <c r="D114" s="334"/>
      <c r="E114" s="348"/>
      <c r="F114" s="864"/>
      <c r="G114" s="586"/>
      <c r="H114" s="333"/>
      <c r="I114" s="356"/>
      <c r="J114" s="356"/>
      <c r="K114" s="356"/>
      <c r="L114" s="334"/>
      <c r="M114" s="139"/>
      <c r="N114" s="155"/>
      <c r="O114" s="182"/>
    </row>
    <row r="115" spans="1:15" s="172" customFormat="1">
      <c r="A115" s="155"/>
      <c r="B115" s="142"/>
      <c r="C115" s="142" t="s">
        <v>401</v>
      </c>
      <c r="D115" s="334">
        <f>D84/Revenues!D28</f>
        <v>0.34597304920087746</v>
      </c>
      <c r="E115" s="348"/>
      <c r="F115" s="864"/>
      <c r="G115" s="586"/>
      <c r="H115" s="333">
        <f>H84/Revenues!H28</f>
        <v>0.39033654941882551</v>
      </c>
      <c r="I115" s="356">
        <f>I84/Revenues!I28</f>
        <v>0.38992592592592595</v>
      </c>
      <c r="J115" s="356">
        <f>J84/Revenues!J28</f>
        <v>0.3815507201961385</v>
      </c>
      <c r="K115" s="356">
        <f>K84/Revenues!K28</f>
        <v>0.39756838905775077</v>
      </c>
      <c r="L115" s="334">
        <f>L84/Revenues!L28</f>
        <v>0.39227202472952089</v>
      </c>
      <c r="M115" s="139"/>
      <c r="N115" s="155"/>
      <c r="O115" s="182"/>
    </row>
    <row r="116" spans="1:15" s="172" customFormat="1">
      <c r="A116" s="155"/>
      <c r="B116" s="142"/>
      <c r="C116" s="142"/>
      <c r="D116" s="335"/>
      <c r="E116" s="336"/>
      <c r="F116" s="874"/>
      <c r="G116" s="336"/>
      <c r="H116" s="673"/>
      <c r="I116" s="348"/>
      <c r="J116" s="348"/>
      <c r="K116" s="332"/>
      <c r="L116" s="335"/>
      <c r="M116" s="139"/>
      <c r="N116" s="155"/>
      <c r="O116" s="182"/>
    </row>
    <row r="117" spans="1:15" s="172" customFormat="1">
      <c r="A117" s="155"/>
      <c r="B117" s="142"/>
      <c r="C117" s="142" t="s">
        <v>542</v>
      </c>
      <c r="D117" s="334">
        <f>D86/Revenues!D28</f>
        <v>0.35192729551864621</v>
      </c>
      <c r="E117" s="348"/>
      <c r="F117" s="864"/>
      <c r="G117" s="586"/>
      <c r="H117" s="333">
        <f>H86/Revenues!H28</f>
        <v>0.40021271746562331</v>
      </c>
      <c r="I117" s="356">
        <f>I86/Revenues!I28</f>
        <v>0.39644444444444443</v>
      </c>
      <c r="J117" s="356">
        <f>J86/Revenues!J28</f>
        <v>0.4076003677597303</v>
      </c>
      <c r="K117" s="356">
        <f>K86/Revenues!K28</f>
        <v>0.40151975683890578</v>
      </c>
      <c r="L117" s="334">
        <f>L86/Revenues!L28</f>
        <v>0.39536321483771253</v>
      </c>
      <c r="M117" s="139"/>
      <c r="N117" s="155"/>
      <c r="O117" s="182"/>
    </row>
    <row r="118" spans="1:15">
      <c r="A118" s="155"/>
      <c r="B118" s="142"/>
      <c r="C118" s="142"/>
      <c r="D118" s="191"/>
      <c r="E118" s="170"/>
      <c r="F118" s="860"/>
      <c r="G118" s="170"/>
      <c r="H118" s="167"/>
      <c r="I118" s="163"/>
      <c r="J118" s="163"/>
      <c r="K118" s="180"/>
      <c r="L118" s="191"/>
      <c r="M118" s="180"/>
      <c r="N118" s="155"/>
      <c r="O118" s="193"/>
    </row>
    <row r="119" spans="1:15" ht="9" customHeight="1">
      <c r="A119" s="152"/>
      <c r="B119" s="152"/>
      <c r="C119" s="152"/>
      <c r="D119" s="152"/>
      <c r="E119" s="152"/>
      <c r="F119" s="153"/>
      <c r="G119" s="152"/>
      <c r="H119" s="500"/>
      <c r="I119" s="152"/>
      <c r="J119" s="152"/>
      <c r="K119" s="699"/>
      <c r="L119" s="152"/>
      <c r="M119" s="152"/>
      <c r="N119" s="152"/>
      <c r="O119" s="193"/>
    </row>
    <row r="120" spans="1:15" s="318" customFormat="1" ht="13.5" customHeight="1">
      <c r="A120" s="168"/>
      <c r="B120" s="184"/>
      <c r="C120" s="168"/>
      <c r="D120" s="183"/>
      <c r="E120" s="184"/>
      <c r="F120" s="169"/>
      <c r="G120" s="184"/>
      <c r="H120" s="168"/>
      <c r="I120" s="183"/>
      <c r="J120" s="183"/>
      <c r="K120" s="720"/>
      <c r="L120" s="183"/>
      <c r="M120" s="218"/>
      <c r="N120" s="218"/>
      <c r="O120" s="317"/>
    </row>
    <row r="149" spans="6:6">
      <c r="F149" s="208" t="e">
        <f>#REF!/#REF!-1</f>
        <v>#REF!</v>
      </c>
    </row>
    <row r="161" spans="6:6">
      <c r="F161" s="208" t="e">
        <f>#REF!/#REF!-1</f>
        <v>#REF!</v>
      </c>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65" orientation="portrait" r:id="rId1"/>
  <headerFooter alignWithMargins="0">
    <oddHeader>&amp;CKPN Investor Relations</oddHeader>
    <oddFooter>&amp;L&amp;8Q1 2012&amp;C&amp;8&amp;A&amp;R&amp;8                   &amp;P/&amp;N</oddFooter>
  </headerFooter>
  <rowBreaks count="1" manualBreakCount="1">
    <brk id="5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view="pageBreakPreview" zoomScale="85" zoomScaleNormal="100" zoomScaleSheetLayoutView="85" workbookViewId="0"/>
  </sheetViews>
  <sheetFormatPr defaultRowHeight="12"/>
  <cols>
    <col min="1" max="1" width="1.28515625" style="154" customWidth="1"/>
    <col min="2" max="2" width="1.85546875" style="154" customWidth="1"/>
    <col min="3" max="3" width="44.28515625" style="154" customWidth="1"/>
    <col min="4" max="4" width="9.28515625" style="154" customWidth="1"/>
    <col min="5" max="5" width="1.7109375" style="154" customWidth="1"/>
    <col min="6" max="6" width="9.140625" style="208" customWidth="1"/>
    <col min="7" max="7" width="1.7109375" style="154" customWidth="1"/>
    <col min="8" max="12" width="9.28515625" style="154" customWidth="1"/>
    <col min="13" max="13" width="1.7109375" style="154" customWidth="1"/>
    <col min="14" max="14" width="1.28515625" style="154" customWidth="1"/>
    <col min="15" max="16384" width="9.140625" style="154"/>
  </cols>
  <sheetData>
    <row r="1" spans="1:14" ht="9" customHeight="1">
      <c r="A1" s="152"/>
      <c r="B1" s="152"/>
      <c r="C1" s="152"/>
      <c r="D1" s="152"/>
      <c r="E1" s="152"/>
      <c r="F1" s="153"/>
      <c r="G1" s="152"/>
      <c r="H1" s="152"/>
      <c r="I1" s="152"/>
      <c r="J1" s="152"/>
      <c r="K1" s="152"/>
      <c r="L1" s="152"/>
      <c r="M1" s="152"/>
      <c r="N1" s="152"/>
    </row>
    <row r="2" spans="1:14">
      <c r="A2" s="155"/>
      <c r="B2" s="160"/>
      <c r="C2" s="157" t="s">
        <v>50</v>
      </c>
      <c r="D2" s="159" t="s">
        <v>459</v>
      </c>
      <c r="E2" s="160"/>
      <c r="F2" s="860" t="s">
        <v>578</v>
      </c>
      <c r="G2" s="160"/>
      <c r="H2" s="233">
        <v>2011</v>
      </c>
      <c r="I2" s="160" t="s">
        <v>409</v>
      </c>
      <c r="J2" s="160" t="s">
        <v>373</v>
      </c>
      <c r="K2" s="160" t="s">
        <v>321</v>
      </c>
      <c r="L2" s="159" t="s">
        <v>310</v>
      </c>
      <c r="M2" s="304"/>
      <c r="N2" s="155"/>
    </row>
    <row r="3" spans="1:14">
      <c r="A3" s="152"/>
      <c r="B3" s="163"/>
      <c r="C3" s="187" t="s">
        <v>363</v>
      </c>
      <c r="D3" s="159"/>
      <c r="E3" s="142"/>
      <c r="F3" s="861" t="s">
        <v>460</v>
      </c>
      <c r="G3" s="142"/>
      <c r="H3" s="158"/>
      <c r="I3" s="142"/>
      <c r="J3" s="142"/>
      <c r="K3" s="142"/>
      <c r="L3" s="159"/>
      <c r="M3" s="163"/>
      <c r="N3" s="152"/>
    </row>
    <row r="4" spans="1:14" ht="15.75">
      <c r="A4" s="152"/>
      <c r="B4" s="163"/>
      <c r="C4" s="163"/>
      <c r="D4" s="751"/>
      <c r="E4" s="752"/>
      <c r="F4" s="873"/>
      <c r="G4" s="749"/>
      <c r="H4" s="750"/>
      <c r="I4" s="752"/>
      <c r="J4" s="752"/>
      <c r="K4" s="752"/>
      <c r="L4" s="751"/>
      <c r="M4" s="163"/>
      <c r="N4" s="152"/>
    </row>
    <row r="5" spans="1:14" s="172" customFormat="1">
      <c r="A5" s="155"/>
      <c r="B5" s="142"/>
      <c r="C5" s="491" t="s">
        <v>311</v>
      </c>
      <c r="D5" s="335">
        <f>D6+D7+D8+D9</f>
        <v>31040</v>
      </c>
      <c r="E5" s="331"/>
      <c r="F5" s="864">
        <f>D5/L5-1</f>
        <v>1.6571690574441522E-2</v>
      </c>
      <c r="G5" s="331"/>
      <c r="H5" s="518">
        <f>H6+H7+H8+H9</f>
        <v>31084</v>
      </c>
      <c r="I5" s="331">
        <f>I6+I7+I8+I9</f>
        <v>31084</v>
      </c>
      <c r="J5" s="331">
        <f>J6+J7+J8+J9</f>
        <v>30859</v>
      </c>
      <c r="K5" s="331">
        <f>K6+K7+K8+K9</f>
        <v>30598</v>
      </c>
      <c r="L5" s="335">
        <f>L6+L7+L8+L9</f>
        <v>30534</v>
      </c>
      <c r="M5" s="210"/>
      <c r="N5" s="155"/>
    </row>
    <row r="6" spans="1:14">
      <c r="A6" s="152"/>
      <c r="B6" s="163"/>
      <c r="C6" s="493" t="s">
        <v>312</v>
      </c>
      <c r="D6" s="325">
        <v>10965</v>
      </c>
      <c r="E6" s="326"/>
      <c r="F6" s="862">
        <f>D6/L6-1</f>
        <v>-1.1360562618339176E-2</v>
      </c>
      <c r="G6" s="326"/>
      <c r="H6" s="517">
        <f>I6</f>
        <v>11082</v>
      </c>
      <c r="I6" s="326">
        <v>11082</v>
      </c>
      <c r="J6" s="326">
        <v>11110</v>
      </c>
      <c r="K6" s="326">
        <v>11121</v>
      </c>
      <c r="L6" s="325">
        <v>11091</v>
      </c>
      <c r="M6" s="492"/>
      <c r="N6" s="152"/>
    </row>
    <row r="7" spans="1:14">
      <c r="A7" s="152"/>
      <c r="B7" s="163"/>
      <c r="C7" s="493" t="s">
        <v>313</v>
      </c>
      <c r="D7" s="352">
        <v>8565</v>
      </c>
      <c r="E7" s="349"/>
      <c r="F7" s="863">
        <f t="shared" ref="F7:F9" si="0">D7/L7-1</f>
        <v>0.10816405744598256</v>
      </c>
      <c r="G7" s="349"/>
      <c r="H7" s="517">
        <f>I7</f>
        <v>8381</v>
      </c>
      <c r="I7" s="349">
        <v>8381</v>
      </c>
      <c r="J7" s="349">
        <v>8085</v>
      </c>
      <c r="K7" s="349">
        <v>7859</v>
      </c>
      <c r="L7" s="352">
        <v>7729</v>
      </c>
      <c r="M7" s="492"/>
      <c r="N7" s="152"/>
    </row>
    <row r="8" spans="1:14">
      <c r="A8" s="152"/>
      <c r="B8" s="163"/>
      <c r="C8" s="493" t="s">
        <v>516</v>
      </c>
      <c r="D8" s="337">
        <v>7406</v>
      </c>
      <c r="E8" s="326"/>
      <c r="F8" s="862">
        <f t="shared" si="0"/>
        <v>-6.1105476673428027E-2</v>
      </c>
      <c r="G8" s="326"/>
      <c r="H8" s="517">
        <f>I8</f>
        <v>7605</v>
      </c>
      <c r="I8" s="326">
        <v>7605</v>
      </c>
      <c r="J8" s="326">
        <v>7654</v>
      </c>
      <c r="K8" s="326">
        <v>7791</v>
      </c>
      <c r="L8" s="337">
        <v>7888</v>
      </c>
      <c r="M8" s="492"/>
      <c r="N8" s="152"/>
    </row>
    <row r="9" spans="1:14">
      <c r="A9" s="152"/>
      <c r="B9" s="163"/>
      <c r="C9" s="493" t="s">
        <v>517</v>
      </c>
      <c r="D9" s="338">
        <v>4104</v>
      </c>
      <c r="E9" s="326"/>
      <c r="F9" s="862">
        <f t="shared" si="0"/>
        <v>7.2660742289597513E-2</v>
      </c>
      <c r="G9" s="326"/>
      <c r="H9" s="517">
        <f>I9</f>
        <v>4016</v>
      </c>
      <c r="I9" s="326">
        <v>4016</v>
      </c>
      <c r="J9" s="326">
        <v>4010</v>
      </c>
      <c r="K9" s="326">
        <v>3827</v>
      </c>
      <c r="L9" s="338">
        <v>3826</v>
      </c>
      <c r="M9" s="308"/>
      <c r="N9" s="152"/>
    </row>
    <row r="10" spans="1:14">
      <c r="A10" s="152"/>
      <c r="B10" s="163"/>
      <c r="C10" s="163"/>
      <c r="D10" s="338"/>
      <c r="E10" s="326"/>
      <c r="F10" s="862"/>
      <c r="G10" s="326"/>
      <c r="H10" s="517"/>
      <c r="I10" s="326"/>
      <c r="J10" s="326"/>
      <c r="K10" s="326"/>
      <c r="L10" s="338"/>
      <c r="M10" s="180"/>
      <c r="N10" s="152"/>
    </row>
    <row r="11" spans="1:14" ht="9" customHeight="1">
      <c r="A11" s="152"/>
      <c r="B11" s="152"/>
      <c r="C11" s="152"/>
      <c r="D11" s="152"/>
      <c r="E11" s="152"/>
      <c r="F11" s="153"/>
      <c r="G11" s="152"/>
      <c r="H11" s="152"/>
      <c r="I11" s="152"/>
      <c r="J11" s="152"/>
      <c r="K11" s="152"/>
      <c r="L11" s="152"/>
      <c r="M11" s="152"/>
      <c r="N11" s="152"/>
    </row>
    <row r="12" spans="1:14">
      <c r="A12" s="168"/>
      <c r="B12" s="168"/>
      <c r="C12" s="168"/>
      <c r="D12" s="168"/>
      <c r="E12" s="188"/>
      <c r="F12" s="169"/>
      <c r="G12" s="188"/>
      <c r="H12" s="168"/>
      <c r="I12" s="168"/>
      <c r="J12" s="168"/>
      <c r="K12" s="168"/>
      <c r="L12" s="168"/>
      <c r="M12" s="188"/>
      <c r="N12" s="188"/>
    </row>
    <row r="13" spans="1:14" ht="9" customHeight="1">
      <c r="A13" s="152"/>
      <c r="B13" s="152"/>
      <c r="C13" s="152"/>
      <c r="D13" s="152"/>
      <c r="E13" s="152"/>
      <c r="F13" s="153"/>
      <c r="G13" s="152"/>
      <c r="H13" s="152"/>
      <c r="I13" s="152"/>
      <c r="J13" s="152"/>
      <c r="K13" s="152"/>
      <c r="L13" s="152"/>
      <c r="M13" s="152"/>
      <c r="N13" s="152"/>
    </row>
    <row r="14" spans="1:14">
      <c r="A14" s="155"/>
      <c r="B14" s="160"/>
      <c r="C14" s="157" t="s">
        <v>50</v>
      </c>
      <c r="D14" s="159" t="s">
        <v>459</v>
      </c>
      <c r="E14" s="160"/>
      <c r="F14" s="860"/>
      <c r="G14" s="160"/>
      <c r="H14" s="233">
        <v>2011</v>
      </c>
      <c r="I14" s="160" t="s">
        <v>409</v>
      </c>
      <c r="J14" s="160" t="s">
        <v>373</v>
      </c>
      <c r="K14" s="160" t="s">
        <v>321</v>
      </c>
      <c r="L14" s="159" t="s">
        <v>310</v>
      </c>
      <c r="M14" s="304"/>
      <c r="N14" s="155"/>
    </row>
    <row r="15" spans="1:14">
      <c r="A15" s="155"/>
      <c r="B15" s="160"/>
      <c r="C15" s="187" t="s">
        <v>314</v>
      </c>
      <c r="D15" s="159"/>
      <c r="E15" s="163"/>
      <c r="F15" s="861"/>
      <c r="G15" s="163"/>
      <c r="H15" s="158"/>
      <c r="I15" s="163"/>
      <c r="J15" s="163"/>
      <c r="K15" s="163"/>
      <c r="L15" s="159"/>
      <c r="M15" s="163"/>
      <c r="N15" s="155"/>
    </row>
    <row r="16" spans="1:14">
      <c r="A16" s="152"/>
      <c r="B16" s="163"/>
      <c r="C16" s="163"/>
      <c r="D16" s="168"/>
      <c r="E16" s="163"/>
      <c r="F16" s="870"/>
      <c r="G16" s="163"/>
      <c r="H16" s="167"/>
      <c r="I16" s="163"/>
      <c r="J16" s="163"/>
      <c r="K16" s="163"/>
      <c r="L16" s="168"/>
      <c r="M16" s="163"/>
      <c r="N16" s="152"/>
    </row>
    <row r="17" spans="1:19">
      <c r="A17" s="152"/>
      <c r="B17" s="163"/>
      <c r="C17" s="171" t="s">
        <v>38</v>
      </c>
      <c r="D17" s="325">
        <v>0</v>
      </c>
      <c r="E17" s="326"/>
      <c r="F17" s="862"/>
      <c r="G17" s="326"/>
      <c r="H17" s="517">
        <f>SUM(I17:L17)</f>
        <v>-212</v>
      </c>
      <c r="I17" s="326">
        <v>-41</v>
      </c>
      <c r="J17" s="326">
        <v>-60</v>
      </c>
      <c r="K17" s="326">
        <v>-58</v>
      </c>
      <c r="L17" s="325">
        <v>-53</v>
      </c>
      <c r="M17" s="492"/>
      <c r="N17" s="152"/>
    </row>
    <row r="18" spans="1:19">
      <c r="A18" s="152"/>
      <c r="B18" s="163"/>
      <c r="C18" s="171" t="s">
        <v>39</v>
      </c>
      <c r="D18" s="972">
        <v>-6</v>
      </c>
      <c r="E18" s="326"/>
      <c r="F18" s="862"/>
      <c r="G18" s="326"/>
      <c r="H18" s="517">
        <f>SUM(I18:L18)</f>
        <v>-54</v>
      </c>
      <c r="I18" s="326">
        <v>-3</v>
      </c>
      <c r="J18" s="326">
        <v>-9</v>
      </c>
      <c r="K18" s="326">
        <v>-21</v>
      </c>
      <c r="L18" s="325">
        <v>-21</v>
      </c>
      <c r="M18" s="492"/>
      <c r="N18" s="152"/>
    </row>
    <row r="19" spans="1:19" s="172" customFormat="1">
      <c r="A19" s="155"/>
      <c r="B19" s="142"/>
      <c r="C19" s="143" t="s">
        <v>40</v>
      </c>
      <c r="D19" s="330">
        <f>D17+D18</f>
        <v>-6</v>
      </c>
      <c r="E19" s="336"/>
      <c r="F19" s="864"/>
      <c r="G19" s="336"/>
      <c r="H19" s="518">
        <f>SUM(I19:L19)</f>
        <v>-266</v>
      </c>
      <c r="I19" s="336">
        <f>I17+I18</f>
        <v>-44</v>
      </c>
      <c r="J19" s="336">
        <f>J17+J18</f>
        <v>-69</v>
      </c>
      <c r="K19" s="336">
        <f>K17+K18</f>
        <v>-79</v>
      </c>
      <c r="L19" s="330">
        <f>L17+L18</f>
        <v>-74</v>
      </c>
      <c r="M19" s="210"/>
      <c r="N19" s="155"/>
    </row>
    <row r="20" spans="1:19">
      <c r="A20" s="152"/>
      <c r="B20" s="163"/>
      <c r="C20" s="171"/>
      <c r="D20" s="499"/>
      <c r="E20" s="331"/>
      <c r="F20" s="864"/>
      <c r="G20" s="331"/>
      <c r="H20" s="518"/>
      <c r="I20" s="331"/>
      <c r="J20" s="331"/>
      <c r="K20" s="331"/>
      <c r="L20" s="499"/>
      <c r="M20" s="492"/>
      <c r="N20" s="152"/>
    </row>
    <row r="21" spans="1:19">
      <c r="A21" s="152"/>
      <c r="B21" s="163"/>
      <c r="C21" s="171" t="s">
        <v>443</v>
      </c>
      <c r="D21" s="338">
        <v>-14</v>
      </c>
      <c r="E21" s="326"/>
      <c r="F21" s="862"/>
      <c r="G21" s="326"/>
      <c r="H21" s="517">
        <f t="shared" ref="H21:H26" si="1">SUM(I21:L21)</f>
        <v>-101</v>
      </c>
      <c r="I21" s="326">
        <v>-27</v>
      </c>
      <c r="J21" s="326">
        <v>-19</v>
      </c>
      <c r="K21" s="326">
        <v>-27</v>
      </c>
      <c r="L21" s="338">
        <v>-28</v>
      </c>
      <c r="M21" s="308"/>
      <c r="N21" s="152"/>
    </row>
    <row r="22" spans="1:19" s="202" customFormat="1">
      <c r="A22" s="197"/>
      <c r="B22" s="309"/>
      <c r="C22" s="710" t="s">
        <v>561</v>
      </c>
      <c r="D22" s="353">
        <v>-4</v>
      </c>
      <c r="E22" s="346"/>
      <c r="F22" s="865"/>
      <c r="G22" s="346"/>
      <c r="H22" s="524">
        <f t="shared" si="1"/>
        <v>-8</v>
      </c>
      <c r="I22" s="346">
        <v>-2</v>
      </c>
      <c r="J22" s="346">
        <v>-2</v>
      </c>
      <c r="K22" s="346">
        <v>-2</v>
      </c>
      <c r="L22" s="353">
        <v>-2</v>
      </c>
      <c r="M22" s="310"/>
      <c r="N22" s="197"/>
    </row>
    <row r="23" spans="1:19">
      <c r="A23" s="152"/>
      <c r="B23" s="163"/>
      <c r="C23" s="171" t="s">
        <v>41</v>
      </c>
      <c r="D23" s="338">
        <v>-5</v>
      </c>
      <c r="E23" s="326"/>
      <c r="F23" s="862"/>
      <c r="G23" s="326"/>
      <c r="H23" s="517">
        <f t="shared" si="1"/>
        <v>-61</v>
      </c>
      <c r="I23" s="326">
        <v>-17</v>
      </c>
      <c r="J23" s="326">
        <v>-11</v>
      </c>
      <c r="K23" s="326">
        <v>-16</v>
      </c>
      <c r="L23" s="338">
        <v>-17</v>
      </c>
      <c r="M23" s="308"/>
      <c r="N23" s="152"/>
    </row>
    <row r="24" spans="1:19">
      <c r="A24" s="152"/>
      <c r="B24" s="163"/>
      <c r="C24" s="171" t="s">
        <v>451</v>
      </c>
      <c r="D24" s="338">
        <v>-5</v>
      </c>
      <c r="E24" s="326"/>
      <c r="F24" s="862"/>
      <c r="G24" s="326"/>
      <c r="H24" s="517">
        <f t="shared" si="1"/>
        <v>-44</v>
      </c>
      <c r="I24" s="326">
        <v>-10</v>
      </c>
      <c r="J24" s="326">
        <v>-9</v>
      </c>
      <c r="K24" s="326">
        <v>-13</v>
      </c>
      <c r="L24" s="338">
        <v>-12</v>
      </c>
      <c r="M24" s="308"/>
      <c r="N24" s="152"/>
    </row>
    <row r="25" spans="1:19">
      <c r="A25" s="152"/>
      <c r="B25" s="163"/>
      <c r="C25" s="171" t="s">
        <v>315</v>
      </c>
      <c r="D25" s="338">
        <v>0</v>
      </c>
      <c r="E25" s="326"/>
      <c r="F25" s="862"/>
      <c r="G25" s="326"/>
      <c r="H25" s="517">
        <f t="shared" si="1"/>
        <v>13</v>
      </c>
      <c r="I25" s="326">
        <v>4</v>
      </c>
      <c r="J25" s="326">
        <v>2</v>
      </c>
      <c r="K25" s="326">
        <v>3</v>
      </c>
      <c r="L25" s="338">
        <v>4</v>
      </c>
      <c r="M25" s="308"/>
      <c r="N25" s="152"/>
    </row>
    <row r="26" spans="1:19" s="172" customFormat="1">
      <c r="A26" s="155"/>
      <c r="B26" s="142"/>
      <c r="C26" s="143" t="s">
        <v>274</v>
      </c>
      <c r="D26" s="340">
        <f>D21+D23+D24+D25</f>
        <v>-24</v>
      </c>
      <c r="E26" s="331"/>
      <c r="F26" s="864"/>
      <c r="G26" s="331"/>
      <c r="H26" s="518">
        <f t="shared" si="1"/>
        <v>-193</v>
      </c>
      <c r="I26" s="331">
        <f>I21+I23+I24+I25</f>
        <v>-50</v>
      </c>
      <c r="J26" s="331">
        <f>J21+J23+J24+J25</f>
        <v>-37</v>
      </c>
      <c r="K26" s="331">
        <f>K21+K23+K24+K25</f>
        <v>-53</v>
      </c>
      <c r="L26" s="340">
        <f>L21+L23+L24+L25</f>
        <v>-53</v>
      </c>
      <c r="M26" s="305"/>
      <c r="N26" s="155"/>
    </row>
    <row r="27" spans="1:19" s="172" customFormat="1">
      <c r="A27" s="155"/>
      <c r="B27" s="142"/>
      <c r="C27" s="143"/>
      <c r="D27" s="340"/>
      <c r="E27" s="331"/>
      <c r="F27" s="864"/>
      <c r="G27" s="331"/>
      <c r="H27" s="518"/>
      <c r="I27" s="331"/>
      <c r="J27" s="331"/>
      <c r="K27" s="331"/>
      <c r="L27" s="340"/>
      <c r="M27" s="305"/>
      <c r="N27" s="155"/>
    </row>
    <row r="28" spans="1:19" s="172" customFormat="1">
      <c r="A28" s="155"/>
      <c r="B28" s="142"/>
      <c r="C28" s="178" t="s">
        <v>311</v>
      </c>
      <c r="D28" s="330">
        <f>D19+D26</f>
        <v>-30</v>
      </c>
      <c r="E28" s="332"/>
      <c r="F28" s="864"/>
      <c r="G28" s="332"/>
      <c r="H28" s="518">
        <f>SUM(I28:L28)</f>
        <v>-459</v>
      </c>
      <c r="I28" s="332">
        <f>I19+I26</f>
        <v>-94</v>
      </c>
      <c r="J28" s="332">
        <f>J19+J26</f>
        <v>-106</v>
      </c>
      <c r="K28" s="332">
        <f>K19+K26</f>
        <v>-132</v>
      </c>
      <c r="L28" s="330">
        <f>L19+L26</f>
        <v>-127</v>
      </c>
      <c r="M28" s="305"/>
      <c r="N28" s="155"/>
      <c r="S28" s="182"/>
    </row>
    <row r="29" spans="1:19">
      <c r="A29" s="155"/>
      <c r="B29" s="142"/>
      <c r="C29" s="165"/>
      <c r="D29" s="191"/>
      <c r="E29" s="170"/>
      <c r="F29" s="860"/>
      <c r="G29" s="170"/>
      <c r="H29" s="190"/>
      <c r="I29" s="170"/>
      <c r="J29" s="170"/>
      <c r="K29" s="170"/>
      <c r="L29" s="191"/>
      <c r="M29" s="163"/>
      <c r="N29" s="155"/>
    </row>
    <row r="30" spans="1:19" ht="9" customHeight="1">
      <c r="A30" s="152"/>
      <c r="B30" s="152"/>
      <c r="C30" s="152"/>
      <c r="D30" s="152"/>
      <c r="E30" s="152"/>
      <c r="F30" s="153"/>
      <c r="G30" s="152"/>
      <c r="H30" s="152"/>
      <c r="I30" s="152"/>
      <c r="J30" s="152"/>
      <c r="K30" s="152"/>
      <c r="L30" s="152"/>
      <c r="M30" s="152"/>
      <c r="N30" s="152"/>
    </row>
    <row r="31" spans="1:19" s="183" customFormat="1">
      <c r="F31" s="186"/>
    </row>
    <row r="32" spans="1:19" ht="9" customHeight="1">
      <c r="A32" s="152"/>
      <c r="B32" s="152"/>
      <c r="C32" s="152"/>
      <c r="D32" s="152"/>
      <c r="E32" s="152"/>
      <c r="F32" s="153"/>
      <c r="G32" s="152"/>
      <c r="H32" s="152"/>
      <c r="I32" s="152"/>
      <c r="J32" s="152"/>
      <c r="K32" s="152"/>
      <c r="L32" s="152"/>
      <c r="M32" s="152"/>
      <c r="N32" s="152"/>
    </row>
    <row r="33" spans="1:19">
      <c r="A33" s="155"/>
      <c r="B33" s="160"/>
      <c r="C33" s="157" t="s">
        <v>50</v>
      </c>
      <c r="D33" s="159" t="s">
        <v>459</v>
      </c>
      <c r="E33" s="160"/>
      <c r="F33" s="860"/>
      <c r="G33" s="160"/>
      <c r="H33" s="233">
        <v>2011</v>
      </c>
      <c r="I33" s="160" t="s">
        <v>409</v>
      </c>
      <c r="J33" s="160" t="s">
        <v>373</v>
      </c>
      <c r="K33" s="160" t="s">
        <v>321</v>
      </c>
      <c r="L33" s="159" t="s">
        <v>310</v>
      </c>
      <c r="M33" s="304"/>
      <c r="N33" s="155"/>
    </row>
    <row r="34" spans="1:19">
      <c r="A34" s="155"/>
      <c r="B34" s="160"/>
      <c r="C34" s="187" t="s">
        <v>316</v>
      </c>
      <c r="D34" s="159"/>
      <c r="E34" s="163"/>
      <c r="F34" s="861"/>
      <c r="G34" s="163"/>
      <c r="H34" s="158"/>
      <c r="I34" s="163"/>
      <c r="J34" s="163"/>
      <c r="K34" s="163"/>
      <c r="L34" s="159"/>
      <c r="M34" s="163"/>
      <c r="N34" s="155"/>
    </row>
    <row r="35" spans="1:19">
      <c r="A35" s="152"/>
      <c r="B35" s="163"/>
      <c r="C35" s="163"/>
      <c r="D35" s="168"/>
      <c r="E35" s="163"/>
      <c r="F35" s="870"/>
      <c r="G35" s="163"/>
      <c r="H35" s="167"/>
      <c r="I35" s="163"/>
      <c r="J35" s="163"/>
      <c r="K35" s="163"/>
      <c r="L35" s="168"/>
      <c r="M35" s="163"/>
      <c r="N35" s="152"/>
    </row>
    <row r="36" spans="1:19">
      <c r="A36" s="152"/>
      <c r="B36" s="163"/>
      <c r="C36" s="171" t="s">
        <v>38</v>
      </c>
      <c r="D36" s="325">
        <v>0</v>
      </c>
      <c r="E36" s="326"/>
      <c r="F36" s="862"/>
      <c r="G36" s="326"/>
      <c r="H36" s="517">
        <f>SUM(I36:L36)</f>
        <v>-111</v>
      </c>
      <c r="I36" s="326">
        <v>-22</v>
      </c>
      <c r="J36" s="326">
        <v>-32</v>
      </c>
      <c r="K36" s="326">
        <v>-30</v>
      </c>
      <c r="L36" s="325">
        <v>-27</v>
      </c>
      <c r="M36" s="492"/>
      <c r="N36" s="152"/>
    </row>
    <row r="37" spans="1:19">
      <c r="A37" s="152"/>
      <c r="B37" s="163"/>
      <c r="C37" s="171" t="s">
        <v>39</v>
      </c>
      <c r="D37" s="972">
        <v>-3</v>
      </c>
      <c r="E37" s="326"/>
      <c r="F37" s="862"/>
      <c r="G37" s="326"/>
      <c r="H37" s="517">
        <f>SUM(I37:L37)</f>
        <v>-33</v>
      </c>
      <c r="I37" s="326">
        <v>-1</v>
      </c>
      <c r="J37" s="326">
        <v>-5</v>
      </c>
      <c r="K37" s="326">
        <v>-13</v>
      </c>
      <c r="L37" s="325">
        <v>-14</v>
      </c>
      <c r="M37" s="492"/>
      <c r="N37" s="152"/>
    </row>
    <row r="38" spans="1:19" s="172" customFormat="1">
      <c r="A38" s="155"/>
      <c r="B38" s="142"/>
      <c r="C38" s="143" t="s">
        <v>40</v>
      </c>
      <c r="D38" s="330">
        <f>D36+D37</f>
        <v>-3</v>
      </c>
      <c r="E38" s="336"/>
      <c r="F38" s="864"/>
      <c r="G38" s="336"/>
      <c r="H38" s="518">
        <f>SUM(I38:L38)</f>
        <v>-144</v>
      </c>
      <c r="I38" s="336">
        <f>I36+I37</f>
        <v>-23</v>
      </c>
      <c r="J38" s="336">
        <f>J36+J37</f>
        <v>-37</v>
      </c>
      <c r="K38" s="336">
        <f>K36+K37</f>
        <v>-43</v>
      </c>
      <c r="L38" s="330">
        <f>L36+L37</f>
        <v>-41</v>
      </c>
      <c r="M38" s="210"/>
      <c r="N38" s="155"/>
    </row>
    <row r="39" spans="1:19">
      <c r="A39" s="152"/>
      <c r="B39" s="163"/>
      <c r="C39" s="171"/>
      <c r="D39" s="499"/>
      <c r="E39" s="331"/>
      <c r="F39" s="864"/>
      <c r="G39" s="331"/>
      <c r="H39" s="518"/>
      <c r="I39" s="331"/>
      <c r="J39" s="331"/>
      <c r="K39" s="331"/>
      <c r="L39" s="499"/>
      <c r="M39" s="492"/>
      <c r="N39" s="152"/>
    </row>
    <row r="40" spans="1:19">
      <c r="A40" s="152"/>
      <c r="B40" s="163"/>
      <c r="C40" s="171" t="s">
        <v>443</v>
      </c>
      <c r="D40" s="338">
        <v>-4</v>
      </c>
      <c r="E40" s="326"/>
      <c r="F40" s="862"/>
      <c r="G40" s="326"/>
      <c r="H40" s="517">
        <f t="shared" ref="H40:H45" si="2">SUM(I40:L40)</f>
        <v>-37</v>
      </c>
      <c r="I40" s="326">
        <v>-13</v>
      </c>
      <c r="J40" s="326">
        <v>-5</v>
      </c>
      <c r="K40" s="326">
        <v>-10</v>
      </c>
      <c r="L40" s="338">
        <v>-9</v>
      </c>
      <c r="M40" s="308"/>
      <c r="N40" s="152"/>
    </row>
    <row r="41" spans="1:19" s="202" customFormat="1">
      <c r="A41" s="197"/>
      <c r="B41" s="309"/>
      <c r="C41" s="710" t="s">
        <v>561</v>
      </c>
      <c r="D41" s="353">
        <v>0</v>
      </c>
      <c r="E41" s="346"/>
      <c r="F41" s="865"/>
      <c r="G41" s="346"/>
      <c r="H41" s="524">
        <f t="shared" si="2"/>
        <v>-4</v>
      </c>
      <c r="I41" s="346">
        <v>-1</v>
      </c>
      <c r="J41" s="346">
        <v>-1</v>
      </c>
      <c r="K41" s="346">
        <v>-1</v>
      </c>
      <c r="L41" s="353">
        <v>-1</v>
      </c>
      <c r="M41" s="310"/>
      <c r="N41" s="197"/>
    </row>
    <row r="42" spans="1:19">
      <c r="A42" s="152"/>
      <c r="B42" s="163"/>
      <c r="C42" s="171" t="s">
        <v>41</v>
      </c>
      <c r="D42" s="338">
        <v>-3</v>
      </c>
      <c r="E42" s="326"/>
      <c r="F42" s="862"/>
      <c r="G42" s="326"/>
      <c r="H42" s="517">
        <f t="shared" si="2"/>
        <v>-9</v>
      </c>
      <c r="I42" s="326">
        <v>-3</v>
      </c>
      <c r="J42" s="326">
        <v>-2</v>
      </c>
      <c r="K42" s="326">
        <v>-2</v>
      </c>
      <c r="L42" s="338">
        <v>-2</v>
      </c>
      <c r="M42" s="308"/>
      <c r="N42" s="152"/>
    </row>
    <row r="43" spans="1:19">
      <c r="A43" s="152"/>
      <c r="B43" s="163"/>
      <c r="C43" s="171" t="s">
        <v>451</v>
      </c>
      <c r="D43" s="338">
        <v>0</v>
      </c>
      <c r="E43" s="326"/>
      <c r="F43" s="862"/>
      <c r="G43" s="326"/>
      <c r="H43" s="517">
        <f t="shared" si="2"/>
        <v>-2</v>
      </c>
      <c r="I43" s="326">
        <v>0</v>
      </c>
      <c r="J43" s="326">
        <v>-1</v>
      </c>
      <c r="K43" s="326">
        <v>0</v>
      </c>
      <c r="L43" s="338">
        <v>-1</v>
      </c>
      <c r="M43" s="308"/>
      <c r="N43" s="152"/>
    </row>
    <row r="44" spans="1:19">
      <c r="A44" s="152"/>
      <c r="B44" s="163"/>
      <c r="C44" s="171" t="s">
        <v>315</v>
      </c>
      <c r="D44" s="338">
        <v>0</v>
      </c>
      <c r="E44" s="326"/>
      <c r="F44" s="862"/>
      <c r="G44" s="326"/>
      <c r="H44" s="517">
        <f t="shared" si="2"/>
        <v>0</v>
      </c>
      <c r="I44" s="326">
        <v>0</v>
      </c>
      <c r="J44" s="326">
        <v>0</v>
      </c>
      <c r="K44" s="326">
        <v>0</v>
      </c>
      <c r="L44" s="338">
        <v>0</v>
      </c>
      <c r="M44" s="308"/>
      <c r="N44" s="152"/>
    </row>
    <row r="45" spans="1:19" s="172" customFormat="1">
      <c r="A45" s="155"/>
      <c r="B45" s="142"/>
      <c r="C45" s="143" t="s">
        <v>274</v>
      </c>
      <c r="D45" s="340">
        <f>D40+D42+D43</f>
        <v>-7</v>
      </c>
      <c r="E45" s="331"/>
      <c r="F45" s="864"/>
      <c r="G45" s="331"/>
      <c r="H45" s="518">
        <f t="shared" si="2"/>
        <v>-48</v>
      </c>
      <c r="I45" s="331">
        <f>I40+I42+I43</f>
        <v>-16</v>
      </c>
      <c r="J45" s="331">
        <v>-8</v>
      </c>
      <c r="K45" s="331">
        <f>K40+K42+K43+K44</f>
        <v>-12</v>
      </c>
      <c r="L45" s="340">
        <f>L40+L42+L43+L44</f>
        <v>-12</v>
      </c>
      <c r="M45" s="305"/>
      <c r="N45" s="155"/>
    </row>
    <row r="46" spans="1:19" s="172" customFormat="1">
      <c r="A46" s="155"/>
      <c r="B46" s="142"/>
      <c r="C46" s="143"/>
      <c r="D46" s="340"/>
      <c r="E46" s="331"/>
      <c r="F46" s="864"/>
      <c r="G46" s="331"/>
      <c r="H46" s="518"/>
      <c r="I46" s="331"/>
      <c r="J46" s="331"/>
      <c r="K46" s="331"/>
      <c r="L46" s="340"/>
      <c r="M46" s="305"/>
      <c r="N46" s="155"/>
    </row>
    <row r="47" spans="1:19" s="172" customFormat="1">
      <c r="A47" s="155"/>
      <c r="B47" s="142"/>
      <c r="C47" s="178" t="s">
        <v>311</v>
      </c>
      <c r="D47" s="330">
        <f>D38+D45</f>
        <v>-10</v>
      </c>
      <c r="E47" s="332"/>
      <c r="F47" s="864"/>
      <c r="G47" s="332"/>
      <c r="H47" s="518">
        <f>SUM(I47:L47)</f>
        <v>-192</v>
      </c>
      <c r="I47" s="332">
        <f>I38+I45</f>
        <v>-39</v>
      </c>
      <c r="J47" s="332">
        <f>J38+J45</f>
        <v>-45</v>
      </c>
      <c r="K47" s="332">
        <f>K38+K45</f>
        <v>-55</v>
      </c>
      <c r="L47" s="330">
        <f>L38+L45</f>
        <v>-53</v>
      </c>
      <c r="M47" s="305"/>
      <c r="N47" s="155"/>
      <c r="S47" s="182"/>
    </row>
    <row r="48" spans="1:19">
      <c r="A48" s="155"/>
      <c r="B48" s="142"/>
      <c r="C48" s="165"/>
      <c r="D48" s="191"/>
      <c r="E48" s="170"/>
      <c r="F48" s="860"/>
      <c r="G48" s="170"/>
      <c r="H48" s="190"/>
      <c r="I48" s="170"/>
      <c r="J48" s="170"/>
      <c r="K48" s="170"/>
      <c r="L48" s="191"/>
      <c r="M48" s="163"/>
      <c r="N48" s="155"/>
    </row>
    <row r="49" spans="1:14" ht="9" customHeight="1">
      <c r="A49" s="152"/>
      <c r="B49" s="152"/>
      <c r="C49" s="152"/>
      <c r="D49" s="152"/>
      <c r="E49" s="152"/>
      <c r="F49" s="153"/>
      <c r="G49" s="152"/>
      <c r="H49" s="152"/>
      <c r="I49" s="152"/>
      <c r="J49" s="152"/>
      <c r="K49" s="152"/>
      <c r="L49" s="152"/>
      <c r="M49" s="152"/>
      <c r="N49" s="152"/>
    </row>
    <row r="50" spans="1:14">
      <c r="A50" s="185"/>
      <c r="B50" s="185"/>
      <c r="C50" s="185"/>
      <c r="D50" s="185"/>
      <c r="E50" s="185"/>
      <c r="F50" s="186"/>
      <c r="G50" s="185"/>
      <c r="H50" s="185"/>
      <c r="I50" s="185"/>
      <c r="J50" s="185"/>
      <c r="K50" s="185"/>
      <c r="L50" s="185"/>
      <c r="M50" s="185"/>
      <c r="N50" s="185"/>
    </row>
    <row r="51" spans="1:14">
      <c r="A51" s="152"/>
      <c r="B51" s="152"/>
      <c r="C51" s="152"/>
      <c r="D51" s="152"/>
      <c r="E51" s="152"/>
      <c r="F51" s="153"/>
      <c r="G51" s="152"/>
      <c r="H51" s="152"/>
      <c r="I51" s="152"/>
      <c r="J51" s="152"/>
      <c r="K51" s="152"/>
      <c r="L51" s="152"/>
      <c r="M51" s="152"/>
      <c r="N51" s="152"/>
    </row>
    <row r="52" spans="1:14">
      <c r="A52" s="155"/>
      <c r="B52" s="160"/>
      <c r="C52" s="157" t="s">
        <v>50</v>
      </c>
      <c r="D52" s="159" t="s">
        <v>459</v>
      </c>
      <c r="E52" s="160"/>
      <c r="F52" s="860"/>
      <c r="G52" s="160"/>
      <c r="H52" s="233">
        <v>2011</v>
      </c>
      <c r="I52" s="160" t="s">
        <v>409</v>
      </c>
      <c r="J52" s="160" t="s">
        <v>373</v>
      </c>
      <c r="K52" s="160" t="s">
        <v>321</v>
      </c>
      <c r="L52" s="159" t="s">
        <v>310</v>
      </c>
      <c r="M52" s="304"/>
      <c r="N52" s="155"/>
    </row>
    <row r="53" spans="1:14">
      <c r="A53" s="155"/>
      <c r="B53" s="160"/>
      <c r="C53" s="187" t="s">
        <v>317</v>
      </c>
      <c r="D53" s="159"/>
      <c r="E53" s="163"/>
      <c r="F53" s="861"/>
      <c r="G53" s="163"/>
      <c r="H53" s="158"/>
      <c r="I53" s="163"/>
      <c r="J53" s="163"/>
      <c r="K53" s="163"/>
      <c r="L53" s="159"/>
      <c r="M53" s="163"/>
      <c r="N53" s="155"/>
    </row>
    <row r="54" spans="1:14">
      <c r="A54" s="152"/>
      <c r="B54" s="163"/>
      <c r="C54" s="163"/>
      <c r="D54" s="168"/>
      <c r="E54" s="163"/>
      <c r="F54" s="870"/>
      <c r="G54" s="163"/>
      <c r="H54" s="167"/>
      <c r="I54" s="163"/>
      <c r="J54" s="163"/>
      <c r="K54" s="163"/>
      <c r="L54" s="168"/>
      <c r="M54" s="163"/>
      <c r="N54" s="152"/>
    </row>
    <row r="55" spans="1:14">
      <c r="A55" s="152"/>
      <c r="B55" s="163"/>
      <c r="C55" s="171" t="s">
        <v>38</v>
      </c>
      <c r="D55" s="325">
        <v>0</v>
      </c>
      <c r="E55" s="326"/>
      <c r="F55" s="862"/>
      <c r="G55" s="326"/>
      <c r="H55" s="517">
        <f>SUM(I55:L55)</f>
        <v>-14</v>
      </c>
      <c r="I55" s="326">
        <v>-3</v>
      </c>
      <c r="J55" s="326">
        <v>-5</v>
      </c>
      <c r="K55" s="326">
        <v>-3</v>
      </c>
      <c r="L55" s="325">
        <v>-3</v>
      </c>
      <c r="M55" s="492"/>
      <c r="N55" s="152"/>
    </row>
    <row r="56" spans="1:14">
      <c r="A56" s="152"/>
      <c r="B56" s="163"/>
      <c r="C56" s="171" t="s">
        <v>39</v>
      </c>
      <c r="D56" s="325">
        <v>-1</v>
      </c>
      <c r="E56" s="326"/>
      <c r="F56" s="862"/>
      <c r="G56" s="326"/>
      <c r="H56" s="517">
        <f>SUM(I56:L56)</f>
        <v>-6</v>
      </c>
      <c r="I56" s="326">
        <v>-3</v>
      </c>
      <c r="J56" s="326">
        <v>-3</v>
      </c>
      <c r="K56" s="326">
        <v>0</v>
      </c>
      <c r="L56" s="325">
        <v>0</v>
      </c>
      <c r="M56" s="492"/>
      <c r="N56" s="152"/>
    </row>
    <row r="57" spans="1:14" s="172" customFormat="1">
      <c r="A57" s="155"/>
      <c r="B57" s="142"/>
      <c r="C57" s="143" t="s">
        <v>40</v>
      </c>
      <c r="D57" s="330">
        <f>D55+D56</f>
        <v>-1</v>
      </c>
      <c r="E57" s="336"/>
      <c r="F57" s="864"/>
      <c r="G57" s="336"/>
      <c r="H57" s="518">
        <f>SUM(H55:H56)</f>
        <v>-20</v>
      </c>
      <c r="I57" s="336">
        <f>I55+I56</f>
        <v>-6</v>
      </c>
      <c r="J57" s="336">
        <f>J55+J56</f>
        <v>-8</v>
      </c>
      <c r="K57" s="336">
        <v>-3</v>
      </c>
      <c r="L57" s="330">
        <f>L55+L56</f>
        <v>-3</v>
      </c>
      <c r="M57" s="210"/>
      <c r="N57" s="155"/>
    </row>
    <row r="58" spans="1:14">
      <c r="A58" s="152"/>
      <c r="B58" s="163"/>
      <c r="C58" s="171"/>
      <c r="D58" s="499"/>
      <c r="E58" s="331"/>
      <c r="F58" s="864"/>
      <c r="G58" s="331"/>
      <c r="H58" s="518"/>
      <c r="I58" s="331"/>
      <c r="J58" s="331"/>
      <c r="K58" s="331"/>
      <c r="L58" s="499"/>
      <c r="M58" s="492"/>
      <c r="N58" s="152"/>
    </row>
    <row r="59" spans="1:14">
      <c r="A59" s="152"/>
      <c r="B59" s="163"/>
      <c r="C59" s="171" t="s">
        <v>443</v>
      </c>
      <c r="D59" s="338">
        <v>0</v>
      </c>
      <c r="E59" s="326"/>
      <c r="F59" s="862"/>
      <c r="G59" s="326"/>
      <c r="H59" s="517">
        <f>SUM(I59:L59)</f>
        <v>0</v>
      </c>
      <c r="I59" s="326">
        <v>0</v>
      </c>
      <c r="J59" s="326">
        <v>0</v>
      </c>
      <c r="K59" s="326">
        <v>0</v>
      </c>
      <c r="L59" s="338">
        <v>0</v>
      </c>
      <c r="M59" s="308"/>
      <c r="N59" s="152"/>
    </row>
    <row r="60" spans="1:14" s="202" customFormat="1">
      <c r="A60" s="197"/>
      <c r="B60" s="309"/>
      <c r="C60" s="710" t="s">
        <v>562</v>
      </c>
      <c r="D60" s="353">
        <v>0</v>
      </c>
      <c r="E60" s="346"/>
      <c r="F60" s="865"/>
      <c r="G60" s="346"/>
      <c r="H60" s="524">
        <f>SUM(I60:L60)</f>
        <v>0</v>
      </c>
      <c r="I60" s="346">
        <v>0</v>
      </c>
      <c r="J60" s="346">
        <v>0</v>
      </c>
      <c r="K60" s="346">
        <v>0</v>
      </c>
      <c r="L60" s="353">
        <v>0</v>
      </c>
      <c r="M60" s="310"/>
      <c r="N60" s="197"/>
    </row>
    <row r="61" spans="1:14">
      <c r="A61" s="152"/>
      <c r="B61" s="163"/>
      <c r="C61" s="171" t="s">
        <v>41</v>
      </c>
      <c r="D61" s="338">
        <v>0</v>
      </c>
      <c r="E61" s="326"/>
      <c r="F61" s="862"/>
      <c r="G61" s="326"/>
      <c r="H61" s="517">
        <f>SUM(I61:L61)</f>
        <v>-7</v>
      </c>
      <c r="I61" s="326">
        <v>-2</v>
      </c>
      <c r="J61" s="326">
        <v>-2</v>
      </c>
      <c r="K61" s="326">
        <v>-1</v>
      </c>
      <c r="L61" s="338">
        <v>-2</v>
      </c>
      <c r="M61" s="308"/>
      <c r="N61" s="152"/>
    </row>
    <row r="62" spans="1:14">
      <c r="A62" s="152"/>
      <c r="B62" s="163"/>
      <c r="C62" s="171" t="s">
        <v>451</v>
      </c>
      <c r="D62" s="338">
        <v>0</v>
      </c>
      <c r="E62" s="326"/>
      <c r="F62" s="862"/>
      <c r="G62" s="326"/>
      <c r="H62" s="517">
        <f>SUM(I62:L62)</f>
        <v>0</v>
      </c>
      <c r="I62" s="326">
        <v>1</v>
      </c>
      <c r="J62" s="326">
        <v>0</v>
      </c>
      <c r="K62" s="326">
        <v>0</v>
      </c>
      <c r="L62" s="338">
        <v>-1</v>
      </c>
      <c r="M62" s="308"/>
      <c r="N62" s="152"/>
    </row>
    <row r="63" spans="1:14">
      <c r="A63" s="152"/>
      <c r="B63" s="163"/>
      <c r="C63" s="171" t="s">
        <v>315</v>
      </c>
      <c r="D63" s="338">
        <v>0</v>
      </c>
      <c r="E63" s="326"/>
      <c r="F63" s="862"/>
      <c r="G63" s="326"/>
      <c r="H63" s="517">
        <f>SUM(I63:L63)</f>
        <v>0</v>
      </c>
      <c r="I63" s="326">
        <v>0</v>
      </c>
      <c r="J63" s="326">
        <v>0</v>
      </c>
      <c r="K63" s="326">
        <v>0</v>
      </c>
      <c r="L63" s="338">
        <v>0</v>
      </c>
      <c r="M63" s="308"/>
      <c r="N63" s="152"/>
    </row>
    <row r="64" spans="1:14" s="172" customFormat="1">
      <c r="A64" s="155"/>
      <c r="B64" s="142"/>
      <c r="C64" s="143" t="s">
        <v>274</v>
      </c>
      <c r="D64" s="340">
        <f>D59+D61+D62+D63</f>
        <v>0</v>
      </c>
      <c r="E64" s="331"/>
      <c r="F64" s="864"/>
      <c r="G64" s="331"/>
      <c r="H64" s="518">
        <f>H59+H61+H62+H63</f>
        <v>-7</v>
      </c>
      <c r="I64" s="331">
        <f>I59+I61+I62+I63</f>
        <v>-1</v>
      </c>
      <c r="J64" s="331">
        <f>J59+J61+J62+J63</f>
        <v>-2</v>
      </c>
      <c r="K64" s="331">
        <f>K59+K61+K62+K63</f>
        <v>-1</v>
      </c>
      <c r="L64" s="340">
        <f>L59+L61+L62+L63</f>
        <v>-3</v>
      </c>
      <c r="M64" s="305"/>
      <c r="N64" s="155"/>
    </row>
    <row r="65" spans="1:14" s="172" customFormat="1">
      <c r="A65" s="155"/>
      <c r="B65" s="142"/>
      <c r="C65" s="143"/>
      <c r="D65" s="340"/>
      <c r="E65" s="331"/>
      <c r="F65" s="864"/>
      <c r="G65" s="331"/>
      <c r="H65" s="518"/>
      <c r="I65" s="331"/>
      <c r="J65" s="331"/>
      <c r="K65" s="331"/>
      <c r="L65" s="340"/>
      <c r="M65" s="305"/>
      <c r="N65" s="155"/>
    </row>
    <row r="66" spans="1:14" s="172" customFormat="1">
      <c r="A66" s="155"/>
      <c r="B66" s="142"/>
      <c r="C66" s="178" t="s">
        <v>311</v>
      </c>
      <c r="D66" s="330">
        <f>D57+D64</f>
        <v>-1</v>
      </c>
      <c r="E66" s="332"/>
      <c r="F66" s="864"/>
      <c r="G66" s="332"/>
      <c r="H66" s="518">
        <f>H57+H64</f>
        <v>-27</v>
      </c>
      <c r="I66" s="332">
        <f>I57+I64</f>
        <v>-7</v>
      </c>
      <c r="J66" s="332">
        <f>J57+J64</f>
        <v>-10</v>
      </c>
      <c r="K66" s="332">
        <f>K57+K64</f>
        <v>-4</v>
      </c>
      <c r="L66" s="330">
        <f>L57+L64</f>
        <v>-6</v>
      </c>
      <c r="M66" s="305"/>
      <c r="N66" s="155"/>
    </row>
    <row r="67" spans="1:14">
      <c r="A67" s="155"/>
      <c r="B67" s="142"/>
      <c r="C67" s="165"/>
      <c r="D67" s="191"/>
      <c r="E67" s="170"/>
      <c r="F67" s="860"/>
      <c r="G67" s="170"/>
      <c r="H67" s="190"/>
      <c r="I67" s="170"/>
      <c r="J67" s="170"/>
      <c r="K67" s="170"/>
      <c r="L67" s="191"/>
      <c r="M67" s="163"/>
      <c r="N67" s="155"/>
    </row>
    <row r="68" spans="1:14">
      <c r="A68" s="152"/>
      <c r="B68" s="152"/>
      <c r="C68" s="152"/>
      <c r="D68" s="152"/>
      <c r="E68" s="152"/>
      <c r="F68" s="153"/>
      <c r="G68" s="152"/>
      <c r="H68" s="152"/>
      <c r="I68" s="152"/>
      <c r="J68" s="152"/>
      <c r="K68" s="152"/>
      <c r="L68" s="152"/>
      <c r="M68" s="152"/>
      <c r="N68" s="152"/>
    </row>
    <row r="69" spans="1:14">
      <c r="A69" s="183"/>
      <c r="B69" s="183"/>
      <c r="C69" s="183"/>
      <c r="D69" s="183"/>
      <c r="E69" s="183"/>
      <c r="F69" s="186"/>
      <c r="G69" s="183"/>
      <c r="H69" s="183"/>
      <c r="I69" s="183"/>
      <c r="J69" s="183"/>
      <c r="K69" s="183"/>
      <c r="L69" s="183"/>
      <c r="M69" s="183"/>
      <c r="N69" s="183"/>
    </row>
    <row r="70" spans="1:14">
      <c r="A70" s="152"/>
      <c r="B70" s="152"/>
      <c r="C70" s="152"/>
      <c r="D70" s="152"/>
      <c r="E70" s="152"/>
      <c r="F70" s="153"/>
      <c r="G70" s="152"/>
      <c r="H70" s="152"/>
      <c r="I70" s="152"/>
      <c r="J70" s="152"/>
      <c r="K70" s="152"/>
      <c r="L70" s="152"/>
      <c r="M70" s="152"/>
      <c r="N70" s="152"/>
    </row>
    <row r="71" spans="1:14">
      <c r="A71" s="155"/>
      <c r="B71" s="160"/>
      <c r="C71" s="157" t="s">
        <v>50</v>
      </c>
      <c r="D71" s="159" t="s">
        <v>459</v>
      </c>
      <c r="E71" s="160"/>
      <c r="F71" s="860"/>
      <c r="G71" s="160"/>
      <c r="H71" s="233">
        <v>2011</v>
      </c>
      <c r="I71" s="160" t="s">
        <v>409</v>
      </c>
      <c r="J71" s="160" t="s">
        <v>373</v>
      </c>
      <c r="K71" s="160" t="s">
        <v>321</v>
      </c>
      <c r="L71" s="159" t="s">
        <v>310</v>
      </c>
      <c r="M71" s="304"/>
      <c r="N71" s="155"/>
    </row>
    <row r="72" spans="1:14">
      <c r="A72" s="155"/>
      <c r="B72" s="160"/>
      <c r="C72" s="187" t="s">
        <v>318</v>
      </c>
      <c r="D72" s="159"/>
      <c r="E72" s="163"/>
      <c r="F72" s="861"/>
      <c r="G72" s="163"/>
      <c r="H72" s="158"/>
      <c r="I72" s="163"/>
      <c r="J72" s="163"/>
      <c r="K72" s="163"/>
      <c r="L72" s="159"/>
      <c r="M72" s="163"/>
      <c r="N72" s="155"/>
    </row>
    <row r="73" spans="1:14">
      <c r="A73" s="152"/>
      <c r="B73" s="163"/>
      <c r="C73" s="163"/>
      <c r="D73" s="168"/>
      <c r="E73" s="163"/>
      <c r="F73" s="870"/>
      <c r="G73" s="163"/>
      <c r="H73" s="167"/>
      <c r="I73" s="163"/>
      <c r="J73" s="163"/>
      <c r="K73" s="163"/>
      <c r="L73" s="168"/>
      <c r="M73" s="163"/>
      <c r="N73" s="152"/>
    </row>
    <row r="74" spans="1:14">
      <c r="A74" s="152"/>
      <c r="B74" s="163"/>
      <c r="C74" s="171" t="s">
        <v>38</v>
      </c>
      <c r="D74" s="325">
        <v>0</v>
      </c>
      <c r="E74" s="326"/>
      <c r="F74" s="862"/>
      <c r="G74" s="326"/>
      <c r="H74" s="517">
        <f>SUM(I74:L74)</f>
        <v>-5</v>
      </c>
      <c r="I74" s="326">
        <v>-1</v>
      </c>
      <c r="J74" s="326">
        <v>-2</v>
      </c>
      <c r="K74" s="326">
        <v>-1</v>
      </c>
      <c r="L74" s="325">
        <v>-1</v>
      </c>
      <c r="M74" s="492"/>
      <c r="N74" s="152"/>
    </row>
    <row r="75" spans="1:14">
      <c r="A75" s="152"/>
      <c r="B75" s="163"/>
      <c r="C75" s="171" t="s">
        <v>39</v>
      </c>
      <c r="D75" s="325">
        <v>-1</v>
      </c>
      <c r="E75" s="326"/>
      <c r="F75" s="862"/>
      <c r="G75" s="326"/>
      <c r="H75" s="517">
        <f>SUM(I75:L75)</f>
        <v>-2</v>
      </c>
      <c r="I75" s="326">
        <v>-2</v>
      </c>
      <c r="J75" s="326">
        <v>0</v>
      </c>
      <c r="K75" s="326">
        <v>0</v>
      </c>
      <c r="L75" s="325">
        <v>0</v>
      </c>
      <c r="M75" s="492"/>
      <c r="N75" s="152"/>
    </row>
    <row r="76" spans="1:14" s="172" customFormat="1">
      <c r="A76" s="155"/>
      <c r="B76" s="142"/>
      <c r="C76" s="143" t="s">
        <v>40</v>
      </c>
      <c r="D76" s="330">
        <f>D74+D75</f>
        <v>-1</v>
      </c>
      <c r="E76" s="336"/>
      <c r="F76" s="864"/>
      <c r="G76" s="336"/>
      <c r="H76" s="518">
        <f>SUM(I76:L76)</f>
        <v>-7</v>
      </c>
      <c r="I76" s="336">
        <f>I74+I75</f>
        <v>-3</v>
      </c>
      <c r="J76" s="336">
        <f>J74+J75</f>
        <v>-2</v>
      </c>
      <c r="K76" s="336">
        <f>K74+K75</f>
        <v>-1</v>
      </c>
      <c r="L76" s="330">
        <f>L74+L75</f>
        <v>-1</v>
      </c>
      <c r="M76" s="210"/>
      <c r="N76" s="155"/>
    </row>
    <row r="77" spans="1:14">
      <c r="A77" s="152"/>
      <c r="B77" s="163"/>
      <c r="C77" s="171"/>
      <c r="D77" s="499"/>
      <c r="E77" s="331"/>
      <c r="F77" s="864"/>
      <c r="G77" s="331"/>
      <c r="H77" s="518"/>
      <c r="I77" s="331"/>
      <c r="J77" s="331"/>
      <c r="K77" s="331"/>
      <c r="L77" s="499"/>
      <c r="M77" s="492"/>
      <c r="N77" s="152"/>
    </row>
    <row r="78" spans="1:14">
      <c r="A78" s="152"/>
      <c r="B78" s="163"/>
      <c r="C78" s="171" t="s">
        <v>443</v>
      </c>
      <c r="D78" s="338">
        <v>0</v>
      </c>
      <c r="E78" s="326"/>
      <c r="F78" s="862"/>
      <c r="G78" s="326"/>
      <c r="H78" s="517">
        <f t="shared" ref="H78:H83" si="3">SUM(I78:L78)</f>
        <v>0</v>
      </c>
      <c r="I78" s="346">
        <v>0</v>
      </c>
      <c r="J78" s="346">
        <v>0</v>
      </c>
      <c r="K78" s="346">
        <v>0</v>
      </c>
      <c r="L78" s="353">
        <v>0</v>
      </c>
      <c r="M78" s="308"/>
      <c r="N78" s="152"/>
    </row>
    <row r="79" spans="1:14" s="202" customFormat="1">
      <c r="A79" s="197"/>
      <c r="B79" s="309"/>
      <c r="C79" s="710" t="s">
        <v>562</v>
      </c>
      <c r="D79" s="353">
        <v>0</v>
      </c>
      <c r="E79" s="346"/>
      <c r="F79" s="865"/>
      <c r="G79" s="346"/>
      <c r="H79" s="524">
        <f t="shared" si="3"/>
        <v>0</v>
      </c>
      <c r="I79" s="346">
        <v>0</v>
      </c>
      <c r="J79" s="346">
        <v>0</v>
      </c>
      <c r="K79" s="346">
        <v>0</v>
      </c>
      <c r="L79" s="353">
        <v>0</v>
      </c>
      <c r="M79" s="310"/>
      <c r="N79" s="197"/>
    </row>
    <row r="80" spans="1:14">
      <c r="A80" s="152"/>
      <c r="B80" s="163"/>
      <c r="C80" s="171" t="s">
        <v>41</v>
      </c>
      <c r="D80" s="338">
        <v>0</v>
      </c>
      <c r="E80" s="326"/>
      <c r="F80" s="862"/>
      <c r="G80" s="326"/>
      <c r="H80" s="517">
        <f t="shared" si="3"/>
        <v>-4</v>
      </c>
      <c r="I80" s="326">
        <v>0</v>
      </c>
      <c r="J80" s="326">
        <v>-3</v>
      </c>
      <c r="K80" s="326">
        <v>0</v>
      </c>
      <c r="L80" s="338">
        <v>-1</v>
      </c>
      <c r="M80" s="308"/>
      <c r="N80" s="152"/>
    </row>
    <row r="81" spans="1:14">
      <c r="A81" s="152"/>
      <c r="B81" s="163"/>
      <c r="C81" s="171" t="s">
        <v>451</v>
      </c>
      <c r="D81" s="338">
        <v>0</v>
      </c>
      <c r="E81" s="326"/>
      <c r="F81" s="862"/>
      <c r="G81" s="326"/>
      <c r="H81" s="517">
        <f t="shared" si="3"/>
        <v>0</v>
      </c>
      <c r="I81" s="326">
        <v>0</v>
      </c>
      <c r="J81" s="326">
        <v>1</v>
      </c>
      <c r="K81" s="326">
        <v>0</v>
      </c>
      <c r="L81" s="338">
        <v>-1</v>
      </c>
      <c r="M81" s="308"/>
      <c r="N81" s="152"/>
    </row>
    <row r="82" spans="1:14">
      <c r="A82" s="152"/>
      <c r="B82" s="163"/>
      <c r="C82" s="171" t="s">
        <v>315</v>
      </c>
      <c r="D82" s="338">
        <v>0</v>
      </c>
      <c r="E82" s="326"/>
      <c r="F82" s="862"/>
      <c r="G82" s="326"/>
      <c r="H82" s="517">
        <f t="shared" si="3"/>
        <v>0</v>
      </c>
      <c r="I82" s="326">
        <v>0</v>
      </c>
      <c r="J82" s="326">
        <v>0</v>
      </c>
      <c r="K82" s="326">
        <v>0</v>
      </c>
      <c r="L82" s="338">
        <v>0</v>
      </c>
      <c r="M82" s="308"/>
      <c r="N82" s="152"/>
    </row>
    <row r="83" spans="1:14" s="172" customFormat="1">
      <c r="A83" s="155"/>
      <c r="B83" s="142"/>
      <c r="C83" s="143" t="s">
        <v>274</v>
      </c>
      <c r="D83" s="340">
        <f>D78+D80+D81+D82</f>
        <v>0</v>
      </c>
      <c r="E83" s="331"/>
      <c r="F83" s="864"/>
      <c r="G83" s="331"/>
      <c r="H83" s="518">
        <f t="shared" si="3"/>
        <v>-4</v>
      </c>
      <c r="I83" s="331">
        <f>I78+I80+I81+I82</f>
        <v>0</v>
      </c>
      <c r="J83" s="331">
        <f>J78+J80+J81+J82</f>
        <v>-2</v>
      </c>
      <c r="K83" s="331">
        <f>K78+K80+K81+K82</f>
        <v>0</v>
      </c>
      <c r="L83" s="340">
        <f>L78+L80+L81+L82</f>
        <v>-2</v>
      </c>
      <c r="M83" s="305"/>
      <c r="N83" s="155"/>
    </row>
    <row r="84" spans="1:14" s="172" customFormat="1">
      <c r="A84" s="155"/>
      <c r="B84" s="142"/>
      <c r="C84" s="143"/>
      <c r="D84" s="340"/>
      <c r="E84" s="331"/>
      <c r="F84" s="864"/>
      <c r="G84" s="331"/>
      <c r="H84" s="518"/>
      <c r="I84" s="331"/>
      <c r="J84" s="331"/>
      <c r="K84" s="331"/>
      <c r="L84" s="340"/>
      <c r="M84" s="305"/>
      <c r="N84" s="155"/>
    </row>
    <row r="85" spans="1:14" s="172" customFormat="1">
      <c r="A85" s="155"/>
      <c r="B85" s="142"/>
      <c r="C85" s="178" t="s">
        <v>311</v>
      </c>
      <c r="D85" s="330">
        <f>D76+D83</f>
        <v>-1</v>
      </c>
      <c r="E85" s="332"/>
      <c r="F85" s="864"/>
      <c r="G85" s="332"/>
      <c r="H85" s="518">
        <f>SUM(I85:L85)</f>
        <v>-11</v>
      </c>
      <c r="I85" s="332">
        <f>I76+I83</f>
        <v>-3</v>
      </c>
      <c r="J85" s="332">
        <f>J76+J83</f>
        <v>-4</v>
      </c>
      <c r="K85" s="332">
        <f>K76+K83</f>
        <v>-1</v>
      </c>
      <c r="L85" s="330">
        <f>L76+L83</f>
        <v>-3</v>
      </c>
      <c r="M85" s="305"/>
      <c r="N85" s="155"/>
    </row>
    <row r="86" spans="1:14">
      <c r="A86" s="155"/>
      <c r="B86" s="142"/>
      <c r="C86" s="165"/>
      <c r="D86" s="191"/>
      <c r="E86" s="170"/>
      <c r="F86" s="860"/>
      <c r="G86" s="170"/>
      <c r="H86" s="190"/>
      <c r="I86" s="170"/>
      <c r="J86" s="170"/>
      <c r="K86" s="170"/>
      <c r="L86" s="191"/>
      <c r="M86" s="163"/>
      <c r="N86" s="155"/>
    </row>
    <row r="87" spans="1:14">
      <c r="A87" s="152"/>
      <c r="B87" s="152"/>
      <c r="C87" s="152"/>
      <c r="D87" s="152"/>
      <c r="E87" s="152"/>
      <c r="F87" s="153"/>
      <c r="G87" s="152"/>
      <c r="H87" s="152"/>
      <c r="I87" s="152"/>
      <c r="J87" s="152"/>
      <c r="K87" s="152"/>
      <c r="L87" s="152"/>
      <c r="M87" s="152"/>
      <c r="N87" s="152"/>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65" fitToHeight="0" orientation="portrait" r:id="rId1"/>
  <headerFooter alignWithMargins="0">
    <oddHeader>&amp;CKPN Investor Relations</oddHeader>
    <oddFooter>&amp;L&amp;8Q1 2012&amp;C&amp;8&amp;A&amp;R&amp;8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view="pageBreakPreview" zoomScale="85" zoomScaleNormal="100" zoomScaleSheetLayoutView="85" workbookViewId="0"/>
  </sheetViews>
  <sheetFormatPr defaultRowHeight="12"/>
  <cols>
    <col min="1" max="1" width="1.28515625" style="154" customWidth="1"/>
    <col min="2" max="2" width="1.85546875" style="154" customWidth="1"/>
    <col min="3" max="3" width="44.28515625" style="154" customWidth="1"/>
    <col min="4" max="4" width="1.7109375" style="154" customWidth="1"/>
    <col min="5" max="5" width="9.42578125" style="154" bestFit="1" customWidth="1"/>
    <col min="6" max="6" width="1.7109375" style="154" customWidth="1"/>
    <col min="7" max="7" width="8.7109375" style="154" customWidth="1"/>
    <col min="8" max="8" width="10.7109375" style="208" bestFit="1" customWidth="1"/>
    <col min="9" max="9" width="14.85546875" style="154" bestFit="1" customWidth="1"/>
    <col min="10" max="10" width="11" style="154" bestFit="1" customWidth="1"/>
    <col min="11" max="11" width="1.7109375" style="154" customWidth="1"/>
    <col min="12" max="12" width="9.42578125" style="154" bestFit="1" customWidth="1"/>
    <col min="13" max="13" width="10.7109375" style="154" bestFit="1" customWidth="1"/>
    <col min="14" max="14" width="8.7109375" style="154" customWidth="1"/>
    <col min="15" max="15" width="10.7109375" style="208" bestFit="1" customWidth="1"/>
    <col min="16" max="16" width="14.85546875" style="154" bestFit="1" customWidth="1"/>
    <col min="17" max="17" width="10.28515625" style="154" bestFit="1" customWidth="1"/>
    <col min="18" max="18" width="1.7109375" style="154" customWidth="1"/>
    <col min="19" max="19" width="9.42578125" style="154" bestFit="1" customWidth="1"/>
    <col min="20" max="20" width="10.28515625" style="154" bestFit="1" customWidth="1"/>
    <col min="21" max="21" width="1.7109375" style="154" customWidth="1"/>
    <col min="22" max="22" width="1.28515625" style="592" customWidth="1"/>
    <col min="23" max="16384" width="9.140625" style="154"/>
  </cols>
  <sheetData>
    <row r="1" spans="1:22" ht="9" customHeight="1">
      <c r="A1" s="152"/>
      <c r="B1" s="152"/>
      <c r="C1" s="152"/>
      <c r="D1" s="152"/>
      <c r="E1" s="152"/>
      <c r="F1" s="152"/>
      <c r="G1" s="152"/>
      <c r="H1" s="153"/>
      <c r="I1" s="152"/>
      <c r="J1" s="152"/>
      <c r="K1" s="152"/>
      <c r="L1" s="152"/>
      <c r="M1" s="152"/>
      <c r="N1" s="152"/>
      <c r="O1" s="153"/>
      <c r="P1" s="152"/>
      <c r="Q1" s="152"/>
      <c r="R1" s="152"/>
      <c r="S1" s="152"/>
      <c r="T1" s="735"/>
      <c r="U1" s="152"/>
      <c r="V1" s="152"/>
    </row>
    <row r="2" spans="1:22" ht="12.75">
      <c r="A2" s="155"/>
      <c r="B2" s="160"/>
      <c r="C2" s="600" t="s">
        <v>50</v>
      </c>
      <c r="D2" s="603"/>
      <c r="E2" s="714" t="s">
        <v>461</v>
      </c>
      <c r="F2" s="727"/>
      <c r="G2" s="715" t="s">
        <v>323</v>
      </c>
      <c r="H2" s="610" t="s">
        <v>52</v>
      </c>
      <c r="I2" s="716"/>
      <c r="J2" s="717" t="s">
        <v>461</v>
      </c>
      <c r="K2" s="722"/>
      <c r="L2" s="714" t="s">
        <v>462</v>
      </c>
      <c r="M2" s="715" t="s">
        <v>324</v>
      </c>
      <c r="N2" s="715" t="s">
        <v>323</v>
      </c>
      <c r="O2" s="610" t="s">
        <v>52</v>
      </c>
      <c r="P2" s="716"/>
      <c r="Q2" s="717" t="s">
        <v>462</v>
      </c>
      <c r="R2" s="728"/>
      <c r="S2" s="729" t="s">
        <v>571</v>
      </c>
      <c r="T2" s="729" t="s">
        <v>571</v>
      </c>
      <c r="U2" s="730"/>
      <c r="V2" s="155"/>
    </row>
    <row r="3" spans="1:22" ht="12.75">
      <c r="A3" s="155"/>
      <c r="B3" s="160"/>
      <c r="C3" s="601" t="s">
        <v>344</v>
      </c>
      <c r="D3" s="602"/>
      <c r="E3" s="609" t="s">
        <v>325</v>
      </c>
      <c r="F3" s="727"/>
      <c r="G3" s="610" t="s">
        <v>326</v>
      </c>
      <c r="H3" s="610" t="s">
        <v>336</v>
      </c>
      <c r="I3" s="611"/>
      <c r="J3" s="612" t="s">
        <v>366</v>
      </c>
      <c r="K3" s="722"/>
      <c r="L3" s="609" t="s">
        <v>325</v>
      </c>
      <c r="M3" s="611" t="s">
        <v>471</v>
      </c>
      <c r="N3" s="610" t="s">
        <v>326</v>
      </c>
      <c r="O3" s="610" t="s">
        <v>336</v>
      </c>
      <c r="P3" s="611"/>
      <c r="Q3" s="612" t="s">
        <v>366</v>
      </c>
      <c r="R3" s="728"/>
      <c r="S3" s="729" t="s">
        <v>325</v>
      </c>
      <c r="T3" s="729" t="s">
        <v>328</v>
      </c>
      <c r="U3" s="730"/>
      <c r="V3" s="155"/>
    </row>
    <row r="4" spans="1:22" ht="12.75">
      <c r="A4" s="152"/>
      <c r="B4" s="163"/>
      <c r="C4" s="163"/>
      <c r="D4" s="163"/>
      <c r="E4" s="593"/>
      <c r="F4" s="594"/>
      <c r="G4" s="594"/>
      <c r="H4" s="594"/>
      <c r="I4" s="594"/>
      <c r="J4" s="595"/>
      <c r="K4" s="593"/>
      <c r="L4" s="593"/>
      <c r="M4" s="594"/>
      <c r="N4" s="594"/>
      <c r="O4" s="594"/>
      <c r="P4" s="594"/>
      <c r="Q4" s="595"/>
      <c r="R4" s="596"/>
      <c r="S4" s="732"/>
      <c r="T4" s="597"/>
      <c r="U4" s="591"/>
      <c r="V4" s="152"/>
    </row>
    <row r="5" spans="1:22" ht="12.75" customHeight="1">
      <c r="A5" s="152"/>
      <c r="B5" s="163"/>
      <c r="C5" s="598" t="s">
        <v>38</v>
      </c>
      <c r="D5" s="598"/>
      <c r="E5" s="742">
        <f>Revenues!D5</f>
        <v>794</v>
      </c>
      <c r="F5" s="647"/>
      <c r="G5" s="517">
        <v>0</v>
      </c>
      <c r="H5" s="517">
        <v>0</v>
      </c>
      <c r="I5" s="517"/>
      <c r="J5" s="740">
        <f>E5-G5-H5</f>
        <v>794</v>
      </c>
      <c r="K5" s="646"/>
      <c r="L5" s="742">
        <f>Revenues!L5</f>
        <v>773</v>
      </c>
      <c r="M5" s="517">
        <v>0</v>
      </c>
      <c r="N5" s="517">
        <v>0</v>
      </c>
      <c r="O5" s="517">
        <v>0</v>
      </c>
      <c r="P5" s="517"/>
      <c r="Q5" s="740">
        <f>L5+M5-N5-O5</f>
        <v>773</v>
      </c>
      <c r="R5" s="355"/>
      <c r="S5" s="355">
        <f>E5/L5-1</f>
        <v>2.7166882276843385E-2</v>
      </c>
      <c r="T5" s="355">
        <f>J5/Q5-1</f>
        <v>2.7166882276843385E-2</v>
      </c>
      <c r="U5" s="614"/>
      <c r="V5" s="152"/>
    </row>
    <row r="6" spans="1:22" ht="12.75" customHeight="1">
      <c r="A6" s="152"/>
      <c r="B6" s="163"/>
      <c r="C6" s="598" t="s">
        <v>39</v>
      </c>
      <c r="D6" s="598"/>
      <c r="E6" s="742">
        <f>Revenues!D6</f>
        <v>191</v>
      </c>
      <c r="F6" s="647"/>
      <c r="G6" s="517">
        <v>0</v>
      </c>
      <c r="H6" s="517">
        <v>0</v>
      </c>
      <c r="I6" s="517"/>
      <c r="J6" s="740">
        <f>E6-G6-H6</f>
        <v>191</v>
      </c>
      <c r="K6" s="646"/>
      <c r="L6" s="742">
        <f>Revenues!L6</f>
        <v>186</v>
      </c>
      <c r="M6" s="517">
        <v>-7</v>
      </c>
      <c r="N6" s="517">
        <v>0</v>
      </c>
      <c r="O6" s="517">
        <v>0</v>
      </c>
      <c r="P6" s="517"/>
      <c r="Q6" s="740">
        <f>L6+M6-N6-O6</f>
        <v>179</v>
      </c>
      <c r="R6" s="355"/>
      <c r="S6" s="355">
        <f>E6/L6-1</f>
        <v>2.6881720430107503E-2</v>
      </c>
      <c r="T6" s="355">
        <f>J6/Q6-1</f>
        <v>6.7039106145251326E-2</v>
      </c>
      <c r="U6" s="614"/>
      <c r="V6" s="152"/>
    </row>
    <row r="7" spans="1:22" s="172" customFormat="1" ht="12.75" customHeight="1">
      <c r="A7" s="155"/>
      <c r="B7" s="142"/>
      <c r="C7" s="598" t="s">
        <v>49</v>
      </c>
      <c r="D7" s="598"/>
      <c r="E7" s="742">
        <f>Revenues!D7</f>
        <v>60</v>
      </c>
      <c r="F7" s="647"/>
      <c r="G7" s="517">
        <v>0</v>
      </c>
      <c r="H7" s="517">
        <v>0</v>
      </c>
      <c r="I7" s="517"/>
      <c r="J7" s="740">
        <f>E7-G7-H7</f>
        <v>60</v>
      </c>
      <c r="K7" s="646"/>
      <c r="L7" s="742">
        <f>Revenues!L7</f>
        <v>69</v>
      </c>
      <c r="M7" s="517">
        <v>0</v>
      </c>
      <c r="N7" s="517">
        <v>0</v>
      </c>
      <c r="O7" s="517">
        <v>0</v>
      </c>
      <c r="P7" s="517"/>
      <c r="Q7" s="740">
        <f>L7+M7-N7-O7</f>
        <v>69</v>
      </c>
      <c r="R7" s="355"/>
      <c r="S7" s="431">
        <f>E7/L7-1</f>
        <v>-0.13043478260869568</v>
      </c>
      <c r="T7" s="431">
        <f>J7/Q7-1</f>
        <v>-0.13043478260869568</v>
      </c>
      <c r="U7" s="614"/>
      <c r="V7" s="155"/>
    </row>
    <row r="8" spans="1:22" s="172" customFormat="1" ht="12.75" customHeight="1">
      <c r="A8" s="155"/>
      <c r="B8" s="142"/>
      <c r="C8" s="598" t="s">
        <v>519</v>
      </c>
      <c r="D8" s="598"/>
      <c r="E8" s="742">
        <f>Revenues!D8</f>
        <v>-25</v>
      </c>
      <c r="F8" s="647"/>
      <c r="G8" s="517">
        <v>0</v>
      </c>
      <c r="H8" s="517">
        <v>0</v>
      </c>
      <c r="I8" s="517"/>
      <c r="J8" s="740">
        <f>E8-G8-H8</f>
        <v>-25</v>
      </c>
      <c r="K8" s="646"/>
      <c r="L8" s="742">
        <f>Revenues!L8</f>
        <v>-28</v>
      </c>
      <c r="M8" s="517">
        <v>0</v>
      </c>
      <c r="N8" s="517">
        <v>0</v>
      </c>
      <c r="O8" s="517">
        <v>0</v>
      </c>
      <c r="P8" s="517"/>
      <c r="Q8" s="740">
        <f>L8+M8-N8-O8</f>
        <v>-28</v>
      </c>
      <c r="R8" s="355"/>
      <c r="S8" s="431">
        <f>E8/L8-1</f>
        <v>-0.1071428571428571</v>
      </c>
      <c r="T8" s="431">
        <f>J8/Q8-1</f>
        <v>-0.1071428571428571</v>
      </c>
      <c r="U8" s="614"/>
      <c r="V8" s="155"/>
    </row>
    <row r="9" spans="1:22" s="172" customFormat="1" ht="12.75" customHeight="1">
      <c r="A9" s="155"/>
      <c r="B9" s="142"/>
      <c r="C9" s="599" t="s">
        <v>40</v>
      </c>
      <c r="D9" s="599"/>
      <c r="E9" s="653">
        <f>Revenues!D9</f>
        <v>1020</v>
      </c>
      <c r="F9" s="649"/>
      <c r="G9" s="518">
        <f>G5+G6+G7+G8</f>
        <v>0</v>
      </c>
      <c r="H9" s="518">
        <f>H5+H6+H7+H8</f>
        <v>0</v>
      </c>
      <c r="I9" s="518"/>
      <c r="J9" s="739">
        <f>J5+J6+J7+J8</f>
        <v>1020</v>
      </c>
      <c r="K9" s="648"/>
      <c r="L9" s="653">
        <f>Revenues!L9</f>
        <v>1000</v>
      </c>
      <c r="M9" s="518">
        <f>M5+M6+M7+M8</f>
        <v>-7</v>
      </c>
      <c r="N9" s="518">
        <f>N5+N6+N7+N8</f>
        <v>0</v>
      </c>
      <c r="O9" s="518">
        <f>O5+O6+O7+O8</f>
        <v>0</v>
      </c>
      <c r="P9" s="518"/>
      <c r="Q9" s="739">
        <f>Q5+Q6+Q7+Q8</f>
        <v>993</v>
      </c>
      <c r="R9" s="586"/>
      <c r="S9" s="356">
        <f>E9/L9-1</f>
        <v>2.0000000000000018E-2</v>
      </c>
      <c r="T9" s="356">
        <f>J9/Q9-1</f>
        <v>2.7190332326284095E-2</v>
      </c>
      <c r="U9" s="615"/>
      <c r="V9" s="155"/>
    </row>
    <row r="10" spans="1:22" s="172" customFormat="1" ht="12.75" customHeight="1">
      <c r="A10" s="155"/>
      <c r="B10" s="142"/>
      <c r="C10" s="599"/>
      <c r="D10" s="599"/>
      <c r="E10" s="653"/>
      <c r="F10" s="649"/>
      <c r="G10" s="518"/>
      <c r="H10" s="518"/>
      <c r="I10" s="518"/>
      <c r="J10" s="739"/>
      <c r="K10" s="648"/>
      <c r="L10" s="653"/>
      <c r="M10" s="518"/>
      <c r="N10" s="518"/>
      <c r="O10" s="518"/>
      <c r="P10" s="518"/>
      <c r="Q10" s="739"/>
      <c r="R10" s="586"/>
      <c r="S10" s="356"/>
      <c r="T10" s="356"/>
      <c r="U10" s="615"/>
      <c r="V10" s="155"/>
    </row>
    <row r="11" spans="1:22" ht="12.75" customHeight="1">
      <c r="A11" s="152"/>
      <c r="B11" s="163"/>
      <c r="C11" s="598" t="s">
        <v>443</v>
      </c>
      <c r="D11" s="598"/>
      <c r="E11" s="742">
        <f>Revenues!D11</f>
        <v>427</v>
      </c>
      <c r="F11" s="647"/>
      <c r="G11" s="517">
        <v>0</v>
      </c>
      <c r="H11" s="517">
        <v>0</v>
      </c>
      <c r="I11" s="517"/>
      <c r="J11" s="740">
        <f>E11-G11-H11</f>
        <v>427</v>
      </c>
      <c r="K11" s="646"/>
      <c r="L11" s="646">
        <f>Revenues!L11</f>
        <v>480</v>
      </c>
      <c r="M11" s="517">
        <v>-14</v>
      </c>
      <c r="N11" s="517">
        <v>0</v>
      </c>
      <c r="O11" s="517">
        <v>0</v>
      </c>
      <c r="P11" s="517"/>
      <c r="Q11" s="740">
        <f>L11+M11-N11-O11</f>
        <v>466</v>
      </c>
      <c r="R11" s="355"/>
      <c r="S11" s="431">
        <f t="shared" ref="S11:S16" si="0">E11/L11-1</f>
        <v>-0.11041666666666672</v>
      </c>
      <c r="T11" s="355">
        <f t="shared" ref="T11:T16" si="1">J11/Q11-1</f>
        <v>-8.3690987124463545E-2</v>
      </c>
      <c r="U11" s="614"/>
      <c r="V11" s="152"/>
    </row>
    <row r="12" spans="1:22" s="202" customFormat="1" ht="12.75" customHeight="1">
      <c r="A12" s="197"/>
      <c r="B12" s="309"/>
      <c r="C12" s="598" t="s">
        <v>444</v>
      </c>
      <c r="D12" s="598"/>
      <c r="E12" s="742">
        <f>Revenues!D12</f>
        <v>458</v>
      </c>
      <c r="F12" s="647"/>
      <c r="G12" s="517">
        <v>0</v>
      </c>
      <c r="H12" s="517">
        <v>0</v>
      </c>
      <c r="I12" s="517"/>
      <c r="J12" s="740">
        <f>E12-G12-H12</f>
        <v>458</v>
      </c>
      <c r="K12" s="646"/>
      <c r="L12" s="646">
        <f>Revenues!L12</f>
        <v>479</v>
      </c>
      <c r="M12" s="517">
        <v>0</v>
      </c>
      <c r="N12" s="517">
        <v>0</v>
      </c>
      <c r="O12" s="517">
        <v>0</v>
      </c>
      <c r="P12" s="517"/>
      <c r="Q12" s="740">
        <f>L12+M12-N12-O12</f>
        <v>479</v>
      </c>
      <c r="R12" s="355"/>
      <c r="S12" s="355">
        <f t="shared" si="0"/>
        <v>-4.3841336116910212E-2</v>
      </c>
      <c r="T12" s="355">
        <f t="shared" si="1"/>
        <v>-4.3841336116910212E-2</v>
      </c>
      <c r="U12" s="614"/>
      <c r="V12" s="197"/>
    </row>
    <row r="13" spans="1:22" ht="12.75" customHeight="1">
      <c r="A13" s="152"/>
      <c r="B13" s="163"/>
      <c r="C13" s="598" t="s">
        <v>41</v>
      </c>
      <c r="D13" s="598"/>
      <c r="E13" s="742">
        <f>Revenues!D13</f>
        <v>598</v>
      </c>
      <c r="F13" s="647"/>
      <c r="G13" s="517">
        <v>0</v>
      </c>
      <c r="H13" s="517">
        <v>0</v>
      </c>
      <c r="I13" s="517"/>
      <c r="J13" s="740">
        <f>E13-G13-H13</f>
        <v>598</v>
      </c>
      <c r="K13" s="646"/>
      <c r="L13" s="646">
        <f>Revenues!L13</f>
        <v>614</v>
      </c>
      <c r="M13" s="517">
        <v>-5</v>
      </c>
      <c r="N13" s="517">
        <v>0</v>
      </c>
      <c r="O13" s="517">
        <v>0</v>
      </c>
      <c r="P13" s="517"/>
      <c r="Q13" s="740">
        <f>L13+M13-N13-O13</f>
        <v>609</v>
      </c>
      <c r="R13" s="355"/>
      <c r="S13" s="355">
        <f t="shared" si="0"/>
        <v>-2.6058631921824116E-2</v>
      </c>
      <c r="T13" s="355">
        <f t="shared" si="1"/>
        <v>-1.8062397372742178E-2</v>
      </c>
      <c r="U13" s="614"/>
      <c r="V13" s="152"/>
    </row>
    <row r="14" spans="1:22" ht="12.75" customHeight="1">
      <c r="A14" s="152"/>
      <c r="B14" s="163"/>
      <c r="C14" s="171" t="s">
        <v>451</v>
      </c>
      <c r="D14" s="598"/>
      <c r="E14" s="742">
        <f>Revenues!D14</f>
        <v>664</v>
      </c>
      <c r="F14" s="647"/>
      <c r="G14" s="517">
        <v>0</v>
      </c>
      <c r="H14" s="517">
        <v>31</v>
      </c>
      <c r="I14" s="517"/>
      <c r="J14" s="740">
        <f>E14-G14-H14</f>
        <v>633</v>
      </c>
      <c r="K14" s="646"/>
      <c r="L14" s="646">
        <f>Revenues!L14</f>
        <v>698</v>
      </c>
      <c r="M14" s="517">
        <v>-5</v>
      </c>
      <c r="N14" s="517">
        <v>0</v>
      </c>
      <c r="O14" s="517">
        <v>33</v>
      </c>
      <c r="P14" s="517"/>
      <c r="Q14" s="740">
        <f>L14+M14-N14-O14</f>
        <v>660</v>
      </c>
      <c r="R14" s="355"/>
      <c r="S14" s="355">
        <f t="shared" si="0"/>
        <v>-4.8710601719197721E-2</v>
      </c>
      <c r="T14" s="355">
        <f t="shared" si="1"/>
        <v>-4.0909090909090895E-2</v>
      </c>
      <c r="U14" s="614"/>
      <c r="V14" s="152"/>
    </row>
    <row r="15" spans="1:22" ht="12.75" customHeight="1">
      <c r="A15" s="152"/>
      <c r="B15" s="163"/>
      <c r="C15" s="598" t="s">
        <v>519</v>
      </c>
      <c r="D15" s="598"/>
      <c r="E15" s="742">
        <f>Revenues!D15</f>
        <v>-521</v>
      </c>
      <c r="F15" s="647"/>
      <c r="G15" s="517">
        <v>0</v>
      </c>
      <c r="H15" s="517">
        <v>0</v>
      </c>
      <c r="I15" s="517"/>
      <c r="J15" s="740">
        <f>E15-G15-H15</f>
        <v>-521</v>
      </c>
      <c r="K15" s="646"/>
      <c r="L15" s="742">
        <f>Revenues!L15</f>
        <v>-567</v>
      </c>
      <c r="M15" s="517">
        <v>0</v>
      </c>
      <c r="N15" s="517">
        <v>0</v>
      </c>
      <c r="O15" s="517">
        <v>0</v>
      </c>
      <c r="P15" s="517"/>
      <c r="Q15" s="740">
        <f>L15+M15-N15-O15</f>
        <v>-567</v>
      </c>
      <c r="R15" s="355"/>
      <c r="S15" s="355">
        <f t="shared" ref="S15" si="2">E15/L15-1</f>
        <v>-8.1128747795414458E-2</v>
      </c>
      <c r="T15" s="355">
        <f t="shared" ref="T15" si="3">J15/Q15-1</f>
        <v>-8.1128747795414458E-2</v>
      </c>
      <c r="U15" s="614"/>
      <c r="V15" s="152"/>
    </row>
    <row r="16" spans="1:22" s="172" customFormat="1" ht="12.75" customHeight="1">
      <c r="A16" s="155"/>
      <c r="B16" s="142"/>
      <c r="C16" s="599" t="s">
        <v>274</v>
      </c>
      <c r="D16" s="599"/>
      <c r="E16" s="653">
        <f>Revenues!D16</f>
        <v>1626</v>
      </c>
      <c r="F16" s="649"/>
      <c r="G16" s="518">
        <f>G11+G12+G13+G14+G15</f>
        <v>0</v>
      </c>
      <c r="H16" s="518">
        <f>H11+H12+H13+H14+H15</f>
        <v>31</v>
      </c>
      <c r="I16" s="518"/>
      <c r="J16" s="739">
        <f>J11+J12+J13+J14+J15</f>
        <v>1595</v>
      </c>
      <c r="K16" s="648"/>
      <c r="L16" s="653">
        <f>Revenues!L16</f>
        <v>1704</v>
      </c>
      <c r="M16" s="518">
        <f>M11+M12+M13+M14+M15</f>
        <v>-24</v>
      </c>
      <c r="N16" s="518">
        <f>N11+N12+N13+N14+N15</f>
        <v>0</v>
      </c>
      <c r="O16" s="518">
        <f>O11+O12+O13+O14+O15</f>
        <v>33</v>
      </c>
      <c r="P16" s="518"/>
      <c r="Q16" s="739">
        <f>Q11+Q12+Q13+Q14+Q15</f>
        <v>1647</v>
      </c>
      <c r="R16" s="586"/>
      <c r="S16" s="356">
        <f t="shared" si="0"/>
        <v>-4.5774647887323994E-2</v>
      </c>
      <c r="T16" s="356">
        <f t="shared" si="1"/>
        <v>-3.1572556162720145E-2</v>
      </c>
      <c r="U16" s="615"/>
      <c r="V16" s="155"/>
    </row>
    <row r="17" spans="1:25" s="172" customFormat="1" ht="12.75" customHeight="1">
      <c r="A17" s="155"/>
      <c r="B17" s="142"/>
      <c r="C17" s="598"/>
      <c r="D17" s="598"/>
      <c r="E17" s="646"/>
      <c r="F17" s="647"/>
      <c r="G17" s="517"/>
      <c r="H17" s="517"/>
      <c r="I17" s="517"/>
      <c r="J17" s="738"/>
      <c r="K17" s="646"/>
      <c r="L17" s="646"/>
      <c r="M17" s="517"/>
      <c r="N17" s="517"/>
      <c r="O17" s="517"/>
      <c r="P17" s="517"/>
      <c r="Q17" s="738"/>
      <c r="R17" s="355"/>
      <c r="S17" s="355"/>
      <c r="T17" s="355"/>
      <c r="U17" s="614"/>
      <c r="V17" s="155"/>
    </row>
    <row r="18" spans="1:25" ht="12.75" customHeight="1">
      <c r="A18" s="155"/>
      <c r="B18" s="142"/>
      <c r="C18" s="598" t="s">
        <v>513</v>
      </c>
      <c r="D18" s="598"/>
      <c r="E18" s="742">
        <f>Revenues!D18</f>
        <v>428</v>
      </c>
      <c r="F18" s="647"/>
      <c r="G18" s="517">
        <v>0</v>
      </c>
      <c r="H18" s="517">
        <v>0</v>
      </c>
      <c r="I18" s="517"/>
      <c r="J18" s="740">
        <f>E18-G18-H18</f>
        <v>428</v>
      </c>
      <c r="K18" s="646"/>
      <c r="L18" s="742">
        <f>Revenues!L18</f>
        <v>449</v>
      </c>
      <c r="M18" s="517">
        <v>0</v>
      </c>
      <c r="N18" s="517">
        <v>0</v>
      </c>
      <c r="O18" s="517">
        <v>5</v>
      </c>
      <c r="P18" s="517"/>
      <c r="Q18" s="740">
        <f>L18+M18-N18-O18</f>
        <v>444</v>
      </c>
      <c r="R18" s="355"/>
      <c r="S18" s="355">
        <f>E18/L18-1</f>
        <v>-4.6770601336302842E-2</v>
      </c>
      <c r="T18" s="355">
        <f>J18/Q18-1</f>
        <v>-3.6036036036036001E-2</v>
      </c>
      <c r="U18" s="614"/>
      <c r="V18" s="155"/>
    </row>
    <row r="19" spans="1:25" ht="12.75" customHeight="1">
      <c r="A19" s="152"/>
      <c r="B19" s="163"/>
      <c r="C19" s="598" t="s">
        <v>79</v>
      </c>
      <c r="D19" s="598"/>
      <c r="E19" s="742">
        <f>Revenues!D19</f>
        <v>-78</v>
      </c>
      <c r="F19" s="647"/>
      <c r="G19" s="517">
        <v>0</v>
      </c>
      <c r="H19" s="517">
        <v>0</v>
      </c>
      <c r="I19" s="517"/>
      <c r="J19" s="740">
        <f>E19-G19-H19</f>
        <v>-78</v>
      </c>
      <c r="K19" s="646"/>
      <c r="L19" s="742">
        <f>Revenues!L19</f>
        <v>-80</v>
      </c>
      <c r="M19" s="517">
        <v>0</v>
      </c>
      <c r="N19" s="517">
        <v>0</v>
      </c>
      <c r="O19" s="517">
        <v>0</v>
      </c>
      <c r="P19" s="517"/>
      <c r="Q19" s="740">
        <f>L19+M19-N19-O19</f>
        <v>-80</v>
      </c>
      <c r="R19" s="355"/>
      <c r="S19" s="355">
        <f>E19/L19-1</f>
        <v>-2.5000000000000022E-2</v>
      </c>
      <c r="T19" s="355">
        <f>J19/Q19-1</f>
        <v>-2.5000000000000022E-2</v>
      </c>
      <c r="U19" s="614"/>
      <c r="V19" s="152"/>
    </row>
    <row r="20" spans="1:25" s="172" customFormat="1" ht="12.75" customHeight="1">
      <c r="A20" s="616"/>
      <c r="B20" s="617"/>
      <c r="C20" s="599" t="s">
        <v>214</v>
      </c>
      <c r="D20" s="599"/>
      <c r="E20" s="653">
        <f>Revenues!D20</f>
        <v>1976</v>
      </c>
      <c r="F20" s="649"/>
      <c r="G20" s="518">
        <f>G16+G18+G19</f>
        <v>0</v>
      </c>
      <c r="H20" s="518">
        <f>H16+H18+H19</f>
        <v>31</v>
      </c>
      <c r="I20" s="518"/>
      <c r="J20" s="739">
        <f>J16+J18+J19</f>
        <v>1945</v>
      </c>
      <c r="K20" s="648"/>
      <c r="L20" s="653">
        <f>Revenues!L20</f>
        <v>2073</v>
      </c>
      <c r="M20" s="518">
        <f>M16+M18+M19</f>
        <v>-24</v>
      </c>
      <c r="N20" s="518">
        <f>N16+N18+N19</f>
        <v>0</v>
      </c>
      <c r="O20" s="518">
        <f>O16+O18+O19</f>
        <v>38</v>
      </c>
      <c r="P20" s="518"/>
      <c r="Q20" s="739">
        <f>Q16+Q18+Q19</f>
        <v>2011</v>
      </c>
      <c r="R20" s="586"/>
      <c r="S20" s="356">
        <f>E20/L20-1</f>
        <v>-4.6792088760250872E-2</v>
      </c>
      <c r="T20" s="356">
        <f>J20/Q20-1</f>
        <v>-3.2819492789656901E-2</v>
      </c>
      <c r="U20" s="615"/>
      <c r="V20" s="616"/>
    </row>
    <row r="21" spans="1:25" s="172" customFormat="1" ht="12.75" customHeight="1">
      <c r="A21" s="616"/>
      <c r="B21" s="617"/>
      <c r="C21" s="599"/>
      <c r="D21" s="599"/>
      <c r="E21" s="653"/>
      <c r="F21" s="649"/>
      <c r="G21" s="518"/>
      <c r="H21" s="518"/>
      <c r="I21" s="518"/>
      <c r="J21" s="739"/>
      <c r="K21" s="648"/>
      <c r="L21" s="653"/>
      <c r="M21" s="518"/>
      <c r="N21" s="518"/>
      <c r="O21" s="518"/>
      <c r="P21" s="518"/>
      <c r="Q21" s="739"/>
      <c r="R21" s="586"/>
      <c r="S21" s="356"/>
      <c r="T21" s="356"/>
      <c r="U21" s="615"/>
      <c r="V21" s="616"/>
    </row>
    <row r="22" spans="1:25" s="172" customFormat="1" ht="12.75" customHeight="1">
      <c r="A22" s="155"/>
      <c r="B22" s="142"/>
      <c r="C22" s="618" t="s">
        <v>237</v>
      </c>
      <c r="D22" s="618"/>
      <c r="E22" s="653">
        <f>Revenues!D22</f>
        <v>255</v>
      </c>
      <c r="F22" s="654"/>
      <c r="G22" s="518">
        <v>0</v>
      </c>
      <c r="H22" s="518">
        <v>0</v>
      </c>
      <c r="I22" s="518"/>
      <c r="J22" s="741">
        <f>E22-G22-H22</f>
        <v>255</v>
      </c>
      <c r="K22" s="653"/>
      <c r="L22" s="653">
        <f>Revenues!L22</f>
        <v>226</v>
      </c>
      <c r="M22" s="518">
        <v>0</v>
      </c>
      <c r="N22" s="518">
        <v>0</v>
      </c>
      <c r="O22" s="518">
        <v>0</v>
      </c>
      <c r="P22" s="518"/>
      <c r="Q22" s="741">
        <f>L22+M22-N22-O22</f>
        <v>226</v>
      </c>
      <c r="R22" s="356"/>
      <c r="S22" s="658">
        <f>E22/L22-1</f>
        <v>0.12831858407079655</v>
      </c>
      <c r="T22" s="658">
        <f>J22/Q22-1</f>
        <v>0.12831858407079655</v>
      </c>
      <c r="U22" s="672"/>
      <c r="V22" s="155"/>
      <c r="Y22" s="182"/>
    </row>
    <row r="23" spans="1:25" ht="12.75" customHeight="1">
      <c r="A23" s="592"/>
      <c r="B23" s="318"/>
      <c r="C23" s="598"/>
      <c r="D23" s="598"/>
      <c r="E23" s="653"/>
      <c r="F23" s="647"/>
      <c r="G23" s="517"/>
      <c r="H23" s="517"/>
      <c r="I23" s="517"/>
      <c r="J23" s="738"/>
      <c r="K23" s="646"/>
      <c r="L23" s="653"/>
      <c r="M23" s="517"/>
      <c r="N23" s="517"/>
      <c r="O23" s="517"/>
      <c r="P23" s="517"/>
      <c r="Q23" s="738"/>
      <c r="R23" s="355"/>
      <c r="S23" s="431"/>
      <c r="T23" s="431"/>
      <c r="U23" s="614"/>
    </row>
    <row r="24" spans="1:25" s="172" customFormat="1" ht="12.75" customHeight="1">
      <c r="A24" s="616"/>
      <c r="B24" s="617"/>
      <c r="C24" s="618" t="s">
        <v>42</v>
      </c>
      <c r="D24" s="618"/>
      <c r="E24" s="653">
        <f>Revenues!D24</f>
        <v>19</v>
      </c>
      <c r="F24" s="654"/>
      <c r="G24" s="518">
        <v>0</v>
      </c>
      <c r="H24" s="518">
        <v>0</v>
      </c>
      <c r="I24" s="518"/>
      <c r="J24" s="741">
        <f>E24-G24-H24</f>
        <v>19</v>
      </c>
      <c r="K24" s="653"/>
      <c r="L24" s="653">
        <f>Revenues!L24</f>
        <v>16</v>
      </c>
      <c r="M24" s="518">
        <v>0</v>
      </c>
      <c r="N24" s="518">
        <v>0</v>
      </c>
      <c r="O24" s="518">
        <v>0</v>
      </c>
      <c r="P24" s="518"/>
      <c r="Q24" s="741">
        <f>L24+M24-N24-O24</f>
        <v>16</v>
      </c>
      <c r="R24" s="356"/>
      <c r="S24" s="658">
        <f>E24/L24-1</f>
        <v>0.1875</v>
      </c>
      <c r="T24" s="658">
        <f>J24/Q24-1</f>
        <v>0.1875</v>
      </c>
      <c r="U24" s="672"/>
      <c r="V24" s="616"/>
    </row>
    <row r="25" spans="1:25" s="172" customFormat="1" ht="12.75" customHeight="1">
      <c r="A25" s="616"/>
      <c r="B25" s="617"/>
      <c r="C25" s="618"/>
      <c r="D25" s="618"/>
      <c r="E25" s="653"/>
      <c r="F25" s="654"/>
      <c r="G25" s="518"/>
      <c r="H25" s="518"/>
      <c r="I25" s="518"/>
      <c r="J25" s="738"/>
      <c r="K25" s="653"/>
      <c r="L25" s="653"/>
      <c r="M25" s="518"/>
      <c r="N25" s="518"/>
      <c r="O25" s="518"/>
      <c r="P25" s="518"/>
      <c r="Q25" s="738"/>
      <c r="R25" s="356"/>
      <c r="S25" s="356"/>
      <c r="T25" s="356"/>
      <c r="U25" s="672"/>
      <c r="V25" s="616"/>
    </row>
    <row r="26" spans="1:25" s="172" customFormat="1" ht="12.75" customHeight="1">
      <c r="A26" s="616"/>
      <c r="B26" s="617"/>
      <c r="C26" s="618" t="s">
        <v>43</v>
      </c>
      <c r="D26" s="618"/>
      <c r="E26" s="743">
        <f>Revenues!D26</f>
        <v>-79</v>
      </c>
      <c r="F26" s="654"/>
      <c r="G26" s="518">
        <v>0</v>
      </c>
      <c r="H26" s="518">
        <v>0</v>
      </c>
      <c r="I26" s="518"/>
      <c r="J26" s="741">
        <f>E26-G26-H26</f>
        <v>-79</v>
      </c>
      <c r="K26" s="653"/>
      <c r="L26" s="743">
        <f>Revenues!L26</f>
        <v>-80</v>
      </c>
      <c r="M26" s="518">
        <v>0</v>
      </c>
      <c r="N26" s="518">
        <v>0</v>
      </c>
      <c r="O26" s="518">
        <v>0</v>
      </c>
      <c r="P26" s="518"/>
      <c r="Q26" s="741">
        <f>L26+M26-N26-O26</f>
        <v>-80</v>
      </c>
      <c r="R26" s="356"/>
      <c r="S26" s="356">
        <f>E26/L26-1</f>
        <v>-1.2499999999999956E-2</v>
      </c>
      <c r="T26" s="356">
        <f>J26/Q26-1</f>
        <v>-1.2499999999999956E-2</v>
      </c>
      <c r="U26" s="672"/>
      <c r="V26" s="616"/>
    </row>
    <row r="27" spans="1:25" ht="12.75" customHeight="1">
      <c r="A27" s="592"/>
      <c r="B27" s="318"/>
      <c r="C27" s="598"/>
      <c r="D27" s="598"/>
      <c r="E27" s="653"/>
      <c r="F27" s="647"/>
      <c r="G27" s="517"/>
      <c r="H27" s="517"/>
      <c r="I27" s="517"/>
      <c r="J27" s="739"/>
      <c r="K27" s="646"/>
      <c r="L27" s="653"/>
      <c r="M27" s="517"/>
      <c r="N27" s="517"/>
      <c r="O27" s="517"/>
      <c r="P27" s="517"/>
      <c r="Q27" s="739"/>
      <c r="R27" s="355"/>
      <c r="S27" s="355"/>
      <c r="T27" s="355"/>
      <c r="U27" s="614"/>
    </row>
    <row r="28" spans="1:25" s="172" customFormat="1" ht="12.75" customHeight="1">
      <c r="A28" s="155"/>
      <c r="B28" s="142"/>
      <c r="C28" s="618" t="s">
        <v>540</v>
      </c>
      <c r="D28" s="618"/>
      <c r="E28" s="653">
        <f>Revenues!D28</f>
        <v>3191</v>
      </c>
      <c r="F28" s="654"/>
      <c r="G28" s="518">
        <f>G9+G22+G20+G24+G26</f>
        <v>0</v>
      </c>
      <c r="H28" s="518">
        <f>H9+H22+H20+H24+H26</f>
        <v>31</v>
      </c>
      <c r="I28" s="518"/>
      <c r="J28" s="739">
        <f>E28-G28-H28</f>
        <v>3160</v>
      </c>
      <c r="K28" s="653"/>
      <c r="L28" s="653">
        <f>Revenues!L28</f>
        <v>3235</v>
      </c>
      <c r="M28" s="518">
        <f>M9+M22+M20+M24+M26</f>
        <v>-31</v>
      </c>
      <c r="N28" s="518">
        <f>N9+N22+N20+N24+N26</f>
        <v>0</v>
      </c>
      <c r="O28" s="518">
        <f>O9+O22+O20+O24+O26</f>
        <v>38</v>
      </c>
      <c r="P28" s="518"/>
      <c r="Q28" s="739">
        <f>L28+M28-N28-O28</f>
        <v>3166</v>
      </c>
      <c r="R28" s="356"/>
      <c r="S28" s="356">
        <f>E28/L28-1</f>
        <v>-1.3601236476043277E-2</v>
      </c>
      <c r="T28" s="356">
        <f>J28/Q28-1</f>
        <v>-1.8951358180669953E-3</v>
      </c>
      <c r="U28" s="672"/>
      <c r="V28" s="155"/>
    </row>
    <row r="29" spans="1:25" ht="12.75" customHeight="1">
      <c r="A29" s="152"/>
      <c r="B29" s="163"/>
      <c r="C29" s="598"/>
      <c r="D29" s="598"/>
      <c r="E29" s="604"/>
      <c r="F29" s="605"/>
      <c r="G29" s="605"/>
      <c r="H29" s="605"/>
      <c r="I29" s="605"/>
      <c r="J29" s="606"/>
      <c r="K29" s="604"/>
      <c r="L29" s="604"/>
      <c r="M29" s="803"/>
      <c r="N29" s="803"/>
      <c r="O29" s="803"/>
      <c r="P29" s="605"/>
      <c r="Q29" s="606"/>
      <c r="R29" s="607"/>
      <c r="S29" s="607"/>
      <c r="T29" s="607"/>
      <c r="U29" s="619"/>
      <c r="V29" s="152"/>
    </row>
    <row r="30" spans="1:25" ht="9" customHeight="1">
      <c r="A30" s="152"/>
      <c r="B30" s="152"/>
      <c r="C30" s="152"/>
      <c r="D30" s="152"/>
      <c r="E30" s="530"/>
      <c r="F30" s="530"/>
      <c r="G30" s="530"/>
      <c r="H30" s="733"/>
      <c r="I30" s="530"/>
      <c r="J30" s="530"/>
      <c r="K30" s="530"/>
      <c r="L30" s="530"/>
      <c r="M30" s="530"/>
      <c r="N30" s="530"/>
      <c r="O30" s="733"/>
      <c r="P30" s="530"/>
      <c r="Q30" s="530"/>
      <c r="R30" s="152"/>
      <c r="S30" s="152"/>
      <c r="T30" s="592"/>
      <c r="U30" s="152"/>
      <c r="V30" s="152"/>
    </row>
    <row r="31" spans="1:25" ht="14.25">
      <c r="A31" s="168"/>
      <c r="B31" s="184" t="s">
        <v>389</v>
      </c>
      <c r="C31" s="168"/>
      <c r="D31" s="168"/>
      <c r="E31" s="168"/>
      <c r="F31" s="168"/>
      <c r="G31" s="168"/>
      <c r="H31" s="169"/>
      <c r="I31" s="169"/>
      <c r="J31" s="168"/>
      <c r="K31" s="188"/>
      <c r="L31" s="168"/>
      <c r="M31" s="168"/>
      <c r="N31" s="168"/>
      <c r="O31" s="168"/>
      <c r="P31" s="168"/>
      <c r="Q31" s="188"/>
      <c r="R31" s="183"/>
      <c r="S31" s="183"/>
      <c r="T31" s="183"/>
      <c r="U31" s="183"/>
      <c r="V31" s="183"/>
    </row>
    <row r="32" spans="1:25" ht="14.25">
      <c r="A32" s="168"/>
      <c r="B32" s="802" t="s">
        <v>472</v>
      </c>
      <c r="C32" s="799"/>
      <c r="D32" s="799"/>
      <c r="E32" s="799"/>
      <c r="F32" s="799"/>
      <c r="G32" s="799"/>
      <c r="H32" s="800"/>
      <c r="I32" s="800"/>
      <c r="J32" s="168"/>
      <c r="K32" s="188"/>
      <c r="L32" s="168"/>
      <c r="M32" s="168"/>
      <c r="N32" s="168"/>
      <c r="O32" s="168"/>
      <c r="P32" s="168"/>
      <c r="Q32" s="188"/>
      <c r="R32" s="183"/>
      <c r="S32" s="183"/>
      <c r="T32" s="183"/>
      <c r="U32" s="183"/>
      <c r="V32" s="183"/>
    </row>
    <row r="33" spans="1:22" s="183" customFormat="1">
      <c r="E33" s="650"/>
      <c r="F33" s="650"/>
      <c r="G33" s="650"/>
      <c r="H33" s="734"/>
      <c r="I33" s="650"/>
      <c r="J33" s="650"/>
      <c r="K33" s="650"/>
      <c r="L33" s="650"/>
      <c r="M33" s="650"/>
      <c r="N33" s="650"/>
      <c r="O33" s="734"/>
      <c r="P33" s="650"/>
      <c r="Q33" s="650"/>
    </row>
    <row r="34" spans="1:22" ht="9" customHeight="1">
      <c r="A34" s="152"/>
      <c r="B34" s="152"/>
      <c r="C34" s="152"/>
      <c r="D34" s="152"/>
      <c r="E34" s="530"/>
      <c r="F34" s="530"/>
      <c r="G34" s="530"/>
      <c r="H34" s="733"/>
      <c r="I34" s="530"/>
      <c r="J34" s="530"/>
      <c r="K34" s="530"/>
      <c r="L34" s="530"/>
      <c r="M34" s="530"/>
      <c r="N34" s="530"/>
      <c r="O34" s="733"/>
      <c r="P34" s="530"/>
      <c r="Q34" s="530"/>
      <c r="R34" s="152"/>
      <c r="S34" s="152"/>
      <c r="T34" s="735"/>
      <c r="U34" s="152"/>
      <c r="V34" s="152"/>
    </row>
    <row r="35" spans="1:22" ht="12.75">
      <c r="A35" s="155"/>
      <c r="B35" s="160"/>
      <c r="C35" s="600" t="s">
        <v>50</v>
      </c>
      <c r="D35" s="603"/>
      <c r="E35" s="714" t="s">
        <v>461</v>
      </c>
      <c r="F35" s="736"/>
      <c r="G35" s="718" t="s">
        <v>323</v>
      </c>
      <c r="H35" s="652" t="s">
        <v>52</v>
      </c>
      <c r="I35" s="718" t="s">
        <v>327</v>
      </c>
      <c r="J35" s="717" t="s">
        <v>461</v>
      </c>
      <c r="K35" s="722"/>
      <c r="L35" s="714" t="s">
        <v>462</v>
      </c>
      <c r="M35" s="718" t="s">
        <v>324</v>
      </c>
      <c r="N35" s="718" t="s">
        <v>323</v>
      </c>
      <c r="O35" s="652" t="s">
        <v>52</v>
      </c>
      <c r="P35" s="718" t="s">
        <v>327</v>
      </c>
      <c r="Q35" s="717" t="s">
        <v>462</v>
      </c>
      <c r="R35" s="728"/>
      <c r="S35" s="729" t="s">
        <v>571</v>
      </c>
      <c r="T35" s="729" t="s">
        <v>571</v>
      </c>
      <c r="U35" s="730"/>
      <c r="V35" s="155"/>
    </row>
    <row r="36" spans="1:22" ht="12.75">
      <c r="A36" s="155"/>
      <c r="B36" s="160"/>
      <c r="C36" s="601" t="s">
        <v>342</v>
      </c>
      <c r="D36" s="602"/>
      <c r="E36" s="651" t="s">
        <v>325</v>
      </c>
      <c r="F36" s="736"/>
      <c r="G36" s="652" t="s">
        <v>326</v>
      </c>
      <c r="H36" s="652" t="s">
        <v>336</v>
      </c>
      <c r="I36" s="652"/>
      <c r="J36" s="612" t="s">
        <v>366</v>
      </c>
      <c r="K36" s="722"/>
      <c r="L36" s="609" t="s">
        <v>325</v>
      </c>
      <c r="M36" s="611" t="s">
        <v>471</v>
      </c>
      <c r="N36" s="652" t="s">
        <v>326</v>
      </c>
      <c r="O36" s="652" t="s">
        <v>336</v>
      </c>
      <c r="P36" s="652"/>
      <c r="Q36" s="612" t="s">
        <v>366</v>
      </c>
      <c r="R36" s="728"/>
      <c r="S36" s="729" t="s">
        <v>325</v>
      </c>
      <c r="T36" s="729" t="s">
        <v>328</v>
      </c>
      <c r="U36" s="730"/>
      <c r="V36" s="155"/>
    </row>
    <row r="37" spans="1:22" ht="12.75">
      <c r="A37" s="152"/>
      <c r="B37" s="163"/>
      <c r="C37" s="163"/>
      <c r="D37" s="163"/>
      <c r="E37" s="593"/>
      <c r="F37" s="594"/>
      <c r="G37" s="594"/>
      <c r="H37" s="594"/>
      <c r="I37" s="594"/>
      <c r="J37" s="595"/>
      <c r="K37" s="593"/>
      <c r="L37" s="593"/>
      <c r="M37" s="594"/>
      <c r="N37" s="594"/>
      <c r="O37" s="594"/>
      <c r="P37" s="594"/>
      <c r="Q37" s="595"/>
      <c r="R37" s="596"/>
      <c r="S37" s="732"/>
      <c r="T37" s="597"/>
      <c r="U37" s="591"/>
      <c r="V37" s="152"/>
    </row>
    <row r="38" spans="1:22" ht="12.75" customHeight="1">
      <c r="A38" s="152"/>
      <c r="B38" s="163"/>
      <c r="C38" s="598" t="s">
        <v>38</v>
      </c>
      <c r="D38" s="598"/>
      <c r="E38" s="742">
        <f>'Profit &amp; Margin'!D63</f>
        <v>303</v>
      </c>
      <c r="F38" s="647"/>
      <c r="G38" s="517">
        <v>0</v>
      </c>
      <c r="H38" s="517">
        <v>0</v>
      </c>
      <c r="I38" s="517">
        <v>0</v>
      </c>
      <c r="J38" s="740">
        <f>E38-G38-H38-I38</f>
        <v>303</v>
      </c>
      <c r="K38" s="646"/>
      <c r="L38" s="742">
        <f>'Profit &amp; Margin'!L63</f>
        <v>301</v>
      </c>
      <c r="M38" s="517">
        <v>0</v>
      </c>
      <c r="N38" s="517">
        <v>0</v>
      </c>
      <c r="O38" s="517">
        <v>0</v>
      </c>
      <c r="P38" s="517">
        <v>0</v>
      </c>
      <c r="Q38" s="740">
        <f>L38+M38-N38-O38-P38</f>
        <v>301</v>
      </c>
      <c r="R38" s="355"/>
      <c r="S38" s="355">
        <f>E38/L38-1</f>
        <v>6.6445182724252927E-3</v>
      </c>
      <c r="T38" s="355">
        <f>J38/Q38-1</f>
        <v>6.6445182724252927E-3</v>
      </c>
      <c r="U38" s="614"/>
      <c r="V38" s="152"/>
    </row>
    <row r="39" spans="1:22" ht="12.75" customHeight="1">
      <c r="A39" s="152"/>
      <c r="B39" s="163"/>
      <c r="C39" s="598" t="s">
        <v>39</v>
      </c>
      <c r="D39" s="598"/>
      <c r="E39" s="742">
        <f>'Profit &amp; Margin'!D64</f>
        <v>60</v>
      </c>
      <c r="F39" s="647"/>
      <c r="G39" s="517">
        <v>0</v>
      </c>
      <c r="H39" s="517">
        <v>0</v>
      </c>
      <c r="I39" s="517">
        <v>0</v>
      </c>
      <c r="J39" s="740">
        <f>E39-G39-H39-I39</f>
        <v>60</v>
      </c>
      <c r="K39" s="646"/>
      <c r="L39" s="742">
        <f>'Profit &amp; Margin'!L64</f>
        <v>57</v>
      </c>
      <c r="M39" s="517">
        <v>-4</v>
      </c>
      <c r="N39" s="517">
        <v>0</v>
      </c>
      <c r="O39" s="517">
        <v>0</v>
      </c>
      <c r="P39" s="517">
        <v>0</v>
      </c>
      <c r="Q39" s="740">
        <f>L39+M39-N39-O39-P39</f>
        <v>53</v>
      </c>
      <c r="R39" s="355"/>
      <c r="S39" s="355">
        <f>E39/L39-1</f>
        <v>5.2631578947368363E-2</v>
      </c>
      <c r="T39" s="431">
        <f>J39/Q39-1</f>
        <v>0.13207547169811318</v>
      </c>
      <c r="U39" s="614"/>
      <c r="V39" s="152"/>
    </row>
    <row r="40" spans="1:22" s="172" customFormat="1" ht="12.75" customHeight="1">
      <c r="A40" s="155"/>
      <c r="B40" s="142"/>
      <c r="C40" s="598" t="s">
        <v>49</v>
      </c>
      <c r="D40" s="598"/>
      <c r="E40" s="742">
        <f>'Profit &amp; Margin'!D65</f>
        <v>-5</v>
      </c>
      <c r="F40" s="647"/>
      <c r="G40" s="517">
        <v>0</v>
      </c>
      <c r="H40" s="517">
        <v>0</v>
      </c>
      <c r="I40" s="517">
        <v>0</v>
      </c>
      <c r="J40" s="740">
        <f>E40-G40-H40-I40</f>
        <v>-5</v>
      </c>
      <c r="K40" s="646"/>
      <c r="L40" s="742">
        <f>'Profit &amp; Margin'!L65</f>
        <v>-4</v>
      </c>
      <c r="M40" s="517">
        <v>0</v>
      </c>
      <c r="N40" s="517">
        <v>0</v>
      </c>
      <c r="O40" s="517">
        <v>0</v>
      </c>
      <c r="P40" s="517">
        <v>0</v>
      </c>
      <c r="Q40" s="740">
        <f>L40+M40-N40-O40-P40</f>
        <v>-4</v>
      </c>
      <c r="R40" s="355"/>
      <c r="S40" s="431">
        <f>E40/L40-1</f>
        <v>0.25</v>
      </c>
      <c r="T40" s="431">
        <f>J40/Q40-1</f>
        <v>0.25</v>
      </c>
      <c r="U40" s="614"/>
      <c r="V40" s="155"/>
    </row>
    <row r="41" spans="1:22" s="172" customFormat="1" ht="12.75" customHeight="1">
      <c r="A41" s="155"/>
      <c r="B41" s="142"/>
      <c r="C41" s="598" t="s">
        <v>519</v>
      </c>
      <c r="D41" s="598"/>
      <c r="E41" s="742">
        <f>'Profit &amp; Margin'!D66</f>
        <v>1</v>
      </c>
      <c r="F41" s="647"/>
      <c r="G41" s="517">
        <v>0</v>
      </c>
      <c r="H41" s="517">
        <v>0</v>
      </c>
      <c r="I41" s="517">
        <v>0</v>
      </c>
      <c r="J41" s="740">
        <f>E41-G41-H41-I41</f>
        <v>1</v>
      </c>
      <c r="K41" s="646"/>
      <c r="L41" s="742">
        <f>'Profit &amp; Margin'!L66</f>
        <v>-1</v>
      </c>
      <c r="M41" s="517">
        <v>0</v>
      </c>
      <c r="N41" s="517">
        <v>0</v>
      </c>
      <c r="O41" s="517">
        <v>0</v>
      </c>
      <c r="P41" s="517">
        <v>0</v>
      </c>
      <c r="Q41" s="740">
        <f>L41+M41-N41-O41-P41</f>
        <v>-1</v>
      </c>
      <c r="R41" s="355"/>
      <c r="S41" s="355" t="s">
        <v>320</v>
      </c>
      <c r="T41" s="355" t="s">
        <v>320</v>
      </c>
      <c r="U41" s="614"/>
      <c r="V41" s="155"/>
    </row>
    <row r="42" spans="1:22" s="172" customFormat="1" ht="12.75" customHeight="1">
      <c r="A42" s="155"/>
      <c r="B42" s="142"/>
      <c r="C42" s="599" t="s">
        <v>40</v>
      </c>
      <c r="D42" s="599"/>
      <c r="E42" s="653">
        <f>'Profit &amp; Margin'!D67</f>
        <v>359</v>
      </c>
      <c r="F42" s="649"/>
      <c r="G42" s="518">
        <f>G38+G39+G40+G41</f>
        <v>0</v>
      </c>
      <c r="H42" s="518">
        <f>H38+H39+H40+H41</f>
        <v>0</v>
      </c>
      <c r="I42" s="518">
        <f>I38+I39+I40+I41</f>
        <v>0</v>
      </c>
      <c r="J42" s="739">
        <f>J38+J39+J40+J41</f>
        <v>359</v>
      </c>
      <c r="K42" s="648"/>
      <c r="L42" s="653">
        <f>'Profit &amp; Margin'!L67</f>
        <v>353</v>
      </c>
      <c r="M42" s="518">
        <f>M38+M39+M40+M41</f>
        <v>-4</v>
      </c>
      <c r="N42" s="518">
        <f>N38+N39+N40+N41</f>
        <v>0</v>
      </c>
      <c r="O42" s="518">
        <f>O38+O39+O40+O41</f>
        <v>0</v>
      </c>
      <c r="P42" s="518">
        <f>P38+P39+P40+P41</f>
        <v>0</v>
      </c>
      <c r="Q42" s="739">
        <f>Q38+Q39+Q40+Q41</f>
        <v>349</v>
      </c>
      <c r="R42" s="586"/>
      <c r="S42" s="356">
        <f>E42/L42-1</f>
        <v>1.6997167138810276E-2</v>
      </c>
      <c r="T42" s="356">
        <f>J42/Q42-1</f>
        <v>2.8653295128939771E-2</v>
      </c>
      <c r="U42" s="615"/>
      <c r="V42" s="155"/>
    </row>
    <row r="43" spans="1:22" s="172" customFormat="1" ht="12.75" customHeight="1">
      <c r="A43" s="155"/>
      <c r="B43" s="142"/>
      <c r="C43" s="599"/>
      <c r="D43" s="599"/>
      <c r="E43" s="653"/>
      <c r="F43" s="649"/>
      <c r="G43" s="518"/>
      <c r="H43" s="518"/>
      <c r="I43" s="518"/>
      <c r="J43" s="739"/>
      <c r="K43" s="648"/>
      <c r="L43" s="653"/>
      <c r="M43" s="518"/>
      <c r="N43" s="518"/>
      <c r="O43" s="518"/>
      <c r="P43" s="518"/>
      <c r="Q43" s="739"/>
      <c r="R43" s="586"/>
      <c r="S43" s="356"/>
      <c r="T43" s="658"/>
      <c r="U43" s="615"/>
      <c r="V43" s="155"/>
    </row>
    <row r="44" spans="1:22" ht="12.75" customHeight="1">
      <c r="A44" s="152"/>
      <c r="B44" s="163"/>
      <c r="C44" s="598" t="s">
        <v>443</v>
      </c>
      <c r="D44" s="598"/>
      <c r="E44" s="742">
        <f>'Profit &amp; Margin'!D69</f>
        <v>94</v>
      </c>
      <c r="F44" s="647"/>
      <c r="G44" s="517">
        <v>0</v>
      </c>
      <c r="H44" s="517">
        <v>0</v>
      </c>
      <c r="I44" s="517">
        <v>0</v>
      </c>
      <c r="J44" s="740">
        <f>E44-G44-H44-I44</f>
        <v>94</v>
      </c>
      <c r="K44" s="646"/>
      <c r="L44" s="742">
        <f>'Profit &amp; Margin'!L69</f>
        <v>145</v>
      </c>
      <c r="M44" s="517">
        <v>-4</v>
      </c>
      <c r="N44" s="517">
        <v>0</v>
      </c>
      <c r="O44" s="517">
        <v>0</v>
      </c>
      <c r="P44" s="517">
        <v>0</v>
      </c>
      <c r="Q44" s="740">
        <f>L44+M44-N44-O44-P44</f>
        <v>141</v>
      </c>
      <c r="R44" s="355"/>
      <c r="S44" s="431">
        <f t="shared" ref="S44:S49" si="4">E44/L44-1</f>
        <v>-0.35172413793103452</v>
      </c>
      <c r="T44" s="431">
        <f t="shared" ref="T44:T49" si="5">J44/Q44-1</f>
        <v>-0.33333333333333337</v>
      </c>
      <c r="U44" s="614"/>
      <c r="V44" s="152"/>
    </row>
    <row r="45" spans="1:22" s="202" customFormat="1" ht="12.75" customHeight="1">
      <c r="A45" s="197"/>
      <c r="B45" s="309"/>
      <c r="C45" s="598" t="s">
        <v>444</v>
      </c>
      <c r="D45" s="598"/>
      <c r="E45" s="742">
        <f>'Profit &amp; Margin'!D70</f>
        <v>106</v>
      </c>
      <c r="F45" s="647"/>
      <c r="G45" s="517">
        <v>0</v>
      </c>
      <c r="H45" s="517">
        <v>0</v>
      </c>
      <c r="I45" s="517">
        <v>-1</v>
      </c>
      <c r="J45" s="740">
        <f>E45-G45-H45-I45</f>
        <v>107</v>
      </c>
      <c r="K45" s="646"/>
      <c r="L45" s="742">
        <f>'Profit &amp; Margin'!L70</f>
        <v>131</v>
      </c>
      <c r="M45" s="517">
        <v>0</v>
      </c>
      <c r="N45" s="517">
        <v>0</v>
      </c>
      <c r="O45" s="517">
        <v>0</v>
      </c>
      <c r="P45" s="517">
        <v>-1</v>
      </c>
      <c r="Q45" s="740">
        <f>L45+M45-N45-O45-P45</f>
        <v>132</v>
      </c>
      <c r="R45" s="355"/>
      <c r="S45" s="431">
        <f t="shared" si="4"/>
        <v>-0.19083969465648853</v>
      </c>
      <c r="T45" s="431">
        <f t="shared" si="5"/>
        <v>-0.18939393939393945</v>
      </c>
      <c r="U45" s="614"/>
      <c r="V45" s="197"/>
    </row>
    <row r="46" spans="1:22" ht="12.75" customHeight="1">
      <c r="A46" s="152"/>
      <c r="B46" s="163"/>
      <c r="C46" s="598" t="s">
        <v>41</v>
      </c>
      <c r="D46" s="598"/>
      <c r="E46" s="742">
        <f>'Profit &amp; Margin'!D71</f>
        <v>197</v>
      </c>
      <c r="F46" s="647"/>
      <c r="G46" s="517">
        <v>0</v>
      </c>
      <c r="H46" s="517">
        <v>0</v>
      </c>
      <c r="I46" s="517">
        <v>-11</v>
      </c>
      <c r="J46" s="740">
        <f>E46-G46-H46-I46</f>
        <v>208</v>
      </c>
      <c r="K46" s="646"/>
      <c r="L46" s="742">
        <f>'Profit &amp; Margin'!L71</f>
        <v>195</v>
      </c>
      <c r="M46" s="517">
        <v>-3</v>
      </c>
      <c r="N46" s="517">
        <v>0</v>
      </c>
      <c r="O46" s="517">
        <v>0</v>
      </c>
      <c r="P46" s="517">
        <v>0</v>
      </c>
      <c r="Q46" s="740">
        <f>L46+M46-N46-O46-P46</f>
        <v>192</v>
      </c>
      <c r="R46" s="355"/>
      <c r="S46" s="355">
        <f t="shared" si="4"/>
        <v>1.025641025641022E-2</v>
      </c>
      <c r="T46" s="355">
        <f t="shared" si="5"/>
        <v>8.3333333333333259E-2</v>
      </c>
      <c r="U46" s="614"/>
      <c r="V46" s="152"/>
    </row>
    <row r="47" spans="1:22" ht="12.75" customHeight="1">
      <c r="A47" s="152"/>
      <c r="B47" s="163"/>
      <c r="C47" s="171" t="s">
        <v>451</v>
      </c>
      <c r="D47" s="598"/>
      <c r="E47" s="742">
        <f>'Profit &amp; Margin'!D72</f>
        <v>387</v>
      </c>
      <c r="F47" s="647"/>
      <c r="G47" s="517">
        <v>0</v>
      </c>
      <c r="H47" s="517">
        <v>40</v>
      </c>
      <c r="I47" s="517">
        <v>0</v>
      </c>
      <c r="J47" s="740">
        <f>E47-G47-H47-I47</f>
        <v>347</v>
      </c>
      <c r="K47" s="646"/>
      <c r="L47" s="742">
        <f>'Profit &amp; Margin'!L72</f>
        <v>428</v>
      </c>
      <c r="M47" s="517">
        <v>0</v>
      </c>
      <c r="N47" s="517">
        <v>0</v>
      </c>
      <c r="O47" s="517">
        <v>33</v>
      </c>
      <c r="P47" s="517">
        <v>0</v>
      </c>
      <c r="Q47" s="740">
        <f>L47+M47-N47-O47-P47</f>
        <v>395</v>
      </c>
      <c r="R47" s="355"/>
      <c r="S47" s="355">
        <f t="shared" si="4"/>
        <v>-9.5794392523364524E-2</v>
      </c>
      <c r="T47" s="431">
        <f t="shared" si="5"/>
        <v>-0.12151898734177213</v>
      </c>
      <c r="U47" s="614"/>
      <c r="V47" s="152"/>
    </row>
    <row r="48" spans="1:22" ht="12.75" customHeight="1">
      <c r="A48" s="152"/>
      <c r="B48" s="163"/>
      <c r="C48" s="598" t="s">
        <v>519</v>
      </c>
      <c r="D48" s="598"/>
      <c r="E48" s="742">
        <f>'Profit &amp; Margin'!D73</f>
        <v>-3</v>
      </c>
      <c r="F48" s="647"/>
      <c r="G48" s="517">
        <v>0</v>
      </c>
      <c r="H48" s="517">
        <v>0</v>
      </c>
      <c r="I48" s="517">
        <v>-1</v>
      </c>
      <c r="J48" s="740">
        <f>E48-G48-H48-I48</f>
        <v>-2</v>
      </c>
      <c r="K48" s="646"/>
      <c r="L48" s="742">
        <f>'Profit &amp; Margin'!L73</f>
        <v>-2</v>
      </c>
      <c r="M48" s="517">
        <v>0</v>
      </c>
      <c r="N48" s="517">
        <v>0</v>
      </c>
      <c r="O48" s="517">
        <v>0</v>
      </c>
      <c r="P48" s="517">
        <v>0</v>
      </c>
      <c r="Q48" s="740">
        <f>L48+M48-N48-O48-P48</f>
        <v>-2</v>
      </c>
      <c r="R48" s="355"/>
      <c r="S48" s="431">
        <f t="shared" si="4"/>
        <v>0.5</v>
      </c>
      <c r="T48" s="355">
        <f t="shared" si="5"/>
        <v>0</v>
      </c>
      <c r="U48" s="614"/>
      <c r="V48" s="152"/>
    </row>
    <row r="49" spans="1:25" s="172" customFormat="1" ht="12.75" customHeight="1">
      <c r="A49" s="155"/>
      <c r="B49" s="142"/>
      <c r="C49" s="599" t="s">
        <v>274</v>
      </c>
      <c r="D49" s="599"/>
      <c r="E49" s="653">
        <f>'Profit &amp; Margin'!D74</f>
        <v>781</v>
      </c>
      <c r="F49" s="649"/>
      <c r="G49" s="518">
        <f>G44+G45+G46+G47+G48</f>
        <v>0</v>
      </c>
      <c r="H49" s="518">
        <f>H44+H45+H46+H47+H48</f>
        <v>40</v>
      </c>
      <c r="I49" s="518">
        <f>I44+I45+I46+I47+I48</f>
        <v>-13</v>
      </c>
      <c r="J49" s="739">
        <f>J44+J45+J46+J47+J48</f>
        <v>754</v>
      </c>
      <c r="K49" s="648"/>
      <c r="L49" s="653">
        <f>'Profit &amp; Margin'!L74</f>
        <v>897</v>
      </c>
      <c r="M49" s="518">
        <f>M44+M45+M46+M47+M48</f>
        <v>-7</v>
      </c>
      <c r="N49" s="518">
        <f>N44+N45+N46+N47+N48</f>
        <v>0</v>
      </c>
      <c r="O49" s="518">
        <f>O44+O45+O46+O47+O48</f>
        <v>33</v>
      </c>
      <c r="P49" s="518">
        <f>P44+P45+P46+P47+P48</f>
        <v>-1</v>
      </c>
      <c r="Q49" s="739">
        <f>Q44+Q45+Q46+Q47+Q48</f>
        <v>858</v>
      </c>
      <c r="R49" s="586"/>
      <c r="S49" s="658">
        <f t="shared" si="4"/>
        <v>-0.12931995540691188</v>
      </c>
      <c r="T49" s="658">
        <f t="shared" si="5"/>
        <v>-0.12121212121212122</v>
      </c>
      <c r="U49" s="615"/>
      <c r="V49" s="155"/>
    </row>
    <row r="50" spans="1:25" s="172" customFormat="1" ht="12.75" customHeight="1">
      <c r="A50" s="155"/>
      <c r="B50" s="142"/>
      <c r="C50" s="598"/>
      <c r="D50" s="598"/>
      <c r="E50" s="646"/>
      <c r="F50" s="647"/>
      <c r="G50" s="517"/>
      <c r="H50" s="517"/>
      <c r="I50" s="517"/>
      <c r="J50" s="738"/>
      <c r="K50" s="646"/>
      <c r="L50" s="646"/>
      <c r="M50" s="517"/>
      <c r="N50" s="517"/>
      <c r="O50" s="517"/>
      <c r="P50" s="517"/>
      <c r="Q50" s="738"/>
      <c r="R50" s="355"/>
      <c r="S50" s="355"/>
      <c r="T50" s="355"/>
      <c r="U50" s="614"/>
      <c r="V50" s="155"/>
    </row>
    <row r="51" spans="1:25" ht="12.75" customHeight="1">
      <c r="A51" s="155"/>
      <c r="B51" s="142"/>
      <c r="C51" s="598" t="s">
        <v>513</v>
      </c>
      <c r="D51" s="598"/>
      <c r="E51" s="742">
        <f>'Profit &amp; Margin'!D76</f>
        <v>4</v>
      </c>
      <c r="F51" s="647"/>
      <c r="G51" s="517">
        <v>0</v>
      </c>
      <c r="H51" s="517">
        <v>10</v>
      </c>
      <c r="I51" s="517">
        <v>-3</v>
      </c>
      <c r="J51" s="740">
        <f>E51-G51-H51-I51</f>
        <v>-3</v>
      </c>
      <c r="K51" s="646"/>
      <c r="L51" s="742">
        <f>'Profit &amp; Margin'!L76</f>
        <v>31</v>
      </c>
      <c r="M51" s="517">
        <v>0</v>
      </c>
      <c r="N51" s="517">
        <v>0</v>
      </c>
      <c r="O51" s="517">
        <v>15</v>
      </c>
      <c r="P51" s="517">
        <v>-5</v>
      </c>
      <c r="Q51" s="740">
        <f>L51+M51-N51-O51-P51</f>
        <v>21</v>
      </c>
      <c r="R51" s="355"/>
      <c r="S51" s="431">
        <f>E51/L51-1</f>
        <v>-0.87096774193548387</v>
      </c>
      <c r="T51" s="355" t="s">
        <v>320</v>
      </c>
      <c r="U51" s="614"/>
      <c r="V51" s="155"/>
    </row>
    <row r="52" spans="1:25" ht="12.75" customHeight="1">
      <c r="A52" s="152"/>
      <c r="B52" s="163"/>
      <c r="C52" s="598" t="s">
        <v>79</v>
      </c>
      <c r="D52" s="598"/>
      <c r="E52" s="742">
        <f>'Profit &amp; Margin'!D77</f>
        <v>0</v>
      </c>
      <c r="F52" s="647"/>
      <c r="G52" s="517">
        <v>0</v>
      </c>
      <c r="H52" s="517">
        <v>0</v>
      </c>
      <c r="I52" s="517">
        <v>0</v>
      </c>
      <c r="J52" s="740">
        <f>E52-G52-H52-I52</f>
        <v>0</v>
      </c>
      <c r="K52" s="646"/>
      <c r="L52" s="742">
        <f>'Profit &amp; Margin'!L77</f>
        <v>-1</v>
      </c>
      <c r="M52" s="517">
        <v>0</v>
      </c>
      <c r="N52" s="517">
        <v>0</v>
      </c>
      <c r="O52" s="517">
        <v>0</v>
      </c>
      <c r="P52" s="517">
        <v>0</v>
      </c>
      <c r="Q52" s="740">
        <f>L52+M52-N52-O52-P52</f>
        <v>-1</v>
      </c>
      <c r="R52" s="355"/>
      <c r="S52" s="431">
        <f>E52/L52-1</f>
        <v>-1</v>
      </c>
      <c r="T52" s="431">
        <f>J52/Q52-1</f>
        <v>-1</v>
      </c>
      <c r="U52" s="614"/>
      <c r="V52" s="152"/>
    </row>
    <row r="53" spans="1:25" s="172" customFormat="1" ht="12.75" customHeight="1">
      <c r="A53" s="616"/>
      <c r="B53" s="617"/>
      <c r="C53" s="599" t="s">
        <v>214</v>
      </c>
      <c r="D53" s="599"/>
      <c r="E53" s="653">
        <f>'Profit &amp; Margin'!D78</f>
        <v>785</v>
      </c>
      <c r="F53" s="649"/>
      <c r="G53" s="518">
        <f>G49+G51+G52</f>
        <v>0</v>
      </c>
      <c r="H53" s="518">
        <f>H49+H51+H52</f>
        <v>50</v>
      </c>
      <c r="I53" s="518">
        <f>I49+I51+I52</f>
        <v>-16</v>
      </c>
      <c r="J53" s="739">
        <f>J49+J51+J52</f>
        <v>751</v>
      </c>
      <c r="K53" s="648"/>
      <c r="L53" s="653">
        <f>'Profit &amp; Margin'!L78</f>
        <v>927</v>
      </c>
      <c r="M53" s="518">
        <f>M49+M51+M52</f>
        <v>-7</v>
      </c>
      <c r="N53" s="518">
        <f>N49+N51+N52</f>
        <v>0</v>
      </c>
      <c r="O53" s="518">
        <f>O49+O51+O52</f>
        <v>48</v>
      </c>
      <c r="P53" s="518">
        <f>P49+P51+P52</f>
        <v>-6</v>
      </c>
      <c r="Q53" s="739">
        <f>Q49+Q51+Q52</f>
        <v>878</v>
      </c>
      <c r="R53" s="586"/>
      <c r="S53" s="658">
        <f>E53/L53-1</f>
        <v>-0.15318230852211434</v>
      </c>
      <c r="T53" s="658">
        <f>J53/Q53-1</f>
        <v>-0.1446469248291572</v>
      </c>
      <c r="U53" s="615"/>
      <c r="V53" s="616"/>
    </row>
    <row r="54" spans="1:25" ht="12.75" customHeight="1">
      <c r="A54" s="592"/>
      <c r="B54" s="318"/>
      <c r="C54" s="598"/>
      <c r="D54" s="598"/>
      <c r="E54" s="653"/>
      <c r="F54" s="647"/>
      <c r="G54" s="517"/>
      <c r="H54" s="517"/>
      <c r="I54" s="517"/>
      <c r="J54" s="738"/>
      <c r="K54" s="646"/>
      <c r="L54" s="646"/>
      <c r="M54" s="517"/>
      <c r="N54" s="517"/>
      <c r="O54" s="517"/>
      <c r="P54" s="517"/>
      <c r="Q54" s="738"/>
      <c r="R54" s="355"/>
      <c r="S54" s="355"/>
      <c r="T54" s="355"/>
      <c r="U54" s="614"/>
    </row>
    <row r="55" spans="1:25" s="172" customFormat="1" ht="12.75" customHeight="1">
      <c r="A55" s="155"/>
      <c r="B55" s="142"/>
      <c r="C55" s="618" t="s">
        <v>237</v>
      </c>
      <c r="D55" s="618"/>
      <c r="E55" s="653">
        <f>'Profit &amp; Margin'!D80</f>
        <v>7</v>
      </c>
      <c r="F55" s="654"/>
      <c r="G55" s="518">
        <v>0</v>
      </c>
      <c r="H55" s="518">
        <v>0</v>
      </c>
      <c r="I55" s="518">
        <v>0</v>
      </c>
      <c r="J55" s="741">
        <f>E55-G55-H55-I55</f>
        <v>7</v>
      </c>
      <c r="K55" s="653"/>
      <c r="L55" s="743">
        <f>'Profit &amp; Margin'!L80</f>
        <v>7</v>
      </c>
      <c r="M55" s="518">
        <v>0</v>
      </c>
      <c r="N55" s="518">
        <v>0</v>
      </c>
      <c r="O55" s="518">
        <v>0</v>
      </c>
      <c r="P55" s="518">
        <v>0</v>
      </c>
      <c r="Q55" s="741">
        <f>L55+M55-N55-O55-P55</f>
        <v>7</v>
      </c>
      <c r="R55" s="356"/>
      <c r="S55" s="356">
        <f>E55/L55-1</f>
        <v>0</v>
      </c>
      <c r="T55" s="356">
        <f>J55/Q55-1</f>
        <v>0</v>
      </c>
      <c r="U55" s="672"/>
      <c r="V55" s="155"/>
      <c r="Y55" s="182"/>
    </row>
    <row r="56" spans="1:25" ht="12.75" customHeight="1">
      <c r="A56" s="592"/>
      <c r="B56" s="318"/>
      <c r="C56" s="598"/>
      <c r="D56" s="598"/>
      <c r="E56" s="653"/>
      <c r="F56" s="647"/>
      <c r="G56" s="517"/>
      <c r="H56" s="517"/>
      <c r="I56" s="517"/>
      <c r="J56" s="738"/>
      <c r="K56" s="646"/>
      <c r="L56" s="646"/>
      <c r="M56" s="517"/>
      <c r="N56" s="517"/>
      <c r="O56" s="517"/>
      <c r="P56" s="517"/>
      <c r="Q56" s="738"/>
      <c r="R56" s="355"/>
      <c r="S56" s="355"/>
      <c r="T56" s="355"/>
      <c r="U56" s="614"/>
    </row>
    <row r="57" spans="1:25" s="172" customFormat="1" ht="12.75" customHeight="1">
      <c r="A57" s="616"/>
      <c r="B57" s="617"/>
      <c r="C57" s="618" t="s">
        <v>42</v>
      </c>
      <c r="D57" s="618"/>
      <c r="E57" s="743">
        <f>'Profit &amp; Margin'!D82</f>
        <v>-47</v>
      </c>
      <c r="F57" s="654"/>
      <c r="G57" s="518">
        <v>0</v>
      </c>
      <c r="H57" s="518">
        <v>0</v>
      </c>
      <c r="I57" s="518">
        <v>-3</v>
      </c>
      <c r="J57" s="741">
        <f>E57-G57-H57-I57</f>
        <v>-44</v>
      </c>
      <c r="K57" s="653"/>
      <c r="L57" s="737">
        <f>'Profit &amp; Margin'!L82</f>
        <v>-18</v>
      </c>
      <c r="M57" s="518">
        <v>0</v>
      </c>
      <c r="N57" s="518">
        <v>0</v>
      </c>
      <c r="O57" s="518">
        <v>0</v>
      </c>
      <c r="P57" s="518">
        <v>-4</v>
      </c>
      <c r="Q57" s="741">
        <f>L57+M57-N57-O57-P57</f>
        <v>-14</v>
      </c>
      <c r="R57" s="356"/>
      <c r="S57" s="356">
        <f>E57/L57-1</f>
        <v>1.6111111111111112</v>
      </c>
      <c r="T57" s="356">
        <f>J57/Q57-1</f>
        <v>2.1428571428571428</v>
      </c>
      <c r="U57" s="672"/>
      <c r="V57" s="616"/>
    </row>
    <row r="58" spans="1:25" s="172" customFormat="1" ht="12.75" customHeight="1">
      <c r="A58" s="616"/>
      <c r="B58" s="617"/>
      <c r="C58" s="618"/>
      <c r="D58" s="618"/>
      <c r="E58" s="653"/>
      <c r="F58" s="654"/>
      <c r="G58" s="518"/>
      <c r="H58" s="518"/>
      <c r="I58" s="518"/>
      <c r="J58" s="739"/>
      <c r="K58" s="653"/>
      <c r="L58" s="646"/>
      <c r="M58" s="518"/>
      <c r="N58" s="518"/>
      <c r="O58" s="518"/>
      <c r="P58" s="518"/>
      <c r="Q58" s="738"/>
      <c r="R58" s="356"/>
      <c r="S58" s="356"/>
      <c r="T58" s="356"/>
      <c r="U58" s="672"/>
      <c r="V58" s="616"/>
    </row>
    <row r="59" spans="1:25" s="172" customFormat="1" ht="12.75" customHeight="1">
      <c r="A59" s="616"/>
      <c r="B59" s="617"/>
      <c r="C59" s="618" t="s">
        <v>543</v>
      </c>
      <c r="D59" s="618"/>
      <c r="E59" s="653">
        <f>'Profit &amp; Margin'!D84</f>
        <v>1104</v>
      </c>
      <c r="F59" s="654"/>
      <c r="G59" s="518">
        <f>G42+G55+G53+G57</f>
        <v>0</v>
      </c>
      <c r="H59" s="518">
        <f>H42+H55+H53+H57</f>
        <v>50</v>
      </c>
      <c r="I59" s="518">
        <f>I42+I55+I53+I57</f>
        <v>-19</v>
      </c>
      <c r="J59" s="739">
        <f>E59-G59-H59-I59</f>
        <v>1073</v>
      </c>
      <c r="K59" s="653"/>
      <c r="L59" s="653">
        <f>'Profit &amp; Margin'!L84</f>
        <v>1269</v>
      </c>
      <c r="M59" s="518">
        <f>M42+M55+M53+M57</f>
        <v>-11</v>
      </c>
      <c r="N59" s="518">
        <f>N42+N55+N53+N57</f>
        <v>0</v>
      </c>
      <c r="O59" s="518">
        <f>O42+O55+O53+O57</f>
        <v>48</v>
      </c>
      <c r="P59" s="518">
        <f>P42+P55+P53+P57</f>
        <v>-10</v>
      </c>
      <c r="Q59" s="739">
        <f>L59+M59-N59-O59-P59</f>
        <v>1220</v>
      </c>
      <c r="R59" s="356"/>
      <c r="S59" s="658">
        <f>E59/L59-1</f>
        <v>-0.1300236406619385</v>
      </c>
      <c r="T59" s="658">
        <f>J59/Q59-1</f>
        <v>-0.12049180327868847</v>
      </c>
      <c r="U59" s="672"/>
      <c r="V59" s="616"/>
    </row>
    <row r="60" spans="1:25" ht="12.75" customHeight="1">
      <c r="A60" s="592"/>
      <c r="B60" s="318"/>
      <c r="C60" s="598"/>
      <c r="D60" s="598"/>
      <c r="E60" s="604"/>
      <c r="F60" s="605"/>
      <c r="G60" s="605"/>
      <c r="H60" s="605"/>
      <c r="I60" s="605"/>
      <c r="J60" s="606"/>
      <c r="K60" s="604"/>
      <c r="L60" s="604"/>
      <c r="M60" s="803"/>
      <c r="N60" s="803"/>
      <c r="O60" s="803"/>
      <c r="P60" s="803"/>
      <c r="Q60" s="606"/>
      <c r="R60" s="607"/>
      <c r="S60" s="607"/>
      <c r="T60" s="607"/>
      <c r="U60" s="619"/>
    </row>
    <row r="61" spans="1:25" ht="9" customHeight="1">
      <c r="A61" s="152"/>
      <c r="B61" s="152"/>
      <c r="C61" s="152"/>
      <c r="D61" s="152"/>
      <c r="E61" s="152"/>
      <c r="F61" s="152"/>
      <c r="G61" s="152"/>
      <c r="H61" s="153"/>
      <c r="I61" s="152"/>
      <c r="J61" s="152"/>
      <c r="K61" s="152"/>
      <c r="L61" s="152"/>
      <c r="M61" s="152"/>
      <c r="N61" s="152"/>
      <c r="O61" s="153"/>
      <c r="P61" s="152"/>
      <c r="Q61" s="152"/>
      <c r="R61" s="152"/>
      <c r="S61" s="152"/>
      <c r="T61" s="592"/>
      <c r="U61" s="152"/>
      <c r="V61" s="152"/>
    </row>
    <row r="62" spans="1:25" ht="14.25">
      <c r="A62" s="168"/>
      <c r="B62" s="184" t="s">
        <v>389</v>
      </c>
      <c r="C62" s="168"/>
      <c r="D62" s="168"/>
      <c r="E62" s="168"/>
      <c r="F62" s="168"/>
      <c r="G62" s="168"/>
      <c r="H62" s="169"/>
      <c r="I62" s="169"/>
      <c r="J62" s="168"/>
      <c r="K62" s="188"/>
      <c r="L62" s="168"/>
      <c r="M62" s="168"/>
      <c r="N62" s="168"/>
      <c r="O62" s="168"/>
      <c r="P62" s="168"/>
      <c r="Q62" s="188"/>
      <c r="R62" s="183"/>
      <c r="S62" s="183"/>
      <c r="T62" s="183"/>
      <c r="U62" s="183"/>
      <c r="V62" s="183"/>
    </row>
    <row r="63" spans="1:25" ht="14.25">
      <c r="A63" s="168"/>
      <c r="B63" s="802" t="s">
        <v>473</v>
      </c>
      <c r="C63" s="799"/>
      <c r="D63" s="799"/>
      <c r="E63" s="799"/>
      <c r="F63" s="799"/>
      <c r="G63" s="799"/>
      <c r="H63" s="800"/>
      <c r="I63" s="800"/>
      <c r="J63" s="168"/>
      <c r="K63" s="188"/>
      <c r="L63" s="168"/>
      <c r="M63" s="168"/>
      <c r="N63" s="168"/>
      <c r="O63" s="168"/>
      <c r="P63" s="168"/>
      <c r="Q63" s="188"/>
      <c r="R63" s="183"/>
      <c r="S63" s="183"/>
      <c r="T63" s="183"/>
      <c r="U63" s="183"/>
      <c r="V63" s="183"/>
    </row>
    <row r="64" spans="1:25" s="183" customFormat="1">
      <c r="H64" s="186"/>
      <c r="O64" s="186"/>
    </row>
    <row r="65" spans="1:22" ht="9" customHeight="1">
      <c r="A65" s="152"/>
      <c r="B65" s="152"/>
      <c r="C65" s="152"/>
      <c r="D65" s="152"/>
      <c r="E65" s="152"/>
      <c r="F65" s="152"/>
      <c r="G65" s="152"/>
      <c r="H65" s="153"/>
      <c r="I65" s="152"/>
      <c r="J65" s="152"/>
      <c r="K65" s="152"/>
      <c r="L65" s="152"/>
      <c r="M65" s="152"/>
      <c r="N65" s="152"/>
      <c r="O65" s="153"/>
      <c r="P65" s="152"/>
      <c r="Q65" s="152"/>
      <c r="R65" s="152"/>
      <c r="S65" s="152"/>
      <c r="T65" s="735"/>
      <c r="U65" s="152"/>
      <c r="V65" s="152"/>
    </row>
    <row r="66" spans="1:22" ht="12.75">
      <c r="A66" s="155"/>
      <c r="B66" s="160"/>
      <c r="C66" s="600" t="s">
        <v>50</v>
      </c>
      <c r="D66" s="603"/>
      <c r="E66" s="714" t="s">
        <v>461</v>
      </c>
      <c r="F66" s="736"/>
      <c r="G66" s="718"/>
      <c r="H66" s="652"/>
      <c r="I66" s="718"/>
      <c r="J66" s="717" t="s">
        <v>461</v>
      </c>
      <c r="K66" s="722"/>
      <c r="L66" s="714" t="s">
        <v>462</v>
      </c>
      <c r="M66" s="652"/>
      <c r="N66" s="718"/>
      <c r="O66" s="652"/>
      <c r="P66" s="718"/>
      <c r="Q66" s="717" t="s">
        <v>462</v>
      </c>
      <c r="R66" s="728"/>
      <c r="S66" s="729"/>
      <c r="T66" s="729"/>
      <c r="U66" s="730"/>
      <c r="V66" s="155"/>
    </row>
    <row r="67" spans="1:22" ht="12.75">
      <c r="A67" s="155"/>
      <c r="B67" s="160"/>
      <c r="C67" s="601" t="s">
        <v>364</v>
      </c>
      <c r="D67" s="602"/>
      <c r="E67" s="609" t="s">
        <v>325</v>
      </c>
      <c r="F67" s="727"/>
      <c r="G67" s="610"/>
      <c r="H67" s="731"/>
      <c r="I67" s="611"/>
      <c r="J67" s="612" t="s">
        <v>366</v>
      </c>
      <c r="K67" s="722"/>
      <c r="L67" s="609" t="s">
        <v>325</v>
      </c>
      <c r="M67" s="611"/>
      <c r="N67" s="610"/>
      <c r="O67" s="731"/>
      <c r="P67" s="611"/>
      <c r="Q67" s="612" t="s">
        <v>366</v>
      </c>
      <c r="R67" s="728"/>
      <c r="S67" s="729"/>
      <c r="T67" s="729"/>
      <c r="U67" s="730"/>
      <c r="V67" s="155"/>
    </row>
    <row r="68" spans="1:22" ht="12.75">
      <c r="A68" s="152"/>
      <c r="B68" s="163"/>
      <c r="C68" s="163"/>
      <c r="D68" s="163"/>
      <c r="E68" s="593"/>
      <c r="F68" s="594"/>
      <c r="G68" s="594"/>
      <c r="H68" s="594"/>
      <c r="I68" s="594"/>
      <c r="J68" s="595"/>
      <c r="K68" s="593"/>
      <c r="L68" s="593"/>
      <c r="M68" s="594"/>
      <c r="N68" s="594"/>
      <c r="O68" s="594"/>
      <c r="P68" s="594"/>
      <c r="Q68" s="595"/>
      <c r="R68" s="596"/>
      <c r="S68" s="732"/>
      <c r="T68" s="597"/>
      <c r="U68" s="591"/>
      <c r="V68" s="152"/>
    </row>
    <row r="69" spans="1:22" ht="12.75">
      <c r="A69" s="152"/>
      <c r="B69" s="163"/>
      <c r="C69" s="598" t="s">
        <v>38</v>
      </c>
      <c r="D69" s="598"/>
      <c r="E69" s="329">
        <f>E38/E5</f>
        <v>0.38161209068010077</v>
      </c>
      <c r="F69" s="328"/>
      <c r="G69" s="328"/>
      <c r="H69" s="328"/>
      <c r="I69" s="328"/>
      <c r="J69" s="697">
        <f>J38/J5</f>
        <v>0.38161209068010077</v>
      </c>
      <c r="K69" s="329"/>
      <c r="L69" s="329">
        <f>L38/L5</f>
        <v>0.38939197930142305</v>
      </c>
      <c r="M69" s="328"/>
      <c r="N69" s="328"/>
      <c r="O69" s="328"/>
      <c r="P69" s="328"/>
      <c r="Q69" s="697">
        <f>Q38/Q5</f>
        <v>0.38939197930142305</v>
      </c>
      <c r="R69" s="355"/>
      <c r="S69" s="355"/>
      <c r="T69" s="355"/>
      <c r="U69" s="619"/>
      <c r="V69" s="152"/>
    </row>
    <row r="70" spans="1:22" ht="12.75">
      <c r="A70" s="152"/>
      <c r="B70" s="163"/>
      <c r="C70" s="598" t="s">
        <v>39</v>
      </c>
      <c r="D70" s="598"/>
      <c r="E70" s="329">
        <f>E39/E6</f>
        <v>0.31413612565445026</v>
      </c>
      <c r="F70" s="328"/>
      <c r="G70" s="328"/>
      <c r="H70" s="328"/>
      <c r="I70" s="328"/>
      <c r="J70" s="697">
        <f>J39/J6</f>
        <v>0.31413612565445026</v>
      </c>
      <c r="K70" s="329"/>
      <c r="L70" s="329">
        <f>L39/L6</f>
        <v>0.30645161290322581</v>
      </c>
      <c r="M70" s="328"/>
      <c r="N70" s="328"/>
      <c r="O70" s="328"/>
      <c r="P70" s="328"/>
      <c r="Q70" s="697">
        <f>Q39/Q6</f>
        <v>0.29608938547486036</v>
      </c>
      <c r="R70" s="355"/>
      <c r="S70" s="355"/>
      <c r="T70" s="355"/>
      <c r="U70" s="619"/>
      <c r="V70" s="152"/>
    </row>
    <row r="71" spans="1:22" ht="12.75">
      <c r="A71" s="155"/>
      <c r="B71" s="142"/>
      <c r="C71" s="598" t="s">
        <v>49</v>
      </c>
      <c r="D71" s="598"/>
      <c r="E71" s="329">
        <f>E40/E7</f>
        <v>-8.3333333333333329E-2</v>
      </c>
      <c r="F71" s="328"/>
      <c r="G71" s="328"/>
      <c r="H71" s="328"/>
      <c r="I71" s="328"/>
      <c r="J71" s="697">
        <f>J40/J7</f>
        <v>-8.3333333333333329E-2</v>
      </c>
      <c r="K71" s="329"/>
      <c r="L71" s="329">
        <f>L40/L7</f>
        <v>-5.7971014492753624E-2</v>
      </c>
      <c r="M71" s="328"/>
      <c r="N71" s="328"/>
      <c r="O71" s="328"/>
      <c r="P71" s="328"/>
      <c r="Q71" s="697">
        <f>Q40/Q7</f>
        <v>-5.7971014492753624E-2</v>
      </c>
      <c r="R71" s="355"/>
      <c r="S71" s="355"/>
      <c r="T71" s="355"/>
      <c r="U71" s="619"/>
      <c r="V71" s="155"/>
    </row>
    <row r="72" spans="1:22" ht="12.75">
      <c r="A72" s="155"/>
      <c r="B72" s="142"/>
      <c r="C72" s="598" t="s">
        <v>519</v>
      </c>
      <c r="D72" s="598"/>
      <c r="E72" s="329">
        <f>E41/E8</f>
        <v>-0.04</v>
      </c>
      <c r="F72" s="328"/>
      <c r="G72" s="328"/>
      <c r="H72" s="328"/>
      <c r="I72" s="328"/>
      <c r="J72" s="697">
        <f>J41/J8</f>
        <v>-0.04</v>
      </c>
      <c r="K72" s="329"/>
      <c r="L72" s="329">
        <f>L41/L8</f>
        <v>3.5714285714285712E-2</v>
      </c>
      <c r="M72" s="328"/>
      <c r="N72" s="328"/>
      <c r="O72" s="328"/>
      <c r="P72" s="328"/>
      <c r="Q72" s="697">
        <f>Q41/Q8</f>
        <v>3.5714285714285712E-2</v>
      </c>
      <c r="R72" s="355"/>
      <c r="S72" s="355"/>
      <c r="T72" s="355"/>
      <c r="U72" s="619"/>
      <c r="V72" s="155"/>
    </row>
    <row r="73" spans="1:22" ht="12.75">
      <c r="A73" s="152"/>
      <c r="B73" s="163"/>
      <c r="C73" s="599" t="s">
        <v>40</v>
      </c>
      <c r="D73" s="599"/>
      <c r="E73" s="334">
        <f>E42/E9</f>
        <v>0.35196078431372552</v>
      </c>
      <c r="F73" s="344"/>
      <c r="G73" s="344"/>
      <c r="H73" s="344"/>
      <c r="I73" s="344"/>
      <c r="J73" s="698">
        <f>J42/J9</f>
        <v>0.35196078431372552</v>
      </c>
      <c r="K73" s="345"/>
      <c r="L73" s="334">
        <f>L42/L9</f>
        <v>0.35299999999999998</v>
      </c>
      <c r="M73" s="344"/>
      <c r="N73" s="344"/>
      <c r="O73" s="344"/>
      <c r="P73" s="344"/>
      <c r="Q73" s="698">
        <f>Q42/Q9</f>
        <v>0.35146022155085599</v>
      </c>
      <c r="R73" s="586"/>
      <c r="S73" s="356"/>
      <c r="T73" s="356"/>
      <c r="U73" s="620"/>
      <c r="V73" s="152"/>
    </row>
    <row r="74" spans="1:22" ht="12.75">
      <c r="A74" s="152"/>
      <c r="B74" s="163"/>
      <c r="C74" s="599"/>
      <c r="D74" s="599"/>
      <c r="E74" s="334"/>
      <c r="F74" s="344"/>
      <c r="G74" s="344"/>
      <c r="H74" s="344"/>
      <c r="I74" s="344"/>
      <c r="J74" s="698"/>
      <c r="K74" s="345"/>
      <c r="L74" s="334"/>
      <c r="M74" s="344"/>
      <c r="N74" s="344"/>
      <c r="O74" s="344"/>
      <c r="P74" s="344"/>
      <c r="Q74" s="698"/>
      <c r="R74" s="586"/>
      <c r="S74" s="356"/>
      <c r="T74" s="356"/>
      <c r="U74" s="620"/>
      <c r="V74" s="152"/>
    </row>
    <row r="75" spans="1:22" ht="12.75">
      <c r="A75" s="152"/>
      <c r="B75" s="163"/>
      <c r="C75" s="598" t="s">
        <v>443</v>
      </c>
      <c r="D75" s="598"/>
      <c r="E75" s="329">
        <f t="shared" ref="E75:E80" si="6">E44/E11</f>
        <v>0.22014051522248243</v>
      </c>
      <c r="F75" s="328"/>
      <c r="G75" s="328"/>
      <c r="H75" s="328"/>
      <c r="I75" s="328"/>
      <c r="J75" s="697">
        <f t="shared" ref="J75:J80" si="7">J44/J11</f>
        <v>0.22014051522248243</v>
      </c>
      <c r="K75" s="329"/>
      <c r="L75" s="329">
        <f t="shared" ref="L75:L80" si="8">L44/L11</f>
        <v>0.30208333333333331</v>
      </c>
      <c r="M75" s="328"/>
      <c r="N75" s="328"/>
      <c r="O75" s="328"/>
      <c r="P75" s="328"/>
      <c r="Q75" s="697">
        <f t="shared" ref="Q75:Q80" si="9">Q44/Q11</f>
        <v>0.30257510729613735</v>
      </c>
      <c r="R75" s="355"/>
      <c r="S75" s="355"/>
      <c r="T75" s="355"/>
      <c r="U75" s="619"/>
      <c r="V75" s="152"/>
    </row>
    <row r="76" spans="1:22" ht="12.75">
      <c r="A76" s="197"/>
      <c r="B76" s="309"/>
      <c r="C76" s="598" t="s">
        <v>444</v>
      </c>
      <c r="D76" s="598"/>
      <c r="E76" s="329">
        <f t="shared" si="6"/>
        <v>0.23144104803493451</v>
      </c>
      <c r="F76" s="328"/>
      <c r="G76" s="328"/>
      <c r="H76" s="328"/>
      <c r="I76" s="328"/>
      <c r="J76" s="697">
        <f t="shared" si="7"/>
        <v>0.23362445414847161</v>
      </c>
      <c r="K76" s="329"/>
      <c r="L76" s="329">
        <f t="shared" si="8"/>
        <v>0.27348643006263046</v>
      </c>
      <c r="M76" s="328"/>
      <c r="N76" s="328"/>
      <c r="O76" s="328"/>
      <c r="P76" s="328"/>
      <c r="Q76" s="697">
        <f t="shared" si="9"/>
        <v>0.27557411273486432</v>
      </c>
      <c r="R76" s="355"/>
      <c r="S76" s="355"/>
      <c r="T76" s="355"/>
      <c r="U76" s="619"/>
      <c r="V76" s="197"/>
    </row>
    <row r="77" spans="1:22" ht="12.75">
      <c r="A77" s="152"/>
      <c r="B77" s="163"/>
      <c r="C77" s="598" t="s">
        <v>41</v>
      </c>
      <c r="D77" s="598"/>
      <c r="E77" s="329">
        <f t="shared" si="6"/>
        <v>0.3294314381270903</v>
      </c>
      <c r="F77" s="328"/>
      <c r="G77" s="328"/>
      <c r="H77" s="328"/>
      <c r="I77" s="328"/>
      <c r="J77" s="697">
        <f t="shared" si="7"/>
        <v>0.34782608695652173</v>
      </c>
      <c r="K77" s="329"/>
      <c r="L77" s="329">
        <f t="shared" si="8"/>
        <v>0.31758957654723124</v>
      </c>
      <c r="M77" s="328"/>
      <c r="N77" s="328"/>
      <c r="O77" s="328"/>
      <c r="P77" s="328"/>
      <c r="Q77" s="697">
        <f t="shared" si="9"/>
        <v>0.31527093596059114</v>
      </c>
      <c r="R77" s="355"/>
      <c r="S77" s="355"/>
      <c r="T77" s="355"/>
      <c r="U77" s="619"/>
      <c r="V77" s="152"/>
    </row>
    <row r="78" spans="1:22" ht="12.75">
      <c r="A78" s="152"/>
      <c r="B78" s="163"/>
      <c r="C78" s="171" t="s">
        <v>451</v>
      </c>
      <c r="D78" s="598"/>
      <c r="E78" s="329">
        <f t="shared" si="6"/>
        <v>0.58283132530120485</v>
      </c>
      <c r="F78" s="328"/>
      <c r="G78" s="328"/>
      <c r="H78" s="328"/>
      <c r="I78" s="328"/>
      <c r="J78" s="697">
        <f t="shared" si="7"/>
        <v>0.54818325434439175</v>
      </c>
      <c r="K78" s="329"/>
      <c r="L78" s="329">
        <f t="shared" si="8"/>
        <v>0.61318051575931232</v>
      </c>
      <c r="M78" s="328"/>
      <c r="N78" s="328"/>
      <c r="O78" s="328"/>
      <c r="P78" s="328"/>
      <c r="Q78" s="697">
        <f t="shared" si="9"/>
        <v>0.59848484848484851</v>
      </c>
      <c r="R78" s="355"/>
      <c r="S78" s="355"/>
      <c r="T78" s="355"/>
      <c r="U78" s="619"/>
      <c r="V78" s="152"/>
    </row>
    <row r="79" spans="1:22" ht="12.75">
      <c r="A79" s="152"/>
      <c r="B79" s="163"/>
      <c r="C79" s="598" t="s">
        <v>519</v>
      </c>
      <c r="D79" s="598"/>
      <c r="E79" s="329">
        <f t="shared" si="6"/>
        <v>5.7581573896353169E-3</v>
      </c>
      <c r="F79" s="328"/>
      <c r="G79" s="328"/>
      <c r="H79" s="328"/>
      <c r="I79" s="328"/>
      <c r="J79" s="697">
        <f t="shared" si="7"/>
        <v>3.838771593090211E-3</v>
      </c>
      <c r="K79" s="329"/>
      <c r="L79" s="329">
        <f t="shared" si="8"/>
        <v>3.5273368606701938E-3</v>
      </c>
      <c r="M79" s="328"/>
      <c r="N79" s="328"/>
      <c r="O79" s="328"/>
      <c r="P79" s="328"/>
      <c r="Q79" s="697">
        <f t="shared" si="9"/>
        <v>3.5273368606701938E-3</v>
      </c>
      <c r="R79" s="355"/>
      <c r="S79" s="355"/>
      <c r="T79" s="355"/>
      <c r="U79" s="619"/>
      <c r="V79" s="152"/>
    </row>
    <row r="80" spans="1:22" ht="12.75">
      <c r="A80" s="155"/>
      <c r="B80" s="142"/>
      <c r="C80" s="599" t="s">
        <v>274</v>
      </c>
      <c r="D80" s="599"/>
      <c r="E80" s="334">
        <f t="shared" si="6"/>
        <v>0.48031980319803197</v>
      </c>
      <c r="F80" s="344"/>
      <c r="G80" s="344"/>
      <c r="H80" s="344"/>
      <c r="I80" s="344"/>
      <c r="J80" s="698">
        <f t="shared" si="7"/>
        <v>0.47272727272727272</v>
      </c>
      <c r="K80" s="345"/>
      <c r="L80" s="334">
        <f t="shared" si="8"/>
        <v>0.52640845070422537</v>
      </c>
      <c r="M80" s="344"/>
      <c r="N80" s="344"/>
      <c r="O80" s="344"/>
      <c r="P80" s="344"/>
      <c r="Q80" s="698">
        <f t="shared" si="9"/>
        <v>0.52094717668488155</v>
      </c>
      <c r="R80" s="586"/>
      <c r="S80" s="356"/>
      <c r="T80" s="356"/>
      <c r="U80" s="620"/>
      <c r="V80" s="155"/>
    </row>
    <row r="81" spans="1:22" ht="12.75">
      <c r="A81" s="155"/>
      <c r="B81" s="142"/>
      <c r="C81" s="598"/>
      <c r="D81" s="598"/>
      <c r="E81" s="329"/>
      <c r="F81" s="328"/>
      <c r="G81" s="328"/>
      <c r="H81" s="328"/>
      <c r="I81" s="328"/>
      <c r="J81" s="697"/>
      <c r="K81" s="329"/>
      <c r="L81" s="329"/>
      <c r="M81" s="328"/>
      <c r="N81" s="328"/>
      <c r="O81" s="328"/>
      <c r="P81" s="328"/>
      <c r="Q81" s="697"/>
      <c r="R81" s="355"/>
      <c r="S81" s="355"/>
      <c r="T81" s="355"/>
      <c r="U81" s="619"/>
      <c r="V81" s="155"/>
    </row>
    <row r="82" spans="1:22" ht="12.75">
      <c r="A82" s="155"/>
      <c r="B82" s="142"/>
      <c r="C82" s="598" t="s">
        <v>513</v>
      </c>
      <c r="D82" s="598"/>
      <c r="E82" s="329">
        <f>E51/E18</f>
        <v>9.3457943925233638E-3</v>
      </c>
      <c r="F82" s="328"/>
      <c r="G82" s="328"/>
      <c r="H82" s="328"/>
      <c r="I82" s="328"/>
      <c r="J82" s="697">
        <f>J51/J18</f>
        <v>-7.0093457943925233E-3</v>
      </c>
      <c r="K82" s="329"/>
      <c r="L82" s="329">
        <f>L51/L18</f>
        <v>6.9042316258351888E-2</v>
      </c>
      <c r="M82" s="328"/>
      <c r="N82" s="328"/>
      <c r="O82" s="328"/>
      <c r="P82" s="328"/>
      <c r="Q82" s="697">
        <f>Q51/Q18</f>
        <v>4.72972972972973E-2</v>
      </c>
      <c r="R82" s="355"/>
      <c r="S82" s="355"/>
      <c r="T82" s="355"/>
      <c r="U82" s="619"/>
      <c r="V82" s="155"/>
    </row>
    <row r="83" spans="1:22" ht="12.75">
      <c r="A83" s="152"/>
      <c r="B83" s="163"/>
      <c r="C83" s="598" t="s">
        <v>79</v>
      </c>
      <c r="D83" s="598"/>
      <c r="E83" s="329">
        <f>E52/E19</f>
        <v>0</v>
      </c>
      <c r="F83" s="328"/>
      <c r="G83" s="328"/>
      <c r="H83" s="328"/>
      <c r="I83" s="328"/>
      <c r="J83" s="697">
        <f>J52/J19</f>
        <v>0</v>
      </c>
      <c r="K83" s="329"/>
      <c r="L83" s="329">
        <f>L52/L19</f>
        <v>1.2500000000000001E-2</v>
      </c>
      <c r="M83" s="328"/>
      <c r="N83" s="328"/>
      <c r="O83" s="328"/>
      <c r="P83" s="328"/>
      <c r="Q83" s="697">
        <f>Q52/Q19</f>
        <v>1.2500000000000001E-2</v>
      </c>
      <c r="R83" s="355"/>
      <c r="S83" s="355"/>
      <c r="T83" s="355"/>
      <c r="U83" s="619"/>
      <c r="V83" s="152"/>
    </row>
    <row r="84" spans="1:22" ht="12.75">
      <c r="A84" s="592"/>
      <c r="B84" s="318"/>
      <c r="C84" s="599" t="s">
        <v>214</v>
      </c>
      <c r="D84" s="599"/>
      <c r="E84" s="334">
        <f>E53/E20</f>
        <v>0.39726720647773278</v>
      </c>
      <c r="F84" s="344"/>
      <c r="G84" s="344"/>
      <c r="H84" s="344"/>
      <c r="I84" s="344"/>
      <c r="J84" s="698">
        <f>J53/J20</f>
        <v>0.38611825192802057</v>
      </c>
      <c r="K84" s="345"/>
      <c r="L84" s="334">
        <f>L53/L20</f>
        <v>0.447178002894356</v>
      </c>
      <c r="M84" s="344"/>
      <c r="N84" s="344"/>
      <c r="O84" s="344"/>
      <c r="P84" s="344"/>
      <c r="Q84" s="698">
        <f>Q53/Q20</f>
        <v>0.43659870711089011</v>
      </c>
      <c r="R84" s="586"/>
      <c r="S84" s="356"/>
      <c r="T84" s="356"/>
      <c r="U84" s="620"/>
    </row>
    <row r="85" spans="1:22" ht="12.75">
      <c r="A85" s="592"/>
      <c r="B85" s="318"/>
      <c r="C85" s="598"/>
      <c r="D85" s="598"/>
      <c r="E85" s="329"/>
      <c r="F85" s="328"/>
      <c r="G85" s="328"/>
      <c r="H85" s="328"/>
      <c r="I85" s="328"/>
      <c r="J85" s="697"/>
      <c r="K85" s="329"/>
      <c r="L85" s="329"/>
      <c r="M85" s="328"/>
      <c r="N85" s="328"/>
      <c r="O85" s="328"/>
      <c r="P85" s="328"/>
      <c r="Q85" s="697"/>
      <c r="R85" s="355"/>
      <c r="S85" s="355"/>
      <c r="T85" s="355"/>
      <c r="U85" s="619"/>
    </row>
    <row r="86" spans="1:22" s="172" customFormat="1" ht="12.75">
      <c r="A86" s="155"/>
      <c r="B86" s="142"/>
      <c r="C86" s="618" t="s">
        <v>237</v>
      </c>
      <c r="D86" s="618"/>
      <c r="E86" s="334">
        <f>E55/E22</f>
        <v>2.7450980392156862E-2</v>
      </c>
      <c r="F86" s="333"/>
      <c r="G86" s="333"/>
      <c r="H86" s="333"/>
      <c r="I86" s="333"/>
      <c r="J86" s="698">
        <f>J55/J22</f>
        <v>2.7450980392156862E-2</v>
      </c>
      <c r="K86" s="334"/>
      <c r="L86" s="334">
        <f>L55/L22</f>
        <v>3.0973451327433628E-2</v>
      </c>
      <c r="M86" s="333"/>
      <c r="N86" s="333"/>
      <c r="O86" s="333"/>
      <c r="P86" s="333"/>
      <c r="Q86" s="698">
        <f>Q55/Q22</f>
        <v>3.0973451327433628E-2</v>
      </c>
      <c r="R86" s="356"/>
      <c r="S86" s="356"/>
      <c r="T86" s="356"/>
      <c r="U86" s="621"/>
      <c r="V86" s="155"/>
    </row>
    <row r="87" spans="1:22" ht="12.75">
      <c r="A87" s="592"/>
      <c r="B87" s="318"/>
      <c r="C87" s="598"/>
      <c r="D87" s="598"/>
      <c r="E87" s="329"/>
      <c r="F87" s="328"/>
      <c r="G87" s="328"/>
      <c r="H87" s="328"/>
      <c r="I87" s="328"/>
      <c r="J87" s="697"/>
      <c r="K87" s="329"/>
      <c r="L87" s="329"/>
      <c r="M87" s="328"/>
      <c r="N87" s="328"/>
      <c r="O87" s="328"/>
      <c r="P87" s="328"/>
      <c r="Q87" s="697"/>
      <c r="R87" s="355"/>
      <c r="S87" s="355"/>
      <c r="T87" s="355"/>
      <c r="U87" s="619"/>
    </row>
    <row r="88" spans="1:22" s="172" customFormat="1" ht="12.75">
      <c r="A88" s="616"/>
      <c r="B88" s="617"/>
      <c r="C88" s="618" t="s">
        <v>42</v>
      </c>
      <c r="D88" s="618"/>
      <c r="E88" s="334">
        <f>E57/E24</f>
        <v>-2.4736842105263159</v>
      </c>
      <c r="F88" s="333"/>
      <c r="G88" s="333"/>
      <c r="H88" s="333"/>
      <c r="I88" s="333"/>
      <c r="J88" s="698">
        <f>J57/J24</f>
        <v>-2.3157894736842106</v>
      </c>
      <c r="K88" s="334"/>
      <c r="L88" s="334">
        <f>L57/L24</f>
        <v>-1.125</v>
      </c>
      <c r="M88" s="333"/>
      <c r="N88" s="333"/>
      <c r="O88" s="333"/>
      <c r="P88" s="333"/>
      <c r="Q88" s="698">
        <f>Q57/Q24</f>
        <v>-0.875</v>
      </c>
      <c r="R88" s="356"/>
      <c r="S88" s="356"/>
      <c r="T88" s="356"/>
      <c r="U88" s="621"/>
      <c r="V88" s="616"/>
    </row>
    <row r="89" spans="1:22" ht="12.75">
      <c r="A89" s="592"/>
      <c r="B89" s="318"/>
      <c r="C89" s="598"/>
      <c r="D89" s="598"/>
      <c r="E89" s="329"/>
      <c r="F89" s="328"/>
      <c r="G89" s="328"/>
      <c r="H89" s="328"/>
      <c r="I89" s="328"/>
      <c r="J89" s="697"/>
      <c r="K89" s="329"/>
      <c r="L89" s="329"/>
      <c r="M89" s="328"/>
      <c r="N89" s="328"/>
      <c r="O89" s="328"/>
      <c r="P89" s="328"/>
      <c r="Q89" s="697"/>
      <c r="R89" s="355"/>
      <c r="S89" s="355"/>
      <c r="T89" s="355"/>
      <c r="U89" s="619"/>
    </row>
    <row r="90" spans="1:22" ht="12.75">
      <c r="A90" s="592"/>
      <c r="B90" s="318"/>
      <c r="C90" s="599" t="s">
        <v>544</v>
      </c>
      <c r="D90" s="598"/>
      <c r="E90" s="334">
        <f>E59/E28</f>
        <v>0.34597304920087746</v>
      </c>
      <c r="F90" s="333"/>
      <c r="G90" s="333"/>
      <c r="H90" s="333"/>
      <c r="I90" s="333"/>
      <c r="J90" s="698">
        <f>J59/J28</f>
        <v>0.33955696202531643</v>
      </c>
      <c r="K90" s="334"/>
      <c r="L90" s="334">
        <f>L59/L28</f>
        <v>0.39227202472952089</v>
      </c>
      <c r="M90" s="333"/>
      <c r="N90" s="333"/>
      <c r="O90" s="333"/>
      <c r="P90" s="333"/>
      <c r="Q90" s="698">
        <f>Q59/Q28</f>
        <v>0.38534428300694884</v>
      </c>
      <c r="R90" s="356"/>
      <c r="S90" s="356"/>
      <c r="T90" s="356"/>
      <c r="U90" s="621"/>
    </row>
    <row r="91" spans="1:22" ht="12.75">
      <c r="A91" s="592"/>
      <c r="B91" s="318"/>
      <c r="C91" s="318"/>
      <c r="D91" s="598"/>
      <c r="E91" s="604"/>
      <c r="F91" s="605"/>
      <c r="G91" s="605"/>
      <c r="H91" s="605"/>
      <c r="I91" s="605"/>
      <c r="J91" s="606"/>
      <c r="K91" s="604"/>
      <c r="L91" s="604"/>
      <c r="M91" s="605"/>
      <c r="N91" s="605"/>
      <c r="O91" s="605"/>
      <c r="P91" s="605"/>
      <c r="Q91" s="606"/>
      <c r="R91" s="607"/>
      <c r="S91" s="607"/>
      <c r="T91" s="607"/>
      <c r="U91" s="619"/>
    </row>
    <row r="92" spans="1:22" ht="9" customHeight="1">
      <c r="A92" s="152"/>
      <c r="B92" s="152"/>
      <c r="C92" s="152"/>
      <c r="D92" s="152"/>
      <c r="E92" s="152"/>
      <c r="F92" s="152"/>
      <c r="G92" s="152"/>
      <c r="H92" s="153"/>
      <c r="I92" s="152"/>
      <c r="J92" s="152"/>
      <c r="K92" s="152"/>
      <c r="L92" s="152"/>
      <c r="M92" s="152"/>
      <c r="N92" s="152"/>
      <c r="O92" s="153"/>
      <c r="P92" s="152"/>
      <c r="Q92" s="152"/>
      <c r="R92" s="152"/>
      <c r="S92" s="152"/>
      <c r="T92" s="592"/>
      <c r="U92" s="152"/>
      <c r="V92" s="152"/>
    </row>
    <row r="93" spans="1:22" ht="14.25">
      <c r="A93" s="168"/>
      <c r="B93" s="184" t="s">
        <v>389</v>
      </c>
      <c r="C93" s="168"/>
      <c r="D93" s="168"/>
      <c r="E93" s="168"/>
      <c r="F93" s="168"/>
      <c r="G93" s="168"/>
      <c r="H93" s="169"/>
      <c r="I93" s="169"/>
      <c r="J93" s="168"/>
      <c r="K93" s="188"/>
      <c r="L93" s="168"/>
      <c r="M93" s="168"/>
      <c r="N93" s="168"/>
      <c r="O93" s="168"/>
      <c r="P93" s="168"/>
      <c r="Q93" s="188"/>
      <c r="R93" s="183"/>
      <c r="S93" s="183"/>
      <c r="T93" s="183"/>
      <c r="U93" s="183"/>
      <c r="V93" s="183"/>
    </row>
    <row r="94" spans="1:22" ht="14.25">
      <c r="A94" s="168"/>
      <c r="B94" s="802" t="s">
        <v>473</v>
      </c>
      <c r="C94" s="799"/>
      <c r="D94" s="799"/>
      <c r="E94" s="799"/>
      <c r="F94" s="799"/>
      <c r="G94" s="799"/>
      <c r="H94" s="800"/>
      <c r="I94" s="800"/>
      <c r="J94" s="799"/>
      <c r="K94" s="188"/>
      <c r="L94" s="168"/>
      <c r="M94" s="168"/>
      <c r="N94" s="168"/>
      <c r="O94" s="168"/>
      <c r="P94" s="168"/>
      <c r="Q94" s="188"/>
      <c r="R94" s="183"/>
      <c r="S94" s="183"/>
      <c r="T94" s="183"/>
      <c r="U94" s="183"/>
      <c r="V94" s="183"/>
    </row>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44" fitToHeight="0" orientation="portrait" r:id="rId1"/>
  <headerFooter alignWithMargins="0">
    <oddHeader>&amp;CKPN Investor Relations</oddHeader>
    <oddFooter>&amp;L&amp;8Q1 2012&amp;C&amp;8&amp;A&amp;R&amp;8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view="pageBreakPreview" zoomScale="85" zoomScaleNormal="100" zoomScaleSheetLayoutView="85" workbookViewId="0"/>
  </sheetViews>
  <sheetFormatPr defaultRowHeight="12"/>
  <cols>
    <col min="1" max="2" width="1.7109375" style="230" customWidth="1"/>
    <col min="3" max="3" width="47" style="230" bestFit="1" customWidth="1"/>
    <col min="4" max="4" width="8.7109375" style="230" customWidth="1"/>
    <col min="5" max="5" width="1.7109375" style="230" customWidth="1"/>
    <col min="6" max="6" width="8.7109375" style="230" customWidth="1"/>
    <col min="7" max="7" width="1.7109375" style="230" customWidth="1"/>
    <col min="8" max="12" width="8.7109375" style="230" customWidth="1"/>
    <col min="13" max="14" width="1.7109375" style="230" customWidth="1"/>
    <col min="15" max="16384" width="9.140625" style="230"/>
  </cols>
  <sheetData>
    <row r="1" spans="1:14" ht="9" customHeight="1">
      <c r="A1" s="225"/>
      <c r="B1" s="226"/>
      <c r="C1" s="226"/>
      <c r="D1" s="226"/>
      <c r="E1" s="226"/>
      <c r="F1" s="226"/>
      <c r="G1" s="226"/>
      <c r="H1" s="226"/>
      <c r="I1" s="226"/>
      <c r="J1" s="226"/>
      <c r="K1" s="226"/>
      <c r="L1" s="226"/>
      <c r="M1" s="269"/>
      <c r="N1" s="229"/>
    </row>
    <row r="2" spans="1:14">
      <c r="A2" s="225"/>
      <c r="B2" s="231"/>
      <c r="C2" s="280" t="s">
        <v>447</v>
      </c>
      <c r="D2" s="159" t="s">
        <v>459</v>
      </c>
      <c r="E2" s="265"/>
      <c r="F2" s="860" t="s">
        <v>578</v>
      </c>
      <c r="G2" s="265"/>
      <c r="H2" s="233">
        <v>2011</v>
      </c>
      <c r="I2" s="160" t="s">
        <v>409</v>
      </c>
      <c r="J2" s="160" t="s">
        <v>373</v>
      </c>
      <c r="K2" s="160" t="s">
        <v>321</v>
      </c>
      <c r="L2" s="159" t="s">
        <v>310</v>
      </c>
      <c r="M2" s="271"/>
      <c r="N2" s="229"/>
    </row>
    <row r="3" spans="1:14">
      <c r="A3" s="225"/>
      <c r="B3" s="11"/>
      <c r="C3" s="264"/>
      <c r="D3" s="159"/>
      <c r="E3" s="265"/>
      <c r="F3" s="159" t="s">
        <v>460</v>
      </c>
      <c r="G3" s="265"/>
      <c r="H3" s="158"/>
      <c r="I3" s="163"/>
      <c r="J3" s="163"/>
      <c r="K3" s="163"/>
      <c r="L3" s="159"/>
      <c r="M3" s="273"/>
      <c r="N3" s="229"/>
    </row>
    <row r="4" spans="1:14">
      <c r="A4" s="225"/>
      <c r="B4" s="11"/>
      <c r="C4" s="237"/>
      <c r="D4" s="188"/>
      <c r="E4" s="237"/>
      <c r="F4" s="188"/>
      <c r="G4" s="237"/>
      <c r="H4" s="167"/>
      <c r="I4" s="148"/>
      <c r="J4" s="148"/>
      <c r="K4" s="148"/>
      <c r="L4" s="188"/>
      <c r="M4" s="274"/>
      <c r="N4" s="229"/>
    </row>
    <row r="5" spans="1:14" ht="14.25">
      <c r="A5" s="225"/>
      <c r="B5" s="655"/>
      <c r="C5" s="822" t="s">
        <v>386</v>
      </c>
      <c r="D5" s="657">
        <v>0.45</v>
      </c>
      <c r="E5" s="822"/>
      <c r="F5" s="334"/>
      <c r="G5" s="822"/>
      <c r="H5" s="1019">
        <v>0.46</v>
      </c>
      <c r="I5" s="1018">
        <v>0.44</v>
      </c>
      <c r="J5" s="1018">
        <v>0.45</v>
      </c>
      <c r="K5" s="1018">
        <v>0.46</v>
      </c>
      <c r="L5" s="1007">
        <v>0.47</v>
      </c>
      <c r="M5" s="1"/>
      <c r="N5" s="229"/>
    </row>
    <row r="6" spans="1:14">
      <c r="A6" s="225"/>
      <c r="B6" s="11"/>
      <c r="C6" s="237"/>
      <c r="D6" s="507"/>
      <c r="E6" s="237"/>
      <c r="F6" s="334"/>
      <c r="G6" s="237"/>
      <c r="H6" s="674"/>
      <c r="I6" s="675"/>
      <c r="J6" s="675"/>
      <c r="K6" s="675"/>
      <c r="L6" s="507"/>
      <c r="M6" s="273"/>
      <c r="N6" s="229"/>
    </row>
    <row r="7" spans="1:14" ht="14.25">
      <c r="A7" s="225"/>
      <c r="B7" s="11"/>
      <c r="C7" s="822" t="s">
        <v>343</v>
      </c>
      <c r="D7" s="894">
        <f>D8+D9</f>
        <v>7583</v>
      </c>
      <c r="E7" s="822"/>
      <c r="F7" s="884">
        <f t="shared" ref="F7:F26" si="0">D7/L7-1</f>
        <v>-1.4938945180566376E-2</v>
      </c>
      <c r="G7" s="822"/>
      <c r="H7" s="1022">
        <f>H8+H9</f>
        <v>7663</v>
      </c>
      <c r="I7" s="1020">
        <f>I8+I9</f>
        <v>7663</v>
      </c>
      <c r="J7" s="1020">
        <f>J8+J9</f>
        <v>7789</v>
      </c>
      <c r="K7" s="1020">
        <f>K8+K9</f>
        <v>7800</v>
      </c>
      <c r="L7" s="894">
        <f>L8+L9</f>
        <v>7698</v>
      </c>
      <c r="M7" s="1"/>
      <c r="N7" s="229"/>
    </row>
    <row r="8" spans="1:14" ht="14.25">
      <c r="A8" s="225"/>
      <c r="B8" s="677"/>
      <c r="C8" s="245" t="s">
        <v>523</v>
      </c>
      <c r="D8" s="902">
        <v>3452</v>
      </c>
      <c r="E8" s="409"/>
      <c r="F8" s="329">
        <f t="shared" si="0"/>
        <v>-5.7903879559928484E-4</v>
      </c>
      <c r="G8" s="409"/>
      <c r="H8" s="1023">
        <f>I8</f>
        <v>3447</v>
      </c>
      <c r="I8" s="1021">
        <v>3447</v>
      </c>
      <c r="J8" s="1021">
        <v>3431</v>
      </c>
      <c r="K8" s="1021">
        <v>3449</v>
      </c>
      <c r="L8" s="902">
        <v>3454</v>
      </c>
      <c r="M8" s="274"/>
      <c r="N8" s="229"/>
    </row>
    <row r="9" spans="1:14">
      <c r="A9" s="225"/>
      <c r="B9" s="546"/>
      <c r="C9" s="245" t="s">
        <v>277</v>
      </c>
      <c r="D9" s="902">
        <v>4131</v>
      </c>
      <c r="E9" s="409"/>
      <c r="F9" s="329">
        <f t="shared" si="0"/>
        <v>-2.6625824693685241E-2</v>
      </c>
      <c r="G9" s="409"/>
      <c r="H9" s="1023">
        <f>I9</f>
        <v>4216</v>
      </c>
      <c r="I9" s="1021">
        <v>4216</v>
      </c>
      <c r="J9" s="1021">
        <v>4358</v>
      </c>
      <c r="K9" s="1021">
        <v>4351</v>
      </c>
      <c r="L9" s="902">
        <v>4244</v>
      </c>
      <c r="M9" s="274"/>
      <c r="N9" s="229"/>
    </row>
    <row r="10" spans="1:14">
      <c r="A10" s="225"/>
      <c r="B10" s="11"/>
      <c r="C10" s="237"/>
      <c r="D10" s="403"/>
      <c r="E10" s="404"/>
      <c r="F10" s="883"/>
      <c r="G10" s="404"/>
      <c r="H10" s="975"/>
      <c r="I10" s="404"/>
      <c r="J10" s="404"/>
      <c r="K10" s="404"/>
      <c r="L10" s="403"/>
      <c r="M10" s="274"/>
      <c r="N10" s="229"/>
    </row>
    <row r="11" spans="1:14" s="118" customFormat="1" ht="14.25">
      <c r="A11" s="628"/>
      <c r="B11" s="11"/>
      <c r="C11" s="822" t="s">
        <v>457</v>
      </c>
      <c r="D11" s="894">
        <f>D7-H7</f>
        <v>-80</v>
      </c>
      <c r="E11" s="822"/>
      <c r="F11" s="884"/>
      <c r="G11" s="822"/>
      <c r="H11" s="1044">
        <f>L11+K11+J11+I11</f>
        <v>-239</v>
      </c>
      <c r="I11" s="1020">
        <f t="shared" ref="I11:K13" si="1">I7-J7</f>
        <v>-126</v>
      </c>
      <c r="J11" s="1020">
        <f t="shared" si="1"/>
        <v>-11</v>
      </c>
      <c r="K11" s="1020">
        <f t="shared" si="1"/>
        <v>102</v>
      </c>
      <c r="L11" s="894">
        <v>-204</v>
      </c>
      <c r="M11" s="272"/>
      <c r="N11" s="298"/>
    </row>
    <row r="12" spans="1:14" ht="14.25">
      <c r="A12" s="225"/>
      <c r="B12" s="546"/>
      <c r="C12" s="245" t="s">
        <v>523</v>
      </c>
      <c r="D12" s="902">
        <f>D8-H8</f>
        <v>5</v>
      </c>
      <c r="E12" s="370"/>
      <c r="F12" s="329"/>
      <c r="G12" s="370"/>
      <c r="H12" s="1045">
        <f>L12+K12+J12+I12</f>
        <v>-87</v>
      </c>
      <c r="I12" s="1021">
        <f t="shared" si="1"/>
        <v>16</v>
      </c>
      <c r="J12" s="1021">
        <f t="shared" si="1"/>
        <v>-18</v>
      </c>
      <c r="K12" s="1021">
        <f t="shared" si="1"/>
        <v>-5</v>
      </c>
      <c r="L12" s="902">
        <v>-80</v>
      </c>
      <c r="M12" s="274"/>
      <c r="N12" s="229"/>
    </row>
    <row r="13" spans="1:14">
      <c r="A13" s="225"/>
      <c r="B13" s="546"/>
      <c r="C13" s="245" t="s">
        <v>277</v>
      </c>
      <c r="D13" s="902">
        <f>D9-H9</f>
        <v>-85</v>
      </c>
      <c r="E13" s="409"/>
      <c r="F13" s="329"/>
      <c r="G13" s="409"/>
      <c r="H13" s="1045">
        <f>L13+K13+J13+I13</f>
        <v>-152</v>
      </c>
      <c r="I13" s="1021">
        <f t="shared" si="1"/>
        <v>-142</v>
      </c>
      <c r="J13" s="1021">
        <f t="shared" si="1"/>
        <v>7</v>
      </c>
      <c r="K13" s="1021">
        <f t="shared" si="1"/>
        <v>107</v>
      </c>
      <c r="L13" s="902">
        <v>-124</v>
      </c>
      <c r="M13" s="274"/>
      <c r="N13" s="229"/>
    </row>
    <row r="14" spans="1:14">
      <c r="A14" s="225"/>
      <c r="B14" s="11"/>
      <c r="C14" s="237"/>
      <c r="D14" s="377"/>
      <c r="E14" s="409"/>
      <c r="F14" s="334"/>
      <c r="G14" s="409"/>
      <c r="H14" s="379"/>
      <c r="I14" s="373"/>
      <c r="J14" s="373"/>
      <c r="K14" s="373"/>
      <c r="L14" s="377"/>
      <c r="M14" s="274"/>
      <c r="N14" s="229"/>
    </row>
    <row r="15" spans="1:14" ht="14.25">
      <c r="A15" s="225"/>
      <c r="B15" s="231"/>
      <c r="C15" s="835" t="s">
        <v>572</v>
      </c>
      <c r="D15" s="1059">
        <v>388</v>
      </c>
      <c r="E15" s="1060"/>
      <c r="F15" s="1061">
        <f t="shared" si="0"/>
        <v>-0.12217194570135748</v>
      </c>
      <c r="G15" s="1060"/>
      <c r="H15" s="1062">
        <f>L15+K15+J15+I15</f>
        <v>1724</v>
      </c>
      <c r="I15" s="1063">
        <v>406</v>
      </c>
      <c r="J15" s="1063">
        <v>430</v>
      </c>
      <c r="K15" s="1063">
        <v>446</v>
      </c>
      <c r="L15" s="1064">
        <v>442</v>
      </c>
      <c r="M15" s="1"/>
      <c r="N15" s="229"/>
    </row>
    <row r="16" spans="1:14">
      <c r="A16" s="225"/>
      <c r="B16" s="11"/>
      <c r="C16" s="6"/>
      <c r="D16" s="406"/>
      <c r="E16" s="6"/>
      <c r="F16" s="877"/>
      <c r="G16" s="6"/>
      <c r="H16" s="405"/>
      <c r="I16" s="407"/>
      <c r="J16" s="407"/>
      <c r="K16" s="407"/>
      <c r="L16" s="406"/>
      <c r="M16" s="274"/>
      <c r="N16" s="229"/>
    </row>
    <row r="17" spans="1:22" ht="14.25">
      <c r="A17" s="225"/>
      <c r="B17" s="11"/>
      <c r="C17" s="488" t="s">
        <v>524</v>
      </c>
      <c r="D17" s="399">
        <v>21</v>
      </c>
      <c r="E17" s="488"/>
      <c r="F17" s="334">
        <f t="shared" si="0"/>
        <v>-8.6956521739130488E-2</v>
      </c>
      <c r="G17" s="488"/>
      <c r="H17" s="398">
        <v>23</v>
      </c>
      <c r="I17" s="400">
        <v>22</v>
      </c>
      <c r="J17" s="400">
        <v>23</v>
      </c>
      <c r="K17" s="400">
        <v>24</v>
      </c>
      <c r="L17" s="399">
        <v>23</v>
      </c>
      <c r="M17" s="1"/>
      <c r="N17" s="229"/>
      <c r="Q17" s="230" t="s">
        <v>533</v>
      </c>
    </row>
    <row r="18" spans="1:22">
      <c r="A18" s="225"/>
      <c r="B18" s="11"/>
      <c r="C18" s="245" t="s">
        <v>276</v>
      </c>
      <c r="D18" s="589">
        <v>34</v>
      </c>
      <c r="E18" s="6"/>
      <c r="F18" s="360">
        <f t="shared" si="0"/>
        <v>-0.10526315789473684</v>
      </c>
      <c r="G18" s="6"/>
      <c r="H18" s="588">
        <v>37</v>
      </c>
      <c r="I18" s="590">
        <v>36</v>
      </c>
      <c r="J18" s="590">
        <v>37</v>
      </c>
      <c r="K18" s="590">
        <v>39</v>
      </c>
      <c r="L18" s="589">
        <v>38</v>
      </c>
      <c r="M18" s="1"/>
      <c r="N18" s="229"/>
    </row>
    <row r="19" spans="1:22">
      <c r="A19" s="225"/>
      <c r="B19" s="11"/>
      <c r="C19" s="245" t="s">
        <v>277</v>
      </c>
      <c r="D19" s="589">
        <v>5</v>
      </c>
      <c r="E19" s="6"/>
      <c r="F19" s="1052">
        <f t="shared" si="0"/>
        <v>-0.16666666666666663</v>
      </c>
      <c r="G19" s="6"/>
      <c r="H19" s="588">
        <v>5</v>
      </c>
      <c r="I19" s="590">
        <v>5</v>
      </c>
      <c r="J19" s="590">
        <v>6</v>
      </c>
      <c r="K19" s="590">
        <v>6</v>
      </c>
      <c r="L19" s="589">
        <v>6</v>
      </c>
      <c r="M19" s="1"/>
      <c r="N19" s="229"/>
    </row>
    <row r="20" spans="1:22">
      <c r="A20" s="225"/>
      <c r="B20" s="11"/>
      <c r="C20" s="245" t="s">
        <v>481</v>
      </c>
      <c r="D20" s="363" t="s">
        <v>488</v>
      </c>
      <c r="E20" s="362"/>
      <c r="F20" s="329"/>
      <c r="G20" s="362"/>
      <c r="H20" s="357" t="s">
        <v>502</v>
      </c>
      <c r="I20" s="362" t="s">
        <v>487</v>
      </c>
      <c r="J20" s="362" t="s">
        <v>486</v>
      </c>
      <c r="K20" s="362" t="s">
        <v>485</v>
      </c>
      <c r="L20" s="888" t="s">
        <v>484</v>
      </c>
      <c r="M20" s="1"/>
      <c r="N20" s="229"/>
      <c r="P20" s="243"/>
      <c r="Q20" s="243"/>
      <c r="R20" s="243"/>
      <c r="S20" s="243"/>
      <c r="T20" s="243"/>
      <c r="U20" s="243"/>
      <c r="V20" s="243"/>
    </row>
    <row r="21" spans="1:22">
      <c r="A21" s="225"/>
      <c r="B21" s="11"/>
      <c r="C21" s="6"/>
      <c r="D21" s="466"/>
      <c r="E21" s="6"/>
      <c r="F21" s="1053"/>
      <c r="G21" s="6"/>
      <c r="H21" s="465"/>
      <c r="I21" s="467"/>
      <c r="J21" s="467"/>
      <c r="K21" s="467"/>
      <c r="L21" s="466"/>
      <c r="M21" s="274"/>
      <c r="N21" s="229"/>
      <c r="P21" s="243"/>
      <c r="Q21" s="243"/>
      <c r="R21" s="243"/>
      <c r="S21" s="243"/>
      <c r="T21" s="243"/>
      <c r="U21" s="243"/>
      <c r="V21" s="243"/>
    </row>
    <row r="22" spans="1:22" ht="14.25">
      <c r="A22" s="225"/>
      <c r="B22" s="11"/>
      <c r="C22" s="1065" t="s">
        <v>525</v>
      </c>
      <c r="D22" s="1066">
        <v>107</v>
      </c>
      <c r="E22" s="1067"/>
      <c r="F22" s="1068">
        <f t="shared" si="0"/>
        <v>0</v>
      </c>
      <c r="G22" s="1067"/>
      <c r="H22" s="1069">
        <v>107</v>
      </c>
      <c r="I22" s="1070">
        <v>105</v>
      </c>
      <c r="J22" s="1070">
        <v>105</v>
      </c>
      <c r="K22" s="1070">
        <v>110</v>
      </c>
      <c r="L22" s="1071">
        <v>107</v>
      </c>
      <c r="M22" s="1"/>
      <c r="N22" s="229"/>
      <c r="P22" s="243"/>
      <c r="Q22" s="243"/>
      <c r="R22" s="243"/>
      <c r="S22" s="243"/>
      <c r="T22" s="243"/>
      <c r="U22" s="243"/>
      <c r="V22" s="243"/>
    </row>
    <row r="23" spans="1:22">
      <c r="A23" s="225"/>
      <c r="B23" s="231"/>
      <c r="C23" s="6"/>
      <c r="D23" s="1040"/>
      <c r="E23" s="6"/>
      <c r="F23" s="883"/>
      <c r="G23" s="6"/>
      <c r="H23" s="1041"/>
      <c r="I23" s="1042"/>
      <c r="J23" s="1042"/>
      <c r="K23" s="1042"/>
      <c r="L23" s="1040"/>
      <c r="M23" s="274"/>
      <c r="N23" s="229"/>
    </row>
    <row r="24" spans="1:22" ht="14.25">
      <c r="A24" s="225"/>
      <c r="B24" s="11"/>
      <c r="C24" s="488" t="s">
        <v>579</v>
      </c>
      <c r="D24" s="903">
        <v>39</v>
      </c>
      <c r="E24" s="488"/>
      <c r="F24" s="1007">
        <f t="shared" si="0"/>
        <v>-0.26415094339622647</v>
      </c>
      <c r="G24" s="488"/>
      <c r="H24" s="1072">
        <v>48</v>
      </c>
      <c r="I24" s="1073">
        <v>44</v>
      </c>
      <c r="J24" s="1073">
        <v>45</v>
      </c>
      <c r="K24" s="1073">
        <v>52</v>
      </c>
      <c r="L24" s="903">
        <v>53</v>
      </c>
      <c r="M24" s="1"/>
      <c r="N24" s="229"/>
      <c r="R24" s="243"/>
    </row>
    <row r="25" spans="1:22">
      <c r="A25" s="225"/>
      <c r="B25" s="11"/>
      <c r="C25" s="4"/>
      <c r="D25" s="1040"/>
      <c r="E25" s="4"/>
      <c r="F25" s="883"/>
      <c r="G25" s="4"/>
      <c r="H25" s="1041"/>
      <c r="I25" s="1042"/>
      <c r="J25" s="1042"/>
      <c r="K25" s="1042"/>
      <c r="L25" s="1040"/>
      <c r="M25" s="1"/>
      <c r="N25" s="229"/>
    </row>
    <row r="26" spans="1:22" ht="14.25">
      <c r="A26" s="225"/>
      <c r="B26" s="231"/>
      <c r="C26" s="822" t="s">
        <v>526</v>
      </c>
      <c r="D26" s="399">
        <v>149</v>
      </c>
      <c r="E26" s="822"/>
      <c r="F26" s="334">
        <f t="shared" si="0"/>
        <v>5.6737588652482351E-2</v>
      </c>
      <c r="G26" s="822"/>
      <c r="H26" s="398">
        <v>145</v>
      </c>
      <c r="I26" s="400">
        <v>162</v>
      </c>
      <c r="J26" s="400">
        <v>122</v>
      </c>
      <c r="K26" s="400">
        <v>156</v>
      </c>
      <c r="L26" s="399">
        <v>141</v>
      </c>
      <c r="M26" s="1"/>
      <c r="N26" s="229"/>
    </row>
    <row r="27" spans="1:22">
      <c r="A27" s="225"/>
      <c r="B27" s="11"/>
      <c r="C27" s="6"/>
      <c r="D27" s="191"/>
      <c r="E27" s="6"/>
      <c r="F27" s="880"/>
      <c r="G27" s="6"/>
      <c r="H27" s="190"/>
      <c r="I27" s="163"/>
      <c r="J27" s="163"/>
      <c r="K27" s="163"/>
      <c r="L27" s="191"/>
      <c r="M27" s="3"/>
      <c r="N27" s="229"/>
    </row>
    <row r="28" spans="1:22" ht="9" customHeight="1">
      <c r="A28" s="225"/>
      <c r="B28" s="226"/>
      <c r="C28" s="226"/>
      <c r="D28" s="226"/>
      <c r="E28" s="226"/>
      <c r="F28" s="875"/>
      <c r="G28" s="226"/>
      <c r="H28" s="226"/>
      <c r="I28" s="226"/>
      <c r="J28" s="226"/>
      <c r="K28" s="226"/>
      <c r="L28" s="226"/>
      <c r="M28" s="269"/>
      <c r="N28" s="229"/>
    </row>
    <row r="29" spans="1:22" ht="14.25">
      <c r="A29" s="303"/>
      <c r="B29" s="257" t="s">
        <v>416</v>
      </c>
      <c r="C29" s="248"/>
      <c r="D29" s="257"/>
      <c r="E29" s="248"/>
      <c r="F29" s="224"/>
      <c r="G29" s="248"/>
      <c r="H29" s="257"/>
      <c r="I29" s="257"/>
      <c r="J29" s="257"/>
      <c r="K29" s="257"/>
      <c r="L29" s="257"/>
      <c r="M29" s="303"/>
      <c r="N29" s="303"/>
    </row>
    <row r="30" spans="1:22" ht="14.25">
      <c r="A30" s="303"/>
      <c r="B30" s="973" t="s">
        <v>565</v>
      </c>
      <c r="C30" s="248"/>
      <c r="D30" s="257"/>
      <c r="E30" s="248"/>
      <c r="F30" s="224"/>
      <c r="G30" s="248"/>
      <c r="H30" s="257"/>
      <c r="I30" s="257"/>
      <c r="J30" s="257"/>
      <c r="K30" s="257"/>
      <c r="L30" s="257"/>
      <c r="M30" s="303"/>
      <c r="N30" s="303"/>
    </row>
    <row r="31" spans="1:22" ht="14.25">
      <c r="A31" s="303"/>
      <c r="B31" s="1050" t="s">
        <v>534</v>
      </c>
      <c r="C31" s="973"/>
      <c r="D31" s="830"/>
      <c r="E31" s="973"/>
      <c r="F31" s="1051"/>
      <c r="G31" s="973"/>
      <c r="H31" s="830"/>
      <c r="I31" s="257"/>
      <c r="J31" s="257"/>
      <c r="K31" s="257"/>
      <c r="L31" s="257"/>
      <c r="M31" s="303"/>
      <c r="N31" s="303"/>
    </row>
    <row r="32" spans="1:22" ht="14.25">
      <c r="A32" s="303"/>
      <c r="B32" s="973" t="s">
        <v>527</v>
      </c>
      <c r="C32" s="248"/>
      <c r="D32" s="257"/>
      <c r="E32" s="248"/>
      <c r="F32" s="224"/>
      <c r="G32" s="248"/>
      <c r="H32" s="257"/>
      <c r="I32" s="257"/>
      <c r="J32" s="257"/>
      <c r="K32" s="257"/>
      <c r="L32" s="257"/>
      <c r="M32" s="303"/>
      <c r="N32" s="303"/>
    </row>
    <row r="33" s="973" customFormat="1"/>
  </sheetData>
  <sheetProtection password="8355" sheet="1" objects="1" scenarios="1"/>
  <phoneticPr fontId="13" type="noConversion"/>
  <printOptions horizontalCentered="1"/>
  <pageMargins left="0.74803149606299213" right="0.74803149606299213" top="0.98425196850393704" bottom="0.98425196850393704" header="0.51181102362204722" footer="0.51181102362204722"/>
  <pageSetup paperSize="9" scale="65" fitToHeight="0" orientation="portrait" r:id="rId1"/>
  <headerFooter alignWithMargins="0">
    <oddHeader>&amp;CKPN Investor Relations</oddHeader>
    <oddFooter>&amp;L&amp;8Q1 2012&amp;C&amp;8&amp;A&amp;R&amp;8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BreakPreview" zoomScale="85" zoomScaleNormal="100" zoomScaleSheetLayoutView="85" workbookViewId="0"/>
  </sheetViews>
  <sheetFormatPr defaultRowHeight="12"/>
  <cols>
    <col min="1" max="2" width="1.7109375" style="230" customWidth="1"/>
    <col min="3" max="3" width="47" style="230" bestFit="1" customWidth="1"/>
    <col min="4" max="4" width="8.7109375" style="230" customWidth="1"/>
    <col min="5" max="5" width="1.7109375" style="230" customWidth="1"/>
    <col min="6" max="6" width="8.7109375" style="207" customWidth="1"/>
    <col min="7" max="7" width="1.7109375" style="230" customWidth="1"/>
    <col min="8" max="12" width="8.7109375" style="230" customWidth="1"/>
    <col min="13" max="14" width="1.7109375" style="230" customWidth="1"/>
    <col min="15" max="16384" width="9.140625" style="230"/>
  </cols>
  <sheetData>
    <row r="1" spans="1:15" ht="9" customHeight="1">
      <c r="A1" s="225"/>
      <c r="B1" s="226"/>
      <c r="C1" s="226"/>
      <c r="D1" s="226"/>
      <c r="E1" s="226"/>
      <c r="F1" s="875"/>
      <c r="G1" s="226"/>
      <c r="H1" s="226"/>
      <c r="I1" s="226"/>
      <c r="J1" s="226"/>
      <c r="K1" s="226"/>
      <c r="L1" s="226"/>
      <c r="M1" s="269"/>
      <c r="N1" s="229"/>
    </row>
    <row r="2" spans="1:15">
      <c r="A2" s="225"/>
      <c r="B2" s="231"/>
      <c r="C2" s="280" t="s">
        <v>448</v>
      </c>
      <c r="D2" s="159" t="s">
        <v>459</v>
      </c>
      <c r="E2" s="160"/>
      <c r="F2" s="860" t="s">
        <v>578</v>
      </c>
      <c r="G2" s="160"/>
      <c r="H2" s="233">
        <v>2011</v>
      </c>
      <c r="I2" s="160" t="s">
        <v>409</v>
      </c>
      <c r="J2" s="160" t="s">
        <v>373</v>
      </c>
      <c r="K2" s="160" t="s">
        <v>321</v>
      </c>
      <c r="L2" s="885" t="s">
        <v>310</v>
      </c>
      <c r="M2" s="272"/>
      <c r="N2" s="229"/>
    </row>
    <row r="3" spans="1:15">
      <c r="A3" s="225"/>
      <c r="B3" s="11"/>
      <c r="C3" s="264"/>
      <c r="D3" s="159"/>
      <c r="E3" s="142"/>
      <c r="F3" s="876" t="s">
        <v>460</v>
      </c>
      <c r="G3" s="142"/>
      <c r="H3" s="158"/>
      <c r="I3" s="142"/>
      <c r="J3" s="142"/>
      <c r="K3" s="142"/>
      <c r="L3" s="828"/>
      <c r="M3" s="274"/>
      <c r="N3" s="229"/>
    </row>
    <row r="4" spans="1:15">
      <c r="A4" s="225"/>
      <c r="B4" s="11"/>
      <c r="C4" s="237"/>
      <c r="D4" s="188"/>
      <c r="E4" s="148"/>
      <c r="F4" s="169"/>
      <c r="G4" s="148"/>
      <c r="H4" s="167"/>
      <c r="I4" s="148"/>
      <c r="J4" s="148"/>
      <c r="K4" s="148"/>
      <c r="L4" s="798"/>
      <c r="M4" s="274"/>
      <c r="N4" s="229"/>
    </row>
    <row r="5" spans="1:15" ht="14.25">
      <c r="A5" s="225"/>
      <c r="B5" s="11"/>
      <c r="C5" s="488" t="s">
        <v>439</v>
      </c>
      <c r="D5" s="532"/>
      <c r="E5" s="533"/>
      <c r="F5" s="909"/>
      <c r="G5" s="533"/>
      <c r="H5" s="531"/>
      <c r="I5" s="533"/>
      <c r="J5" s="533"/>
      <c r="K5" s="533"/>
      <c r="L5" s="887"/>
      <c r="M5" s="274"/>
      <c r="N5" s="229"/>
    </row>
    <row r="6" spans="1:15" ht="14.25">
      <c r="A6" s="295"/>
      <c r="B6" s="130"/>
      <c r="C6" s="245" t="s">
        <v>585</v>
      </c>
      <c r="D6" s="363">
        <v>0.85</v>
      </c>
      <c r="E6" s="362"/>
      <c r="F6" s="329"/>
      <c r="G6" s="362"/>
      <c r="H6" s="357">
        <f>I6</f>
        <v>0.85</v>
      </c>
      <c r="I6" s="362">
        <v>0.85</v>
      </c>
      <c r="J6" s="362">
        <v>0.84</v>
      </c>
      <c r="K6" s="362">
        <v>0.84</v>
      </c>
      <c r="L6" s="888">
        <v>0.85</v>
      </c>
      <c r="M6" s="296"/>
      <c r="N6" s="297"/>
    </row>
    <row r="7" spans="1:15" ht="14.25">
      <c r="A7" s="295"/>
      <c r="B7" s="130"/>
      <c r="C7" s="245" t="s">
        <v>365</v>
      </c>
      <c r="D7" s="889">
        <v>0.65</v>
      </c>
      <c r="E7" s="362"/>
      <c r="F7" s="329"/>
      <c r="G7" s="362"/>
      <c r="H7" s="357">
        <f>I7</f>
        <v>0.64</v>
      </c>
      <c r="I7" s="362">
        <v>0.64</v>
      </c>
      <c r="J7" s="362">
        <v>0.62</v>
      </c>
      <c r="K7" s="362">
        <v>0.62</v>
      </c>
      <c r="L7" s="888">
        <v>0.6</v>
      </c>
      <c r="M7" s="296"/>
      <c r="N7" s="297"/>
    </row>
    <row r="8" spans="1:15">
      <c r="A8" s="295"/>
      <c r="B8" s="130"/>
      <c r="C8" s="245" t="s">
        <v>282</v>
      </c>
      <c r="D8" s="889">
        <v>0.17</v>
      </c>
      <c r="E8" s="359"/>
      <c r="F8" s="329"/>
      <c r="G8" s="359"/>
      <c r="H8" s="357">
        <f>I8</f>
        <v>0.17</v>
      </c>
      <c r="I8" s="359">
        <v>0.17</v>
      </c>
      <c r="J8" s="359">
        <v>0.17</v>
      </c>
      <c r="K8" s="359">
        <v>0.17</v>
      </c>
      <c r="L8" s="889">
        <v>0.17</v>
      </c>
      <c r="M8" s="296"/>
      <c r="N8" s="229"/>
    </row>
    <row r="9" spans="1:15">
      <c r="A9" s="225"/>
      <c r="B9" s="11"/>
      <c r="C9" s="237"/>
      <c r="D9" s="365"/>
      <c r="E9" s="361"/>
      <c r="F9" s="910"/>
      <c r="G9" s="361"/>
      <c r="H9" s="364"/>
      <c r="I9" s="361"/>
      <c r="J9" s="361"/>
      <c r="K9" s="361"/>
      <c r="L9" s="890"/>
      <c r="M9" s="274"/>
      <c r="N9" s="295"/>
    </row>
    <row r="10" spans="1:15">
      <c r="A10" s="295"/>
      <c r="B10" s="1"/>
      <c r="C10" s="488" t="s">
        <v>56</v>
      </c>
      <c r="D10" s="365"/>
      <c r="E10" s="361"/>
      <c r="F10" s="910"/>
      <c r="G10" s="361"/>
      <c r="H10" s="364"/>
      <c r="I10" s="361"/>
      <c r="J10" s="361"/>
      <c r="K10" s="361"/>
      <c r="L10" s="890"/>
      <c r="M10" s="274"/>
      <c r="N10" s="295"/>
    </row>
    <row r="11" spans="1:15" ht="14.25">
      <c r="A11" s="295"/>
      <c r="B11" s="130"/>
      <c r="C11" s="245" t="s">
        <v>383</v>
      </c>
      <c r="D11" s="1074" t="s">
        <v>573</v>
      </c>
      <c r="E11" s="1075"/>
      <c r="F11" s="944"/>
      <c r="G11" s="1075"/>
      <c r="H11" s="357" t="str">
        <f t="shared" ref="H11:H15" si="0">I11</f>
        <v>&gt;45%</v>
      </c>
      <c r="I11" s="1075" t="s">
        <v>575</v>
      </c>
      <c r="J11" s="1075" t="s">
        <v>575</v>
      </c>
      <c r="K11" s="1075" t="s">
        <v>575</v>
      </c>
      <c r="L11" s="1076" t="s">
        <v>575</v>
      </c>
      <c r="M11" s="296"/>
      <c r="N11" s="295"/>
      <c r="O11" s="257"/>
    </row>
    <row r="12" spans="1:15" ht="14.25">
      <c r="A12" s="295"/>
      <c r="B12" s="130"/>
      <c r="C12" s="245" t="s">
        <v>384</v>
      </c>
      <c r="D12" s="363" t="s">
        <v>574</v>
      </c>
      <c r="E12" s="1075"/>
      <c r="F12" s="329"/>
      <c r="G12" s="1075"/>
      <c r="H12" s="357" t="str">
        <f t="shared" si="0"/>
        <v>&gt;80%</v>
      </c>
      <c r="I12" s="1075" t="s">
        <v>574</v>
      </c>
      <c r="J12" s="1075" t="s">
        <v>574</v>
      </c>
      <c r="K12" s="1075" t="s">
        <v>574</v>
      </c>
      <c r="L12" s="1076" t="s">
        <v>574</v>
      </c>
      <c r="M12" s="296"/>
      <c r="N12" s="297"/>
    </row>
    <row r="13" spans="1:15" ht="14.25">
      <c r="A13" s="295"/>
      <c r="B13" s="130"/>
      <c r="C13" s="245" t="s">
        <v>348</v>
      </c>
      <c r="D13" s="535">
        <v>0.34</v>
      </c>
      <c r="E13" s="536"/>
      <c r="F13" s="877"/>
      <c r="G13" s="536"/>
      <c r="H13" s="534">
        <f t="shared" si="0"/>
        <v>0.34</v>
      </c>
      <c r="I13" s="536">
        <v>0.34</v>
      </c>
      <c r="J13" s="536">
        <v>0.35</v>
      </c>
      <c r="K13" s="536">
        <v>0.35</v>
      </c>
      <c r="L13" s="891">
        <v>0.36</v>
      </c>
      <c r="M13" s="296"/>
      <c r="N13" s="297"/>
    </row>
    <row r="14" spans="1:15" ht="14.25">
      <c r="A14" s="295"/>
      <c r="B14" s="271"/>
      <c r="C14" s="245" t="s">
        <v>385</v>
      </c>
      <c r="D14" s="363">
        <v>0.39</v>
      </c>
      <c r="E14" s="362"/>
      <c r="F14" s="329"/>
      <c r="G14" s="362"/>
      <c r="H14" s="357">
        <f t="shared" si="0"/>
        <v>0.4</v>
      </c>
      <c r="I14" s="362">
        <v>0.4</v>
      </c>
      <c r="J14" s="362">
        <v>0.4</v>
      </c>
      <c r="K14" s="362">
        <v>0.41</v>
      </c>
      <c r="L14" s="888">
        <v>0.41</v>
      </c>
      <c r="M14" s="296"/>
      <c r="N14" s="297"/>
    </row>
    <row r="15" spans="1:15">
      <c r="A15" s="295"/>
      <c r="B15" s="273"/>
      <c r="C15" s="245" t="s">
        <v>280</v>
      </c>
      <c r="D15" s="535">
        <v>0.18</v>
      </c>
      <c r="E15" s="537"/>
      <c r="F15" s="877"/>
      <c r="G15" s="537"/>
      <c r="H15" s="534">
        <f t="shared" si="0"/>
        <v>0.17</v>
      </c>
      <c r="I15" s="537">
        <v>0.17</v>
      </c>
      <c r="J15" s="537">
        <v>0.17</v>
      </c>
      <c r="K15" s="537">
        <v>0.16</v>
      </c>
      <c r="L15" s="892">
        <v>0.16</v>
      </c>
      <c r="M15" s="296"/>
      <c r="N15" s="229"/>
    </row>
    <row r="16" spans="1:15">
      <c r="A16" s="225"/>
      <c r="B16" s="273"/>
      <c r="C16" s="237"/>
      <c r="D16" s="366"/>
      <c r="E16" s="367"/>
      <c r="F16" s="910"/>
      <c r="G16" s="367"/>
      <c r="H16" s="368"/>
      <c r="I16" s="367"/>
      <c r="J16" s="367"/>
      <c r="K16" s="367"/>
      <c r="L16" s="893"/>
      <c r="M16" s="274"/>
      <c r="N16" s="295"/>
    </row>
    <row r="17" spans="1:17">
      <c r="A17" s="267"/>
      <c r="B17" s="7"/>
      <c r="C17" s="488" t="s">
        <v>301</v>
      </c>
      <c r="D17" s="369">
        <f>D18+D19</f>
        <v>2688</v>
      </c>
      <c r="E17" s="370"/>
      <c r="F17" s="884">
        <f>D17/L17-1</f>
        <v>-7.9136690647481966E-2</v>
      </c>
      <c r="G17" s="370"/>
      <c r="H17" s="354">
        <f>H18+H19</f>
        <v>2761</v>
      </c>
      <c r="I17" s="370">
        <f>I18+I19</f>
        <v>2761</v>
      </c>
      <c r="J17" s="370">
        <f>J18+J19</f>
        <v>2814</v>
      </c>
      <c r="K17" s="370">
        <f>K18+K19</f>
        <v>2868</v>
      </c>
      <c r="L17" s="894">
        <f>L18+L19</f>
        <v>2919</v>
      </c>
      <c r="M17" s="7"/>
      <c r="N17" s="276"/>
    </row>
    <row r="18" spans="1:17">
      <c r="A18" s="229"/>
      <c r="B18" s="130"/>
      <c r="C18" s="245" t="s">
        <v>345</v>
      </c>
      <c r="D18" s="374">
        <v>1293</v>
      </c>
      <c r="E18" s="409"/>
      <c r="F18" s="360">
        <f t="shared" ref="F18:F41" si="1">D18/L18-1</f>
        <v>-0.18883312421580933</v>
      </c>
      <c r="G18" s="409"/>
      <c r="H18" s="642">
        <f>I18</f>
        <v>1379</v>
      </c>
      <c r="I18" s="409">
        <v>1379</v>
      </c>
      <c r="J18" s="409">
        <v>1454</v>
      </c>
      <c r="K18" s="409">
        <v>1526</v>
      </c>
      <c r="L18" s="895">
        <v>1594</v>
      </c>
      <c r="M18" s="130"/>
      <c r="N18" s="295"/>
    </row>
    <row r="19" spans="1:17" ht="14.25">
      <c r="A19" s="229"/>
      <c r="B19" s="271"/>
      <c r="C19" s="245" t="s">
        <v>347</v>
      </c>
      <c r="D19" s="374">
        <v>1395</v>
      </c>
      <c r="E19" s="409"/>
      <c r="F19" s="329">
        <f t="shared" si="1"/>
        <v>5.2830188679245271E-2</v>
      </c>
      <c r="G19" s="409"/>
      <c r="H19" s="642">
        <f>I19</f>
        <v>1382</v>
      </c>
      <c r="I19" s="409">
        <v>1382</v>
      </c>
      <c r="J19" s="409">
        <v>1360</v>
      </c>
      <c r="K19" s="409">
        <v>1342</v>
      </c>
      <c r="L19" s="895">
        <v>1325</v>
      </c>
      <c r="M19" s="130"/>
      <c r="N19" s="297"/>
      <c r="P19" s="250"/>
      <c r="Q19" s="250"/>
    </row>
    <row r="20" spans="1:17">
      <c r="A20" s="297"/>
      <c r="B20" s="1"/>
      <c r="C20" s="237"/>
      <c r="D20" s="511"/>
      <c r="E20" s="404"/>
      <c r="F20" s="911"/>
      <c r="G20" s="404"/>
      <c r="H20" s="538"/>
      <c r="I20" s="404"/>
      <c r="J20" s="404"/>
      <c r="K20" s="404"/>
      <c r="L20" s="896"/>
      <c r="M20" s="274"/>
      <c r="N20" s="229"/>
    </row>
    <row r="21" spans="1:17" s="118" customFormat="1" ht="14.25">
      <c r="A21" s="298"/>
      <c r="B21" s="130"/>
      <c r="C21" s="488" t="s">
        <v>438</v>
      </c>
      <c r="D21" s="375">
        <v>-50</v>
      </c>
      <c r="E21" s="376"/>
      <c r="F21" s="912">
        <f t="shared" si="1"/>
        <v>0</v>
      </c>
      <c r="G21" s="376"/>
      <c r="H21" s="354">
        <f>L21+K21+J21+I21</f>
        <v>-170</v>
      </c>
      <c r="I21" s="376">
        <v>-40</v>
      </c>
      <c r="J21" s="376">
        <v>-35</v>
      </c>
      <c r="K21" s="376">
        <v>-45</v>
      </c>
      <c r="L21" s="897">
        <v>-50</v>
      </c>
      <c r="M21" s="1"/>
      <c r="N21" s="299"/>
    </row>
    <row r="22" spans="1:17" s="118" customFormat="1">
      <c r="A22" s="298"/>
      <c r="B22" s="130"/>
      <c r="C22" s="2"/>
      <c r="D22" s="375"/>
      <c r="E22" s="371"/>
      <c r="F22" s="912"/>
      <c r="G22" s="371"/>
      <c r="H22" s="354"/>
      <c r="I22" s="371"/>
      <c r="J22" s="371"/>
      <c r="K22" s="371"/>
      <c r="L22" s="898"/>
      <c r="M22" s="1"/>
      <c r="N22" s="299"/>
    </row>
    <row r="23" spans="1:17" s="118" customFormat="1">
      <c r="A23" s="298"/>
      <c r="B23" s="130"/>
      <c r="C23" s="488" t="s">
        <v>545</v>
      </c>
      <c r="D23" s="1054">
        <v>1.94</v>
      </c>
      <c r="E23" s="656"/>
      <c r="F23" s="912">
        <f t="shared" si="1"/>
        <v>4.8648648648648596E-2</v>
      </c>
      <c r="G23" s="656"/>
      <c r="H23" s="696">
        <v>1.92</v>
      </c>
      <c r="I23" s="341">
        <v>1.92</v>
      </c>
      <c r="J23" s="341">
        <v>1.89</v>
      </c>
      <c r="K23" s="341">
        <v>1.87</v>
      </c>
      <c r="L23" s="1055">
        <v>1.85</v>
      </c>
      <c r="M23" s="1"/>
      <c r="N23" s="299"/>
    </row>
    <row r="24" spans="1:17" s="118" customFormat="1">
      <c r="A24" s="298"/>
      <c r="B24" s="130"/>
      <c r="C24" s="2"/>
      <c r="D24" s="375"/>
      <c r="E24" s="371"/>
      <c r="F24" s="912"/>
      <c r="G24" s="371"/>
      <c r="H24" s="354"/>
      <c r="I24" s="371"/>
      <c r="J24" s="371"/>
      <c r="K24" s="371"/>
      <c r="L24" s="898"/>
      <c r="M24" s="1"/>
      <c r="N24" s="299"/>
    </row>
    <row r="25" spans="1:17" s="118" customFormat="1">
      <c r="A25" s="298"/>
      <c r="B25" s="130"/>
      <c r="C25" s="488" t="s">
        <v>503</v>
      </c>
      <c r="D25" s="380">
        <v>39</v>
      </c>
      <c r="E25" s="656"/>
      <c r="F25" s="912">
        <f t="shared" ref="F25" si="2">D25/L25-1</f>
        <v>2.6315789473684292E-2</v>
      </c>
      <c r="G25" s="656"/>
      <c r="H25" s="382">
        <v>39</v>
      </c>
      <c r="I25" s="381">
        <v>39.299999999999997</v>
      </c>
      <c r="J25" s="381">
        <v>38.799999999999997</v>
      </c>
      <c r="K25" s="381">
        <v>38.4</v>
      </c>
      <c r="L25" s="900">
        <v>38</v>
      </c>
      <c r="M25" s="1"/>
      <c r="N25" s="299"/>
    </row>
    <row r="26" spans="1:17" s="118" customFormat="1">
      <c r="A26" s="298"/>
      <c r="B26" s="130"/>
      <c r="C26" s="2"/>
      <c r="D26" s="375"/>
      <c r="E26" s="371"/>
      <c r="F26" s="912"/>
      <c r="G26" s="371"/>
      <c r="H26" s="354"/>
      <c r="I26" s="371"/>
      <c r="J26" s="371"/>
      <c r="K26" s="371"/>
      <c r="L26" s="898"/>
      <c r="M26" s="1"/>
      <c r="N26" s="299"/>
    </row>
    <row r="27" spans="1:17" ht="14.25">
      <c r="A27" s="295"/>
      <c r="B27" s="273"/>
      <c r="C27" s="488" t="s">
        <v>346</v>
      </c>
      <c r="D27" s="375">
        <v>703</v>
      </c>
      <c r="E27" s="371"/>
      <c r="F27" s="1029">
        <f t="shared" si="1"/>
        <v>0.31647940074906367</v>
      </c>
      <c r="G27" s="371"/>
      <c r="H27" s="354">
        <f>I27</f>
        <v>658</v>
      </c>
      <c r="I27" s="371">
        <v>658</v>
      </c>
      <c r="J27" s="371">
        <v>607</v>
      </c>
      <c r="K27" s="371">
        <v>565</v>
      </c>
      <c r="L27" s="898">
        <v>534</v>
      </c>
      <c r="M27" s="1"/>
      <c r="N27" s="295"/>
    </row>
    <row r="28" spans="1:17">
      <c r="A28" s="295"/>
      <c r="B28" s="273"/>
      <c r="C28" s="237"/>
      <c r="D28" s="378"/>
      <c r="E28" s="373"/>
      <c r="F28" s="910"/>
      <c r="G28" s="373"/>
      <c r="H28" s="391"/>
      <c r="I28" s="373"/>
      <c r="J28" s="373"/>
      <c r="K28" s="373"/>
      <c r="L28" s="899"/>
      <c r="M28" s="274"/>
      <c r="N28" s="297"/>
    </row>
    <row r="29" spans="1:17">
      <c r="A29" s="295"/>
      <c r="B29" s="273"/>
      <c r="C29" s="488" t="s">
        <v>57</v>
      </c>
      <c r="D29" s="380">
        <v>27</v>
      </c>
      <c r="E29" s="381"/>
      <c r="F29" s="912">
        <f>D29/L29-1</f>
        <v>0</v>
      </c>
      <c r="G29" s="381"/>
      <c r="H29" s="382">
        <v>27</v>
      </c>
      <c r="I29" s="381">
        <v>27</v>
      </c>
      <c r="J29" s="381">
        <v>27</v>
      </c>
      <c r="K29" s="381">
        <v>27</v>
      </c>
      <c r="L29" s="900">
        <v>27</v>
      </c>
      <c r="M29" s="1"/>
      <c r="N29" s="229"/>
    </row>
    <row r="30" spans="1:17">
      <c r="A30" s="297"/>
      <c r="B30" s="271"/>
      <c r="C30" s="6"/>
      <c r="D30" s="385"/>
      <c r="E30" s="386"/>
      <c r="F30" s="329"/>
      <c r="G30" s="386"/>
      <c r="H30" s="372"/>
      <c r="I30" s="386"/>
      <c r="J30" s="386"/>
      <c r="K30" s="386"/>
      <c r="L30" s="902"/>
      <c r="M30" s="1"/>
      <c r="N30" s="295"/>
    </row>
    <row r="31" spans="1:17">
      <c r="A31" s="297"/>
      <c r="B31" s="273"/>
      <c r="C31" s="488" t="s">
        <v>475</v>
      </c>
      <c r="D31" s="389">
        <v>173</v>
      </c>
      <c r="E31" s="390"/>
      <c r="F31" s="334">
        <f t="shared" si="1"/>
        <v>-3.8888888888888862E-2</v>
      </c>
      <c r="G31" s="390"/>
      <c r="H31" s="806">
        <v>172</v>
      </c>
      <c r="I31" s="390">
        <v>174</v>
      </c>
      <c r="J31" s="390">
        <v>164</v>
      </c>
      <c r="K31" s="390">
        <v>167</v>
      </c>
      <c r="L31" s="903">
        <v>180</v>
      </c>
      <c r="M31" s="1"/>
      <c r="N31" s="297"/>
    </row>
    <row r="32" spans="1:17">
      <c r="A32" s="297"/>
      <c r="B32" s="273"/>
      <c r="C32" s="2"/>
      <c r="D32" s="540"/>
      <c r="E32" s="541"/>
      <c r="F32" s="879"/>
      <c r="G32" s="541"/>
      <c r="H32" s="539"/>
      <c r="I32" s="541"/>
      <c r="J32" s="541"/>
      <c r="K32" s="541"/>
      <c r="L32" s="904"/>
      <c r="M32" s="1"/>
      <c r="N32" s="297"/>
    </row>
    <row r="33" spans="1:14" ht="14.25">
      <c r="A33" s="295"/>
      <c r="B33" s="271"/>
      <c r="C33" s="488" t="s">
        <v>349</v>
      </c>
      <c r="D33" s="375">
        <v>2516</v>
      </c>
      <c r="E33" s="371"/>
      <c r="F33" s="912">
        <f t="shared" si="1"/>
        <v>-2.0630595562475706E-2</v>
      </c>
      <c r="G33" s="371"/>
      <c r="H33" s="354">
        <f>I33</f>
        <v>2538</v>
      </c>
      <c r="I33" s="371">
        <v>2538</v>
      </c>
      <c r="J33" s="371">
        <v>2547</v>
      </c>
      <c r="K33" s="371">
        <v>2558</v>
      </c>
      <c r="L33" s="898">
        <v>2569</v>
      </c>
      <c r="M33" s="1"/>
      <c r="N33" s="295"/>
    </row>
    <row r="34" spans="1:14">
      <c r="A34" s="225"/>
      <c r="B34" s="271"/>
      <c r="C34" s="237"/>
      <c r="D34" s="377"/>
      <c r="E34" s="371"/>
      <c r="F34" s="334"/>
      <c r="G34" s="371"/>
      <c r="H34" s="372"/>
      <c r="I34" s="371"/>
      <c r="J34" s="371"/>
      <c r="K34" s="371"/>
      <c r="L34" s="898"/>
      <c r="M34" s="274"/>
      <c r="N34" s="297"/>
    </row>
    <row r="35" spans="1:14">
      <c r="A35" s="295"/>
      <c r="B35" s="273"/>
      <c r="C35" s="488" t="s">
        <v>87</v>
      </c>
      <c r="D35" s="380">
        <v>33</v>
      </c>
      <c r="E35" s="381"/>
      <c r="F35" s="912">
        <f t="shared" si="1"/>
        <v>0</v>
      </c>
      <c r="G35" s="381"/>
      <c r="H35" s="382">
        <v>33</v>
      </c>
      <c r="I35" s="381">
        <v>33</v>
      </c>
      <c r="J35" s="381">
        <v>33</v>
      </c>
      <c r="K35" s="381">
        <v>32</v>
      </c>
      <c r="L35" s="900">
        <v>33</v>
      </c>
      <c r="M35" s="1"/>
      <c r="N35" s="229"/>
    </row>
    <row r="36" spans="1:14">
      <c r="A36" s="297"/>
      <c r="B36" s="130"/>
      <c r="C36" s="237"/>
      <c r="D36" s="377"/>
      <c r="E36" s="371"/>
      <c r="F36" s="334"/>
      <c r="G36" s="371"/>
      <c r="H36" s="388"/>
      <c r="I36" s="371"/>
      <c r="J36" s="371"/>
      <c r="K36" s="371"/>
      <c r="L36" s="898"/>
      <c r="M36" s="274"/>
      <c r="N36" s="295"/>
    </row>
    <row r="37" spans="1:14" ht="14.25">
      <c r="A37" s="297"/>
      <c r="B37" s="271"/>
      <c r="C37" s="488" t="s">
        <v>350</v>
      </c>
      <c r="D37" s="369">
        <v>1453</v>
      </c>
      <c r="E37" s="370"/>
      <c r="F37" s="1028">
        <v>0.16988727858293085</v>
      </c>
      <c r="G37" s="370"/>
      <c r="H37" s="354">
        <v>1400</v>
      </c>
      <c r="I37" s="370">
        <v>1400</v>
      </c>
      <c r="J37" s="370">
        <v>1342</v>
      </c>
      <c r="K37" s="370">
        <v>1284</v>
      </c>
      <c r="L37" s="894">
        <v>1242</v>
      </c>
      <c r="M37" s="1"/>
      <c r="N37" s="297"/>
    </row>
    <row r="38" spans="1:14">
      <c r="A38" s="295"/>
      <c r="B38" s="274"/>
      <c r="C38" s="245" t="s">
        <v>582</v>
      </c>
      <c r="D38" s="374">
        <v>801</v>
      </c>
      <c r="E38" s="409"/>
      <c r="F38" s="329">
        <f t="shared" si="1"/>
        <v>-9.1836734693877542E-2</v>
      </c>
      <c r="G38" s="409"/>
      <c r="H38" s="642">
        <f>I38</f>
        <v>827</v>
      </c>
      <c r="I38" s="409">
        <v>827</v>
      </c>
      <c r="J38" s="409">
        <v>853</v>
      </c>
      <c r="K38" s="409">
        <v>868</v>
      </c>
      <c r="L38" s="895">
        <v>882</v>
      </c>
      <c r="M38" s="130"/>
      <c r="N38" s="297"/>
    </row>
    <row r="39" spans="1:14">
      <c r="A39" s="295"/>
      <c r="B39" s="274"/>
      <c r="C39" s="245" t="s">
        <v>474</v>
      </c>
      <c r="D39" s="374">
        <v>652</v>
      </c>
      <c r="E39" s="409"/>
      <c r="F39" s="360">
        <v>0.81111111111111112</v>
      </c>
      <c r="G39" s="409"/>
      <c r="H39" s="642">
        <v>573</v>
      </c>
      <c r="I39" s="409">
        <v>573</v>
      </c>
      <c r="J39" s="409">
        <v>489</v>
      </c>
      <c r="K39" s="409">
        <v>416</v>
      </c>
      <c r="L39" s="895">
        <v>360</v>
      </c>
      <c r="M39" s="130"/>
      <c r="N39" s="297"/>
    </row>
    <row r="40" spans="1:14">
      <c r="A40" s="295"/>
      <c r="B40" s="1"/>
      <c r="C40" s="237"/>
      <c r="D40" s="403"/>
      <c r="E40" s="501"/>
      <c r="F40" s="883"/>
      <c r="G40" s="501"/>
      <c r="H40" s="538"/>
      <c r="I40" s="501"/>
      <c r="J40" s="501"/>
      <c r="K40" s="501"/>
      <c r="L40" s="905"/>
      <c r="M40" s="274"/>
      <c r="N40" s="229"/>
    </row>
    <row r="41" spans="1:14">
      <c r="A41" s="297"/>
      <c r="B41" s="130"/>
      <c r="C41" s="488" t="s">
        <v>223</v>
      </c>
      <c r="D41" s="380">
        <v>12</v>
      </c>
      <c r="E41" s="381"/>
      <c r="F41" s="912">
        <f t="shared" si="1"/>
        <v>9.0909090909090828E-2</v>
      </c>
      <c r="G41" s="381"/>
      <c r="H41" s="382">
        <v>11</v>
      </c>
      <c r="I41" s="381">
        <v>12</v>
      </c>
      <c r="J41" s="381">
        <v>11</v>
      </c>
      <c r="K41" s="381">
        <v>11</v>
      </c>
      <c r="L41" s="900">
        <v>11</v>
      </c>
      <c r="M41" s="1"/>
      <c r="N41" s="295"/>
    </row>
    <row r="42" spans="1:14">
      <c r="A42" s="295"/>
      <c r="B42" s="274"/>
      <c r="C42" s="245"/>
      <c r="D42" s="466"/>
      <c r="E42" s="467"/>
      <c r="F42" s="881"/>
      <c r="G42" s="467"/>
      <c r="H42" s="542"/>
      <c r="I42" s="467"/>
      <c r="J42" s="467"/>
      <c r="K42" s="467"/>
      <c r="L42" s="906"/>
      <c r="M42" s="130"/>
      <c r="N42" s="295"/>
    </row>
    <row r="43" spans="1:14">
      <c r="A43" s="295"/>
      <c r="B43" s="274"/>
      <c r="C43" s="1077" t="s">
        <v>576</v>
      </c>
      <c r="D43" s="1078">
        <v>125</v>
      </c>
      <c r="E43" s="1079"/>
      <c r="F43" s="1080" t="s">
        <v>498</v>
      </c>
      <c r="G43" s="1079"/>
      <c r="H43" s="1081">
        <f>I43</f>
        <v>102</v>
      </c>
      <c r="I43" s="1079">
        <v>102</v>
      </c>
      <c r="J43" s="1079">
        <v>77</v>
      </c>
      <c r="K43" s="1079">
        <v>61</v>
      </c>
      <c r="L43" s="1082">
        <v>50</v>
      </c>
      <c r="M43" s="130"/>
      <c r="N43" s="295"/>
    </row>
    <row r="44" spans="1:14">
      <c r="A44" s="295"/>
      <c r="B44" s="274"/>
      <c r="C44" s="6"/>
      <c r="D44" s="191"/>
      <c r="E44" s="163"/>
      <c r="F44" s="880"/>
      <c r="G44" s="163"/>
      <c r="H44" s="190"/>
      <c r="I44" s="163"/>
      <c r="J44" s="163"/>
      <c r="K44" s="163"/>
      <c r="L44" s="907"/>
      <c r="M44" s="130"/>
      <c r="N44" s="295"/>
    </row>
    <row r="45" spans="1:14" ht="9" customHeight="1">
      <c r="A45" s="225"/>
      <c r="B45" s="226"/>
      <c r="C45" s="226"/>
      <c r="D45" s="226"/>
      <c r="E45" s="226"/>
      <c r="F45" s="875"/>
      <c r="G45" s="226"/>
      <c r="H45" s="226"/>
      <c r="I45" s="226"/>
      <c r="J45" s="226"/>
      <c r="K45" s="226"/>
      <c r="L45" s="226"/>
      <c r="M45" s="269"/>
      <c r="N45" s="229"/>
    </row>
    <row r="46" spans="1:14" s="248" customFormat="1" ht="14.25">
      <c r="A46" s="300"/>
      <c r="B46" s="983" t="s">
        <v>482</v>
      </c>
      <c r="D46" s="257"/>
      <c r="E46" s="257"/>
      <c r="F46" s="224"/>
      <c r="G46" s="257"/>
      <c r="H46" s="257"/>
      <c r="I46" s="257"/>
      <c r="J46" s="257"/>
      <c r="K46" s="257"/>
      <c r="L46" s="257"/>
      <c r="M46" s="301"/>
      <c r="N46" s="300"/>
    </row>
    <row r="47" spans="1:14" s="248" customFormat="1" ht="14.25">
      <c r="A47" s="300"/>
      <c r="B47" s="983" t="s">
        <v>483</v>
      </c>
      <c r="D47" s="257"/>
      <c r="E47" s="257"/>
      <c r="F47" s="224"/>
      <c r="G47" s="257"/>
      <c r="H47" s="257"/>
      <c r="I47" s="257"/>
      <c r="J47" s="257"/>
      <c r="K47" s="257"/>
      <c r="L47" s="257"/>
      <c r="M47" s="301"/>
      <c r="N47" s="300"/>
    </row>
    <row r="48" spans="1:14" s="248" customFormat="1" ht="14.25">
      <c r="A48" s="300"/>
      <c r="B48" s="983" t="s">
        <v>583</v>
      </c>
      <c r="D48" s="257"/>
      <c r="E48" s="257"/>
      <c r="F48" s="224"/>
      <c r="G48" s="257"/>
      <c r="H48" s="257"/>
      <c r="I48" s="257"/>
      <c r="J48" s="257"/>
      <c r="K48" s="257"/>
      <c r="L48" s="257"/>
      <c r="M48" s="301"/>
      <c r="N48" s="300"/>
    </row>
    <row r="49" spans="1:14" s="248" customFormat="1" ht="14.25">
      <c r="A49" s="300"/>
      <c r="B49" s="983" t="s">
        <v>584</v>
      </c>
      <c r="D49" s="257"/>
      <c r="E49" s="257"/>
      <c r="F49" s="224"/>
      <c r="G49" s="257"/>
      <c r="H49" s="257"/>
      <c r="I49" s="257"/>
      <c r="J49" s="257"/>
      <c r="K49" s="257"/>
      <c r="L49" s="257"/>
      <c r="M49" s="301"/>
      <c r="N49" s="300"/>
    </row>
    <row r="50" spans="1:14" s="248" customFormat="1" ht="14.25">
      <c r="A50" s="300"/>
      <c r="B50" s="983" t="s">
        <v>546</v>
      </c>
      <c r="D50" s="257"/>
      <c r="E50" s="257"/>
      <c r="F50" s="224"/>
      <c r="G50" s="257"/>
      <c r="H50" s="257"/>
      <c r="I50" s="257"/>
      <c r="J50" s="257"/>
      <c r="K50" s="257"/>
      <c r="L50" s="257"/>
      <c r="M50" s="301"/>
      <c r="N50" s="300"/>
    </row>
    <row r="51" spans="1:14">
      <c r="A51" s="300"/>
      <c r="B51" s="302"/>
      <c r="C51" s="302"/>
      <c r="D51" s="302"/>
      <c r="E51" s="302"/>
      <c r="F51" s="913"/>
      <c r="G51" s="302"/>
      <c r="H51" s="302"/>
      <c r="I51" s="302"/>
      <c r="J51" s="302"/>
      <c r="K51" s="302"/>
      <c r="L51" s="302"/>
      <c r="M51" s="301"/>
      <c r="N51" s="300"/>
    </row>
  </sheetData>
  <sheetProtection password="8355" sheet="1" objects="1" scenarios="1"/>
  <printOptions horizontalCentered="1"/>
  <pageMargins left="0.74803149606299213" right="0.74803149606299213" top="0.98425196850393704" bottom="0.98425196850393704" header="0.51181102362204722" footer="0.51181102362204722"/>
  <pageSetup paperSize="9" scale="65" fitToHeight="0" orientation="portrait" r:id="rId1"/>
  <headerFooter alignWithMargins="0">
    <oddHeader>&amp;CKPN Investor Relations</oddHeader>
    <oddFooter>&amp;L&amp;8Q1 2012&amp;C&amp;8&amp;A&amp;R&amp;8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Index</vt:lpstr>
      <vt:lpstr>P&amp;L</vt:lpstr>
      <vt:lpstr>Revenues</vt:lpstr>
      <vt:lpstr>Expenses</vt:lpstr>
      <vt:lpstr>Profit &amp; Margin</vt:lpstr>
      <vt:lpstr>FTE, MTA and Roaming impact</vt:lpstr>
      <vt:lpstr>Growth analysis</vt:lpstr>
      <vt:lpstr>Consumer Mobile KPIs</vt:lpstr>
      <vt:lpstr>Consumer Residential KPIs</vt:lpstr>
      <vt:lpstr>Business KPIs</vt:lpstr>
      <vt:lpstr>NetCo KPIs</vt:lpstr>
      <vt:lpstr>Corporate Market KPIs</vt:lpstr>
      <vt:lpstr>iBasis KPIs</vt:lpstr>
      <vt:lpstr>Mobile International KPIs</vt:lpstr>
      <vt:lpstr>Cash flow, Capex &amp; Debt</vt:lpstr>
      <vt:lpstr>Bond overview</vt:lpstr>
      <vt:lpstr>Tariffs</vt:lpstr>
      <vt:lpstr>'Bond overview'!Print_Area</vt:lpstr>
      <vt:lpstr>'Business KPIs'!Print_Area</vt:lpstr>
      <vt:lpstr>'Cash flow, Capex &amp; Debt'!Print_Area</vt:lpstr>
      <vt:lpstr>'Consumer Mobile KPIs'!Print_Area</vt:lpstr>
      <vt:lpstr>'Consumer Residential KPIs'!Print_Area</vt:lpstr>
      <vt:lpstr>'Corporate Market KPIs'!Print_Area</vt:lpstr>
      <vt:lpstr>Expenses!Print_Area</vt:lpstr>
      <vt:lpstr>'FTE, MTA and Roaming impact'!Print_Area</vt:lpstr>
      <vt:lpstr>'Growth analysis'!Print_Area</vt:lpstr>
      <vt:lpstr>'iBasis KPIs'!Print_Area</vt:lpstr>
      <vt:lpstr>Index!Print_Area</vt:lpstr>
      <vt:lpstr>'Mobile International KPIs'!Print_Area</vt:lpstr>
      <vt:lpstr>'NetCo KPIs'!Print_Area</vt:lpstr>
      <vt:lpstr>'P&amp;L'!Print_Area</vt:lpstr>
      <vt:lpstr>'Profit &amp; Margin'!Print_Area</vt:lpstr>
      <vt:lpstr>Revenues!Print_Area</vt:lpstr>
      <vt:lpstr>Tariffs!Print_Area</vt:lpstr>
    </vt:vector>
  </TitlesOfParts>
  <Company>KPN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Brandt, S.D. (Saskia) (KPNCC Investor Relations)</dc:creator>
  <cp:lastModifiedBy>brenn499</cp:lastModifiedBy>
  <cp:lastPrinted>2012-04-23T17:07:18Z</cp:lastPrinted>
  <dcterms:created xsi:type="dcterms:W3CDTF">2009-03-20T08:10:08Z</dcterms:created>
  <dcterms:modified xsi:type="dcterms:W3CDTF">2012-05-14T09:49:42Z</dcterms:modified>
</cp:coreProperties>
</file>