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355" lockStructure="1"/>
  <bookViews>
    <workbookView xWindow="7200" yWindow="-15" windowWidth="13755" windowHeight="7695" tabRatio="884"/>
  </bookViews>
  <sheets>
    <sheet name="Index" sheetId="44" r:id="rId1"/>
    <sheet name="P&amp;L" sheetId="14" r:id="rId2"/>
    <sheet name="Revenues" sheetId="4" r:id="rId3"/>
    <sheet name="Expenses" sheetId="5" r:id="rId4"/>
    <sheet name="Profit &amp; Margin" sheetId="6" r:id="rId5"/>
    <sheet name="FTE, MTA and Roaming impact" sheetId="33" r:id="rId6"/>
    <sheet name="Growth analysis Q2" sheetId="36" r:id="rId7"/>
    <sheet name="Growth analysis YTD" sheetId="50" r:id="rId8"/>
    <sheet name="Consumer Mobile KPIs" sheetId="7" r:id="rId9"/>
    <sheet name="Consumer Residential KPIs" sheetId="42" r:id="rId10"/>
    <sheet name="Business KPIs" sheetId="8" r:id="rId11"/>
    <sheet name="NetCo KPIs" sheetId="3" r:id="rId12"/>
    <sheet name="Corporate Market KPIs" sheetId="43" r:id="rId13"/>
    <sheet name="iBasis KPIs" sheetId="19" r:id="rId14"/>
    <sheet name="Mobile International KPIs" sheetId="11" r:id="rId15"/>
    <sheet name="Cash flow, Capex &amp; Debt" sheetId="12" r:id="rId16"/>
    <sheet name="Bond overview" sheetId="49" r:id="rId17"/>
    <sheet name="Tariffs" sheetId="47" r:id="rId18"/>
  </sheets>
  <externalReferences>
    <externalReference r:id="rId19"/>
  </externalReferences>
  <definedNames>
    <definedName name="EV__LASTREFTIME__" localSheetId="16" hidden="1">40555.5188541667</definedName>
    <definedName name="EV__LASTREFTIME__" hidden="1">40186.5190162037</definedName>
    <definedName name="_xlnm.Print_Area" localSheetId="16">'Bond overview'!$A$1:$S$46</definedName>
    <definedName name="_xlnm.Print_Area" localSheetId="10">'Business KPIs'!$A$1:$R$63</definedName>
    <definedName name="_xlnm.Print_Area" localSheetId="15">'Cash flow, Capex &amp; Debt'!$A$1:$R$157</definedName>
    <definedName name="_xlnm.Print_Area" localSheetId="8">'Consumer Mobile KPIs'!$A$1:$R$38</definedName>
    <definedName name="_xlnm.Print_Area" localSheetId="9">'Consumer Residential KPIs'!$A$1:$R$52</definedName>
    <definedName name="_xlnm.Print_Area" localSheetId="12">'Corporate Market KPIs'!$A$1:$R$12</definedName>
    <definedName name="_xlnm.Print_Area" localSheetId="3">Expenses!$A$1:$R$94</definedName>
    <definedName name="_xlnm.Print_Area" localSheetId="5">'FTE, MTA and Roaming impact'!$A$1:$R$88</definedName>
    <definedName name="_xlnm.Print_Area" localSheetId="6">'Growth analysis Q2'!$A$1:$V$93</definedName>
    <definedName name="_xlnm.Print_Area" localSheetId="7">'Growth analysis YTD'!$A$1:$V$93</definedName>
    <definedName name="_xlnm.Print_Area" localSheetId="13">'iBasis KPIs'!$A$1:$R$11</definedName>
    <definedName name="_xlnm.Print_Area" localSheetId="0">Index!$A$1:$R$52</definedName>
    <definedName name="_xlnm.Print_Area" localSheetId="14">'Mobile International KPIs'!$A$1:$R$95</definedName>
    <definedName name="_xlnm.Print_Area" localSheetId="11">'NetCo KPIs'!$A$1:$R$34</definedName>
    <definedName name="_xlnm.Print_Area" localSheetId="1">'P&amp;L'!$A$1:$R$86</definedName>
    <definedName name="_xlnm.Print_Area" localSheetId="4">'Profit &amp; Margin'!$A$1:$R$124</definedName>
    <definedName name="_xlnm.Print_Area" localSheetId="2">Revenues!$A$1:$R$117</definedName>
    <definedName name="_xlnm.Print_Area" localSheetId="17">Tariffs!$A$1:$V$56</definedName>
  </definedNames>
  <calcPr calcId="145621" iterateCount="1" calcOnSave="0"/>
</workbook>
</file>

<file path=xl/calcChain.xml><?xml version="1.0" encoding="utf-8"?>
<calcChain xmlns="http://schemas.openxmlformats.org/spreadsheetml/2006/main">
  <c r="D12" i="42" l="1"/>
  <c r="D11" i="42"/>
  <c r="E17" i="42"/>
  <c r="F17" i="42"/>
  <c r="H79" i="12" l="1"/>
  <c r="I79" i="12"/>
  <c r="I43" i="12"/>
  <c r="I44" i="12"/>
  <c r="I30" i="12"/>
  <c r="H31" i="12"/>
  <c r="I31" i="12"/>
  <c r="H32" i="12"/>
  <c r="H33" i="12"/>
  <c r="I33" i="12"/>
  <c r="H22" i="12"/>
  <c r="H8" i="4"/>
  <c r="O5" i="12" l="1"/>
  <c r="O27" i="12"/>
  <c r="O48" i="12"/>
  <c r="O51" i="12"/>
  <c r="P5" i="12"/>
  <c r="P10" i="12"/>
  <c r="P27" i="12" s="1"/>
  <c r="O27" i="33"/>
  <c r="N27" i="33"/>
  <c r="D36" i="14"/>
  <c r="H36" i="14" s="1"/>
  <c r="D35" i="14"/>
  <c r="I79" i="11"/>
  <c r="E25" i="3"/>
  <c r="O46" i="12"/>
  <c r="N52" i="12"/>
  <c r="N54" i="12"/>
  <c r="N55" i="12"/>
  <c r="D55" i="12"/>
  <c r="D54" i="12"/>
  <c r="D52" i="12"/>
  <c r="L5" i="12"/>
  <c r="L27" i="12"/>
  <c r="L48" i="12"/>
  <c r="L51" i="12"/>
  <c r="K55" i="12"/>
  <c r="N50" i="12"/>
  <c r="E67" i="11"/>
  <c r="E68" i="11"/>
  <c r="E61" i="11"/>
  <c r="D61" i="11" s="1"/>
  <c r="E28" i="11"/>
  <c r="D28" i="11" s="1"/>
  <c r="E27" i="11"/>
  <c r="D27" i="11" s="1"/>
  <c r="E21" i="11"/>
  <c r="E5" i="11"/>
  <c r="D42" i="8"/>
  <c r="N31" i="8"/>
  <c r="D31" i="8"/>
  <c r="N15" i="8"/>
  <c r="D15" i="8"/>
  <c r="H15" i="8" s="1"/>
  <c r="D11" i="8"/>
  <c r="H11" i="8" s="1"/>
  <c r="E15" i="8"/>
  <c r="E11" i="8"/>
  <c r="D27" i="42"/>
  <c r="N23" i="42"/>
  <c r="D23" i="42"/>
  <c r="D21" i="42"/>
  <c r="H22" i="7"/>
  <c r="I22" i="7"/>
  <c r="H23" i="7"/>
  <c r="I23" i="7"/>
  <c r="H24" i="7"/>
  <c r="I24" i="7"/>
  <c r="E13" i="7"/>
  <c r="E12" i="7"/>
  <c r="E7" i="7"/>
  <c r="D7" i="7" s="1"/>
  <c r="D74" i="12"/>
  <c r="F5" i="12"/>
  <c r="F27" i="12"/>
  <c r="F48" i="12"/>
  <c r="F51" i="12"/>
  <c r="E52" i="14"/>
  <c r="K91" i="12"/>
  <c r="K86" i="12"/>
  <c r="K85" i="12"/>
  <c r="K72" i="12"/>
  <c r="J138" i="47"/>
  <c r="J126" i="47"/>
  <c r="R54" i="47"/>
  <c r="N54" i="47"/>
  <c r="R53" i="47"/>
  <c r="P53" i="47"/>
  <c r="N53" i="47"/>
  <c r="R51" i="47"/>
  <c r="P51" i="47"/>
  <c r="N51" i="47"/>
  <c r="R50" i="47"/>
  <c r="P50" i="47"/>
  <c r="N50" i="47"/>
  <c r="T47" i="47"/>
  <c r="R47" i="47"/>
  <c r="N47" i="47"/>
  <c r="L47" i="47"/>
  <c r="J47" i="47"/>
  <c r="H47" i="47"/>
  <c r="R46" i="47"/>
  <c r="N46" i="47"/>
  <c r="L46" i="47"/>
  <c r="J46" i="47"/>
  <c r="H46" i="47"/>
  <c r="N43" i="47"/>
  <c r="L43" i="47"/>
  <c r="N42" i="47"/>
  <c r="L42" i="47"/>
  <c r="N41" i="47"/>
  <c r="L41" i="47"/>
  <c r="N40" i="47"/>
  <c r="L40" i="47"/>
  <c r="R39" i="47"/>
  <c r="N39" i="47"/>
  <c r="L39" i="47"/>
  <c r="R36" i="47"/>
  <c r="P36" i="47"/>
  <c r="N36" i="47"/>
  <c r="L36" i="47"/>
  <c r="J36" i="47"/>
  <c r="R35" i="47"/>
  <c r="P35" i="47"/>
  <c r="N35" i="47"/>
  <c r="L35" i="47"/>
  <c r="J35" i="47"/>
  <c r="R34" i="47"/>
  <c r="P34" i="47"/>
  <c r="N34" i="47"/>
  <c r="L34" i="47"/>
  <c r="J34" i="47"/>
  <c r="R33" i="47"/>
  <c r="P33" i="47"/>
  <c r="N33" i="47"/>
  <c r="L33" i="47"/>
  <c r="J33" i="47"/>
  <c r="R30" i="47"/>
  <c r="N30" i="47"/>
  <c r="L30" i="47"/>
  <c r="R29" i="47"/>
  <c r="N29" i="47"/>
  <c r="L29" i="47"/>
  <c r="R28" i="47"/>
  <c r="P28" i="47"/>
  <c r="N28" i="47"/>
  <c r="L28" i="47"/>
  <c r="R25" i="47"/>
  <c r="N25" i="47"/>
  <c r="L25" i="47"/>
  <c r="R24" i="47"/>
  <c r="N24" i="47"/>
  <c r="L24" i="47"/>
  <c r="R23" i="47"/>
  <c r="N23" i="47"/>
  <c r="L23" i="47"/>
  <c r="R22" i="47"/>
  <c r="P22" i="47"/>
  <c r="N22" i="47"/>
  <c r="L22" i="47"/>
  <c r="T19" i="47"/>
  <c r="N19" i="47"/>
  <c r="T18" i="47"/>
  <c r="N18" i="47"/>
  <c r="T17" i="47"/>
  <c r="N17" i="47"/>
  <c r="L17" i="47"/>
  <c r="T14" i="47"/>
  <c r="R14" i="47"/>
  <c r="P14" i="47"/>
  <c r="N14" i="47"/>
  <c r="L14" i="47"/>
  <c r="K14" i="47"/>
  <c r="T13" i="47"/>
  <c r="R13" i="47"/>
  <c r="P13" i="47"/>
  <c r="L13" i="47"/>
  <c r="K13" i="47"/>
  <c r="N13" i="47"/>
  <c r="R12" i="47"/>
  <c r="P12" i="47"/>
  <c r="N12" i="47"/>
  <c r="L12" i="47"/>
  <c r="R11" i="47"/>
  <c r="P11" i="47"/>
  <c r="N11" i="47"/>
  <c r="L11" i="47"/>
  <c r="G24" i="49"/>
  <c r="G20" i="49"/>
  <c r="F20" i="49"/>
  <c r="G14" i="49"/>
  <c r="G42" i="49"/>
  <c r="E148" i="12"/>
  <c r="E144" i="12"/>
  <c r="E140" i="12"/>
  <c r="E136" i="12"/>
  <c r="E132" i="12"/>
  <c r="D133" i="12"/>
  <c r="D134" i="12"/>
  <c r="E5" i="33"/>
  <c r="E46" i="33"/>
  <c r="E39" i="33"/>
  <c r="E48" i="33"/>
  <c r="E84" i="33"/>
  <c r="E86" i="33"/>
  <c r="E77" i="33"/>
  <c r="E65" i="33"/>
  <c r="E58" i="33"/>
  <c r="E67" i="33"/>
  <c r="E29" i="33"/>
  <c r="E20" i="33"/>
  <c r="E27" i="33"/>
  <c r="E5" i="6"/>
  <c r="E6" i="6"/>
  <c r="E66" i="6" s="1"/>
  <c r="E7" i="6"/>
  <c r="E8" i="6"/>
  <c r="E68" i="6" s="1"/>
  <c r="E11" i="6"/>
  <c r="E41" i="6" s="1"/>
  <c r="E12" i="6"/>
  <c r="I12" i="6" s="1"/>
  <c r="E13" i="6"/>
  <c r="E14" i="6"/>
  <c r="E15" i="6"/>
  <c r="E18" i="6"/>
  <c r="E78" i="6" s="1"/>
  <c r="E19" i="6"/>
  <c r="E22" i="6"/>
  <c r="E24" i="6"/>
  <c r="E84" i="5"/>
  <c r="E80" i="5"/>
  <c r="E73" i="5"/>
  <c r="E59" i="5"/>
  <c r="E53" i="5"/>
  <c r="E49" i="5"/>
  <c r="E42" i="5"/>
  <c r="E52" i="4"/>
  <c r="E76" i="4"/>
  <c r="E71" i="4"/>
  <c r="E65" i="4"/>
  <c r="E59" i="4"/>
  <c r="E48" i="4"/>
  <c r="E41" i="4"/>
  <c r="E28" i="5"/>
  <c r="E20" i="5"/>
  <c r="E16" i="5"/>
  <c r="E9" i="5"/>
  <c r="E103" i="4"/>
  <c r="E107" i="4"/>
  <c r="E96" i="4"/>
  <c r="E16" i="4"/>
  <c r="E16" i="6"/>
  <c r="E9" i="4"/>
  <c r="E80" i="14"/>
  <c r="E74" i="14"/>
  <c r="I5" i="14"/>
  <c r="E16" i="14"/>
  <c r="E7" i="14"/>
  <c r="E9" i="6"/>
  <c r="E20" i="4"/>
  <c r="E20" i="6"/>
  <c r="E113" i="4"/>
  <c r="E82" i="4"/>
  <c r="E18" i="14"/>
  <c r="E23" i="14"/>
  <c r="E27" i="14"/>
  <c r="H133" i="12"/>
  <c r="H134" i="12"/>
  <c r="D136" i="12"/>
  <c r="H136" i="12"/>
  <c r="D137" i="12"/>
  <c r="H137" i="12"/>
  <c r="D138" i="12"/>
  <c r="H138" i="12"/>
  <c r="D140" i="12"/>
  <c r="D141" i="12"/>
  <c r="H141" i="12"/>
  <c r="D143" i="12"/>
  <c r="D144" i="12"/>
  <c r="D146" i="12"/>
  <c r="D148" i="12"/>
  <c r="H148" i="12"/>
  <c r="D149" i="12"/>
  <c r="H149" i="12"/>
  <c r="D150" i="12"/>
  <c r="H150" i="12"/>
  <c r="H140" i="12"/>
  <c r="D132" i="12"/>
  <c r="H132" i="12"/>
  <c r="H143" i="12"/>
  <c r="H144" i="12"/>
  <c r="I133" i="12"/>
  <c r="I134" i="12"/>
  <c r="I136" i="12"/>
  <c r="I137" i="12"/>
  <c r="I138" i="12"/>
  <c r="I140" i="12"/>
  <c r="I141" i="12"/>
  <c r="I143" i="12"/>
  <c r="I144" i="12"/>
  <c r="I148" i="12"/>
  <c r="I149" i="12"/>
  <c r="I150" i="12"/>
  <c r="I132" i="12"/>
  <c r="N133" i="12"/>
  <c r="N134" i="12"/>
  <c r="N136" i="12"/>
  <c r="N137" i="12"/>
  <c r="N138" i="12"/>
  <c r="N140" i="12"/>
  <c r="N141" i="12"/>
  <c r="N143" i="12"/>
  <c r="N144" i="12"/>
  <c r="N146" i="12"/>
  <c r="N148" i="12"/>
  <c r="N149" i="12"/>
  <c r="N150" i="12"/>
  <c r="N132" i="12"/>
  <c r="E102" i="12"/>
  <c r="E103" i="12"/>
  <c r="E104" i="12"/>
  <c r="E105" i="12"/>
  <c r="E108" i="12"/>
  <c r="E109" i="12"/>
  <c r="E110" i="12"/>
  <c r="E111" i="12"/>
  <c r="E112" i="12"/>
  <c r="E113" i="12"/>
  <c r="E115" i="12"/>
  <c r="E116" i="12"/>
  <c r="E119" i="12"/>
  <c r="E121" i="12"/>
  <c r="D73" i="12"/>
  <c r="H74" i="12"/>
  <c r="D75" i="12"/>
  <c r="D78" i="12"/>
  <c r="D79" i="12"/>
  <c r="D80" i="12"/>
  <c r="H80" i="12"/>
  <c r="D81" i="12"/>
  <c r="H81" i="12"/>
  <c r="D82" i="12"/>
  <c r="D85" i="12"/>
  <c r="H85" i="12"/>
  <c r="D86" i="12"/>
  <c r="D89" i="12"/>
  <c r="H89" i="12"/>
  <c r="D91" i="12"/>
  <c r="D72" i="12"/>
  <c r="H72" i="12"/>
  <c r="E76" i="12"/>
  <c r="I76" i="12"/>
  <c r="E83" i="12"/>
  <c r="E87" i="12"/>
  <c r="I87" i="12"/>
  <c r="H73" i="12"/>
  <c r="H75" i="12"/>
  <c r="H91" i="12"/>
  <c r="I73" i="12"/>
  <c r="I75" i="12"/>
  <c r="I80" i="12"/>
  <c r="I81" i="12"/>
  <c r="I85" i="12"/>
  <c r="I89" i="12"/>
  <c r="I72" i="12"/>
  <c r="N73" i="12"/>
  <c r="N74" i="12"/>
  <c r="N75" i="12"/>
  <c r="N76" i="12"/>
  <c r="N78" i="12"/>
  <c r="N79" i="12"/>
  <c r="N80" i="12"/>
  <c r="N81" i="12"/>
  <c r="N82" i="12"/>
  <c r="N83" i="12"/>
  <c r="N85" i="12"/>
  <c r="N86" i="12"/>
  <c r="N87" i="12"/>
  <c r="N89" i="12"/>
  <c r="N91" i="12"/>
  <c r="N93" i="12"/>
  <c r="N72" i="12"/>
  <c r="D6" i="12"/>
  <c r="N6" i="12"/>
  <c r="H6" i="12"/>
  <c r="D7" i="12"/>
  <c r="N7" i="12"/>
  <c r="H7" i="12"/>
  <c r="D10" i="12"/>
  <c r="D11" i="12"/>
  <c r="D12" i="12"/>
  <c r="N12" i="12"/>
  <c r="H12" i="12"/>
  <c r="D13" i="12"/>
  <c r="H13" i="12" s="1"/>
  <c r="N13" i="12"/>
  <c r="D15" i="12"/>
  <c r="D16" i="12"/>
  <c r="N16" i="12"/>
  <c r="H16" i="12"/>
  <c r="D17" i="12"/>
  <c r="N17" i="12"/>
  <c r="H17" i="12"/>
  <c r="D18" i="12"/>
  <c r="N18" i="12"/>
  <c r="H18" i="12"/>
  <c r="D19" i="12"/>
  <c r="D20" i="12"/>
  <c r="D21" i="12"/>
  <c r="N21" i="12"/>
  <c r="D24" i="12"/>
  <c r="N24" i="12"/>
  <c r="H24" i="12"/>
  <c r="D25" i="12"/>
  <c r="N25" i="12"/>
  <c r="D26" i="12"/>
  <c r="H26" i="12" s="1"/>
  <c r="N26" i="12"/>
  <c r="D29" i="12"/>
  <c r="N29" i="12"/>
  <c r="D30" i="12"/>
  <c r="N30" i="12"/>
  <c r="D31" i="12"/>
  <c r="D32" i="12"/>
  <c r="D33" i="12"/>
  <c r="N33" i="12"/>
  <c r="D34" i="12"/>
  <c r="N34" i="12"/>
  <c r="D35" i="12"/>
  <c r="N35" i="12"/>
  <c r="H35" i="12"/>
  <c r="D36" i="12"/>
  <c r="N36" i="12"/>
  <c r="H36" i="12"/>
  <c r="D39" i="12"/>
  <c r="N39" i="12"/>
  <c r="H39" i="12"/>
  <c r="D40" i="12"/>
  <c r="N40" i="12"/>
  <c r="D41" i="12"/>
  <c r="N41" i="12"/>
  <c r="H41" i="12"/>
  <c r="D42" i="12"/>
  <c r="N42" i="12"/>
  <c r="H42" i="12"/>
  <c r="D43" i="12"/>
  <c r="D44" i="12"/>
  <c r="N44" i="12"/>
  <c r="D45" i="12"/>
  <c r="N45" i="12"/>
  <c r="H54" i="12"/>
  <c r="D59" i="12"/>
  <c r="D60" i="12"/>
  <c r="N60" i="12"/>
  <c r="H60" i="12"/>
  <c r="D61" i="12"/>
  <c r="N61" i="12"/>
  <c r="H61" i="12"/>
  <c r="N32" i="12"/>
  <c r="E46" i="12"/>
  <c r="E49" i="14"/>
  <c r="E37" i="12"/>
  <c r="E48" i="14"/>
  <c r="E22" i="12"/>
  <c r="N11" i="12"/>
  <c r="N15" i="12"/>
  <c r="N19" i="12"/>
  <c r="N20" i="12"/>
  <c r="H20" i="12"/>
  <c r="N31" i="12"/>
  <c r="N43" i="12"/>
  <c r="N59" i="12"/>
  <c r="H59" i="12"/>
  <c r="I6" i="12"/>
  <c r="I7" i="12"/>
  <c r="I10" i="12"/>
  <c r="I11" i="12"/>
  <c r="I12" i="12"/>
  <c r="I16" i="12"/>
  <c r="I17" i="12"/>
  <c r="I18" i="12"/>
  <c r="I19" i="12"/>
  <c r="I20" i="12"/>
  <c r="I24" i="12"/>
  <c r="I26" i="12"/>
  <c r="I35" i="12"/>
  <c r="I36" i="12"/>
  <c r="I39" i="12"/>
  <c r="I41" i="12"/>
  <c r="I42" i="12"/>
  <c r="I54" i="12"/>
  <c r="I59" i="12"/>
  <c r="I60" i="12"/>
  <c r="I61" i="12"/>
  <c r="N22" i="12"/>
  <c r="N37" i="12"/>
  <c r="N46" i="12"/>
  <c r="O58" i="12"/>
  <c r="O62" i="12"/>
  <c r="N5" i="12"/>
  <c r="D77" i="11"/>
  <c r="D70" i="11"/>
  <c r="D63" i="11"/>
  <c r="D62" i="11"/>
  <c r="D37" i="11"/>
  <c r="D30" i="11"/>
  <c r="D22" i="11"/>
  <c r="D23" i="11"/>
  <c r="D21" i="11"/>
  <c r="D6" i="11"/>
  <c r="D7" i="11"/>
  <c r="H72" i="11"/>
  <c r="H73" i="11"/>
  <c r="H74" i="11"/>
  <c r="H79" i="11"/>
  <c r="H80" i="11"/>
  <c r="H81" i="11"/>
  <c r="H83" i="11"/>
  <c r="H84" i="11"/>
  <c r="H85" i="11"/>
  <c r="H32" i="11"/>
  <c r="H33" i="11"/>
  <c r="H34" i="11"/>
  <c r="H39" i="11"/>
  <c r="H40" i="11"/>
  <c r="H41" i="11"/>
  <c r="H43" i="11"/>
  <c r="H44" i="11"/>
  <c r="H45" i="11"/>
  <c r="I83" i="11"/>
  <c r="I84" i="11"/>
  <c r="I85" i="11"/>
  <c r="I72" i="11"/>
  <c r="I73" i="11"/>
  <c r="I74" i="11"/>
  <c r="I77" i="11"/>
  <c r="I80" i="11"/>
  <c r="I81" i="11"/>
  <c r="I70" i="11"/>
  <c r="I62" i="11"/>
  <c r="I63" i="11"/>
  <c r="I43" i="11"/>
  <c r="I44" i="11"/>
  <c r="I45" i="11"/>
  <c r="I33" i="11"/>
  <c r="I34" i="11"/>
  <c r="I37" i="11"/>
  <c r="I39" i="11"/>
  <c r="I40" i="11"/>
  <c r="I41" i="11"/>
  <c r="I32" i="11"/>
  <c r="I30" i="11"/>
  <c r="I22" i="11"/>
  <c r="I23" i="11"/>
  <c r="I6" i="11"/>
  <c r="I7" i="11"/>
  <c r="N77" i="11"/>
  <c r="N70" i="11"/>
  <c r="N62" i="11"/>
  <c r="N63" i="11"/>
  <c r="N64" i="11"/>
  <c r="N27" i="11"/>
  <c r="N28" i="11"/>
  <c r="N22" i="11"/>
  <c r="N23" i="11"/>
  <c r="N24" i="11"/>
  <c r="N37" i="11"/>
  <c r="N30" i="11"/>
  <c r="N6" i="11"/>
  <c r="N7" i="11"/>
  <c r="E28" i="4"/>
  <c r="E26" i="6"/>
  <c r="D83" i="12"/>
  <c r="H83" i="12"/>
  <c r="E117" i="12"/>
  <c r="D87" i="12"/>
  <c r="H87" i="12"/>
  <c r="D76" i="12"/>
  <c r="H76" i="12"/>
  <c r="E106" i="12"/>
  <c r="D46" i="12"/>
  <c r="H46" i="12"/>
  <c r="D37" i="12"/>
  <c r="H37" i="12"/>
  <c r="I37" i="12"/>
  <c r="D22" i="12"/>
  <c r="E5" i="12"/>
  <c r="E27" i="12"/>
  <c r="I27" i="12" s="1"/>
  <c r="E93" i="12"/>
  <c r="I83" i="12"/>
  <c r="I46" i="12"/>
  <c r="I93" i="12"/>
  <c r="E123" i="12"/>
  <c r="D93" i="12"/>
  <c r="H93" i="12"/>
  <c r="E48" i="12"/>
  <c r="E51" i="12" s="1"/>
  <c r="I51" i="12" s="1"/>
  <c r="E47" i="14"/>
  <c r="E50" i="14" s="1"/>
  <c r="D5" i="12"/>
  <c r="H5" i="12"/>
  <c r="I5" i="12"/>
  <c r="D27" i="12"/>
  <c r="D5" i="19"/>
  <c r="H5" i="19"/>
  <c r="H7" i="19"/>
  <c r="I7" i="19"/>
  <c r="I5" i="19"/>
  <c r="N5" i="19"/>
  <c r="D8" i="43"/>
  <c r="H8" i="43" s="1"/>
  <c r="N8" i="43"/>
  <c r="D9" i="43"/>
  <c r="N9" i="43"/>
  <c r="H9" i="43"/>
  <c r="D5" i="43"/>
  <c r="N5" i="43"/>
  <c r="H5" i="43"/>
  <c r="I8" i="43"/>
  <c r="I9" i="43"/>
  <c r="I5" i="43"/>
  <c r="D7" i="3"/>
  <c r="H7" i="3"/>
  <c r="D12" i="3"/>
  <c r="D13" i="3"/>
  <c r="D14" i="3"/>
  <c r="D15" i="3"/>
  <c r="D16" i="3"/>
  <c r="D19" i="3"/>
  <c r="D20" i="3"/>
  <c r="H20" i="3"/>
  <c r="D21" i="3"/>
  <c r="D23" i="3"/>
  <c r="D25" i="3"/>
  <c r="D26" i="3"/>
  <c r="D27" i="3"/>
  <c r="H27" i="3"/>
  <c r="D6" i="3"/>
  <c r="H12" i="3"/>
  <c r="H16" i="3"/>
  <c r="N7" i="3"/>
  <c r="N12" i="3"/>
  <c r="N13" i="3"/>
  <c r="N14" i="3"/>
  <c r="N15" i="3"/>
  <c r="N16" i="3"/>
  <c r="N19" i="3"/>
  <c r="H19" i="3"/>
  <c r="N20" i="3"/>
  <c r="N21" i="3"/>
  <c r="N23" i="3"/>
  <c r="N25" i="3"/>
  <c r="N26" i="3"/>
  <c r="N27" i="3"/>
  <c r="N6" i="3"/>
  <c r="I7" i="3"/>
  <c r="I12" i="3"/>
  <c r="I13" i="3"/>
  <c r="I14" i="3"/>
  <c r="I16" i="3"/>
  <c r="I19" i="3"/>
  <c r="I20" i="3"/>
  <c r="I21" i="3"/>
  <c r="I23" i="3"/>
  <c r="I25" i="3"/>
  <c r="I26" i="3"/>
  <c r="I27" i="3"/>
  <c r="I6" i="3"/>
  <c r="D53" i="8"/>
  <c r="D54" i="8"/>
  <c r="D57" i="8"/>
  <c r="D59" i="8"/>
  <c r="D60" i="8"/>
  <c r="D61" i="8"/>
  <c r="D52" i="8"/>
  <c r="D30" i="8"/>
  <c r="H30" i="8" s="1"/>
  <c r="D20" i="8"/>
  <c r="D6" i="8"/>
  <c r="D7" i="8"/>
  <c r="H7" i="8" s="1"/>
  <c r="D9" i="8"/>
  <c r="H9" i="8" s="1"/>
  <c r="D5" i="8"/>
  <c r="I53" i="8"/>
  <c r="I54" i="8"/>
  <c r="I57" i="8"/>
  <c r="I60" i="8"/>
  <c r="I61" i="8"/>
  <c r="H35" i="8"/>
  <c r="H38" i="8"/>
  <c r="H40" i="8"/>
  <c r="I35" i="8"/>
  <c r="I38" i="8"/>
  <c r="I40" i="8"/>
  <c r="I42" i="8"/>
  <c r="I30" i="8"/>
  <c r="H12" i="8"/>
  <c r="H13" i="8"/>
  <c r="H16" i="8"/>
  <c r="H17" i="8"/>
  <c r="I6" i="8"/>
  <c r="I7" i="8"/>
  <c r="I9" i="8"/>
  <c r="I12" i="8"/>
  <c r="I13" i="8"/>
  <c r="I16" i="8"/>
  <c r="I17" i="8"/>
  <c r="I20" i="8"/>
  <c r="N57" i="8"/>
  <c r="N60" i="8"/>
  <c r="H60" i="8" s="1"/>
  <c r="N61" i="8"/>
  <c r="H61" i="8" s="1"/>
  <c r="N53" i="8"/>
  <c r="N54" i="8"/>
  <c r="N42" i="8"/>
  <c r="H42" i="8" s="1"/>
  <c r="N30" i="8"/>
  <c r="N12" i="42"/>
  <c r="N11" i="42"/>
  <c r="N20" i="8"/>
  <c r="H20" i="8" s="1"/>
  <c r="N9" i="8"/>
  <c r="N6" i="8"/>
  <c r="H6" i="8" s="1"/>
  <c r="N7" i="8"/>
  <c r="D43" i="42"/>
  <c r="D33" i="42"/>
  <c r="D18" i="42"/>
  <c r="D19" i="42"/>
  <c r="D17" i="42"/>
  <c r="H25" i="42"/>
  <c r="H29" i="42"/>
  <c r="H31" i="42"/>
  <c r="H35" i="42"/>
  <c r="H41" i="42"/>
  <c r="I18" i="42"/>
  <c r="I19" i="42"/>
  <c r="I21" i="42"/>
  <c r="I23" i="42"/>
  <c r="I25" i="42"/>
  <c r="I27" i="42"/>
  <c r="I29" i="42"/>
  <c r="I31" i="42"/>
  <c r="I33" i="42"/>
  <c r="I35" i="42"/>
  <c r="I41" i="42"/>
  <c r="N43" i="42"/>
  <c r="N33" i="42"/>
  <c r="N27" i="42"/>
  <c r="N21" i="42"/>
  <c r="N18" i="42"/>
  <c r="N19" i="42"/>
  <c r="H17" i="7"/>
  <c r="H18" i="7"/>
  <c r="H19" i="7"/>
  <c r="H26" i="7"/>
  <c r="H28" i="7"/>
  <c r="H30" i="7"/>
  <c r="I17" i="7"/>
  <c r="I18" i="7"/>
  <c r="I19" i="7"/>
  <c r="I26" i="7"/>
  <c r="I28" i="7"/>
  <c r="I30" i="7"/>
  <c r="I15" i="7"/>
  <c r="I8" i="7"/>
  <c r="I9" i="7"/>
  <c r="D8" i="7"/>
  <c r="D9" i="7"/>
  <c r="D15" i="7"/>
  <c r="N15" i="7"/>
  <c r="N8" i="7"/>
  <c r="N9" i="7"/>
  <c r="P49" i="50"/>
  <c r="P53" i="50"/>
  <c r="P42" i="50"/>
  <c r="P59" i="50"/>
  <c r="O49" i="50"/>
  <c r="O53" i="50"/>
  <c r="O59" i="50"/>
  <c r="N49" i="50"/>
  <c r="N53" i="50"/>
  <c r="N59" i="50" s="1"/>
  <c r="M49" i="50"/>
  <c r="M53" i="50"/>
  <c r="I49" i="50"/>
  <c r="I53" i="50"/>
  <c r="H49" i="50"/>
  <c r="H53" i="50"/>
  <c r="G49" i="50"/>
  <c r="G53" i="50"/>
  <c r="G59" i="50"/>
  <c r="O42" i="50"/>
  <c r="N42" i="50"/>
  <c r="M42" i="50"/>
  <c r="I42" i="50"/>
  <c r="H42" i="50"/>
  <c r="G42" i="50"/>
  <c r="O16" i="50"/>
  <c r="O20" i="50"/>
  <c r="N16" i="50"/>
  <c r="N20" i="50"/>
  <c r="N28" i="50" s="1"/>
  <c r="Q28" i="50" s="1"/>
  <c r="M16" i="50"/>
  <c r="M20" i="50"/>
  <c r="H16" i="50"/>
  <c r="H20" i="50"/>
  <c r="G16" i="50"/>
  <c r="G20" i="50"/>
  <c r="O9" i="50"/>
  <c r="N9" i="50"/>
  <c r="M9" i="50"/>
  <c r="M28" i="50"/>
  <c r="H9" i="50"/>
  <c r="G9" i="50"/>
  <c r="L6" i="36"/>
  <c r="L7" i="36"/>
  <c r="S7" i="36" s="1"/>
  <c r="L8" i="36"/>
  <c r="Q8" i="36" s="1"/>
  <c r="L11" i="36"/>
  <c r="L12" i="36"/>
  <c r="L13" i="36"/>
  <c r="S13" i="36" s="1"/>
  <c r="L14" i="36"/>
  <c r="Q14" i="36" s="1"/>
  <c r="L15" i="36"/>
  <c r="L18" i="36"/>
  <c r="Q18" i="36" s="1"/>
  <c r="L19" i="36"/>
  <c r="L22" i="36"/>
  <c r="L24" i="36"/>
  <c r="L26" i="36"/>
  <c r="Q26" i="36" s="1"/>
  <c r="L5" i="36"/>
  <c r="Q5" i="36" s="1"/>
  <c r="Q9" i="36" s="1"/>
  <c r="E6" i="36"/>
  <c r="S6" i="36" s="1"/>
  <c r="E7" i="36"/>
  <c r="E8" i="36"/>
  <c r="E9" i="36"/>
  <c r="E11" i="36"/>
  <c r="J11" i="36" s="1"/>
  <c r="E12" i="36"/>
  <c r="E13" i="36"/>
  <c r="E14" i="36"/>
  <c r="E15" i="36"/>
  <c r="E16" i="36"/>
  <c r="E18" i="36"/>
  <c r="S18" i="36"/>
  <c r="E19" i="36"/>
  <c r="S19" i="36" s="1"/>
  <c r="E20" i="36"/>
  <c r="E22" i="36"/>
  <c r="E24" i="36"/>
  <c r="S24" i="36" s="1"/>
  <c r="E26" i="36"/>
  <c r="E28" i="36"/>
  <c r="E5" i="36"/>
  <c r="S11" i="36"/>
  <c r="I48" i="12"/>
  <c r="H21" i="3"/>
  <c r="H26" i="3"/>
  <c r="H14" i="3"/>
  <c r="H25" i="3"/>
  <c r="H13" i="3"/>
  <c r="H6" i="3"/>
  <c r="H23" i="3"/>
  <c r="H59" i="50"/>
  <c r="H28" i="50"/>
  <c r="D48" i="12"/>
  <c r="G28" i="50"/>
  <c r="F58" i="12"/>
  <c r="I59" i="50"/>
  <c r="O28" i="50"/>
  <c r="M59" i="50"/>
  <c r="D76" i="33"/>
  <c r="D77" i="33"/>
  <c r="D79" i="33"/>
  <c r="D80" i="33"/>
  <c r="D81" i="33"/>
  <c r="D82" i="33"/>
  <c r="D83" i="33"/>
  <c r="D84" i="33"/>
  <c r="D86" i="33"/>
  <c r="D75" i="33"/>
  <c r="D65" i="33"/>
  <c r="D67" i="33"/>
  <c r="D57" i="33"/>
  <c r="D58" i="33"/>
  <c r="D60" i="33"/>
  <c r="D61" i="33"/>
  <c r="D62" i="33"/>
  <c r="D63" i="33"/>
  <c r="D64" i="33"/>
  <c r="D56" i="33"/>
  <c r="D38" i="33"/>
  <c r="D39" i="33"/>
  <c r="D41" i="33"/>
  <c r="D42" i="33"/>
  <c r="D43" i="33"/>
  <c r="D44" i="33"/>
  <c r="D45" i="33"/>
  <c r="D46" i="33"/>
  <c r="D48" i="33"/>
  <c r="D37" i="33"/>
  <c r="D19" i="33"/>
  <c r="D20" i="33"/>
  <c r="D22" i="33"/>
  <c r="D23" i="33"/>
  <c r="D24" i="33"/>
  <c r="D25" i="33"/>
  <c r="D26" i="33"/>
  <c r="D27" i="33"/>
  <c r="D29" i="33"/>
  <c r="D18" i="33"/>
  <c r="D6" i="33"/>
  <c r="H6" i="33"/>
  <c r="D7" i="33"/>
  <c r="H7" i="33"/>
  <c r="D8" i="33"/>
  <c r="H8" i="33"/>
  <c r="D9" i="33"/>
  <c r="H9" i="33"/>
  <c r="D5" i="33"/>
  <c r="H5" i="33"/>
  <c r="I6" i="33"/>
  <c r="I7" i="33"/>
  <c r="I8" i="33"/>
  <c r="I9" i="33"/>
  <c r="I5" i="33"/>
  <c r="K76" i="33"/>
  <c r="K77" i="33"/>
  <c r="K79" i="33"/>
  <c r="K80" i="33"/>
  <c r="K81" i="33"/>
  <c r="K82" i="33"/>
  <c r="K83" i="33"/>
  <c r="K84" i="33"/>
  <c r="K86" i="33"/>
  <c r="K75" i="33"/>
  <c r="K60" i="33"/>
  <c r="K57" i="33"/>
  <c r="K58" i="33"/>
  <c r="K61" i="33"/>
  <c r="K62" i="33"/>
  <c r="K63" i="33"/>
  <c r="K64" i="33"/>
  <c r="K65" i="33"/>
  <c r="K67" i="33"/>
  <c r="K56" i="33"/>
  <c r="K38" i="33"/>
  <c r="K39" i="33"/>
  <c r="K41" i="33"/>
  <c r="K42" i="33"/>
  <c r="K43" i="33"/>
  <c r="K44" i="33"/>
  <c r="K45" i="33"/>
  <c r="K46" i="33"/>
  <c r="K48" i="33"/>
  <c r="K37" i="33"/>
  <c r="K19" i="33"/>
  <c r="K20" i="33"/>
  <c r="K22" i="33"/>
  <c r="K23" i="33"/>
  <c r="K24" i="33"/>
  <c r="K25" i="33"/>
  <c r="K26" i="33"/>
  <c r="K27" i="33"/>
  <c r="K29" i="33"/>
  <c r="K18" i="33"/>
  <c r="N76" i="33"/>
  <c r="N77" i="33"/>
  <c r="N79" i="33"/>
  <c r="N80" i="33"/>
  <c r="N81" i="33"/>
  <c r="N82" i="33"/>
  <c r="N83" i="33"/>
  <c r="N84" i="33"/>
  <c r="N86" i="33"/>
  <c r="N75" i="33"/>
  <c r="N57" i="33"/>
  <c r="N58" i="33"/>
  <c r="N60" i="33"/>
  <c r="N61" i="33"/>
  <c r="N62" i="33"/>
  <c r="N63" i="33"/>
  <c r="N64" i="33"/>
  <c r="N65" i="33"/>
  <c r="N67" i="33"/>
  <c r="N56" i="33"/>
  <c r="N38" i="33"/>
  <c r="N39" i="33"/>
  <c r="N41" i="33"/>
  <c r="N42" i="33"/>
  <c r="N43" i="33"/>
  <c r="N44" i="33"/>
  <c r="N46" i="33"/>
  <c r="N48" i="33"/>
  <c r="N37" i="33"/>
  <c r="N19" i="33"/>
  <c r="N20" i="33"/>
  <c r="N22" i="33"/>
  <c r="N23" i="33"/>
  <c r="N24" i="33"/>
  <c r="N25" i="33"/>
  <c r="N26" i="33"/>
  <c r="N29" i="33"/>
  <c r="N18" i="33"/>
  <c r="N6" i="33"/>
  <c r="N7" i="33"/>
  <c r="N8" i="33"/>
  <c r="N9" i="33"/>
  <c r="N5" i="33"/>
  <c r="D87" i="6"/>
  <c r="E48" i="6"/>
  <c r="N87" i="6"/>
  <c r="D6" i="5"/>
  <c r="D7" i="5"/>
  <c r="D8" i="5"/>
  <c r="D9" i="5"/>
  <c r="H9" i="5"/>
  <c r="D11" i="5"/>
  <c r="D12" i="5"/>
  <c r="H12" i="5"/>
  <c r="D13" i="5"/>
  <c r="H13" i="5"/>
  <c r="D14" i="5"/>
  <c r="D15" i="5"/>
  <c r="D16" i="5"/>
  <c r="H16" i="5"/>
  <c r="D18" i="5"/>
  <c r="H18" i="5"/>
  <c r="D19" i="5"/>
  <c r="D20" i="5"/>
  <c r="D22" i="5"/>
  <c r="H22" i="5"/>
  <c r="D24" i="5"/>
  <c r="D26" i="5"/>
  <c r="H26" i="5"/>
  <c r="D28" i="5"/>
  <c r="H28" i="5"/>
  <c r="H7" i="5"/>
  <c r="H8" i="5"/>
  <c r="D5" i="5"/>
  <c r="H5" i="5"/>
  <c r="D39" i="5"/>
  <c r="H39" i="5"/>
  <c r="D40" i="5"/>
  <c r="D41" i="5"/>
  <c r="D42" i="5"/>
  <c r="D44" i="5"/>
  <c r="D45" i="5"/>
  <c r="H45" i="5"/>
  <c r="D46" i="5"/>
  <c r="H46" i="5"/>
  <c r="D47" i="5"/>
  <c r="H47" i="5"/>
  <c r="D48" i="5"/>
  <c r="D49" i="5"/>
  <c r="H49" i="5"/>
  <c r="D51" i="5"/>
  <c r="H51" i="5"/>
  <c r="D52" i="5"/>
  <c r="D53" i="5"/>
  <c r="D55" i="5"/>
  <c r="H55" i="5"/>
  <c r="D57" i="5"/>
  <c r="H57" i="5"/>
  <c r="D59" i="5"/>
  <c r="H59" i="5"/>
  <c r="H44" i="5"/>
  <c r="H53" i="5"/>
  <c r="D38" i="5"/>
  <c r="D70" i="5"/>
  <c r="D71" i="5"/>
  <c r="H71" i="5"/>
  <c r="D72" i="5"/>
  <c r="H72" i="5"/>
  <c r="D73" i="5"/>
  <c r="H73" i="5"/>
  <c r="D75" i="5"/>
  <c r="D76" i="5"/>
  <c r="H76" i="5"/>
  <c r="D77" i="5"/>
  <c r="H77" i="5"/>
  <c r="D78" i="5"/>
  <c r="D79" i="5"/>
  <c r="D80" i="5"/>
  <c r="H80" i="5"/>
  <c r="D82" i="5"/>
  <c r="H82" i="5"/>
  <c r="D83" i="5"/>
  <c r="D84" i="5"/>
  <c r="H84" i="5"/>
  <c r="D86" i="5"/>
  <c r="H86" i="5"/>
  <c r="D88" i="5"/>
  <c r="H88" i="5"/>
  <c r="D90" i="5"/>
  <c r="D69" i="5"/>
  <c r="H70" i="5"/>
  <c r="H75" i="5"/>
  <c r="H78" i="5"/>
  <c r="H90" i="5"/>
  <c r="H69" i="5"/>
  <c r="H42" i="5"/>
  <c r="H38" i="5"/>
  <c r="H6" i="5"/>
  <c r="H11" i="5"/>
  <c r="H14" i="5"/>
  <c r="H15" i="5"/>
  <c r="H19" i="5"/>
  <c r="H20" i="5"/>
  <c r="I70" i="5"/>
  <c r="I71" i="5"/>
  <c r="I72" i="5"/>
  <c r="I73" i="5"/>
  <c r="I75" i="5"/>
  <c r="I76" i="5"/>
  <c r="I77" i="5"/>
  <c r="I78" i="5"/>
  <c r="I80" i="5"/>
  <c r="I82" i="5"/>
  <c r="I84" i="5"/>
  <c r="I86" i="5"/>
  <c r="I88" i="5"/>
  <c r="I90" i="5"/>
  <c r="I69" i="5"/>
  <c r="I39" i="5"/>
  <c r="I42" i="5"/>
  <c r="I44" i="5"/>
  <c r="I45" i="5"/>
  <c r="I46" i="5"/>
  <c r="I47" i="5"/>
  <c r="I49" i="5"/>
  <c r="I51" i="5"/>
  <c r="I53" i="5"/>
  <c r="I55" i="5"/>
  <c r="I59" i="5"/>
  <c r="I38" i="5"/>
  <c r="I6" i="5"/>
  <c r="I7" i="5"/>
  <c r="I8" i="5"/>
  <c r="I9" i="5"/>
  <c r="I11" i="5"/>
  <c r="I12" i="5"/>
  <c r="I13" i="5"/>
  <c r="I14" i="5"/>
  <c r="I15" i="5"/>
  <c r="I16" i="5"/>
  <c r="I18" i="5"/>
  <c r="I19" i="5"/>
  <c r="I20" i="5"/>
  <c r="I22" i="5"/>
  <c r="I26" i="5"/>
  <c r="I28" i="5"/>
  <c r="I5" i="5"/>
  <c r="N70" i="5"/>
  <c r="N71" i="5"/>
  <c r="N72" i="5"/>
  <c r="N73" i="5"/>
  <c r="N75" i="5"/>
  <c r="N76" i="5"/>
  <c r="N77" i="5"/>
  <c r="N78" i="5"/>
  <c r="N79" i="5"/>
  <c r="N80" i="5"/>
  <c r="N82" i="5"/>
  <c r="N83" i="5"/>
  <c r="N84" i="5"/>
  <c r="N86" i="5"/>
  <c r="N88" i="5"/>
  <c r="N90" i="5"/>
  <c r="N69" i="5"/>
  <c r="N39" i="5"/>
  <c r="N40" i="5"/>
  <c r="N41" i="5"/>
  <c r="N42" i="5"/>
  <c r="N44" i="5"/>
  <c r="N45" i="5"/>
  <c r="N46" i="5"/>
  <c r="N47" i="5"/>
  <c r="N48" i="5"/>
  <c r="N49" i="5"/>
  <c r="N51" i="5"/>
  <c r="N52" i="5"/>
  <c r="N53" i="5"/>
  <c r="N55" i="5"/>
  <c r="N57" i="5"/>
  <c r="N59" i="5"/>
  <c r="N38" i="5"/>
  <c r="N6" i="5"/>
  <c r="N7" i="5"/>
  <c r="N8" i="5"/>
  <c r="N9" i="5"/>
  <c r="N11" i="5"/>
  <c r="N12" i="5"/>
  <c r="N13" i="5"/>
  <c r="N14" i="5"/>
  <c r="N15" i="5"/>
  <c r="N16" i="5"/>
  <c r="N18" i="5"/>
  <c r="N19" i="5"/>
  <c r="N20" i="5"/>
  <c r="N22" i="5"/>
  <c r="N24" i="5"/>
  <c r="N26" i="5"/>
  <c r="N28" i="5"/>
  <c r="N5" i="5"/>
  <c r="D6" i="4"/>
  <c r="E6" i="50"/>
  <c r="S6" i="50" s="1"/>
  <c r="J6" i="50"/>
  <c r="D7" i="4"/>
  <c r="D8" i="4"/>
  <c r="D11" i="4"/>
  <c r="E11" i="50"/>
  <c r="J11" i="50" s="1"/>
  <c r="D12" i="4"/>
  <c r="D13" i="4"/>
  <c r="E13" i="50"/>
  <c r="J13" i="50"/>
  <c r="D14" i="4"/>
  <c r="E14" i="50"/>
  <c r="D15" i="4"/>
  <c r="D18" i="4"/>
  <c r="E18" i="50"/>
  <c r="J18" i="50" s="1"/>
  <c r="D19" i="4"/>
  <c r="E19" i="50"/>
  <c r="D22" i="4"/>
  <c r="E22" i="50"/>
  <c r="D24" i="4"/>
  <c r="D26" i="4"/>
  <c r="E26" i="50"/>
  <c r="D5" i="4"/>
  <c r="E5" i="50"/>
  <c r="D38" i="4"/>
  <c r="D103" i="12"/>
  <c r="D39" i="4"/>
  <c r="D104" i="12"/>
  <c r="D40" i="4"/>
  <c r="D43" i="4"/>
  <c r="D44" i="4"/>
  <c r="D45" i="4"/>
  <c r="D110" i="12"/>
  <c r="D46" i="4"/>
  <c r="D47" i="4"/>
  <c r="D50" i="4"/>
  <c r="D115" i="12"/>
  <c r="D51" i="4"/>
  <c r="D54" i="4"/>
  <c r="D119" i="12"/>
  <c r="D56" i="4"/>
  <c r="H56" i="4"/>
  <c r="D57" i="4"/>
  <c r="D58" i="4"/>
  <c r="D61" i="4"/>
  <c r="D62" i="4"/>
  <c r="D63" i="4"/>
  <c r="D64" i="4"/>
  <c r="H64" i="4"/>
  <c r="D67" i="4"/>
  <c r="D68" i="4"/>
  <c r="D69" i="4"/>
  <c r="H69" i="4"/>
  <c r="D70" i="4"/>
  <c r="H70" i="4"/>
  <c r="D73" i="4"/>
  <c r="D74" i="4"/>
  <c r="D75" i="4"/>
  <c r="H75" i="4"/>
  <c r="D78" i="4"/>
  <c r="D121" i="12"/>
  <c r="D80" i="4"/>
  <c r="H80" i="4"/>
  <c r="D37" i="4"/>
  <c r="D93" i="4"/>
  <c r="D94" i="4"/>
  <c r="D95" i="4"/>
  <c r="H95" i="4" s="1"/>
  <c r="D98" i="4"/>
  <c r="D99" i="4"/>
  <c r="D100" i="4"/>
  <c r="D101" i="4"/>
  <c r="H101" i="4"/>
  <c r="D102" i="4"/>
  <c r="D105" i="4"/>
  <c r="H105" i="4"/>
  <c r="D106" i="4"/>
  <c r="H106" i="4"/>
  <c r="D109" i="4"/>
  <c r="H109" i="4"/>
  <c r="D111" i="4"/>
  <c r="H111" i="4"/>
  <c r="D92" i="4"/>
  <c r="H100" i="4"/>
  <c r="H61" i="4"/>
  <c r="H74" i="4"/>
  <c r="H22" i="4"/>
  <c r="I93" i="4"/>
  <c r="I94" i="4"/>
  <c r="I95" i="4"/>
  <c r="I98" i="4"/>
  <c r="I99" i="4"/>
  <c r="I100" i="4"/>
  <c r="I101" i="4"/>
  <c r="I105" i="4"/>
  <c r="I109" i="4"/>
  <c r="I111" i="4"/>
  <c r="I92" i="4"/>
  <c r="I38" i="4"/>
  <c r="I39" i="4"/>
  <c r="I40" i="4"/>
  <c r="I43" i="4"/>
  <c r="I44" i="4"/>
  <c r="I45" i="4"/>
  <c r="I46" i="4"/>
  <c r="I47" i="4"/>
  <c r="I50" i="4"/>
  <c r="I51" i="4"/>
  <c r="I54" i="4"/>
  <c r="I56" i="4"/>
  <c r="I57" i="4"/>
  <c r="I58" i="4"/>
  <c r="I61" i="4"/>
  <c r="I62" i="4"/>
  <c r="I63" i="4"/>
  <c r="I64" i="4"/>
  <c r="I67" i="4"/>
  <c r="I68" i="4"/>
  <c r="I69" i="4"/>
  <c r="I70" i="4"/>
  <c r="I73" i="4"/>
  <c r="I74" i="4"/>
  <c r="I75" i="4"/>
  <c r="I78" i="4"/>
  <c r="I80" i="4"/>
  <c r="I37" i="4"/>
  <c r="I6" i="4"/>
  <c r="I7" i="4"/>
  <c r="I8" i="4"/>
  <c r="I11" i="4"/>
  <c r="I12" i="4"/>
  <c r="I13" i="4"/>
  <c r="I14" i="4"/>
  <c r="I15" i="4"/>
  <c r="I18" i="4"/>
  <c r="I19" i="4"/>
  <c r="I22" i="4"/>
  <c r="I24" i="4"/>
  <c r="I26" i="4"/>
  <c r="I5" i="4"/>
  <c r="N93" i="4"/>
  <c r="N94" i="4"/>
  <c r="H94" i="4"/>
  <c r="N95" i="4"/>
  <c r="N98" i="4"/>
  <c r="H98" i="4"/>
  <c r="N99" i="4"/>
  <c r="N100" i="4"/>
  <c r="N101" i="4"/>
  <c r="N102" i="4"/>
  <c r="N105" i="4"/>
  <c r="N106" i="4"/>
  <c r="N109" i="4"/>
  <c r="N111" i="4"/>
  <c r="N92" i="4"/>
  <c r="N38" i="4"/>
  <c r="N103" i="12"/>
  <c r="N39" i="4"/>
  <c r="N104" i="12"/>
  <c r="N40" i="4"/>
  <c r="N105" i="12"/>
  <c r="N43" i="4"/>
  <c r="N108" i="12"/>
  <c r="N44" i="4"/>
  <c r="N109" i="12"/>
  <c r="N45" i="4"/>
  <c r="N110" i="12"/>
  <c r="N46" i="4"/>
  <c r="N111" i="12"/>
  <c r="N47" i="4"/>
  <c r="N112" i="12"/>
  <c r="N50" i="4"/>
  <c r="N115" i="12"/>
  <c r="N51" i="4"/>
  <c r="N116" i="12"/>
  <c r="N54" i="4"/>
  <c r="N119" i="12"/>
  <c r="N56" i="4"/>
  <c r="N57" i="4"/>
  <c r="N58" i="4"/>
  <c r="N61" i="4"/>
  <c r="N62" i="4"/>
  <c r="N63" i="4"/>
  <c r="N64" i="4"/>
  <c r="N67" i="4"/>
  <c r="H67" i="4"/>
  <c r="N68" i="4"/>
  <c r="N69" i="4"/>
  <c r="N70" i="4"/>
  <c r="N73" i="4"/>
  <c r="H73" i="4"/>
  <c r="N74" i="4"/>
  <c r="N75" i="4"/>
  <c r="N78" i="4"/>
  <c r="N121" i="12"/>
  <c r="N80" i="4"/>
  <c r="N37" i="4"/>
  <c r="N102" i="12"/>
  <c r="N6" i="4"/>
  <c r="L6" i="50"/>
  <c r="Q6" i="50"/>
  <c r="N7" i="4"/>
  <c r="L7" i="50"/>
  <c r="N8" i="4"/>
  <c r="L8" i="50"/>
  <c r="N11" i="4"/>
  <c r="L11" i="50"/>
  <c r="Q11" i="50" s="1"/>
  <c r="N12" i="4"/>
  <c r="L12" i="50"/>
  <c r="Q12" i="50"/>
  <c r="N13" i="4"/>
  <c r="L13" i="50"/>
  <c r="N14" i="4"/>
  <c r="L14" i="50"/>
  <c r="Q14" i="50"/>
  <c r="N15" i="4"/>
  <c r="L15" i="50"/>
  <c r="Q15" i="50" s="1"/>
  <c r="N18" i="4"/>
  <c r="L18" i="50"/>
  <c r="Q18" i="50"/>
  <c r="T18" i="50" s="1"/>
  <c r="N19" i="4"/>
  <c r="L19" i="50"/>
  <c r="Q19" i="50" s="1"/>
  <c r="N22" i="4"/>
  <c r="L22" i="50"/>
  <c r="Q22" i="50" s="1"/>
  <c r="N24" i="4"/>
  <c r="L24" i="50"/>
  <c r="Q24" i="50" s="1"/>
  <c r="N26" i="4"/>
  <c r="L26" i="50"/>
  <c r="Q26" i="50"/>
  <c r="N5" i="4"/>
  <c r="L5" i="50"/>
  <c r="Q5" i="50" s="1"/>
  <c r="D67" i="14"/>
  <c r="D68" i="14"/>
  <c r="D69" i="14"/>
  <c r="D70" i="14"/>
  <c r="D71" i="14"/>
  <c r="D72" i="14"/>
  <c r="D73" i="14"/>
  <c r="D74" i="14"/>
  <c r="D76" i="14"/>
  <c r="D77" i="14"/>
  <c r="D78" i="14"/>
  <c r="D79" i="14"/>
  <c r="D80" i="14"/>
  <c r="D66" i="14"/>
  <c r="I52" i="14"/>
  <c r="N56" i="14"/>
  <c r="D56" i="14"/>
  <c r="I7" i="14"/>
  <c r="I9" i="14"/>
  <c r="I10" i="14"/>
  <c r="I11" i="14"/>
  <c r="I12" i="14"/>
  <c r="I13" i="14"/>
  <c r="I14" i="14"/>
  <c r="I15" i="14"/>
  <c r="I16" i="14"/>
  <c r="I18" i="14"/>
  <c r="I20" i="14"/>
  <c r="I21" i="14"/>
  <c r="I23" i="14"/>
  <c r="I25" i="14"/>
  <c r="I27" i="14"/>
  <c r="I30" i="14"/>
  <c r="I32" i="14"/>
  <c r="I33" i="14"/>
  <c r="I35" i="14"/>
  <c r="I36" i="14"/>
  <c r="H35" i="14"/>
  <c r="D6" i="14"/>
  <c r="H6" i="14"/>
  <c r="D7" i="14"/>
  <c r="H7" i="14"/>
  <c r="D9" i="14"/>
  <c r="H9" i="14"/>
  <c r="D10" i="14"/>
  <c r="H10" i="14"/>
  <c r="D11" i="14"/>
  <c r="H11" i="14"/>
  <c r="D12" i="14"/>
  <c r="H12" i="14"/>
  <c r="D13" i="14"/>
  <c r="H13" i="14"/>
  <c r="D14" i="14"/>
  <c r="H14" i="14"/>
  <c r="D15" i="14"/>
  <c r="H15" i="14"/>
  <c r="D16" i="14"/>
  <c r="H16" i="14"/>
  <c r="D18" i="14"/>
  <c r="H18" i="14"/>
  <c r="D20" i="14"/>
  <c r="H20" i="14"/>
  <c r="D21" i="14"/>
  <c r="H21" i="14"/>
  <c r="D23" i="14"/>
  <c r="H23" i="14"/>
  <c r="D25" i="14"/>
  <c r="H25" i="14"/>
  <c r="D27" i="14"/>
  <c r="H27" i="14"/>
  <c r="D29" i="14"/>
  <c r="D30" i="14"/>
  <c r="H30" i="14"/>
  <c r="D32" i="14"/>
  <c r="H32" i="14"/>
  <c r="D33" i="14"/>
  <c r="H33" i="14"/>
  <c r="D5" i="14"/>
  <c r="H5" i="14"/>
  <c r="N67" i="14"/>
  <c r="N68" i="14"/>
  <c r="N69" i="14"/>
  <c r="N70" i="14"/>
  <c r="N71" i="14"/>
  <c r="N72" i="14"/>
  <c r="N73" i="14"/>
  <c r="N76" i="14"/>
  <c r="N77" i="14"/>
  <c r="N78" i="14"/>
  <c r="N79" i="14"/>
  <c r="N66" i="14"/>
  <c r="K32" i="14"/>
  <c r="K33" i="14"/>
  <c r="K35" i="14"/>
  <c r="K36" i="14"/>
  <c r="K6" i="14"/>
  <c r="K9" i="14"/>
  <c r="K10" i="14"/>
  <c r="K11" i="14"/>
  <c r="K12" i="14"/>
  <c r="K13" i="14"/>
  <c r="K14" i="14"/>
  <c r="K15" i="14"/>
  <c r="K20" i="14"/>
  <c r="K21" i="14"/>
  <c r="K25" i="14"/>
  <c r="K29" i="14"/>
  <c r="K5" i="14"/>
  <c r="N6" i="14"/>
  <c r="N9" i="14"/>
  <c r="N10" i="14"/>
  <c r="N11" i="14"/>
  <c r="N12" i="14"/>
  <c r="N13" i="14"/>
  <c r="N14" i="14"/>
  <c r="N15" i="14"/>
  <c r="N20" i="14"/>
  <c r="N21" i="14"/>
  <c r="N25" i="14"/>
  <c r="N29" i="14"/>
  <c r="N32" i="14"/>
  <c r="N33" i="14"/>
  <c r="N35" i="14"/>
  <c r="N36" i="14"/>
  <c r="N5" i="14"/>
  <c r="H11" i="4"/>
  <c r="H18" i="4"/>
  <c r="H39" i="4"/>
  <c r="H92" i="4"/>
  <c r="H99" i="4"/>
  <c r="H68" i="4"/>
  <c r="H63" i="4"/>
  <c r="H58" i="4"/>
  <c r="H6" i="4"/>
  <c r="H45" i="4"/>
  <c r="H93" i="4"/>
  <c r="H50" i="4"/>
  <c r="H62" i="4"/>
  <c r="H57" i="4"/>
  <c r="H78" i="4"/>
  <c r="H54" i="4"/>
  <c r="H51" i="4"/>
  <c r="D116" i="12"/>
  <c r="H47" i="4"/>
  <c r="D112" i="12"/>
  <c r="H46" i="4"/>
  <c r="D111" i="12"/>
  <c r="H44" i="4"/>
  <c r="D109" i="12"/>
  <c r="H43" i="4"/>
  <c r="D108" i="12"/>
  <c r="H40" i="4"/>
  <c r="D105" i="12"/>
  <c r="H38" i="4"/>
  <c r="H37" i="4"/>
  <c r="D102" i="12"/>
  <c r="H26" i="4"/>
  <c r="H24" i="4"/>
  <c r="E24" i="50"/>
  <c r="J22" i="50"/>
  <c r="H19" i="4"/>
  <c r="S18" i="50"/>
  <c r="H15" i="4"/>
  <c r="E15" i="50"/>
  <c r="J15" i="50" s="1"/>
  <c r="H14" i="4"/>
  <c r="H13" i="4"/>
  <c r="H12" i="4"/>
  <c r="E12" i="50"/>
  <c r="J12" i="50" s="1"/>
  <c r="T12" i="50" s="1"/>
  <c r="E8" i="50"/>
  <c r="J8" i="50" s="1"/>
  <c r="H7" i="4"/>
  <c r="E7" i="50"/>
  <c r="J7" i="50" s="1"/>
  <c r="H5" i="4"/>
  <c r="F62" i="12"/>
  <c r="S15" i="50"/>
  <c r="S12" i="50"/>
  <c r="T15" i="50"/>
  <c r="F25" i="3"/>
  <c r="M5" i="8"/>
  <c r="K5" i="8"/>
  <c r="L5" i="8"/>
  <c r="O5" i="8"/>
  <c r="N5" i="8" s="1"/>
  <c r="P5" i="8"/>
  <c r="F5" i="8"/>
  <c r="I5" i="8"/>
  <c r="M7" i="7"/>
  <c r="O7" i="7"/>
  <c r="N7" i="7" s="1"/>
  <c r="F52" i="14"/>
  <c r="D52" i="14"/>
  <c r="F121" i="12"/>
  <c r="F132" i="12"/>
  <c r="F136" i="12"/>
  <c r="F9" i="5"/>
  <c r="F103" i="12"/>
  <c r="F104" i="12"/>
  <c r="F105" i="12"/>
  <c r="F108" i="12"/>
  <c r="F109" i="12"/>
  <c r="F110" i="12"/>
  <c r="F111" i="12"/>
  <c r="F112" i="12"/>
  <c r="F115" i="12"/>
  <c r="F116" i="12"/>
  <c r="F119" i="12"/>
  <c r="F102" i="12"/>
  <c r="F148" i="12"/>
  <c r="F83" i="12"/>
  <c r="F76" i="12"/>
  <c r="F46" i="12"/>
  <c r="F49" i="14"/>
  <c r="D49" i="14"/>
  <c r="F37" i="12"/>
  <c r="F22" i="12"/>
  <c r="F61" i="11"/>
  <c r="F21" i="11"/>
  <c r="F5" i="11"/>
  <c r="F59" i="8"/>
  <c r="F52" i="8"/>
  <c r="F15" i="8"/>
  <c r="F11" i="8"/>
  <c r="F7" i="7"/>
  <c r="F48" i="14"/>
  <c r="D48" i="14"/>
  <c r="F140" i="12"/>
  <c r="F87" i="12"/>
  <c r="F144" i="12"/>
  <c r="F93" i="12"/>
  <c r="F84" i="33"/>
  <c r="F77" i="33"/>
  <c r="F65" i="33"/>
  <c r="F58" i="33"/>
  <c r="F46" i="33"/>
  <c r="F39" i="33"/>
  <c r="F27" i="33"/>
  <c r="F20" i="33"/>
  <c r="F5" i="33"/>
  <c r="F11" i="6"/>
  <c r="F12" i="6"/>
  <c r="F13" i="6"/>
  <c r="F14" i="6"/>
  <c r="F74" i="6" s="1"/>
  <c r="F106" i="6" s="1"/>
  <c r="F15" i="6"/>
  <c r="F18" i="6"/>
  <c r="F19" i="6"/>
  <c r="F49" i="6" s="1"/>
  <c r="F22" i="6"/>
  <c r="F24" i="6"/>
  <c r="F54" i="6" s="1"/>
  <c r="F6" i="6"/>
  <c r="F7" i="6"/>
  <c r="F8" i="6"/>
  <c r="D8" i="6" s="1"/>
  <c r="D38" i="6" s="1"/>
  <c r="F5" i="6"/>
  <c r="F35" i="6" s="1"/>
  <c r="I165" i="6"/>
  <c r="I153" i="6"/>
  <c r="F84" i="5"/>
  <c r="F80" i="5"/>
  <c r="F73" i="5"/>
  <c r="F53" i="5"/>
  <c r="F49" i="5"/>
  <c r="F42" i="5"/>
  <c r="F20" i="5"/>
  <c r="F16" i="5"/>
  <c r="F107" i="4"/>
  <c r="D107" i="4"/>
  <c r="F103" i="4"/>
  <c r="D103" i="4"/>
  <c r="F96" i="4"/>
  <c r="D96" i="4"/>
  <c r="F76" i="4"/>
  <c r="D76" i="4"/>
  <c r="F71" i="4"/>
  <c r="D71" i="4"/>
  <c r="F65" i="4"/>
  <c r="D65" i="4"/>
  <c r="F59" i="4"/>
  <c r="D59" i="4"/>
  <c r="F52" i="4"/>
  <c r="F48" i="4"/>
  <c r="F41" i="4"/>
  <c r="F20" i="4"/>
  <c r="D20" i="4"/>
  <c r="F16" i="4"/>
  <c r="D16" i="4"/>
  <c r="F9" i="4"/>
  <c r="D9" i="4"/>
  <c r="L16" i="14"/>
  <c r="F16" i="14"/>
  <c r="F7" i="14"/>
  <c r="F106" i="12"/>
  <c r="F82" i="4"/>
  <c r="D82" i="4"/>
  <c r="D41" i="4"/>
  <c r="F113" i="12"/>
  <c r="D48" i="4"/>
  <c r="E16" i="50"/>
  <c r="F117" i="12"/>
  <c r="D52" i="4"/>
  <c r="E9" i="50"/>
  <c r="E20" i="50"/>
  <c r="F65" i="6"/>
  <c r="F97" i="6" s="1"/>
  <c r="F43" i="6"/>
  <c r="D13" i="6"/>
  <c r="F79" i="6"/>
  <c r="F111" i="6" s="1"/>
  <c r="F38" i="6"/>
  <c r="F18" i="14"/>
  <c r="F23" i="14"/>
  <c r="F29" i="33"/>
  <c r="F90" i="5"/>
  <c r="F59" i="5"/>
  <c r="F42" i="6"/>
  <c r="F48" i="6"/>
  <c r="F78" i="6"/>
  <c r="D78" i="6" s="1"/>
  <c r="D110" i="6" s="1"/>
  <c r="F73" i="6"/>
  <c r="F16" i="6"/>
  <c r="F76" i="6" s="1"/>
  <c r="D16" i="6"/>
  <c r="D46" i="6" s="1"/>
  <c r="F20" i="6"/>
  <c r="D20" i="6" s="1"/>
  <c r="D50" i="6" s="1"/>
  <c r="F36" i="6"/>
  <c r="F9" i="6"/>
  <c r="D9" i="6" s="1"/>
  <c r="D39" i="6" s="1"/>
  <c r="F67" i="33"/>
  <c r="F86" i="33"/>
  <c r="F48" i="33"/>
  <c r="F28" i="5"/>
  <c r="F28" i="4"/>
  <c r="D28" i="4"/>
  <c r="F113" i="4"/>
  <c r="D113" i="4"/>
  <c r="H113" i="4" s="1"/>
  <c r="E28" i="50"/>
  <c r="D117" i="12"/>
  <c r="D106" i="12"/>
  <c r="D113" i="12"/>
  <c r="D123" i="12"/>
  <c r="F123" i="12"/>
  <c r="F26" i="6"/>
  <c r="F27" i="14"/>
  <c r="F30" i="14"/>
  <c r="F47" i="14"/>
  <c r="F105" i="6"/>
  <c r="F80" i="6"/>
  <c r="F50" i="6"/>
  <c r="F108" i="6"/>
  <c r="F80" i="14"/>
  <c r="F74" i="14"/>
  <c r="F50" i="14"/>
  <c r="I154" i="14"/>
  <c r="I142" i="14"/>
  <c r="K150" i="12"/>
  <c r="O149" i="12"/>
  <c r="O148" i="12"/>
  <c r="K149" i="12"/>
  <c r="P148" i="12"/>
  <c r="M148" i="12"/>
  <c r="L148" i="12"/>
  <c r="K146" i="12"/>
  <c r="K143" i="12"/>
  <c r="K141" i="12"/>
  <c r="K138" i="12"/>
  <c r="K137" i="12"/>
  <c r="K136" i="12"/>
  <c r="P136" i="12"/>
  <c r="O136" i="12"/>
  <c r="M136" i="12"/>
  <c r="L136" i="12"/>
  <c r="K134" i="12"/>
  <c r="K133" i="12"/>
  <c r="K132" i="12"/>
  <c r="P132" i="12"/>
  <c r="O132" i="12"/>
  <c r="M132" i="12"/>
  <c r="M140" i="12"/>
  <c r="M144" i="12"/>
  <c r="L132" i="12"/>
  <c r="L140" i="12"/>
  <c r="L144" i="12"/>
  <c r="P121" i="12"/>
  <c r="O121" i="12"/>
  <c r="M121" i="12"/>
  <c r="L121" i="12"/>
  <c r="P119" i="12"/>
  <c r="O119" i="12"/>
  <c r="M119" i="12"/>
  <c r="L119" i="12"/>
  <c r="P116" i="12"/>
  <c r="O116" i="12"/>
  <c r="M116" i="12"/>
  <c r="L116" i="12"/>
  <c r="P115" i="12"/>
  <c r="O115" i="12"/>
  <c r="M115" i="12"/>
  <c r="L115" i="12"/>
  <c r="P112" i="12"/>
  <c r="O112" i="12"/>
  <c r="M112" i="12"/>
  <c r="L112" i="12"/>
  <c r="P111" i="12"/>
  <c r="O111" i="12"/>
  <c r="M111" i="12"/>
  <c r="L111" i="12"/>
  <c r="P110" i="12"/>
  <c r="O110" i="12"/>
  <c r="M110" i="12"/>
  <c r="L110" i="12"/>
  <c r="P109" i="12"/>
  <c r="O109" i="12"/>
  <c r="M109" i="12"/>
  <c r="L109" i="12"/>
  <c r="P108" i="12"/>
  <c r="O108" i="12"/>
  <c r="M108" i="12"/>
  <c r="L108" i="12"/>
  <c r="P105" i="12"/>
  <c r="O105" i="12"/>
  <c r="M105" i="12"/>
  <c r="L105" i="12"/>
  <c r="P104" i="12"/>
  <c r="O104" i="12"/>
  <c r="M104" i="12"/>
  <c r="L104" i="12"/>
  <c r="P103" i="12"/>
  <c r="O103" i="12"/>
  <c r="M103" i="12"/>
  <c r="L103" i="12"/>
  <c r="P102" i="12"/>
  <c r="O102" i="12"/>
  <c r="M102" i="12"/>
  <c r="L102" i="12"/>
  <c r="K89" i="12"/>
  <c r="P83" i="12"/>
  <c r="O83" i="12"/>
  <c r="O87" i="12"/>
  <c r="M83" i="12"/>
  <c r="M87" i="12"/>
  <c r="L83" i="12"/>
  <c r="L87" i="12"/>
  <c r="K82" i="12"/>
  <c r="K81" i="12"/>
  <c r="K80" i="12"/>
  <c r="K79" i="12"/>
  <c r="K78" i="12"/>
  <c r="P76" i="12"/>
  <c r="O76" i="12"/>
  <c r="M76" i="12"/>
  <c r="L76" i="12"/>
  <c r="K75" i="12"/>
  <c r="K74" i="12"/>
  <c r="K73" i="12"/>
  <c r="K61" i="12"/>
  <c r="M60" i="12"/>
  <c r="L60" i="12"/>
  <c r="M59" i="12"/>
  <c r="L59" i="12"/>
  <c r="K54" i="12"/>
  <c r="K52" i="12"/>
  <c r="P46" i="12"/>
  <c r="P49" i="14"/>
  <c r="O49" i="14"/>
  <c r="I49" i="14"/>
  <c r="M46" i="12"/>
  <c r="M49" i="14"/>
  <c r="L46" i="12"/>
  <c r="K45" i="12"/>
  <c r="K44" i="12"/>
  <c r="K43" i="12"/>
  <c r="K42" i="12"/>
  <c r="K41" i="12"/>
  <c r="K40" i="12"/>
  <c r="K39" i="12"/>
  <c r="P37" i="12"/>
  <c r="O37" i="12"/>
  <c r="M37" i="12"/>
  <c r="L37" i="12"/>
  <c r="K36" i="12"/>
  <c r="K35" i="12"/>
  <c r="K34" i="12"/>
  <c r="K33" i="12"/>
  <c r="K32" i="12"/>
  <c r="K31" i="12"/>
  <c r="K30" i="12"/>
  <c r="K29" i="12"/>
  <c r="K26" i="12"/>
  <c r="K25" i="12"/>
  <c r="K24" i="12"/>
  <c r="P22" i="12"/>
  <c r="O22" i="12"/>
  <c r="M22" i="12"/>
  <c r="L22" i="12"/>
  <c r="K21" i="12"/>
  <c r="K20" i="12"/>
  <c r="K19" i="12"/>
  <c r="K18" i="12"/>
  <c r="K17" i="12"/>
  <c r="K16" i="12"/>
  <c r="K15" i="12"/>
  <c r="K13" i="12"/>
  <c r="K12" i="12"/>
  <c r="K11" i="12"/>
  <c r="K7" i="12"/>
  <c r="K6" i="12"/>
  <c r="K77" i="11"/>
  <c r="K70" i="11"/>
  <c r="O68" i="11"/>
  <c r="N68" i="11" s="1"/>
  <c r="M68" i="11"/>
  <c r="L68" i="11"/>
  <c r="O67" i="11"/>
  <c r="M67" i="11"/>
  <c r="L67" i="11"/>
  <c r="K64" i="11"/>
  <c r="K63" i="11"/>
  <c r="F68" i="11" s="1"/>
  <c r="K62" i="11"/>
  <c r="F67" i="11" s="1"/>
  <c r="P61" i="11"/>
  <c r="O66" i="11" s="1"/>
  <c r="N66" i="11" s="1"/>
  <c r="O61" i="11"/>
  <c r="N61" i="11" s="1"/>
  <c r="M61" i="11"/>
  <c r="M66" i="11" s="1"/>
  <c r="L61" i="11"/>
  <c r="K61" i="11" s="1"/>
  <c r="K49" i="11"/>
  <c r="K48" i="11"/>
  <c r="K47" i="11"/>
  <c r="K37" i="11"/>
  <c r="K28" i="11"/>
  <c r="K27" i="11"/>
  <c r="K24" i="11"/>
  <c r="K23" i="11"/>
  <c r="K22" i="11"/>
  <c r="P21" i="11"/>
  <c r="O21" i="11"/>
  <c r="N21" i="11" s="1"/>
  <c r="M21" i="11"/>
  <c r="L21" i="11"/>
  <c r="O5" i="11"/>
  <c r="K7" i="11"/>
  <c r="K6" i="11"/>
  <c r="M5" i="11"/>
  <c r="L5" i="11"/>
  <c r="K9" i="43"/>
  <c r="K8" i="43"/>
  <c r="K5" i="43"/>
  <c r="K23" i="3"/>
  <c r="K21" i="3"/>
  <c r="K20" i="3"/>
  <c r="K19" i="3"/>
  <c r="K16" i="3"/>
  <c r="K15" i="3"/>
  <c r="K14" i="3"/>
  <c r="K13" i="3"/>
  <c r="K12" i="3"/>
  <c r="K7" i="3"/>
  <c r="K6" i="3"/>
  <c r="K61" i="8"/>
  <c r="K60" i="8"/>
  <c r="P59" i="8"/>
  <c r="O59" i="8"/>
  <c r="N59" i="8" s="1"/>
  <c r="H59" i="8" s="1"/>
  <c r="M59" i="8"/>
  <c r="L59" i="8"/>
  <c r="K57" i="8"/>
  <c r="K54" i="8"/>
  <c r="K53" i="8"/>
  <c r="P52" i="8"/>
  <c r="O52" i="8"/>
  <c r="I52" i="8" s="1"/>
  <c r="M52" i="8"/>
  <c r="L52" i="8"/>
  <c r="K42" i="8"/>
  <c r="K30" i="8"/>
  <c r="K20" i="8"/>
  <c r="P15" i="8"/>
  <c r="O15" i="8"/>
  <c r="M15" i="8"/>
  <c r="L15" i="8"/>
  <c r="K13" i="8"/>
  <c r="K12" i="8"/>
  <c r="K11" i="8" s="1"/>
  <c r="P11" i="8"/>
  <c r="O11" i="8"/>
  <c r="I11" i="8" s="1"/>
  <c r="M11" i="8"/>
  <c r="L11" i="8"/>
  <c r="K9" i="8"/>
  <c r="K43" i="42"/>
  <c r="K33" i="42"/>
  <c r="K27" i="42"/>
  <c r="K21" i="42"/>
  <c r="K19" i="42"/>
  <c r="K18" i="42"/>
  <c r="P17" i="42"/>
  <c r="O17" i="42"/>
  <c r="N17" i="42" s="1"/>
  <c r="M17" i="42"/>
  <c r="L17" i="42"/>
  <c r="K15" i="42"/>
  <c r="K14" i="42"/>
  <c r="K13" i="42"/>
  <c r="K12" i="42"/>
  <c r="K11" i="42"/>
  <c r="K8" i="42"/>
  <c r="K7" i="42"/>
  <c r="K6" i="42"/>
  <c r="K15" i="7"/>
  <c r="O13" i="7"/>
  <c r="N13" i="7" s="1"/>
  <c r="M13" i="7"/>
  <c r="L13" i="7"/>
  <c r="O12" i="7"/>
  <c r="N12" i="7" s="1"/>
  <c r="M12" i="7"/>
  <c r="L12" i="7"/>
  <c r="K9" i="7"/>
  <c r="F13" i="7" s="1"/>
  <c r="K8" i="7"/>
  <c r="F12" i="7" s="1"/>
  <c r="P7" i="7"/>
  <c r="L7" i="7"/>
  <c r="P49" i="36"/>
  <c r="P53" i="36"/>
  <c r="O49" i="36"/>
  <c r="O53" i="36"/>
  <c r="N49" i="36"/>
  <c r="N53" i="36"/>
  <c r="N59" i="36"/>
  <c r="M49" i="36"/>
  <c r="M53" i="36"/>
  <c r="I49" i="36"/>
  <c r="I53" i="36"/>
  <c r="H49" i="36"/>
  <c r="H53" i="36"/>
  <c r="G49" i="36"/>
  <c r="G53" i="36"/>
  <c r="G59" i="36"/>
  <c r="P42" i="36"/>
  <c r="O42" i="36"/>
  <c r="N42" i="36"/>
  <c r="M42" i="36"/>
  <c r="I42" i="36"/>
  <c r="H42" i="36"/>
  <c r="G42" i="36"/>
  <c r="Q24" i="36"/>
  <c r="Q19" i="36"/>
  <c r="O16" i="36"/>
  <c r="O20" i="36"/>
  <c r="N16" i="36"/>
  <c r="N20" i="36"/>
  <c r="M16" i="36"/>
  <c r="M20" i="36"/>
  <c r="H16" i="36"/>
  <c r="H20" i="36"/>
  <c r="G16" i="36"/>
  <c r="G20" i="36"/>
  <c r="Q15" i="36"/>
  <c r="Q13" i="36"/>
  <c r="Q11" i="36"/>
  <c r="O9" i="36"/>
  <c r="N9" i="36"/>
  <c r="M9" i="36"/>
  <c r="H9" i="36"/>
  <c r="G9" i="36"/>
  <c r="Q7" i="36"/>
  <c r="Q6" i="36"/>
  <c r="P84" i="33"/>
  <c r="P86" i="33"/>
  <c r="O84" i="33"/>
  <c r="M84" i="33"/>
  <c r="L84" i="33"/>
  <c r="P77" i="33"/>
  <c r="O77" i="33"/>
  <c r="M77" i="33"/>
  <c r="M86" i="33"/>
  <c r="L77" i="33"/>
  <c r="L86" i="33"/>
  <c r="P65" i="33"/>
  <c r="O65" i="33"/>
  <c r="O67" i="33"/>
  <c r="M65" i="33"/>
  <c r="L65" i="33"/>
  <c r="P58" i="33"/>
  <c r="M58" i="33"/>
  <c r="M67" i="33"/>
  <c r="L58" i="33"/>
  <c r="L67" i="33"/>
  <c r="P46" i="33"/>
  <c r="O46" i="33"/>
  <c r="L46" i="33"/>
  <c r="P39" i="33"/>
  <c r="P48" i="33"/>
  <c r="O39" i="33"/>
  <c r="O48" i="33"/>
  <c r="M39" i="33"/>
  <c r="M48" i="33"/>
  <c r="L39" i="33"/>
  <c r="P27" i="33"/>
  <c r="M27" i="33"/>
  <c r="L27" i="33"/>
  <c r="P20" i="33"/>
  <c r="O20" i="33"/>
  <c r="M20" i="33"/>
  <c r="M29" i="33"/>
  <c r="L20" i="33"/>
  <c r="K9" i="33"/>
  <c r="K8" i="33"/>
  <c r="K7" i="33"/>
  <c r="K6" i="33"/>
  <c r="P5" i="33"/>
  <c r="O5" i="33"/>
  <c r="M5" i="33"/>
  <c r="L5" i="33"/>
  <c r="K87" i="6"/>
  <c r="P24" i="6"/>
  <c r="O24" i="6"/>
  <c r="O84" i="6" s="1"/>
  <c r="M24" i="6"/>
  <c r="M84" i="6" s="1"/>
  <c r="M116" i="6" s="1"/>
  <c r="L24" i="6"/>
  <c r="L84" i="6" s="1"/>
  <c r="L116" i="6" s="1"/>
  <c r="P22" i="6"/>
  <c r="O22" i="6"/>
  <c r="M22" i="6"/>
  <c r="M52" i="6" s="1"/>
  <c r="L22" i="6"/>
  <c r="P19" i="6"/>
  <c r="O19" i="6"/>
  <c r="O49" i="6" s="1"/>
  <c r="M19" i="6"/>
  <c r="L19" i="6"/>
  <c r="L79" i="6" s="1"/>
  <c r="L111" i="6" s="1"/>
  <c r="P18" i="6"/>
  <c r="P78" i="6" s="1"/>
  <c r="P110" i="6" s="1"/>
  <c r="O18" i="6"/>
  <c r="O78" i="6" s="1"/>
  <c r="O110" i="6" s="1"/>
  <c r="M18" i="6"/>
  <c r="M48" i="6" s="1"/>
  <c r="L18" i="6"/>
  <c r="P15" i="6"/>
  <c r="N15" i="6" s="1"/>
  <c r="N45" i="6" s="1"/>
  <c r="O15" i="6"/>
  <c r="O75" i="6" s="1"/>
  <c r="L48" i="36" s="1"/>
  <c r="Q48" i="36" s="1"/>
  <c r="Q79" i="36" s="1"/>
  <c r="M15" i="6"/>
  <c r="K15" i="6" s="1"/>
  <c r="K45" i="6" s="1"/>
  <c r="L15" i="6"/>
  <c r="L45" i="6" s="1"/>
  <c r="P14" i="6"/>
  <c r="P74" i="6" s="1"/>
  <c r="O14" i="6"/>
  <c r="O44" i="6" s="1"/>
  <c r="M14" i="6"/>
  <c r="M74" i="6" s="1"/>
  <c r="M106" i="6" s="1"/>
  <c r="L14" i="6"/>
  <c r="L74" i="6" s="1"/>
  <c r="L106" i="6" s="1"/>
  <c r="P13" i="6"/>
  <c r="N13" i="6" s="1"/>
  <c r="N43" i="6" s="1"/>
  <c r="O13" i="6"/>
  <c r="O43" i="6" s="1"/>
  <c r="M13" i="6"/>
  <c r="M43" i="6"/>
  <c r="L13" i="6"/>
  <c r="P12" i="6"/>
  <c r="P16" i="6" s="1"/>
  <c r="P20" i="6" s="1"/>
  <c r="P50" i="6" s="1"/>
  <c r="O12" i="6"/>
  <c r="O72" i="6" s="1"/>
  <c r="M12" i="6"/>
  <c r="M72" i="6"/>
  <c r="M104" i="6" s="1"/>
  <c r="L12" i="6"/>
  <c r="L42" i="6" s="1"/>
  <c r="P11" i="6"/>
  <c r="O11" i="6"/>
  <c r="O41" i="6" s="1"/>
  <c r="M11" i="6"/>
  <c r="M41" i="6" s="1"/>
  <c r="L11" i="6"/>
  <c r="P8" i="6"/>
  <c r="O8" i="6"/>
  <c r="M8" i="6"/>
  <c r="M68" i="6" s="1"/>
  <c r="M100" i="6" s="1"/>
  <c r="L8" i="6"/>
  <c r="P7" i="6"/>
  <c r="O7" i="6"/>
  <c r="K7" i="6" s="1"/>
  <c r="K37" i="6" s="1"/>
  <c r="M7" i="6"/>
  <c r="M67" i="6" s="1"/>
  <c r="M99" i="6" s="1"/>
  <c r="L7" i="6"/>
  <c r="L37" i="6" s="1"/>
  <c r="P6" i="6"/>
  <c r="O6" i="6"/>
  <c r="O66" i="6" s="1"/>
  <c r="M6" i="6"/>
  <c r="L6" i="6"/>
  <c r="P5" i="6"/>
  <c r="O5" i="6"/>
  <c r="M5" i="6"/>
  <c r="L5" i="6"/>
  <c r="L35" i="6" s="1"/>
  <c r="K88" i="5"/>
  <c r="K86" i="5"/>
  <c r="P84" i="5"/>
  <c r="O84" i="5"/>
  <c r="M84" i="5"/>
  <c r="L84" i="5"/>
  <c r="K83" i="5"/>
  <c r="K82" i="5"/>
  <c r="P80" i="5"/>
  <c r="O80" i="5"/>
  <c r="M80" i="5"/>
  <c r="L80" i="5"/>
  <c r="K79" i="5"/>
  <c r="K78" i="5"/>
  <c r="K77" i="5"/>
  <c r="K76" i="5"/>
  <c r="K75" i="5"/>
  <c r="P73" i="5"/>
  <c r="O73" i="5"/>
  <c r="M73" i="5"/>
  <c r="L73" i="5"/>
  <c r="K72" i="5"/>
  <c r="K71" i="5"/>
  <c r="K70" i="5"/>
  <c r="K69" i="5"/>
  <c r="K57" i="5"/>
  <c r="K55" i="5"/>
  <c r="P53" i="5"/>
  <c r="O53" i="5"/>
  <c r="M53" i="5"/>
  <c r="L53" i="5"/>
  <c r="K52" i="5"/>
  <c r="K51" i="5"/>
  <c r="P49" i="5"/>
  <c r="O49" i="5"/>
  <c r="M49" i="5"/>
  <c r="L49" i="5"/>
  <c r="K48" i="5"/>
  <c r="K47" i="5"/>
  <c r="K46" i="5"/>
  <c r="K45" i="5"/>
  <c r="K44" i="5"/>
  <c r="P42" i="5"/>
  <c r="O42" i="5"/>
  <c r="M42" i="5"/>
  <c r="L42" i="5"/>
  <c r="K41" i="5"/>
  <c r="K40" i="5"/>
  <c r="K39" i="5"/>
  <c r="K38" i="5"/>
  <c r="K26" i="5"/>
  <c r="K24" i="5"/>
  <c r="K22" i="5"/>
  <c r="P20" i="5"/>
  <c r="O20" i="5"/>
  <c r="M20" i="5"/>
  <c r="L20" i="5"/>
  <c r="K19" i="5"/>
  <c r="K18" i="5"/>
  <c r="P16" i="5"/>
  <c r="O16" i="5"/>
  <c r="M16" i="5"/>
  <c r="L16" i="5"/>
  <c r="K15" i="5"/>
  <c r="K14" i="5"/>
  <c r="K13" i="5"/>
  <c r="K12" i="5"/>
  <c r="K11" i="5"/>
  <c r="P9" i="5"/>
  <c r="O9" i="5"/>
  <c r="M9" i="5"/>
  <c r="L9" i="5"/>
  <c r="K8" i="5"/>
  <c r="K7" i="5"/>
  <c r="K6" i="5"/>
  <c r="K5" i="5"/>
  <c r="K111" i="4"/>
  <c r="K109" i="4"/>
  <c r="P107" i="4"/>
  <c r="O107" i="4"/>
  <c r="I107" i="4"/>
  <c r="M107" i="4"/>
  <c r="L107" i="4"/>
  <c r="K106" i="4"/>
  <c r="K105" i="4"/>
  <c r="P103" i="4"/>
  <c r="O103" i="4"/>
  <c r="I103" i="4"/>
  <c r="M103" i="4"/>
  <c r="L103" i="4"/>
  <c r="K102" i="4"/>
  <c r="K101" i="4"/>
  <c r="K100" i="4"/>
  <c r="K99" i="4"/>
  <c r="K98" i="4"/>
  <c r="P96" i="4"/>
  <c r="N96" i="4"/>
  <c r="H96" i="4"/>
  <c r="O96" i="4"/>
  <c r="I96" i="4"/>
  <c r="M96" i="4"/>
  <c r="M113" i="4"/>
  <c r="L96" i="4"/>
  <c r="K95" i="4"/>
  <c r="K94" i="4"/>
  <c r="K93" i="4"/>
  <c r="K92" i="4"/>
  <c r="K80" i="4"/>
  <c r="K78" i="4"/>
  <c r="P76" i="4"/>
  <c r="N76" i="4"/>
  <c r="H76" i="4"/>
  <c r="O76" i="4"/>
  <c r="I76" i="4"/>
  <c r="M76" i="4"/>
  <c r="L76" i="4"/>
  <c r="K75" i="4"/>
  <c r="K74" i="4"/>
  <c r="K73" i="4"/>
  <c r="P71" i="4"/>
  <c r="O71" i="4"/>
  <c r="I71" i="4"/>
  <c r="M71" i="4"/>
  <c r="L71" i="4"/>
  <c r="K70" i="4"/>
  <c r="K69" i="4"/>
  <c r="K68" i="4"/>
  <c r="K67" i="4"/>
  <c r="P65" i="4"/>
  <c r="O65" i="4"/>
  <c r="I65" i="4"/>
  <c r="M65" i="4"/>
  <c r="L65" i="4"/>
  <c r="K64" i="4"/>
  <c r="K63" i="4"/>
  <c r="K62" i="4"/>
  <c r="K61" i="4"/>
  <c r="P59" i="4"/>
  <c r="O59" i="4"/>
  <c r="I59" i="4"/>
  <c r="M59" i="4"/>
  <c r="L59" i="4"/>
  <c r="K58" i="4"/>
  <c r="K57" i="4"/>
  <c r="K56" i="4"/>
  <c r="K54" i="4"/>
  <c r="P52" i="4"/>
  <c r="O52" i="4"/>
  <c r="I52" i="4"/>
  <c r="M52" i="4"/>
  <c r="L52" i="4"/>
  <c r="K51" i="4"/>
  <c r="K50" i="4"/>
  <c r="P48" i="4"/>
  <c r="O48" i="4"/>
  <c r="I48" i="4"/>
  <c r="M48" i="4"/>
  <c r="L48" i="4"/>
  <c r="L113" i="12"/>
  <c r="K47" i="4"/>
  <c r="K46" i="4"/>
  <c r="K45" i="4"/>
  <c r="K44" i="4"/>
  <c r="K43" i="4"/>
  <c r="P41" i="4"/>
  <c r="N41" i="4"/>
  <c r="O41" i="4"/>
  <c r="I41" i="4"/>
  <c r="M41" i="4"/>
  <c r="L41" i="4"/>
  <c r="K40" i="4"/>
  <c r="K39" i="4"/>
  <c r="K38" i="4"/>
  <c r="K37" i="4"/>
  <c r="K26" i="4"/>
  <c r="K24" i="4"/>
  <c r="K22" i="4"/>
  <c r="J22" i="36"/>
  <c r="P20" i="4"/>
  <c r="O20" i="4"/>
  <c r="M20" i="4"/>
  <c r="L20" i="4"/>
  <c r="K19" i="4"/>
  <c r="K18" i="4"/>
  <c r="P16" i="4"/>
  <c r="O16" i="4"/>
  <c r="M16" i="4"/>
  <c r="L16" i="4"/>
  <c r="K15" i="4"/>
  <c r="K14" i="4"/>
  <c r="K13" i="4"/>
  <c r="J13" i="36"/>
  <c r="T13" i="36" s="1"/>
  <c r="K12" i="4"/>
  <c r="K11" i="4"/>
  <c r="P9" i="4"/>
  <c r="N9" i="4"/>
  <c r="O9" i="4"/>
  <c r="M9" i="4"/>
  <c r="L9" i="4"/>
  <c r="K8" i="4"/>
  <c r="K7" i="4"/>
  <c r="K6" i="4"/>
  <c r="J6" i="36"/>
  <c r="T6" i="36" s="1"/>
  <c r="K5" i="4"/>
  <c r="P80" i="14"/>
  <c r="O80" i="14"/>
  <c r="N80" i="14"/>
  <c r="M80" i="14"/>
  <c r="L80" i="14"/>
  <c r="K79" i="14"/>
  <c r="K78" i="14"/>
  <c r="K77" i="14"/>
  <c r="K76" i="14"/>
  <c r="P74" i="14"/>
  <c r="O74" i="14"/>
  <c r="N74" i="14"/>
  <c r="M74" i="14"/>
  <c r="L74" i="14"/>
  <c r="K73" i="14"/>
  <c r="K72" i="14"/>
  <c r="K71" i="14"/>
  <c r="K70" i="14"/>
  <c r="K69" i="14"/>
  <c r="K68" i="14"/>
  <c r="K67" i="14"/>
  <c r="K66" i="14"/>
  <c r="K56" i="14"/>
  <c r="P52" i="14"/>
  <c r="L50" i="14"/>
  <c r="O48" i="14"/>
  <c r="I48" i="14"/>
  <c r="M48" i="14"/>
  <c r="P16" i="14"/>
  <c r="O16" i="14"/>
  <c r="N16" i="14"/>
  <c r="M16" i="14"/>
  <c r="P7" i="14"/>
  <c r="O7" i="14"/>
  <c r="M7" i="14"/>
  <c r="L7" i="14"/>
  <c r="L9" i="50"/>
  <c r="S9" i="50" s="1"/>
  <c r="H9" i="4"/>
  <c r="L16" i="36"/>
  <c r="S16" i="36" s="1"/>
  <c r="I16" i="4"/>
  <c r="L20" i="36"/>
  <c r="I20" i="4"/>
  <c r="N106" i="12"/>
  <c r="H41" i="4"/>
  <c r="L9" i="36"/>
  <c r="I9" i="4"/>
  <c r="N20" i="4"/>
  <c r="N48" i="4"/>
  <c r="N103" i="4"/>
  <c r="H103" i="4"/>
  <c r="N16" i="4"/>
  <c r="N52" i="4"/>
  <c r="N59" i="4"/>
  <c r="H59" i="4"/>
  <c r="N65" i="4"/>
  <c r="H65" i="4"/>
  <c r="N71" i="4"/>
  <c r="H71" i="4"/>
  <c r="N107" i="4"/>
  <c r="H107" i="4"/>
  <c r="O71" i="6"/>
  <c r="O103" i="6" s="1"/>
  <c r="O52" i="6"/>
  <c r="N7" i="6"/>
  <c r="N37" i="6" s="1"/>
  <c r="N22" i="6"/>
  <c r="N52" i="6" s="1"/>
  <c r="N24" i="6"/>
  <c r="N54" i="6" s="1"/>
  <c r="P59" i="36"/>
  <c r="P87" i="12"/>
  <c r="K104" i="12"/>
  <c r="K110" i="12"/>
  <c r="O93" i="12"/>
  <c r="O113" i="12"/>
  <c r="P48" i="14"/>
  <c r="K48" i="14"/>
  <c r="O106" i="12"/>
  <c r="P93" i="12"/>
  <c r="K60" i="12"/>
  <c r="K49" i="14"/>
  <c r="L113" i="4"/>
  <c r="N52" i="14"/>
  <c r="H52" i="14"/>
  <c r="K52" i="14"/>
  <c r="K7" i="14"/>
  <c r="N7" i="14"/>
  <c r="K16" i="14"/>
  <c r="N49" i="14"/>
  <c r="H49" i="14"/>
  <c r="O18" i="14"/>
  <c r="P28" i="4"/>
  <c r="M28" i="4"/>
  <c r="L28" i="4"/>
  <c r="O59" i="5"/>
  <c r="O38" i="6"/>
  <c r="P36" i="6"/>
  <c r="P68" i="6"/>
  <c r="P38" i="6"/>
  <c r="P73" i="6"/>
  <c r="P44" i="6"/>
  <c r="P84" i="6"/>
  <c r="N84" i="6" s="1"/>
  <c r="M38" i="6"/>
  <c r="M59" i="36"/>
  <c r="K59" i="8"/>
  <c r="F53" i="14"/>
  <c r="M28" i="36"/>
  <c r="O140" i="12"/>
  <c r="O144" i="12"/>
  <c r="K59" i="12"/>
  <c r="M93" i="12"/>
  <c r="P140" i="12"/>
  <c r="L93" i="12"/>
  <c r="M117" i="12"/>
  <c r="K103" i="12"/>
  <c r="M106" i="12"/>
  <c r="K112" i="12"/>
  <c r="P113" i="12"/>
  <c r="K105" i="12"/>
  <c r="M113" i="12"/>
  <c r="O117" i="12"/>
  <c r="L117" i="12"/>
  <c r="K37" i="12"/>
  <c r="K115" i="12"/>
  <c r="K83" i="12"/>
  <c r="K148" i="12"/>
  <c r="K22" i="12"/>
  <c r="K76" i="12"/>
  <c r="K87" i="12"/>
  <c r="K93" i="12"/>
  <c r="K46" i="12"/>
  <c r="K109" i="12"/>
  <c r="P106" i="12"/>
  <c r="K119" i="12"/>
  <c r="K102" i="12"/>
  <c r="K111" i="12"/>
  <c r="K116" i="12"/>
  <c r="P117" i="12"/>
  <c r="P5" i="11"/>
  <c r="O59" i="36"/>
  <c r="I59" i="36"/>
  <c r="H59" i="36"/>
  <c r="O28" i="36"/>
  <c r="N28" i="36"/>
  <c r="H28" i="36"/>
  <c r="G28" i="36"/>
  <c r="P67" i="33"/>
  <c r="O86" i="33"/>
  <c r="K5" i="33"/>
  <c r="P29" i="33"/>
  <c r="O29" i="33"/>
  <c r="L29" i="33"/>
  <c r="L48" i="33"/>
  <c r="K42" i="5"/>
  <c r="L59" i="5"/>
  <c r="P90" i="5"/>
  <c r="M90" i="5"/>
  <c r="K53" i="5"/>
  <c r="K59" i="5"/>
  <c r="K9" i="5"/>
  <c r="K20" i="5"/>
  <c r="M28" i="5"/>
  <c r="K16" i="5"/>
  <c r="O28" i="5"/>
  <c r="P59" i="5"/>
  <c r="O90" i="5"/>
  <c r="P28" i="5"/>
  <c r="L28" i="5"/>
  <c r="M59" i="5"/>
  <c r="K49" i="5"/>
  <c r="K73" i="5"/>
  <c r="L90" i="5"/>
  <c r="K80" i="5"/>
  <c r="K84" i="5"/>
  <c r="K76" i="4"/>
  <c r="P113" i="4"/>
  <c r="N113" i="4"/>
  <c r="O113" i="4"/>
  <c r="I113" i="4"/>
  <c r="K96" i="4"/>
  <c r="O28" i="4"/>
  <c r="L82" i="4"/>
  <c r="M82" i="4"/>
  <c r="M123" i="12"/>
  <c r="K107" i="4"/>
  <c r="K48" i="4"/>
  <c r="K65" i="4"/>
  <c r="P82" i="4"/>
  <c r="K103" i="4"/>
  <c r="K59" i="4"/>
  <c r="L106" i="12"/>
  <c r="K9" i="4"/>
  <c r="K20" i="4"/>
  <c r="K41" i="4"/>
  <c r="K52" i="4"/>
  <c r="O82" i="4"/>
  <c r="I82" i="4"/>
  <c r="K108" i="12"/>
  <c r="K121" i="12"/>
  <c r="K16" i="4"/>
  <c r="K71" i="4"/>
  <c r="P43" i="6"/>
  <c r="O45" i="6"/>
  <c r="J18" i="36"/>
  <c r="T18" i="36"/>
  <c r="J7" i="36"/>
  <c r="T7" i="36" s="1"/>
  <c r="J8" i="36"/>
  <c r="T8" i="36" s="1"/>
  <c r="Q12" i="36"/>
  <c r="J19" i="36"/>
  <c r="T19" i="36" s="1"/>
  <c r="P35" i="6"/>
  <c r="M42" i="6"/>
  <c r="M71" i="6"/>
  <c r="M103" i="6" s="1"/>
  <c r="K74" i="14"/>
  <c r="K80" i="14"/>
  <c r="P18" i="14"/>
  <c r="M18" i="14"/>
  <c r="M23" i="14"/>
  <c r="M5" i="12"/>
  <c r="M27" i="12"/>
  <c r="M47" i="14"/>
  <c r="L18" i="14"/>
  <c r="O36" i="6"/>
  <c r="P79" i="6"/>
  <c r="P49" i="6"/>
  <c r="P54" i="6"/>
  <c r="L72" i="6"/>
  <c r="L104" i="6" s="1"/>
  <c r="K14" i="6"/>
  <c r="K44" i="6" s="1"/>
  <c r="K13" i="6"/>
  <c r="K43" i="6" s="1"/>
  <c r="M54" i="6"/>
  <c r="M44" i="6"/>
  <c r="P45" i="6"/>
  <c r="O82" i="6"/>
  <c r="L41" i="6"/>
  <c r="P52" i="6"/>
  <c r="P82" i="6"/>
  <c r="L65" i="6"/>
  <c r="L97" i="6" s="1"/>
  <c r="L73" i="6"/>
  <c r="L105" i="6" s="1"/>
  <c r="L43" i="6"/>
  <c r="O79" i="6"/>
  <c r="M35" i="6"/>
  <c r="L67" i="6"/>
  <c r="L99" i="6" s="1"/>
  <c r="M73" i="6"/>
  <c r="M105" i="6" s="1"/>
  <c r="N113" i="12"/>
  <c r="H48" i="4"/>
  <c r="L28" i="36"/>
  <c r="S28" i="36" s="1"/>
  <c r="I28" i="4"/>
  <c r="N117" i="12"/>
  <c r="H52" i="4"/>
  <c r="L16" i="50"/>
  <c r="S16" i="50"/>
  <c r="H16" i="4"/>
  <c r="L20" i="50"/>
  <c r="S20" i="50" s="1"/>
  <c r="H20" i="4"/>
  <c r="N82" i="4"/>
  <c r="N28" i="4"/>
  <c r="O111" i="6"/>
  <c r="O116" i="6"/>
  <c r="L57" i="36"/>
  <c r="Q57" i="36" s="1"/>
  <c r="Q88" i="36" s="1"/>
  <c r="L51" i="36"/>
  <c r="Q51" i="36" s="1"/>
  <c r="Q82" i="36" s="1"/>
  <c r="O107" i="6"/>
  <c r="O123" i="12"/>
  <c r="N48" i="14"/>
  <c r="H48" i="14"/>
  <c r="P144" i="12"/>
  <c r="K18" i="14"/>
  <c r="O23" i="14"/>
  <c r="N18" i="14"/>
  <c r="M50" i="14"/>
  <c r="P123" i="12"/>
  <c r="L123" i="12"/>
  <c r="K113" i="12"/>
  <c r="K140" i="12"/>
  <c r="K144" i="12"/>
  <c r="K50" i="12"/>
  <c r="K90" i="5"/>
  <c r="K28" i="5"/>
  <c r="K113" i="4"/>
  <c r="K28" i="4"/>
  <c r="K117" i="12"/>
  <c r="K106" i="12"/>
  <c r="K82" i="4"/>
  <c r="P23" i="14"/>
  <c r="M27" i="14"/>
  <c r="M30" i="14"/>
  <c r="M48" i="12"/>
  <c r="L23" i="14"/>
  <c r="M58" i="12"/>
  <c r="M62" i="12"/>
  <c r="M53" i="14"/>
  <c r="P111" i="6"/>
  <c r="L28" i="50"/>
  <c r="H28" i="4"/>
  <c r="N123" i="12"/>
  <c r="H82" i="4"/>
  <c r="K23" i="14"/>
  <c r="N23" i="14"/>
  <c r="O27" i="14"/>
  <c r="K123" i="12"/>
  <c r="P27" i="14"/>
  <c r="K27" i="14"/>
  <c r="L27" i="14"/>
  <c r="L82" i="36"/>
  <c r="L79" i="36"/>
  <c r="S28" i="50"/>
  <c r="O47" i="14"/>
  <c r="O53" i="14"/>
  <c r="O30" i="14"/>
  <c r="N27" i="14"/>
  <c r="J28" i="36"/>
  <c r="P30" i="14"/>
  <c r="K5" i="12"/>
  <c r="L30" i="14"/>
  <c r="O50" i="14"/>
  <c r="K30" i="14"/>
  <c r="N30" i="14"/>
  <c r="L58" i="12"/>
  <c r="L62" i="12"/>
  <c r="L53" i="14"/>
  <c r="J28" i="50" l="1"/>
  <c r="O98" i="6"/>
  <c r="I66" i="6"/>
  <c r="L44" i="36"/>
  <c r="P72" i="6"/>
  <c r="P104" i="6" s="1"/>
  <c r="P42" i="6"/>
  <c r="E51" i="50"/>
  <c r="O74" i="6"/>
  <c r="K12" i="6"/>
  <c r="K42" i="6" s="1"/>
  <c r="L75" i="6"/>
  <c r="L107" i="6" s="1"/>
  <c r="M75" i="6"/>
  <c r="M107" i="6" s="1"/>
  <c r="M78" i="6"/>
  <c r="M110" i="6" s="1"/>
  <c r="M37" i="6"/>
  <c r="M82" i="6"/>
  <c r="N14" i="6"/>
  <c r="N44" i="6" s="1"/>
  <c r="F69" i="6"/>
  <c r="F101" i="6" s="1"/>
  <c r="F84" i="6"/>
  <c r="F116" i="6" s="1"/>
  <c r="F68" i="6"/>
  <c r="D14" i="6"/>
  <c r="E36" i="6"/>
  <c r="D15" i="6"/>
  <c r="D45" i="6" s="1"/>
  <c r="L49" i="6"/>
  <c r="L54" i="6"/>
  <c r="O73" i="6"/>
  <c r="M45" i="6"/>
  <c r="I6" i="6"/>
  <c r="M16" i="6"/>
  <c r="M20" i="6" s="1"/>
  <c r="M50" i="6" s="1"/>
  <c r="F39" i="6"/>
  <c r="F110" i="6"/>
  <c r="F44" i="6"/>
  <c r="D18" i="6"/>
  <c r="D48" i="6" s="1"/>
  <c r="I22" i="6"/>
  <c r="I14" i="6"/>
  <c r="D68" i="11"/>
  <c r="H62" i="11"/>
  <c r="H70" i="11"/>
  <c r="H30" i="11"/>
  <c r="E26" i="11"/>
  <c r="O26" i="11"/>
  <c r="N26" i="11" s="1"/>
  <c r="K67" i="11"/>
  <c r="H61" i="11"/>
  <c r="K68" i="11"/>
  <c r="H23" i="11"/>
  <c r="K5" i="11"/>
  <c r="H63" i="11"/>
  <c r="L66" i="11"/>
  <c r="K66" i="11" s="1"/>
  <c r="N5" i="11"/>
  <c r="L26" i="11"/>
  <c r="K21" i="11"/>
  <c r="F26" i="11" s="1"/>
  <c r="F66" i="11"/>
  <c r="H77" i="11"/>
  <c r="H7" i="11"/>
  <c r="H37" i="11"/>
  <c r="D67" i="11"/>
  <c r="H22" i="11"/>
  <c r="H6" i="11"/>
  <c r="E66" i="11"/>
  <c r="H21" i="11"/>
  <c r="I21" i="11"/>
  <c r="I61" i="11"/>
  <c r="N67" i="11"/>
  <c r="M26" i="11"/>
  <c r="I5" i="11"/>
  <c r="D5" i="11"/>
  <c r="H54" i="8"/>
  <c r="H53" i="8"/>
  <c r="I15" i="8"/>
  <c r="K52" i="8"/>
  <c r="H5" i="8"/>
  <c r="I59" i="8"/>
  <c r="H57" i="8"/>
  <c r="N52" i="8"/>
  <c r="H52" i="8" s="1"/>
  <c r="H27" i="42"/>
  <c r="H23" i="42"/>
  <c r="H21" i="42"/>
  <c r="I17" i="42"/>
  <c r="H18" i="42"/>
  <c r="K17" i="42"/>
  <c r="H19" i="42"/>
  <c r="H33" i="42"/>
  <c r="H17" i="42"/>
  <c r="L11" i="7"/>
  <c r="D13" i="7"/>
  <c r="D12" i="7"/>
  <c r="K13" i="7"/>
  <c r="H8" i="7"/>
  <c r="H9" i="7"/>
  <c r="E58" i="12"/>
  <c r="D50" i="14"/>
  <c r="I50" i="14"/>
  <c r="D51" i="12"/>
  <c r="I47" i="14"/>
  <c r="D47" i="14"/>
  <c r="K7" i="7"/>
  <c r="F11" i="7" s="1"/>
  <c r="H7" i="7"/>
  <c r="K12" i="7"/>
  <c r="H15" i="7"/>
  <c r="K10" i="12"/>
  <c r="K27" i="12" s="1"/>
  <c r="D22" i="6"/>
  <c r="F82" i="6"/>
  <c r="F114" i="6" s="1"/>
  <c r="F52" i="6"/>
  <c r="L39" i="36"/>
  <c r="K24" i="6"/>
  <c r="K54" i="6" s="1"/>
  <c r="N72" i="6"/>
  <c r="M66" i="6"/>
  <c r="M98" i="6" s="1"/>
  <c r="M36" i="6"/>
  <c r="P37" i="6"/>
  <c r="P67" i="6"/>
  <c r="P99" i="6" s="1"/>
  <c r="N11" i="6"/>
  <c r="N41" i="6" s="1"/>
  <c r="P71" i="6"/>
  <c r="P103" i="6" s="1"/>
  <c r="P41" i="6"/>
  <c r="D68" i="6"/>
  <c r="F100" i="6"/>
  <c r="J24" i="50"/>
  <c r="S24" i="50"/>
  <c r="J26" i="50"/>
  <c r="S26" i="50"/>
  <c r="S26" i="36"/>
  <c r="J26" i="36"/>
  <c r="T26" i="36" s="1"/>
  <c r="J15" i="36"/>
  <c r="T15" i="36" s="1"/>
  <c r="S15" i="36"/>
  <c r="Q22" i="36"/>
  <c r="S22" i="36"/>
  <c r="O114" i="6"/>
  <c r="L55" i="36"/>
  <c r="L57" i="50"/>
  <c r="N116" i="6"/>
  <c r="O35" i="6"/>
  <c r="N5" i="6"/>
  <c r="N35" i="6" s="1"/>
  <c r="L45" i="36"/>
  <c r="O104" i="6"/>
  <c r="F86" i="6"/>
  <c r="F56" i="6"/>
  <c r="D26" i="6"/>
  <c r="D56" i="6" s="1"/>
  <c r="Q8" i="50"/>
  <c r="T8" i="50" s="1"/>
  <c r="S8" i="50"/>
  <c r="E80" i="6"/>
  <c r="E50" i="6"/>
  <c r="L88" i="36"/>
  <c r="N82" i="6"/>
  <c r="P114" i="6"/>
  <c r="O65" i="6"/>
  <c r="M76" i="6"/>
  <c r="M108" i="6" s="1"/>
  <c r="F45" i="6"/>
  <c r="F75" i="6"/>
  <c r="F107" i="6" s="1"/>
  <c r="F71" i="6"/>
  <c r="F103" i="6" s="1"/>
  <c r="F41" i="6"/>
  <c r="E86" i="6"/>
  <c r="E56" i="6"/>
  <c r="S14" i="36"/>
  <c r="O16" i="6"/>
  <c r="O20" i="6" s="1"/>
  <c r="O42" i="6"/>
  <c r="P48" i="6"/>
  <c r="N19" i="6"/>
  <c r="N49" i="6" s="1"/>
  <c r="N12" i="6"/>
  <c r="N42" i="6" s="1"/>
  <c r="O54" i="6"/>
  <c r="F46" i="6"/>
  <c r="E38" i="6"/>
  <c r="S8" i="36"/>
  <c r="D80" i="6"/>
  <c r="D112" i="6" s="1"/>
  <c r="T24" i="50"/>
  <c r="S9" i="36"/>
  <c r="Q16" i="36"/>
  <c r="Q20" i="36" s="1"/>
  <c r="P75" i="6"/>
  <c r="P107" i="6" s="1"/>
  <c r="T22" i="36"/>
  <c r="F112" i="6"/>
  <c r="T22" i="50"/>
  <c r="S22" i="50"/>
  <c r="T28" i="50"/>
  <c r="H15" i="6"/>
  <c r="N79" i="6"/>
  <c r="L52" i="36"/>
  <c r="N78" i="6"/>
  <c r="K78" i="6"/>
  <c r="K110" i="6" s="1"/>
  <c r="L66" i="6"/>
  <c r="L36" i="6"/>
  <c r="L9" i="6"/>
  <c r="L48" i="6"/>
  <c r="L78" i="6"/>
  <c r="L110" i="6" s="1"/>
  <c r="J51" i="50"/>
  <c r="E82" i="50"/>
  <c r="Q7" i="50"/>
  <c r="Q9" i="50" s="1"/>
  <c r="S7" i="50"/>
  <c r="J14" i="50"/>
  <c r="T14" i="50" s="1"/>
  <c r="S14" i="50"/>
  <c r="J5" i="36"/>
  <c r="S5" i="36"/>
  <c r="E69" i="6"/>
  <c r="E39" i="6"/>
  <c r="I19" i="6"/>
  <c r="E79" i="6"/>
  <c r="E49" i="6"/>
  <c r="E73" i="6"/>
  <c r="E43" i="6"/>
  <c r="I13" i="6"/>
  <c r="E37" i="6"/>
  <c r="E67" i="6"/>
  <c r="N16" i="6"/>
  <c r="P46" i="6"/>
  <c r="L16" i="6"/>
  <c r="L44" i="6"/>
  <c r="M114" i="6"/>
  <c r="J24" i="36"/>
  <c r="T24" i="36" s="1"/>
  <c r="J14" i="36"/>
  <c r="T14" i="36" s="1"/>
  <c r="P116" i="6"/>
  <c r="K84" i="6"/>
  <c r="K116" i="6" s="1"/>
  <c r="P105" i="6"/>
  <c r="P100" i="6"/>
  <c r="I7" i="6"/>
  <c r="M9" i="6"/>
  <c r="M65" i="6"/>
  <c r="N6" i="6"/>
  <c r="N36" i="6" s="1"/>
  <c r="P66" i="6"/>
  <c r="O67" i="6"/>
  <c r="O37" i="6"/>
  <c r="O9" i="6"/>
  <c r="N8" i="6"/>
  <c r="N38" i="6" s="1"/>
  <c r="O68" i="6"/>
  <c r="K8" i="6"/>
  <c r="K38" i="6" s="1"/>
  <c r="L82" i="6"/>
  <c r="L114" i="6" s="1"/>
  <c r="K22" i="6"/>
  <c r="K52" i="6" s="1"/>
  <c r="L52" i="6"/>
  <c r="F66" i="6"/>
  <c r="D6" i="6"/>
  <c r="D19" i="6"/>
  <c r="F72" i="6"/>
  <c r="D12" i="6"/>
  <c r="S11" i="50"/>
  <c r="T11" i="36"/>
  <c r="I18" i="6"/>
  <c r="N18" i="6"/>
  <c r="N48" i="6" s="1"/>
  <c r="O48" i="6"/>
  <c r="M49" i="6"/>
  <c r="K19" i="6"/>
  <c r="K49" i="6" s="1"/>
  <c r="D43" i="6"/>
  <c r="H13" i="6"/>
  <c r="Q13" i="50"/>
  <c r="T13" i="50" s="1"/>
  <c r="S13" i="50"/>
  <c r="T11" i="50"/>
  <c r="T6" i="50"/>
  <c r="S20" i="36"/>
  <c r="S12" i="36"/>
  <c r="J12" i="36"/>
  <c r="T12" i="36" s="1"/>
  <c r="E84" i="6"/>
  <c r="D24" i="6"/>
  <c r="D54" i="6" s="1"/>
  <c r="E54" i="6"/>
  <c r="E75" i="6"/>
  <c r="I15" i="6"/>
  <c r="E71" i="6"/>
  <c r="D11" i="6"/>
  <c r="I11" i="6"/>
  <c r="D5" i="6"/>
  <c r="E65" i="6"/>
  <c r="E35" i="6"/>
  <c r="I5" i="6"/>
  <c r="Q28" i="36"/>
  <c r="T28" i="36" s="1"/>
  <c r="I78" i="6"/>
  <c r="K6" i="6"/>
  <c r="K36" i="6" s="1"/>
  <c r="K18" i="6"/>
  <c r="K48" i="6" s="1"/>
  <c r="P106" i="6"/>
  <c r="M79" i="6"/>
  <c r="K75" i="6"/>
  <c r="K107" i="6" s="1"/>
  <c r="N75" i="6"/>
  <c r="P9" i="6"/>
  <c r="P65" i="6"/>
  <c r="K5" i="6"/>
  <c r="L38" i="6"/>
  <c r="L68" i="6"/>
  <c r="L100" i="6" s="1"/>
  <c r="K11" i="6"/>
  <c r="L71" i="6"/>
  <c r="D52" i="6"/>
  <c r="H22" i="6"/>
  <c r="E45" i="6"/>
  <c r="D69" i="6"/>
  <c r="Q16" i="50"/>
  <c r="Q20" i="50" s="1"/>
  <c r="J5" i="50"/>
  <c r="S5" i="50"/>
  <c r="S19" i="50"/>
  <c r="J19" i="50"/>
  <c r="T19" i="50" s="1"/>
  <c r="E112" i="6"/>
  <c r="E53" i="36"/>
  <c r="E51" i="36"/>
  <c r="E110" i="6"/>
  <c r="E72" i="6"/>
  <c r="E42" i="6"/>
  <c r="E98" i="6"/>
  <c r="E39" i="36"/>
  <c r="F67" i="6"/>
  <c r="D7" i="6"/>
  <c r="F37" i="6"/>
  <c r="T7" i="50"/>
  <c r="T26" i="50"/>
  <c r="E46" i="6"/>
  <c r="E76" i="6"/>
  <c r="E82" i="6"/>
  <c r="E52" i="6"/>
  <c r="E74" i="6"/>
  <c r="E44" i="6"/>
  <c r="E41" i="36"/>
  <c r="E100" i="6"/>
  <c r="N27" i="12"/>
  <c r="H27" i="12" s="1"/>
  <c r="P48" i="12"/>
  <c r="P47" i="14"/>
  <c r="P58" i="12"/>
  <c r="N10" i="12"/>
  <c r="H10" i="12" s="1"/>
  <c r="I7" i="7"/>
  <c r="M11" i="7"/>
  <c r="O11" i="7"/>
  <c r="E11" i="7"/>
  <c r="O105" i="6" l="1"/>
  <c r="L46" i="36"/>
  <c r="K72" i="6"/>
  <c r="K104" i="6" s="1"/>
  <c r="O106" i="6"/>
  <c r="L47" i="36"/>
  <c r="K74" i="6"/>
  <c r="K106" i="6" s="1"/>
  <c r="H18" i="6"/>
  <c r="N71" i="6"/>
  <c r="L44" i="50" s="1"/>
  <c r="N74" i="6"/>
  <c r="E53" i="50"/>
  <c r="K73" i="6"/>
  <c r="K105" i="6" s="1"/>
  <c r="M46" i="6"/>
  <c r="D44" i="6"/>
  <c r="H14" i="6"/>
  <c r="P76" i="6"/>
  <c r="P108" i="6" s="1"/>
  <c r="L75" i="36"/>
  <c r="Q44" i="36"/>
  <c r="Q75" i="36" s="1"/>
  <c r="O76" i="6"/>
  <c r="N73" i="6"/>
  <c r="D26" i="11"/>
  <c r="K26" i="11"/>
  <c r="D66" i="11"/>
  <c r="H5" i="11"/>
  <c r="D11" i="7"/>
  <c r="D58" i="12"/>
  <c r="E62" i="12"/>
  <c r="I58" i="12"/>
  <c r="D86" i="6"/>
  <c r="F88" i="6"/>
  <c r="F118" i="6"/>
  <c r="Q55" i="36"/>
  <c r="Q86" i="36" s="1"/>
  <c r="L86" i="36"/>
  <c r="Q39" i="36"/>
  <c r="Q70" i="36" s="1"/>
  <c r="L70" i="36"/>
  <c r="L38" i="36"/>
  <c r="O97" i="6"/>
  <c r="O108" i="6"/>
  <c r="L49" i="36"/>
  <c r="L80" i="36" s="1"/>
  <c r="O80" i="6"/>
  <c r="I80" i="6" s="1"/>
  <c r="D100" i="6"/>
  <c r="E41" i="50"/>
  <c r="L45" i="50"/>
  <c r="N104" i="6"/>
  <c r="I16" i="6"/>
  <c r="O46" i="6"/>
  <c r="E88" i="6"/>
  <c r="E120" i="6" s="1"/>
  <c r="E59" i="36"/>
  <c r="E118" i="6"/>
  <c r="N114" i="6"/>
  <c r="L55" i="50"/>
  <c r="Q45" i="36"/>
  <c r="L76" i="36"/>
  <c r="Q57" i="50"/>
  <c r="Q88" i="50" s="1"/>
  <c r="L88" i="50"/>
  <c r="E55" i="36"/>
  <c r="I82" i="6"/>
  <c r="D82" i="6"/>
  <c r="E114" i="6"/>
  <c r="S39" i="36"/>
  <c r="J39" i="36"/>
  <c r="E70" i="36"/>
  <c r="E106" i="6"/>
  <c r="I74" i="6"/>
  <c r="E47" i="36"/>
  <c r="H7" i="6"/>
  <c r="D37" i="6"/>
  <c r="E84" i="36"/>
  <c r="D101" i="6"/>
  <c r="E42" i="50"/>
  <c r="K16" i="6"/>
  <c r="K41" i="6"/>
  <c r="P97" i="6"/>
  <c r="N65" i="6"/>
  <c r="P69" i="6"/>
  <c r="K65" i="6"/>
  <c r="L48" i="50"/>
  <c r="N107" i="6"/>
  <c r="I20" i="6"/>
  <c r="O50" i="6"/>
  <c r="E107" i="6"/>
  <c r="E48" i="36"/>
  <c r="I75" i="6"/>
  <c r="D75" i="6"/>
  <c r="J16" i="36"/>
  <c r="H19" i="6"/>
  <c r="D49" i="6"/>
  <c r="M69" i="6"/>
  <c r="M97" i="6"/>
  <c r="H16" i="6"/>
  <c r="N46" i="6"/>
  <c r="J9" i="36"/>
  <c r="T9" i="36" s="1"/>
  <c r="T5" i="36"/>
  <c r="Q52" i="36"/>
  <c r="L83" i="36"/>
  <c r="F99" i="6"/>
  <c r="D67" i="6"/>
  <c r="E45" i="36"/>
  <c r="I72" i="6"/>
  <c r="E104" i="6"/>
  <c r="T5" i="50"/>
  <c r="J9" i="50"/>
  <c r="T9" i="50" s="1"/>
  <c r="P39" i="6"/>
  <c r="P26" i="6"/>
  <c r="N9" i="6"/>
  <c r="D41" i="6"/>
  <c r="H11" i="6"/>
  <c r="J16" i="50"/>
  <c r="D36" i="6"/>
  <c r="H6" i="6"/>
  <c r="L41" i="36"/>
  <c r="O100" i="6"/>
  <c r="K68" i="6"/>
  <c r="K100" i="6" s="1"/>
  <c r="N67" i="6"/>
  <c r="L40" i="36"/>
  <c r="K67" i="6"/>
  <c r="K99" i="6" s="1"/>
  <c r="O99" i="6"/>
  <c r="M39" i="6"/>
  <c r="M26" i="6"/>
  <c r="M56" i="6" s="1"/>
  <c r="O69" i="6"/>
  <c r="E40" i="36"/>
  <c r="E99" i="6"/>
  <c r="E46" i="36"/>
  <c r="E105" i="6"/>
  <c r="I73" i="6"/>
  <c r="D73" i="6"/>
  <c r="L39" i="6"/>
  <c r="L52" i="50"/>
  <c r="N111" i="6"/>
  <c r="E72" i="36"/>
  <c r="J41" i="36"/>
  <c r="J72" i="36" s="1"/>
  <c r="D74" i="6"/>
  <c r="P80" i="6"/>
  <c r="N76" i="6"/>
  <c r="M111" i="6"/>
  <c r="M80" i="6"/>
  <c r="M112" i="6" s="1"/>
  <c r="E38" i="36"/>
  <c r="D65" i="6"/>
  <c r="E97" i="6"/>
  <c r="I65" i="6"/>
  <c r="E103" i="6"/>
  <c r="E44" i="36"/>
  <c r="D71" i="6"/>
  <c r="I71" i="6"/>
  <c r="D42" i="6"/>
  <c r="H12" i="6"/>
  <c r="D66" i="6"/>
  <c r="F98" i="6"/>
  <c r="N66" i="6"/>
  <c r="K66" i="6"/>
  <c r="K98" i="6" s="1"/>
  <c r="P98" i="6"/>
  <c r="L46" i="6"/>
  <c r="L20" i="6"/>
  <c r="L50" i="6" s="1"/>
  <c r="E101" i="6"/>
  <c r="I69" i="6"/>
  <c r="E42" i="36"/>
  <c r="J82" i="50"/>
  <c r="L51" i="50"/>
  <c r="H78" i="6"/>
  <c r="N110" i="6"/>
  <c r="N20" i="6"/>
  <c r="E49" i="36"/>
  <c r="D76" i="6"/>
  <c r="E108" i="6"/>
  <c r="I76" i="6"/>
  <c r="S51" i="36"/>
  <c r="J51" i="36"/>
  <c r="E82" i="36"/>
  <c r="L76" i="6"/>
  <c r="K71" i="6"/>
  <c r="L103" i="6"/>
  <c r="K9" i="6"/>
  <c r="K35" i="6"/>
  <c r="N106" i="6"/>
  <c r="L47" i="50"/>
  <c r="D35" i="6"/>
  <c r="H5" i="6"/>
  <c r="E57" i="36"/>
  <c r="E116" i="6"/>
  <c r="D84" i="6"/>
  <c r="F104" i="6"/>
  <c r="D72" i="6"/>
  <c r="E84" i="50"/>
  <c r="O26" i="6"/>
  <c r="I9" i="6"/>
  <c r="O39" i="6"/>
  <c r="N68" i="6"/>
  <c r="K82" i="6"/>
  <c r="K114" i="6" s="1"/>
  <c r="E111" i="6"/>
  <c r="I79" i="6"/>
  <c r="D79" i="6"/>
  <c r="E52" i="36"/>
  <c r="L98" i="6"/>
  <c r="L69" i="6"/>
  <c r="K79" i="6"/>
  <c r="K111" i="6" s="1"/>
  <c r="K48" i="12"/>
  <c r="P51" i="12"/>
  <c r="N48" i="12"/>
  <c r="H48" i="12" s="1"/>
  <c r="P62" i="12"/>
  <c r="N58" i="12"/>
  <c r="H58" i="12" s="1"/>
  <c r="K58" i="12"/>
  <c r="K62" i="12" s="1"/>
  <c r="P50" i="14"/>
  <c r="N47" i="14"/>
  <c r="H47" i="14" s="1"/>
  <c r="K47" i="14"/>
  <c r="K11" i="7"/>
  <c r="N11" i="7"/>
  <c r="N103" i="6" l="1"/>
  <c r="Q46" i="36"/>
  <c r="Q77" i="36" s="1"/>
  <c r="L77" i="36"/>
  <c r="L46" i="50"/>
  <c r="N105" i="6"/>
  <c r="Q47" i="36"/>
  <c r="Q78" i="36" s="1"/>
  <c r="L78" i="36"/>
  <c r="E53" i="14"/>
  <c r="D62" i="12"/>
  <c r="I62" i="12"/>
  <c r="J41" i="50"/>
  <c r="J72" i="50" s="1"/>
  <c r="E72" i="50"/>
  <c r="Q76" i="36"/>
  <c r="Q49" i="36"/>
  <c r="Q80" i="36" s="1"/>
  <c r="O112" i="6"/>
  <c r="L53" i="36"/>
  <c r="L69" i="36"/>
  <c r="Q38" i="36"/>
  <c r="Q69" i="36" s="1"/>
  <c r="Q55" i="50"/>
  <c r="Q86" i="50" s="1"/>
  <c r="L86" i="50"/>
  <c r="D88" i="6"/>
  <c r="D120" i="6" s="1"/>
  <c r="F120" i="6"/>
  <c r="D118" i="6"/>
  <c r="E59" i="50"/>
  <c r="J59" i="36"/>
  <c r="J90" i="36" s="1"/>
  <c r="E90" i="36"/>
  <c r="Q45" i="50"/>
  <c r="Q76" i="50" s="1"/>
  <c r="L76" i="50"/>
  <c r="D111" i="6"/>
  <c r="E52" i="50"/>
  <c r="H79" i="6"/>
  <c r="K76" i="6"/>
  <c r="K103" i="6"/>
  <c r="S49" i="36"/>
  <c r="E80" i="36"/>
  <c r="D98" i="6"/>
  <c r="E39" i="50"/>
  <c r="H66" i="6"/>
  <c r="D106" i="6"/>
  <c r="E47" i="50"/>
  <c r="H74" i="6"/>
  <c r="L72" i="36"/>
  <c r="Q41" i="36"/>
  <c r="Q72" i="36" s="1"/>
  <c r="P101" i="6"/>
  <c r="N69" i="6"/>
  <c r="P86" i="6"/>
  <c r="T39" i="36"/>
  <c r="J70" i="36"/>
  <c r="L101" i="6"/>
  <c r="J44" i="36"/>
  <c r="S44" i="36"/>
  <c r="E75" i="36"/>
  <c r="E46" i="50"/>
  <c r="D105" i="6"/>
  <c r="H73" i="6"/>
  <c r="Q83" i="36"/>
  <c r="Q53" i="36"/>
  <c r="Q84" i="36" s="1"/>
  <c r="J48" i="36"/>
  <c r="S48" i="36"/>
  <c r="E79" i="36"/>
  <c r="N97" i="6"/>
  <c r="L38" i="50"/>
  <c r="J57" i="36"/>
  <c r="J88" i="36" s="1"/>
  <c r="E88" i="36"/>
  <c r="K39" i="6"/>
  <c r="N98" i="6"/>
  <c r="L39" i="50"/>
  <c r="E69" i="36"/>
  <c r="J38" i="36"/>
  <c r="S38" i="36"/>
  <c r="L49" i="50"/>
  <c r="L80" i="50" s="1"/>
  <c r="N108" i="6"/>
  <c r="L83" i="50"/>
  <c r="Q52" i="50"/>
  <c r="Q83" i="50" s="1"/>
  <c r="J40" i="36"/>
  <c r="J71" i="36" s="1"/>
  <c r="E71" i="36"/>
  <c r="N39" i="6"/>
  <c r="H9" i="6"/>
  <c r="E40" i="50"/>
  <c r="D99" i="6"/>
  <c r="H67" i="6"/>
  <c r="J20" i="36"/>
  <c r="T20" i="36" s="1"/>
  <c r="T16" i="36"/>
  <c r="Q48" i="50"/>
  <c r="Q79" i="50" s="1"/>
  <c r="L79" i="50"/>
  <c r="E73" i="50"/>
  <c r="N100" i="6"/>
  <c r="L41" i="50"/>
  <c r="D116" i="6"/>
  <c r="E57" i="50"/>
  <c r="Q44" i="50"/>
  <c r="L75" i="50"/>
  <c r="L82" i="50"/>
  <c r="Q51" i="50"/>
  <c r="S51" i="50"/>
  <c r="E44" i="50"/>
  <c r="D103" i="6"/>
  <c r="H71" i="6"/>
  <c r="S46" i="36"/>
  <c r="J46" i="36"/>
  <c r="E77" i="36"/>
  <c r="L71" i="36"/>
  <c r="Q40" i="36"/>
  <c r="K46" i="6"/>
  <c r="K20" i="6"/>
  <c r="K50" i="6" s="1"/>
  <c r="S47" i="36"/>
  <c r="J47" i="36"/>
  <c r="E78" i="36"/>
  <c r="Q47" i="50"/>
  <c r="Q78" i="50" s="1"/>
  <c r="L78" i="50"/>
  <c r="L80" i="6"/>
  <c r="L112" i="6" s="1"/>
  <c r="L108" i="6"/>
  <c r="H20" i="6"/>
  <c r="N50" i="6"/>
  <c r="E38" i="50"/>
  <c r="D97" i="6"/>
  <c r="H65" i="6"/>
  <c r="L40" i="50"/>
  <c r="N99" i="6"/>
  <c r="J45" i="36"/>
  <c r="E76" i="36"/>
  <c r="S45" i="36"/>
  <c r="S55" i="36"/>
  <c r="J55" i="36"/>
  <c r="E86" i="36"/>
  <c r="D104" i="6"/>
  <c r="E45" i="50"/>
  <c r="H72" i="6"/>
  <c r="E83" i="36"/>
  <c r="S52" i="36"/>
  <c r="J52" i="36"/>
  <c r="I26" i="6"/>
  <c r="O56" i="6"/>
  <c r="J82" i="36"/>
  <c r="T51" i="36"/>
  <c r="D108" i="6"/>
  <c r="E49" i="50"/>
  <c r="H76" i="6"/>
  <c r="E73" i="36"/>
  <c r="P112" i="6"/>
  <c r="N80" i="6"/>
  <c r="L26" i="6"/>
  <c r="L56" i="6" s="1"/>
  <c r="O101" i="6"/>
  <c r="O86" i="6"/>
  <c r="L42" i="36"/>
  <c r="L73" i="36" s="1"/>
  <c r="J20" i="50"/>
  <c r="T20" i="50" s="1"/>
  <c r="T16" i="50"/>
  <c r="N26" i="6"/>
  <c r="P56" i="6"/>
  <c r="M101" i="6"/>
  <c r="M86" i="6"/>
  <c r="D107" i="6"/>
  <c r="H75" i="6"/>
  <c r="E48" i="50"/>
  <c r="K69" i="6"/>
  <c r="K101" i="6" s="1"/>
  <c r="K97" i="6"/>
  <c r="D114" i="6"/>
  <c r="H82" i="6"/>
  <c r="E55" i="50"/>
  <c r="K51" i="12"/>
  <c r="K53" i="12" s="1"/>
  <c r="K56" i="12" s="1"/>
  <c r="P53" i="12"/>
  <c r="N51" i="12"/>
  <c r="N62" i="12"/>
  <c r="H62" i="12" s="1"/>
  <c r="P53" i="14"/>
  <c r="K50" i="14"/>
  <c r="N50" i="14"/>
  <c r="H50" i="14" s="1"/>
  <c r="L77" i="50" l="1"/>
  <c r="Q46" i="50"/>
  <c r="Q77" i="50" s="1"/>
  <c r="I53" i="14"/>
  <c r="D53" i="14"/>
  <c r="E90" i="50"/>
  <c r="J59" i="50"/>
  <c r="J90" i="50" s="1"/>
  <c r="L84" i="36"/>
  <c r="S53" i="36"/>
  <c r="H26" i="6"/>
  <c r="N56" i="6"/>
  <c r="O118" i="6"/>
  <c r="O88" i="6"/>
  <c r="L59" i="36"/>
  <c r="I86" i="6"/>
  <c r="E80" i="50"/>
  <c r="S49" i="50"/>
  <c r="E78" i="50"/>
  <c r="S47" i="50"/>
  <c r="J47" i="50"/>
  <c r="K108" i="6"/>
  <c r="K80" i="6"/>
  <c r="K112" i="6" s="1"/>
  <c r="J55" i="50"/>
  <c r="E86" i="50"/>
  <c r="S55" i="50"/>
  <c r="M118" i="6"/>
  <c r="M88" i="6"/>
  <c r="M120" i="6" s="1"/>
  <c r="S42" i="36"/>
  <c r="T55" i="36"/>
  <c r="J86" i="36"/>
  <c r="J76" i="36"/>
  <c r="T45" i="36"/>
  <c r="T46" i="36"/>
  <c r="J77" i="36"/>
  <c r="J44" i="50"/>
  <c r="E75" i="50"/>
  <c r="S44" i="50"/>
  <c r="Q41" i="50"/>
  <c r="Q72" i="50" s="1"/>
  <c r="L72" i="50"/>
  <c r="T38" i="36"/>
  <c r="J69" i="36"/>
  <c r="J42" i="36"/>
  <c r="K26" i="6"/>
  <c r="K56" i="6" s="1"/>
  <c r="L69" i="50"/>
  <c r="Q38" i="50"/>
  <c r="T48" i="36"/>
  <c r="J79" i="36"/>
  <c r="J49" i="36"/>
  <c r="J75" i="36"/>
  <c r="T44" i="36"/>
  <c r="E79" i="50"/>
  <c r="J48" i="50"/>
  <c r="S48" i="50"/>
  <c r="J83" i="36"/>
  <c r="T52" i="36"/>
  <c r="E76" i="50"/>
  <c r="J45" i="50"/>
  <c r="S45" i="50"/>
  <c r="E69" i="50"/>
  <c r="J38" i="50"/>
  <c r="S38" i="50"/>
  <c r="J78" i="36"/>
  <c r="T47" i="36"/>
  <c r="Q71" i="36"/>
  <c r="Q42" i="36"/>
  <c r="Q73" i="36" s="1"/>
  <c r="Q49" i="50"/>
  <c r="Q75" i="50"/>
  <c r="E77" i="50"/>
  <c r="J46" i="50"/>
  <c r="S46" i="50"/>
  <c r="P88" i="6"/>
  <c r="N86" i="6"/>
  <c r="P118" i="6"/>
  <c r="S52" i="50"/>
  <c r="J52" i="50"/>
  <c r="E83" i="50"/>
  <c r="N112" i="6"/>
  <c r="L53" i="50"/>
  <c r="H80" i="6"/>
  <c r="L71" i="50"/>
  <c r="Q40" i="50"/>
  <c r="Q71" i="50" s="1"/>
  <c r="Q82" i="50"/>
  <c r="T51" i="50"/>
  <c r="E88" i="50"/>
  <c r="J57" i="50"/>
  <c r="J88" i="50" s="1"/>
  <c r="E71" i="50"/>
  <c r="J40" i="50"/>
  <c r="J71" i="50" s="1"/>
  <c r="S40" i="50"/>
  <c r="Q39" i="50"/>
  <c r="Q70" i="50" s="1"/>
  <c r="L70" i="50"/>
  <c r="L86" i="6"/>
  <c r="N101" i="6"/>
  <c r="L42" i="50"/>
  <c r="H69" i="6"/>
  <c r="J39" i="50"/>
  <c r="S39" i="50"/>
  <c r="E70" i="50"/>
  <c r="N53" i="14"/>
  <c r="K53" i="14"/>
  <c r="O50" i="12"/>
  <c r="O53" i="12" s="1"/>
  <c r="P56" i="12"/>
  <c r="H51" i="12"/>
  <c r="N53" i="12"/>
  <c r="N56" i="12" s="1"/>
  <c r="H53" i="14" l="1"/>
  <c r="L84" i="50"/>
  <c r="S53" i="50"/>
  <c r="N118" i="6"/>
  <c r="L59" i="50"/>
  <c r="H86" i="6"/>
  <c r="J77" i="50"/>
  <c r="T46" i="50"/>
  <c r="J76" i="50"/>
  <c r="T45" i="50"/>
  <c r="Q69" i="50"/>
  <c r="Q42" i="50"/>
  <c r="Q73" i="50" s="1"/>
  <c r="O120" i="6"/>
  <c r="I88" i="6"/>
  <c r="J70" i="50"/>
  <c r="T39" i="50"/>
  <c r="L88" i="6"/>
  <c r="L120" i="6" s="1"/>
  <c r="L118" i="6"/>
  <c r="J83" i="50"/>
  <c r="T52" i="50"/>
  <c r="K86" i="6"/>
  <c r="J69" i="50"/>
  <c r="J42" i="50"/>
  <c r="T38" i="50"/>
  <c r="J79" i="50"/>
  <c r="T48" i="50"/>
  <c r="J80" i="36"/>
  <c r="J53" i="36"/>
  <c r="T49" i="36"/>
  <c r="J78" i="50"/>
  <c r="T47" i="50"/>
  <c r="N88" i="6"/>
  <c r="P120" i="6"/>
  <c r="J75" i="50"/>
  <c r="T44" i="50"/>
  <c r="J49" i="50"/>
  <c r="J86" i="50"/>
  <c r="T55" i="50"/>
  <c r="L73" i="50"/>
  <c r="S42" i="50"/>
  <c r="Q53" i="50"/>
  <c r="Q84" i="50" s="1"/>
  <c r="Q80" i="50"/>
  <c r="T42" i="36"/>
  <c r="J73" i="36"/>
  <c r="Q59" i="36"/>
  <c r="L90" i="36"/>
  <c r="S59" i="36"/>
  <c r="M50" i="12"/>
  <c r="M53" i="12" s="1"/>
  <c r="O56" i="12"/>
  <c r="Q90" i="36" l="1"/>
  <c r="T59" i="36"/>
  <c r="K88" i="6"/>
  <c r="K120" i="6" s="1"/>
  <c r="K118" i="6"/>
  <c r="Q59" i="50"/>
  <c r="L90" i="50"/>
  <c r="S59" i="50"/>
  <c r="J53" i="50"/>
  <c r="J80" i="50"/>
  <c r="T49" i="50"/>
  <c r="N120" i="6"/>
  <c r="H88" i="6"/>
  <c r="J84" i="36"/>
  <c r="T53" i="36"/>
  <c r="J73" i="50"/>
  <c r="T42" i="50"/>
  <c r="L50" i="12"/>
  <c r="L53" i="12" s="1"/>
  <c r="M56" i="12"/>
  <c r="J84" i="50" l="1"/>
  <c r="T53" i="50"/>
  <c r="Q90" i="50"/>
  <c r="T59" i="50"/>
  <c r="L56" i="12"/>
  <c r="F50" i="12"/>
  <c r="D50" i="12" l="1"/>
  <c r="F53" i="12"/>
  <c r="E50" i="12" l="1"/>
  <c r="E53" i="12" s="1"/>
  <c r="E56" i="12" s="1"/>
  <c r="I56" i="12" s="1"/>
  <c r="F56" i="12"/>
  <c r="D53" i="12"/>
  <c r="D56" i="12" s="1"/>
  <c r="H56" i="12" s="1"/>
  <c r="H50" i="12"/>
</calcChain>
</file>

<file path=xl/sharedStrings.xml><?xml version="1.0" encoding="utf-8"?>
<sst xmlns="http://schemas.openxmlformats.org/spreadsheetml/2006/main" count="1756" uniqueCount="610">
  <si>
    <t>Consolidated figures</t>
  </si>
  <si>
    <t>Income statement</t>
  </si>
  <si>
    <t>Revenues</t>
  </si>
  <si>
    <t>Other income</t>
  </si>
  <si>
    <t>Revenues and other income</t>
  </si>
  <si>
    <t>Work contracted out and other expenses</t>
  </si>
  <si>
    <t>Own work capitalized</t>
  </si>
  <si>
    <t>Other operating expenses</t>
  </si>
  <si>
    <t>Total operating expenses</t>
  </si>
  <si>
    <t>Operating profit</t>
  </si>
  <si>
    <t>Finance costs - net</t>
  </si>
  <si>
    <t>Share of the profit of associates and joint ventures</t>
  </si>
  <si>
    <t>Profit before income tax</t>
  </si>
  <si>
    <t>Income taxes</t>
  </si>
  <si>
    <t xml:space="preserve">Profit for the period </t>
  </si>
  <si>
    <t>Earnings per share (fully-diluted)</t>
  </si>
  <si>
    <t>Dividend per share</t>
  </si>
  <si>
    <t>- of which interim dividend</t>
  </si>
  <si>
    <t>Cash flow</t>
  </si>
  <si>
    <t>Net cash flow from operating activities</t>
  </si>
  <si>
    <t>Net cash flow from investing activities</t>
  </si>
  <si>
    <t>Net cash flow from financing activities</t>
  </si>
  <si>
    <t>Tax recapture E-Plus</t>
  </si>
  <si>
    <t>Financing policy</t>
  </si>
  <si>
    <t>Balance sheet</t>
  </si>
  <si>
    <t>Total assets</t>
  </si>
  <si>
    <t>Total equity and liabilities</t>
  </si>
  <si>
    <t>Index of sheets</t>
  </si>
  <si>
    <t>-</t>
  </si>
  <si>
    <t>Income statement, cash flows and balance sheet</t>
  </si>
  <si>
    <t>Revenues breakdown</t>
  </si>
  <si>
    <t>Expenses breakdown</t>
  </si>
  <si>
    <t>Profit and margin breakdown</t>
  </si>
  <si>
    <t>For further information please contact</t>
  </si>
  <si>
    <t xml:space="preserve">KPN Investor Relations </t>
  </si>
  <si>
    <t>Phone</t>
  </si>
  <si>
    <t>+31 70 44 60986</t>
  </si>
  <si>
    <t>www.kpn.com/ir</t>
  </si>
  <si>
    <t>Germany</t>
  </si>
  <si>
    <t>Belgium</t>
  </si>
  <si>
    <t>Mobile International</t>
  </si>
  <si>
    <t>Business</t>
  </si>
  <si>
    <t>Other activities</t>
  </si>
  <si>
    <t>Intercompany revenues</t>
  </si>
  <si>
    <t>Voice wireline</t>
  </si>
  <si>
    <t>Wireless services</t>
  </si>
  <si>
    <t>Internet wireline</t>
  </si>
  <si>
    <t>Voice &amp; Internet wireline</t>
  </si>
  <si>
    <t>Rest of World</t>
  </si>
  <si>
    <t xml:space="preserve">Consolidated figures </t>
  </si>
  <si>
    <t>Intercompany expenses</t>
  </si>
  <si>
    <t>Other</t>
  </si>
  <si>
    <t>Operating profit margin</t>
  </si>
  <si>
    <t>EBITDA</t>
  </si>
  <si>
    <t>EBITDA margin</t>
  </si>
  <si>
    <t>Market share</t>
  </si>
  <si>
    <t>Traditional voice ARPU</t>
  </si>
  <si>
    <t>Non-voice as % of ARPU</t>
  </si>
  <si>
    <t>SAC/SRC</t>
  </si>
  <si>
    <t>KPN The Netherlands: Business</t>
  </si>
  <si>
    <t>- National</t>
  </si>
  <si>
    <t>- International</t>
  </si>
  <si>
    <t>Data / Network services</t>
  </si>
  <si>
    <t>- Analogue</t>
  </si>
  <si>
    <t>- Digital</t>
  </si>
  <si>
    <r>
      <t>Market share</t>
    </r>
    <r>
      <rPr>
        <b/>
        <vertAlign val="superscript"/>
        <sz val="9"/>
        <color indexed="8"/>
        <rFont val="KPN Sans"/>
        <family val="2"/>
      </rPr>
      <t>1</t>
    </r>
  </si>
  <si>
    <t>% active customers</t>
  </si>
  <si>
    <t>ARPU blended</t>
  </si>
  <si>
    <r>
      <t>SAC/SRC blended</t>
    </r>
    <r>
      <rPr>
        <b/>
        <vertAlign val="superscript"/>
        <sz val="9"/>
        <color indexed="8"/>
        <rFont val="KPN Sans"/>
        <family val="2"/>
      </rPr>
      <t/>
    </r>
  </si>
  <si>
    <t>Gross churn blended</t>
  </si>
  <si>
    <t>Trade receivables</t>
  </si>
  <si>
    <t>Other current assets</t>
  </si>
  <si>
    <t>Change in working capital</t>
  </si>
  <si>
    <t>Disposals of real estate</t>
  </si>
  <si>
    <t>Dividends paid</t>
  </si>
  <si>
    <t>Total Capex</t>
  </si>
  <si>
    <t>- Hosting services (# servers)</t>
  </si>
  <si>
    <t>Other gains and losses, eliminations</t>
  </si>
  <si>
    <t>Goodwill</t>
  </si>
  <si>
    <t>Licences</t>
  </si>
  <si>
    <t>Other intangibles</t>
  </si>
  <si>
    <t>Property, plant and equipment</t>
  </si>
  <si>
    <t>Current assets</t>
  </si>
  <si>
    <t>Non-current liabilities</t>
  </si>
  <si>
    <t>Eliminations</t>
  </si>
  <si>
    <r>
      <t xml:space="preserve">Broadband ARPU </t>
    </r>
    <r>
      <rPr>
        <sz val="9"/>
        <color indexed="8"/>
        <rFont val="KPN Sans"/>
        <family val="2"/>
      </rPr>
      <t>(blended)</t>
    </r>
  </si>
  <si>
    <t>%</t>
  </si>
  <si>
    <t>Excluding VAT (which is 19%)</t>
  </si>
  <si>
    <t>1 Dec (A)</t>
  </si>
  <si>
    <t>1 Jul (A)</t>
  </si>
  <si>
    <t>1 Jan (A)</t>
  </si>
  <si>
    <t>1 Mar (A)</t>
  </si>
  <si>
    <t>1 May (B)</t>
  </si>
  <si>
    <t>1 Jul (B)</t>
  </si>
  <si>
    <t>1 Jul (C)</t>
  </si>
  <si>
    <t>1 Oct (C)</t>
  </si>
  <si>
    <t>2 Aug (D)</t>
  </si>
  <si>
    <t>15 Aug (E)</t>
  </si>
  <si>
    <t>Monthly exchange rental</t>
  </si>
  <si>
    <t>(B)</t>
  </si>
  <si>
    <t>(A)</t>
  </si>
  <si>
    <t>- PSTN line KPN</t>
  </si>
  <si>
    <t>- ISDN-2 line KPN</t>
  </si>
  <si>
    <t>- Wholesale line rental PSTN</t>
  </si>
  <si>
    <t>- Wholesale line rental ISDN-2</t>
  </si>
  <si>
    <t>Packages: Line rental + flat fee to wireline national</t>
  </si>
  <si>
    <t>- BelVrij "Weekend"</t>
  </si>
  <si>
    <t>- BelVrij "Evening &amp; Weekend"</t>
  </si>
  <si>
    <t>- BelVrij "Always"</t>
  </si>
  <si>
    <t>Local traffic</t>
  </si>
  <si>
    <t>Call set-up</t>
  </si>
  <si>
    <t>- Standard</t>
  </si>
  <si>
    <t>- Off-peak</t>
  </si>
  <si>
    <t>- Night/weekend</t>
  </si>
  <si>
    <t>Long Distance</t>
  </si>
  <si>
    <t xml:space="preserve">Fixed-to-KPN Mobile  </t>
  </si>
  <si>
    <t>(D)</t>
  </si>
  <si>
    <t>(B) + (E)</t>
  </si>
  <si>
    <t>(A) + (B)</t>
  </si>
  <si>
    <t>- Off-peak/Night</t>
  </si>
  <si>
    <t>- Weekend</t>
  </si>
  <si>
    <t>International Tariffs</t>
  </si>
  <si>
    <t>- Germany</t>
  </si>
  <si>
    <t>- United Kingdom</t>
  </si>
  <si>
    <t>- France</t>
  </si>
  <si>
    <t>- United States</t>
  </si>
  <si>
    <t xml:space="preserve">Access to Unbundled Local Loops (monthly charge) </t>
  </si>
  <si>
    <t>(C)</t>
  </si>
  <si>
    <t>- Line sharing tarriff</t>
  </si>
  <si>
    <t>- MDF access</t>
  </si>
  <si>
    <t>Interconnection (per minute, 3 min peak call incl. set-up charge)</t>
  </si>
  <si>
    <t>- Local terminating</t>
  </si>
  <si>
    <t>- Regional terminating</t>
  </si>
  <si>
    <t>- Carrier (pre)select local</t>
  </si>
  <si>
    <t>- Carrier (pre)select regional</t>
  </si>
  <si>
    <t>Changes in cash and cash equivalents</t>
  </si>
  <si>
    <t>GMTN</t>
  </si>
  <si>
    <t>Currency</t>
  </si>
  <si>
    <t>Coupon</t>
  </si>
  <si>
    <t>Issue date</t>
  </si>
  <si>
    <t>Interest date(s)</t>
  </si>
  <si>
    <t>Redemption</t>
  </si>
  <si>
    <t>ISIN code</t>
  </si>
  <si>
    <t>Comments</t>
  </si>
  <si>
    <t>Lead arrangers</t>
  </si>
  <si>
    <t>Listing</t>
  </si>
  <si>
    <t>Paying Agent</t>
  </si>
  <si>
    <t>Days
convention</t>
  </si>
  <si>
    <t>Eurobond</t>
  </si>
  <si>
    <t>yes</t>
  </si>
  <si>
    <t>EUR</t>
  </si>
  <si>
    <t>Citibank</t>
  </si>
  <si>
    <t>Global bond</t>
  </si>
  <si>
    <t>no</t>
  </si>
  <si>
    <t>USD</t>
  </si>
  <si>
    <t>4-Oct-'00</t>
  </si>
  <si>
    <t>1-Apr
1-Oct</t>
  </si>
  <si>
    <t>Morgan Stanley
UBS Warburg</t>
  </si>
  <si>
    <t>Amsterdam</t>
  </si>
  <si>
    <t>Bankers Trust</t>
  </si>
  <si>
    <t>30/360</t>
  </si>
  <si>
    <t>Actual/ Actual</t>
  </si>
  <si>
    <t>13-Nov-'07</t>
  </si>
  <si>
    <t>13-Nov</t>
  </si>
  <si>
    <t>13-Nov-'12</t>
  </si>
  <si>
    <t>XS0330631051</t>
  </si>
  <si>
    <t>Put event applicable in case of Change of Control as specified in GMTN prospectus 2007</t>
  </si>
  <si>
    <t>16-Mar-'06</t>
  </si>
  <si>
    <t>18-Mar</t>
  </si>
  <si>
    <t>18-Mar-'13</t>
  </si>
  <si>
    <t>XS0248012923</t>
  </si>
  <si>
    <t>Put event applicable in case of Change of Control as specified in supplement to GMTN prospectus 2005</t>
  </si>
  <si>
    <t>16-Sep-'08</t>
  </si>
  <si>
    <t>16-Sep</t>
  </si>
  <si>
    <t>16-Sep-'13</t>
  </si>
  <si>
    <t>XS0387992661</t>
  </si>
  <si>
    <t xml:space="preserve">Put event applicable in case of Change of Control as specified in GMTN prospectus 2008 </t>
  </si>
  <si>
    <t>29-May '07</t>
  </si>
  <si>
    <t>XS0303070030</t>
  </si>
  <si>
    <t>4-Feb-'09</t>
  </si>
  <si>
    <t>04-Feb-'14</t>
  </si>
  <si>
    <t>XS0411863722</t>
  </si>
  <si>
    <t>22-Jun-'05</t>
  </si>
  <si>
    <t>22-Jun</t>
  </si>
  <si>
    <t>22-Jun-'15</t>
  </si>
  <si>
    <t>XS0222766973</t>
  </si>
  <si>
    <t>GBP</t>
  </si>
  <si>
    <t>18-Mar-'16</t>
  </si>
  <si>
    <t>XS0248011446</t>
  </si>
  <si>
    <t>Swapped into Fixed Rate of 4.89% (30/360) Put event applicable in case of Change of Control as specified in supplement to GMTN prospectus 2005</t>
  </si>
  <si>
    <t>2-Apr-'08</t>
  </si>
  <si>
    <t>15-Jan</t>
  </si>
  <si>
    <t>15-Jan-'16</t>
  </si>
  <si>
    <t xml:space="preserve">XS0355666941 </t>
  </si>
  <si>
    <t>17-Jan</t>
  </si>
  <si>
    <t>17-Jan-'17</t>
  </si>
  <si>
    <t>XS0275164084</t>
  </si>
  <si>
    <t>Put event applicable in case of Change of Control as specified in GMTN prospectus 2006</t>
  </si>
  <si>
    <t>04-Feb-'19</t>
  </si>
  <si>
    <t>XS0411850075</t>
  </si>
  <si>
    <t>XS0303070113</t>
  </si>
  <si>
    <t>01-Oct-'30</t>
  </si>
  <si>
    <t>US780641AH94</t>
  </si>
  <si>
    <t>Bond overview</t>
  </si>
  <si>
    <t>- of which cash and cash equivalents</t>
  </si>
  <si>
    <t>- of which provisions</t>
  </si>
  <si>
    <t>ABN Amro 
Citigroup
HVB
ING</t>
  </si>
  <si>
    <t>ABN Amro                                  
JPMorgan                 
RBS</t>
  </si>
  <si>
    <t xml:space="preserve">Barclays Capital            
Credit Suise
JP Morgan
Rabobank                                                                                                                                                                   </t>
  </si>
  <si>
    <t>ABN Amro 
JPMorgan                        
RBS</t>
  </si>
  <si>
    <t>BNP Paribas                  
Credit Suisse                
Rabobank</t>
  </si>
  <si>
    <t>ir@kpn.com</t>
  </si>
  <si>
    <t>The Netherlands</t>
  </si>
  <si>
    <t>in € bn</t>
  </si>
  <si>
    <t xml:space="preserve">Eurobonds </t>
  </si>
  <si>
    <t>Global bonds</t>
  </si>
  <si>
    <t>Other debt</t>
  </si>
  <si>
    <t>Consolidated debt</t>
  </si>
  <si>
    <t>Total debt</t>
  </si>
  <si>
    <r>
      <t>Market share</t>
    </r>
    <r>
      <rPr>
        <b/>
        <vertAlign val="superscript"/>
        <sz val="9"/>
        <color indexed="8"/>
        <rFont val="KPN Sans"/>
        <family val="2"/>
      </rPr>
      <t>2</t>
    </r>
  </si>
  <si>
    <t>Cash flow statement, Capex and Debt summary</t>
  </si>
  <si>
    <r>
      <t xml:space="preserve">TV ARPU </t>
    </r>
    <r>
      <rPr>
        <sz val="9"/>
        <color indexed="8"/>
        <rFont val="KPN Sans"/>
        <family val="2"/>
      </rPr>
      <t>(blended)</t>
    </r>
  </si>
  <si>
    <t>XS0454773713</t>
  </si>
  <si>
    <t>Barclays Bank           
Credit Suisse              
Rabobank             
UniCredit</t>
  </si>
  <si>
    <t>XS0451790280</t>
  </si>
  <si>
    <t xml:space="preserve">Fortis Bank Nederland              
ING                         
JP Morgan          
Deutsche Bank                                                                                                                                                             </t>
  </si>
  <si>
    <t xml:space="preserve">BNP Paribas            
Rabobank                         
RBS                                                                                                                                                                                                  </t>
  </si>
  <si>
    <t xml:space="preserve">Fortis Bank Nederland               
ING                         
JP Morgan          
Deutsche Bank                                                                                                                                                            </t>
  </si>
  <si>
    <r>
      <t xml:space="preserve">Citi   </t>
    </r>
    <r>
      <rPr>
        <b/>
        <sz val="8"/>
        <rFont val="KPN Sans"/>
        <family val="2"/>
      </rPr>
      <t xml:space="preserve">                     
ING                                       
RBS                                                                                                                                                                                    </t>
    </r>
  </si>
  <si>
    <t>1 Mar (C)</t>
  </si>
  <si>
    <t>1 Sept (D)</t>
  </si>
  <si>
    <t>1 Feb (B)</t>
  </si>
  <si>
    <t>1 Oct (E)</t>
  </si>
  <si>
    <r>
      <t>Capex</t>
    </r>
    <r>
      <rPr>
        <b/>
        <sz val="9"/>
        <rFont val="Arial"/>
        <family val="2"/>
      </rPr>
      <t>¹</t>
    </r>
  </si>
  <si>
    <t>iBasis</t>
  </si>
  <si>
    <t>- Ethernet-VPN (# connections)</t>
  </si>
  <si>
    <t>- Unmanaged VPN (# connections)</t>
  </si>
  <si>
    <t>Finance costs- net</t>
  </si>
  <si>
    <t>Share of the profit of associated and joint ventures</t>
  </si>
  <si>
    <t>Adjustments for:</t>
  </si>
  <si>
    <t>Share-based compensation</t>
  </si>
  <si>
    <t>Change in provisions (excl. deferred taxes)</t>
  </si>
  <si>
    <t>Inventories</t>
  </si>
  <si>
    <t>Prepayments and accrued income</t>
  </si>
  <si>
    <t>Trade payables</t>
  </si>
  <si>
    <t>Accruals and deferred income</t>
  </si>
  <si>
    <t>Received dividends from associates and joint ventures</t>
  </si>
  <si>
    <t>Taxes received (paid)</t>
  </si>
  <si>
    <t>Interest paid</t>
  </si>
  <si>
    <t xml:space="preserve">Net cash flow from operating activities </t>
  </si>
  <si>
    <t>Acquisitions of subsidiaries, associates and joint ventures</t>
  </si>
  <si>
    <t>Disposal of subsidiaries, associates and joint ventures</t>
  </si>
  <si>
    <t>Disposal of intangibles</t>
  </si>
  <si>
    <t>Investments in property, plant &amp; equipment and software</t>
  </si>
  <si>
    <t>Disposal in property, plant &amp; equipment and software</t>
  </si>
  <si>
    <t>Other changes and disposals</t>
  </si>
  <si>
    <t>Share repurchases for option plans</t>
  </si>
  <si>
    <t>Exercised options</t>
  </si>
  <si>
    <t>Repayments from borrowings and settlement of derivatives</t>
  </si>
  <si>
    <t>Other changes in interest-bearing current liabilities</t>
  </si>
  <si>
    <t>Net cash flow used in financing activities</t>
  </si>
  <si>
    <t>Changes in cash</t>
  </si>
  <si>
    <t>Exchange rate difference</t>
  </si>
  <si>
    <t>Bank overdrafts</t>
  </si>
  <si>
    <t>Cash at end of period</t>
  </si>
  <si>
    <t>Cash flow from operating activities</t>
  </si>
  <si>
    <t>Proceeds from real estate</t>
  </si>
  <si>
    <t>SAC/SRC blended</t>
  </si>
  <si>
    <t>- Managed VPN (# connections)</t>
  </si>
  <si>
    <t>Dutch Telco business</t>
  </si>
  <si>
    <t>Cost of materials</t>
  </si>
  <si>
    <t>- Postpaid</t>
  </si>
  <si>
    <t>- Prepaid</t>
  </si>
  <si>
    <r>
      <t>SMS messages</t>
    </r>
    <r>
      <rPr>
        <sz val="9"/>
        <color indexed="8"/>
        <rFont val="KPN Sans"/>
        <family val="2"/>
      </rPr>
      <t xml:space="preserve"> (in m)</t>
    </r>
  </si>
  <si>
    <t>1 Apr (B)</t>
  </si>
  <si>
    <t>- Mobile-only</t>
  </si>
  <si>
    <t>XS0543354236</t>
  </si>
  <si>
    <r>
      <t>Depreciation</t>
    </r>
    <r>
      <rPr>
        <vertAlign val="superscript"/>
        <sz val="9"/>
        <color indexed="8"/>
        <rFont val="KPN Sans"/>
        <family val="2"/>
      </rPr>
      <t>1</t>
    </r>
  </si>
  <si>
    <r>
      <t>Free cash flow</t>
    </r>
    <r>
      <rPr>
        <b/>
        <vertAlign val="superscript"/>
        <sz val="9"/>
        <rFont val="KPN Sans"/>
        <family val="2"/>
      </rPr>
      <t>1</t>
    </r>
  </si>
  <si>
    <r>
      <t>Software</t>
    </r>
    <r>
      <rPr>
        <vertAlign val="superscript"/>
        <sz val="9"/>
        <color indexed="8"/>
        <rFont val="KPN Sans"/>
        <family val="2"/>
      </rPr>
      <t>1</t>
    </r>
  </si>
  <si>
    <r>
      <t>Other non-current assets</t>
    </r>
    <r>
      <rPr>
        <vertAlign val="superscript"/>
        <sz val="9"/>
        <color indexed="8"/>
        <rFont val="KPN Sans"/>
        <family val="2"/>
      </rPr>
      <t>2</t>
    </r>
  </si>
  <si>
    <r>
      <t>Group equity</t>
    </r>
    <r>
      <rPr>
        <vertAlign val="superscript"/>
        <sz val="9"/>
        <color indexed="8"/>
        <rFont val="KPN Sans"/>
        <family val="2"/>
      </rPr>
      <t>3</t>
    </r>
  </si>
  <si>
    <r>
      <t xml:space="preserve">1 </t>
    </r>
    <r>
      <rPr>
        <sz val="9"/>
        <color indexed="8"/>
        <rFont val="KPN Sans"/>
        <family val="2"/>
      </rPr>
      <t>Including development costs software</t>
    </r>
  </si>
  <si>
    <r>
      <t xml:space="preserve">2 </t>
    </r>
    <r>
      <rPr>
        <sz val="9"/>
        <color indexed="8"/>
        <rFont val="KPN Sans"/>
        <family val="2"/>
      </rPr>
      <t>Including deferred tax assets and assets held for sale</t>
    </r>
  </si>
  <si>
    <r>
      <t xml:space="preserve">3 </t>
    </r>
    <r>
      <rPr>
        <sz val="9"/>
        <rFont val="KPN Sans"/>
        <family val="2"/>
      </rPr>
      <t>Including minority interest</t>
    </r>
  </si>
  <si>
    <r>
      <t>Of which: Depreciation</t>
    </r>
    <r>
      <rPr>
        <b/>
        <vertAlign val="superscript"/>
        <sz val="9"/>
        <rFont val="KPN Sans"/>
        <family val="2"/>
      </rPr>
      <t>1</t>
    </r>
  </si>
  <si>
    <r>
      <t>Of which: Amortization</t>
    </r>
    <r>
      <rPr>
        <b/>
        <vertAlign val="superscript"/>
        <sz val="9"/>
        <rFont val="KPN Sans"/>
        <family val="2"/>
      </rPr>
      <t>1</t>
    </r>
  </si>
  <si>
    <r>
      <t>Of which short-term</t>
    </r>
    <r>
      <rPr>
        <i/>
        <vertAlign val="superscript"/>
        <sz val="9"/>
        <color indexed="8"/>
        <rFont val="KPN Sans"/>
        <family val="2"/>
      </rPr>
      <t>2</t>
    </r>
  </si>
  <si>
    <r>
      <t xml:space="preserve">Total traffic </t>
    </r>
    <r>
      <rPr>
        <sz val="9"/>
        <color indexed="8"/>
        <rFont val="KPN Sans"/>
        <family val="2"/>
      </rPr>
      <t>(originating, terminating, in m)</t>
    </r>
  </si>
  <si>
    <r>
      <t>Belgium</t>
    </r>
    <r>
      <rPr>
        <b/>
        <vertAlign val="superscript"/>
        <sz val="9"/>
        <color indexed="9"/>
        <rFont val="KPN Sans"/>
        <family val="2"/>
      </rPr>
      <t>1</t>
    </r>
  </si>
  <si>
    <r>
      <t>1</t>
    </r>
    <r>
      <rPr>
        <sz val="9"/>
        <rFont val="KPN Sans"/>
        <family val="2"/>
      </rPr>
      <t xml:space="preserve"> Relating to Mobile business only</t>
    </r>
  </si>
  <si>
    <r>
      <t xml:space="preserve">Customers </t>
    </r>
    <r>
      <rPr>
        <sz val="9"/>
        <color indexed="8"/>
        <rFont val="KPN Sans"/>
        <family val="2"/>
      </rPr>
      <t>(*1,000)</t>
    </r>
  </si>
  <si>
    <r>
      <t>- Housing services (# m</t>
    </r>
    <r>
      <rPr>
        <vertAlign val="superscript"/>
        <sz val="9"/>
        <color indexed="8"/>
        <rFont val="KPN Sans"/>
        <family val="2"/>
      </rPr>
      <t>2</t>
    </r>
    <r>
      <rPr>
        <sz val="9"/>
        <color indexed="8"/>
        <rFont val="KPN Sans"/>
        <family val="2"/>
      </rPr>
      <t>)</t>
    </r>
  </si>
  <si>
    <r>
      <t>- MDF access lines</t>
    </r>
    <r>
      <rPr>
        <vertAlign val="superscript"/>
        <sz val="9"/>
        <color indexed="8"/>
        <rFont val="KPN Sans"/>
        <family val="2"/>
      </rPr>
      <t>1</t>
    </r>
  </si>
  <si>
    <r>
      <t>Access Lines</t>
    </r>
    <r>
      <rPr>
        <sz val="9"/>
        <color indexed="8"/>
        <rFont val="KPN Sans"/>
        <family val="2"/>
      </rPr>
      <t xml:space="preserve"> (*1,000)</t>
    </r>
  </si>
  <si>
    <r>
      <t xml:space="preserve">Traditional voice MoU </t>
    </r>
    <r>
      <rPr>
        <sz val="9"/>
        <color indexed="8"/>
        <rFont val="KPN Sans"/>
        <family val="2"/>
      </rPr>
      <t>(originating)</t>
    </r>
  </si>
  <si>
    <r>
      <t>Applications online</t>
    </r>
    <r>
      <rPr>
        <sz val="9"/>
        <color indexed="8"/>
        <rFont val="KPN Sans"/>
        <family val="2"/>
      </rPr>
      <t xml:space="preserve"> (*1,000)</t>
    </r>
  </si>
  <si>
    <r>
      <t>Capex</t>
    </r>
    <r>
      <rPr>
        <b/>
        <sz val="9"/>
        <rFont val="Arial"/>
        <family val="2"/>
      </rPr>
      <t>¹ / Revenues</t>
    </r>
  </si>
  <si>
    <t>(A) + (C) + (D)</t>
  </si>
  <si>
    <t>1 Oct (D)</t>
  </si>
  <si>
    <r>
      <t>- Prepaid</t>
    </r>
    <r>
      <rPr>
        <vertAlign val="superscript"/>
        <sz val="9"/>
        <color indexed="8"/>
        <rFont val="KPN Sans"/>
        <family val="2"/>
      </rPr>
      <t>3</t>
    </r>
  </si>
  <si>
    <t>Cash classified as held for sale</t>
  </si>
  <si>
    <t>Q1 '11</t>
  </si>
  <si>
    <t>KPN Group</t>
  </si>
  <si>
    <t xml:space="preserve">- KPN domestic </t>
  </si>
  <si>
    <t>- KPN abroad</t>
  </si>
  <si>
    <t>MTA impact: Revenues</t>
  </si>
  <si>
    <t>Intercompany</t>
  </si>
  <si>
    <t>MTA impact: EBITDA</t>
  </si>
  <si>
    <t>Roaming impact: Revenues</t>
  </si>
  <si>
    <t>Roaming impact: EBITDA</t>
  </si>
  <si>
    <t>~19%</t>
  </si>
  <si>
    <t>Q2 '11</t>
  </si>
  <si>
    <t>FTE, MTA and Roaming impact</t>
  </si>
  <si>
    <t>Result</t>
  </si>
  <si>
    <t>Regulation</t>
  </si>
  <si>
    <t>Reported</t>
  </si>
  <si>
    <t>M&amp;A</t>
  </si>
  <si>
    <t>Restructuring</t>
  </si>
  <si>
    <t>Underlying</t>
  </si>
  <si>
    <t>MDF consumer</t>
  </si>
  <si>
    <t>WBA consumer</t>
  </si>
  <si>
    <t>- of which WBA copper</t>
  </si>
  <si>
    <t>MDF business</t>
  </si>
  <si>
    <t>WBA business</t>
  </si>
  <si>
    <t>Data network services</t>
  </si>
  <si>
    <t>incidentals</t>
  </si>
  <si>
    <t>MDF/WBA Business lines</t>
  </si>
  <si>
    <t>MDF/WBA Consumer lines</t>
  </si>
  <si>
    <t>Growth analysis</t>
  </si>
  <si>
    <t>Dutch wireline tariff list</t>
  </si>
  <si>
    <t>Growth analysis - EBITDA</t>
  </si>
  <si>
    <r>
      <t>Customers</t>
    </r>
    <r>
      <rPr>
        <b/>
        <vertAlign val="superscript"/>
        <sz val="9"/>
        <color indexed="8"/>
        <rFont val="KPN Sans"/>
        <family val="2"/>
      </rPr>
      <t>2</t>
    </r>
    <r>
      <rPr>
        <b/>
        <sz val="9"/>
        <color indexed="8"/>
        <rFont val="KPN Sans"/>
        <family val="2"/>
      </rPr>
      <t xml:space="preserve"> </t>
    </r>
    <r>
      <rPr>
        <sz val="9"/>
        <color indexed="8"/>
        <rFont val="KPN Sans"/>
        <family val="2"/>
      </rPr>
      <t>(* 1,000)</t>
    </r>
  </si>
  <si>
    <t>Growth analysis - Revenues and other income</t>
  </si>
  <si>
    <t>- Traditional voice</t>
  </si>
  <si>
    <t>External wholesale</t>
  </si>
  <si>
    <r>
      <t>1</t>
    </r>
    <r>
      <rPr>
        <sz val="9"/>
        <rFont val="KPN Sans"/>
        <family val="2"/>
      </rPr>
      <t xml:space="preserve"> Excluding Yes Telecom per Q2 '11</t>
    </r>
  </si>
  <si>
    <t>Principal (m)</t>
  </si>
  <si>
    <t>Nominal amount outstanding (m)</t>
  </si>
  <si>
    <t xml:space="preserve">ABN Amro                                       
Bank of America 
JPMorgan             
UniCredit                                                                                                                                                               </t>
  </si>
  <si>
    <t>1 May (C)</t>
  </si>
  <si>
    <r>
      <t>Current liabilities</t>
    </r>
    <r>
      <rPr>
        <vertAlign val="superscript"/>
        <sz val="9"/>
        <color indexed="8"/>
        <rFont val="KPN Sans"/>
        <family val="2"/>
      </rPr>
      <t>2, 4</t>
    </r>
  </si>
  <si>
    <t>of which: External revenues</t>
  </si>
  <si>
    <t>Total external revenues</t>
  </si>
  <si>
    <t>Total operating profit</t>
  </si>
  <si>
    <t xml:space="preserve">Total operating profit margin </t>
  </si>
  <si>
    <t>FTE own personnel</t>
  </si>
  <si>
    <t>Growth analysis - EBITDA margin</t>
  </si>
  <si>
    <r>
      <t>- VoIP</t>
    </r>
    <r>
      <rPr>
        <vertAlign val="superscript"/>
        <sz val="9"/>
        <color indexed="8"/>
        <rFont val="KPN Sans"/>
        <family val="2"/>
      </rPr>
      <t>2</t>
    </r>
  </si>
  <si>
    <r>
      <t>Underlying</t>
    </r>
    <r>
      <rPr>
        <b/>
        <vertAlign val="superscript"/>
        <sz val="8"/>
        <rFont val="Arial"/>
        <family val="2"/>
      </rPr>
      <t>1</t>
    </r>
  </si>
  <si>
    <t>- Service revenues</t>
  </si>
  <si>
    <t>Other loans at Royal KPN</t>
  </si>
  <si>
    <t>Wireline tariffs</t>
  </si>
  <si>
    <r>
      <t>AMPU</t>
    </r>
    <r>
      <rPr>
        <b/>
        <sz val="9"/>
        <color indexed="8"/>
        <rFont val="KPN Sans"/>
        <family val="2"/>
      </rPr>
      <t xml:space="preserve"> </t>
    </r>
    <r>
      <rPr>
        <sz val="9"/>
        <color indexed="8"/>
        <rFont val="KPN Sans"/>
        <family val="2"/>
      </rPr>
      <t>(originating, terminating)</t>
    </r>
  </si>
  <si>
    <r>
      <t xml:space="preserve">AMPU blended </t>
    </r>
    <r>
      <rPr>
        <sz val="9"/>
        <color indexed="8"/>
        <rFont val="KPN Sans"/>
        <family val="2"/>
      </rPr>
      <t>(originating, terminating)</t>
    </r>
  </si>
  <si>
    <t>Restructuring costs</t>
  </si>
  <si>
    <t>Q3 '11</t>
  </si>
  <si>
    <t>1 Jul (D)</t>
  </si>
  <si>
    <t>22 May (F)</t>
  </si>
  <si>
    <t>Put event applicable in case of Change of Control as specified in GMTN prospectus 2010
Swapped into Fixed rate of 2.74% until 2013</t>
  </si>
  <si>
    <t>XS0677389347</t>
  </si>
  <si>
    <t>ABN Amro
Bank of America / Merrill Lynch
RBS</t>
  </si>
  <si>
    <t>Put event applicable in case of Change of Control as specified in GMTN prospectus 2009
Swapped into Fixed rate of 4.35% until 2013</t>
  </si>
  <si>
    <t>Employee benefits</t>
  </si>
  <si>
    <t>Profit attributable to non-controlling interest</t>
  </si>
  <si>
    <t>Profit attributable to equity holders</t>
  </si>
  <si>
    <r>
      <t>- Traditional voice (traffic)</t>
    </r>
    <r>
      <rPr>
        <vertAlign val="superscript"/>
        <sz val="9"/>
        <color indexed="8"/>
        <rFont val="KPN Sans"/>
        <family val="2"/>
      </rPr>
      <t>4</t>
    </r>
  </si>
  <si>
    <r>
      <t>Market share service revenues total KPN NL</t>
    </r>
    <r>
      <rPr>
        <b/>
        <vertAlign val="superscript"/>
        <sz val="9"/>
        <color indexed="8"/>
        <rFont val="KPN Sans"/>
        <family val="2"/>
      </rPr>
      <t>1</t>
    </r>
  </si>
  <si>
    <t>- Subscribers</t>
  </si>
  <si>
    <r>
      <t>1</t>
    </r>
    <r>
      <rPr>
        <sz val="9"/>
        <rFont val="KPN Sans"/>
        <family val="2"/>
      </rPr>
      <t xml:space="preserve"> Free cash flow defined as cash flow from operating activities, plus proceeds from real estate, minus Capex and excluding E-Plus tax recapture</t>
    </r>
  </si>
  <si>
    <r>
      <t xml:space="preserve">1 </t>
    </r>
    <r>
      <rPr>
        <sz val="9"/>
        <rFont val="KPN Sans"/>
        <family val="2"/>
      </rPr>
      <t>The definition of underlying is explained in the safe harbor section of the factsheets</t>
    </r>
  </si>
  <si>
    <t>29-May</t>
  </si>
  <si>
    <t>04-Feb</t>
  </si>
  <si>
    <t>30-Sep</t>
  </si>
  <si>
    <t>17-Sep</t>
  </si>
  <si>
    <t>13-Nov-'06</t>
  </si>
  <si>
    <t>29-May-'07</t>
  </si>
  <si>
    <t>30-Sep-'24</t>
  </si>
  <si>
    <t>29-May-'19</t>
  </si>
  <si>
    <t>29-May-'14</t>
  </si>
  <si>
    <t xml:space="preserve">RBS        
BNP Paribas             
Bank of America / Merril Lynch           </t>
  </si>
  <si>
    <r>
      <t xml:space="preserve">Total EBITDA </t>
    </r>
    <r>
      <rPr>
        <sz val="9"/>
        <rFont val="KPN Sans"/>
        <family val="2"/>
      </rPr>
      <t>(reported)</t>
    </r>
  </si>
  <si>
    <r>
      <t>Total EBITDA margin</t>
    </r>
    <r>
      <rPr>
        <sz val="9"/>
        <rFont val="KPN Sans"/>
        <family val="2"/>
      </rPr>
      <t xml:space="preserve"> (reported)</t>
    </r>
  </si>
  <si>
    <r>
      <t xml:space="preserve">WLR </t>
    </r>
    <r>
      <rPr>
        <sz val="9"/>
        <color indexed="8"/>
        <rFont val="KPN Sans"/>
        <family val="2"/>
      </rPr>
      <t>(Consumer &amp; Business)</t>
    </r>
  </si>
  <si>
    <t>- of which MDF/WBA business shared lines</t>
  </si>
  <si>
    <r>
      <t>- of which line sharing</t>
    </r>
    <r>
      <rPr>
        <i/>
        <vertAlign val="superscript"/>
        <sz val="9"/>
        <color indexed="8"/>
        <rFont val="KPN Sans"/>
        <family val="2"/>
      </rPr>
      <t>2</t>
    </r>
  </si>
  <si>
    <t>- of which MDF/WBA consumer shared lines</t>
  </si>
  <si>
    <r>
      <t xml:space="preserve">iBasis </t>
    </r>
    <r>
      <rPr>
        <sz val="9"/>
        <rFont val="KPN Sans"/>
        <family val="2"/>
      </rPr>
      <t>(international wholesale)</t>
    </r>
  </si>
  <si>
    <r>
      <t>Net debt/EBITDA</t>
    </r>
    <r>
      <rPr>
        <vertAlign val="superscript"/>
        <sz val="9"/>
        <color indexed="8"/>
        <rFont val="KPN Sans"/>
        <family val="2"/>
      </rPr>
      <t>2</t>
    </r>
  </si>
  <si>
    <r>
      <t xml:space="preserve">Service revenues </t>
    </r>
    <r>
      <rPr>
        <sz val="9"/>
        <color indexed="8"/>
        <rFont val="KPN Sans"/>
        <family val="2"/>
      </rPr>
      <t>(in m)</t>
    </r>
  </si>
  <si>
    <t>Q4 '11</t>
  </si>
  <si>
    <t>Swapped into Fixed Rate of 8.56% (30/360) After exchange offer Issued as USN7637QAC70 (Reg S Global Note) &amp; US780641AC08 (144A Global Note)</t>
  </si>
  <si>
    <t>18-Nov</t>
  </si>
  <si>
    <t>XS0707430947</t>
  </si>
  <si>
    <t xml:space="preserve">Barclays        
Credit Suisse             
J.P. Morgan           </t>
  </si>
  <si>
    <t xml:space="preserve">                                                                                                      </t>
  </si>
  <si>
    <t xml:space="preserve">                   </t>
  </si>
  <si>
    <r>
      <t xml:space="preserve">1 </t>
    </r>
    <r>
      <rPr>
        <sz val="9"/>
        <rFont val="KPN Sans"/>
        <family val="2"/>
      </rPr>
      <t>Total KPN (Consumer, Business and other Dutch activities) service revenues market share, management estimate</t>
    </r>
  </si>
  <si>
    <t>17-Sep-'09</t>
  </si>
  <si>
    <t>17-Sep-'29</t>
  </si>
  <si>
    <t>18-Nov-'26</t>
  </si>
  <si>
    <t>4-Oct-'21</t>
  </si>
  <si>
    <t>21-Sep-'20</t>
  </si>
  <si>
    <t>18-Nov-'11</t>
  </si>
  <si>
    <t>30-Sep-'09</t>
  </si>
  <si>
    <t>15-Sep-'11</t>
  </si>
  <si>
    <t>Debt summary</t>
  </si>
  <si>
    <r>
      <t>Bonds</t>
    </r>
    <r>
      <rPr>
        <b/>
        <vertAlign val="superscript"/>
        <sz val="9"/>
        <color indexed="8"/>
        <rFont val="KPN Sans"/>
        <family val="2"/>
      </rPr>
      <t>1</t>
    </r>
    <r>
      <rPr>
        <b/>
        <sz val="9"/>
        <color indexed="8"/>
        <rFont val="KPN Sans"/>
        <family val="2"/>
      </rPr>
      <t xml:space="preserve"> </t>
    </r>
  </si>
  <si>
    <r>
      <t>Net debt</t>
    </r>
    <r>
      <rPr>
        <b/>
        <vertAlign val="superscript"/>
        <sz val="9"/>
        <rFont val="KPN Sans"/>
        <family val="2"/>
      </rPr>
      <t>1</t>
    </r>
  </si>
  <si>
    <t>of which: Revenues</t>
  </si>
  <si>
    <t>1 Oct (G)</t>
  </si>
  <si>
    <t>1 Jun (H)</t>
  </si>
  <si>
    <t>(A)+(B)+(C)+(D)+(G)</t>
  </si>
  <si>
    <t>Total revenues</t>
  </si>
  <si>
    <r>
      <t>Operating expenses</t>
    </r>
    <r>
      <rPr>
        <b/>
        <vertAlign val="superscript"/>
        <sz val="9"/>
        <rFont val="KPN Sans"/>
        <family val="2"/>
      </rPr>
      <t>1</t>
    </r>
  </si>
  <si>
    <r>
      <t>ARPU</t>
    </r>
    <r>
      <rPr>
        <b/>
        <vertAlign val="superscript"/>
        <sz val="9"/>
        <color indexed="8"/>
        <rFont val="KPN Sans"/>
        <family val="2"/>
      </rPr>
      <t>2</t>
    </r>
  </si>
  <si>
    <r>
      <t>E-VPN</t>
    </r>
    <r>
      <rPr>
        <sz val="9"/>
        <color indexed="8"/>
        <rFont val="KPN Sans"/>
        <family val="2"/>
      </rPr>
      <t xml:space="preserve"> (*1,000)</t>
    </r>
  </si>
  <si>
    <r>
      <t>IP-VPN</t>
    </r>
    <r>
      <rPr>
        <sz val="9"/>
        <color indexed="8"/>
        <rFont val="KPN Sans"/>
        <family val="2"/>
      </rPr>
      <t xml:space="preserve"> (*1,000) </t>
    </r>
  </si>
  <si>
    <r>
      <t>Market penetration</t>
    </r>
    <r>
      <rPr>
        <b/>
        <vertAlign val="superscript"/>
        <sz val="9"/>
        <color indexed="8"/>
        <rFont val="KPN Sans"/>
        <family val="2"/>
      </rPr>
      <t>1</t>
    </r>
  </si>
  <si>
    <r>
      <t>Fair value financial instruments</t>
    </r>
    <r>
      <rPr>
        <b/>
        <vertAlign val="superscript"/>
        <sz val="9"/>
        <color indexed="8"/>
        <rFont val="KPN Sans"/>
        <family val="2"/>
      </rPr>
      <t>4</t>
    </r>
  </si>
  <si>
    <r>
      <t>4</t>
    </r>
    <r>
      <rPr>
        <sz val="9"/>
        <rFont val="KPN Sans"/>
        <family val="2"/>
      </rPr>
      <t xml:space="preserve"> Excluding option agreements related to Reggefiber € 0.2bn </t>
    </r>
  </si>
  <si>
    <t>Consumer Mobile</t>
  </si>
  <si>
    <t>Consumer Residential</t>
  </si>
  <si>
    <t>KPN The Netherlands: Consumer Residential KPIs</t>
  </si>
  <si>
    <t>KPN The Netherlands: Consumer Mobile KPIs</t>
  </si>
  <si>
    <t>KPN The Netherlands: Consumer Mobile</t>
  </si>
  <si>
    <t>KPN The Netherlands: Consumer Residential</t>
  </si>
  <si>
    <t>TV</t>
  </si>
  <si>
    <t>(In millions of euro unless indicated otherwise)</t>
  </si>
  <si>
    <t>NetCo</t>
  </si>
  <si>
    <t>KPN The Netherlands: NetCo</t>
  </si>
  <si>
    <t>KPN The Netherlands: NetCo KPIs</t>
  </si>
  <si>
    <t>iBasis KPIs</t>
  </si>
  <si>
    <t>Mobile International: Germany, Belgium and Rest of World KPIs</t>
  </si>
  <si>
    <r>
      <t>Non-voice as % of ARPU</t>
    </r>
    <r>
      <rPr>
        <vertAlign val="superscript"/>
        <sz val="9"/>
        <color indexed="8"/>
        <rFont val="KPN Sans"/>
        <family val="2"/>
      </rPr>
      <t>2</t>
    </r>
  </si>
  <si>
    <r>
      <t>Net adds</t>
    </r>
    <r>
      <rPr>
        <b/>
        <vertAlign val="superscript"/>
        <sz val="9"/>
        <color indexed="8"/>
        <rFont val="KPN Sans"/>
        <family val="2"/>
      </rPr>
      <t>2</t>
    </r>
    <r>
      <rPr>
        <b/>
        <sz val="9"/>
        <color indexed="8"/>
        <rFont val="KPN Sans"/>
        <family val="2"/>
      </rPr>
      <t xml:space="preserve"> </t>
    </r>
    <r>
      <rPr>
        <sz val="9"/>
        <color indexed="8"/>
        <rFont val="KPN Sans"/>
        <family val="2"/>
      </rPr>
      <t>(* 1,000)</t>
    </r>
  </si>
  <si>
    <t>Q1 '12</t>
  </si>
  <si>
    <t>Put event applicable in case of Change of Control as specified in GMTN prospectus 2011
Swapped into Fixed rate of 3.30% until 2013</t>
  </si>
  <si>
    <t>1-Mar-'12</t>
  </si>
  <si>
    <t>1-Mar</t>
  </si>
  <si>
    <t>1-Mar-'22</t>
  </si>
  <si>
    <t>XS0752092311</t>
  </si>
  <si>
    <t>Put event applicable in case of Change of Control as specified in GMTN prospectus 2011</t>
  </si>
  <si>
    <t>Citi Bank           
ING
UBS
Societe Generale</t>
  </si>
  <si>
    <r>
      <t>2012</t>
    </r>
    <r>
      <rPr>
        <b/>
        <sz val="1"/>
        <rFont val="Arial"/>
        <family val="2"/>
      </rPr>
      <t xml:space="preserve"> </t>
    </r>
    <r>
      <rPr>
        <b/>
        <vertAlign val="superscript"/>
        <sz val="8"/>
        <rFont val="Arial"/>
        <family val="2"/>
      </rPr>
      <t>2</t>
    </r>
  </si>
  <si>
    <t>- IPTV</t>
  </si>
  <si>
    <r>
      <t xml:space="preserve">Traditional voice AMPU </t>
    </r>
    <r>
      <rPr>
        <sz val="9"/>
        <color indexed="8"/>
        <rFont val="KPN Sans"/>
        <family val="2"/>
      </rPr>
      <t>(originating)</t>
    </r>
  </si>
  <si>
    <r>
      <t xml:space="preserve">3 </t>
    </r>
    <r>
      <rPr>
        <sz val="9"/>
        <rFont val="KPN Sans"/>
        <family val="2"/>
      </rPr>
      <t>Defined as profit after taxes per ordinary share / ADS on a non-diluted basis (in €)</t>
    </r>
  </si>
  <si>
    <r>
      <t>Amortization</t>
    </r>
    <r>
      <rPr>
        <vertAlign val="superscript"/>
        <sz val="9"/>
        <color indexed="8"/>
        <rFont val="KPN Sans"/>
        <family val="2"/>
      </rPr>
      <t>2</t>
    </r>
  </si>
  <si>
    <r>
      <t xml:space="preserve">Earnings per share </t>
    </r>
    <r>
      <rPr>
        <sz val="9"/>
        <rFont val="KPN Sans"/>
        <family val="2"/>
      </rPr>
      <t>(non-diluted)</t>
    </r>
    <r>
      <rPr>
        <vertAlign val="superscript"/>
        <sz val="9"/>
        <rFont val="KPN Sans"/>
        <family val="2"/>
      </rPr>
      <t>3</t>
    </r>
  </si>
  <si>
    <r>
      <t>1</t>
    </r>
    <r>
      <rPr>
        <sz val="9"/>
        <rFont val="KPN Sans"/>
        <family val="2"/>
      </rPr>
      <t xml:space="preserve"> Including impairments (if any), Q4 2011 impairment of € 298m at Corporate Market
</t>
    </r>
  </si>
  <si>
    <t>% committed ARPU</t>
  </si>
  <si>
    <r>
      <rPr>
        <vertAlign val="superscript"/>
        <sz val="9"/>
        <color indexed="8"/>
        <rFont val="KPN Sans"/>
        <family val="2"/>
      </rPr>
      <t>1</t>
    </r>
    <r>
      <rPr>
        <sz val="9"/>
        <rFont val="KPN Sans"/>
        <family val="2"/>
      </rPr>
      <t xml:space="preserve"> Based on management estimate</t>
    </r>
  </si>
  <si>
    <r>
      <rPr>
        <vertAlign val="superscript"/>
        <sz val="9"/>
        <color indexed="8"/>
        <rFont val="KPN Sans"/>
        <family val="2"/>
      </rPr>
      <t>2</t>
    </r>
    <r>
      <rPr>
        <vertAlign val="superscript"/>
        <sz val="9"/>
        <rFont val="KPN Sans"/>
        <family val="2"/>
      </rPr>
      <t xml:space="preserve"> </t>
    </r>
    <r>
      <rPr>
        <sz val="9"/>
        <rFont val="KPN Sans"/>
        <family val="2"/>
      </rPr>
      <t>Including fiber</t>
    </r>
  </si>
  <si>
    <t>~54%</t>
  </si>
  <si>
    <t>~55%</t>
  </si>
  <si>
    <t>~59%</t>
  </si>
  <si>
    <t>~62%</t>
  </si>
  <si>
    <t>~65%</t>
  </si>
  <si>
    <r>
      <t>Access Lines</t>
    </r>
    <r>
      <rPr>
        <b/>
        <vertAlign val="superscript"/>
        <sz val="9"/>
        <color indexed="8"/>
        <rFont val="KPN Sans"/>
        <family val="2"/>
      </rPr>
      <t>1</t>
    </r>
    <r>
      <rPr>
        <sz val="9"/>
        <color indexed="8"/>
        <rFont val="KPN Sans"/>
        <family val="2"/>
      </rPr>
      <t xml:space="preserve"> (*1,000)</t>
    </r>
  </si>
  <si>
    <r>
      <t>1</t>
    </r>
    <r>
      <rPr>
        <sz val="9"/>
        <rFont val="KPN Sans"/>
        <family val="2"/>
      </rPr>
      <t xml:space="preserve"> Atlantic Telecom included since Q2 '11 (60k)</t>
    </r>
  </si>
  <si>
    <t>- Traffic</t>
  </si>
  <si>
    <r>
      <t xml:space="preserve">2 </t>
    </r>
    <r>
      <rPr>
        <sz val="9"/>
        <rFont val="KPN Sans"/>
        <family val="2"/>
      </rPr>
      <t>Traditional telephony line combined with broadband line</t>
    </r>
  </si>
  <si>
    <t>- Connections VoIP</t>
  </si>
  <si>
    <t>~57%</t>
  </si>
  <si>
    <t>ARPU per customer</t>
  </si>
  <si>
    <t>&gt;19%</t>
  </si>
  <si>
    <t xml:space="preserve">                                       </t>
  </si>
  <si>
    <t>BNP Paribas                  
Citigroup                
Rabobank                    Deutsche Bank</t>
  </si>
  <si>
    <t>KPN The Netherlands: Corporate Market KPIs</t>
  </si>
  <si>
    <r>
      <t>1</t>
    </r>
    <r>
      <rPr>
        <sz val="9"/>
        <rFont val="KPN Sans"/>
        <family val="2"/>
      </rPr>
      <t xml:space="preserve"> Including impairments (if any), Q4 2011 impairment of € 115m at Corporate Market 
</t>
    </r>
  </si>
  <si>
    <r>
      <t xml:space="preserve">2 </t>
    </r>
    <r>
      <rPr>
        <sz val="9"/>
        <rFont val="KPN Sans"/>
        <family val="2"/>
      </rPr>
      <t xml:space="preserve">Including impairments (if any), Q4 2011 impairment of € 183m at Corporate Market </t>
    </r>
  </si>
  <si>
    <t xml:space="preserve">Corporate Market </t>
  </si>
  <si>
    <t>Corporate Market</t>
  </si>
  <si>
    <r>
      <t>1</t>
    </r>
    <r>
      <rPr>
        <sz val="9"/>
        <rFont val="KPN Sans"/>
        <family val="2"/>
      </rPr>
      <t xml:space="preserve"> Including impairments (if any), Q4 2011 impairment of € 115m at Corporate Market
</t>
    </r>
  </si>
  <si>
    <r>
      <t xml:space="preserve">1 </t>
    </r>
    <r>
      <rPr>
        <sz val="9"/>
        <rFont val="KPN Sans"/>
        <family val="2"/>
      </rPr>
      <t>Including impairments (if any), Q4 2011 impairment of € 183m at Corporate Market</t>
    </r>
  </si>
  <si>
    <t>- Corporate Market domestic</t>
  </si>
  <si>
    <t>KPN The Netherlands: Corporate Market</t>
  </si>
  <si>
    <t>Other (incl. eliminations)</t>
  </si>
  <si>
    <t>Other (incl. intercompany)</t>
  </si>
  <si>
    <t>Investments in intangible assets (excl. software)</t>
  </si>
  <si>
    <r>
      <t>- Postpaid</t>
    </r>
    <r>
      <rPr>
        <vertAlign val="superscript"/>
        <sz val="9"/>
        <color indexed="8"/>
        <rFont val="KPN Sans"/>
        <family val="2"/>
      </rPr>
      <t>3</t>
    </r>
  </si>
  <si>
    <r>
      <t>Traditional Network: Leased lines</t>
    </r>
    <r>
      <rPr>
        <sz val="9"/>
        <color indexed="8"/>
        <rFont val="KPN Sans"/>
        <family val="2"/>
      </rPr>
      <t xml:space="preserve"> (*1,000)</t>
    </r>
  </si>
  <si>
    <t>Depreciation, amortization and impairments</t>
  </si>
  <si>
    <r>
      <t xml:space="preserve">1 </t>
    </r>
    <r>
      <rPr>
        <sz val="9"/>
        <rFont val="KPN Sans"/>
        <family val="2"/>
      </rPr>
      <t>Including property, plant &amp; equipment and software</t>
    </r>
  </si>
  <si>
    <r>
      <t>3</t>
    </r>
    <r>
      <rPr>
        <sz val="9"/>
        <rFont val="KPN Sans"/>
        <family val="2"/>
      </rPr>
      <t xml:space="preserve"> Including cash held within assets held for sale </t>
    </r>
  </si>
  <si>
    <t>.</t>
  </si>
  <si>
    <t>Mobile Wholesale</t>
  </si>
  <si>
    <t>Total revenues and other income</t>
  </si>
  <si>
    <r>
      <t xml:space="preserve">Total EBITDA </t>
    </r>
    <r>
      <rPr>
        <sz val="9"/>
        <rFont val="KPN Sans"/>
        <family val="2"/>
      </rPr>
      <t>(excl. restructuring costs)</t>
    </r>
  </si>
  <si>
    <r>
      <t xml:space="preserve">Total EBITDA margin </t>
    </r>
    <r>
      <rPr>
        <sz val="9"/>
        <rFont val="KPN Sans"/>
        <family val="2"/>
      </rPr>
      <t>(excl. restructuring costs)</t>
    </r>
  </si>
  <si>
    <t>Total EBITDA margin</t>
  </si>
  <si>
    <r>
      <t xml:space="preserve">1  </t>
    </r>
    <r>
      <rPr>
        <sz val="9"/>
        <rFont val="KPN Sans"/>
        <family val="2"/>
      </rPr>
      <t>Migration of 45k customers Yes Telecom to Business in Q2 '11</t>
    </r>
  </si>
  <si>
    <r>
      <t xml:space="preserve">Access services: Local Loop </t>
    </r>
    <r>
      <rPr>
        <sz val="9"/>
        <color indexed="8"/>
        <rFont val="KPN Sans"/>
        <family val="2"/>
      </rPr>
      <t>(*1,000)</t>
    </r>
  </si>
  <si>
    <r>
      <t xml:space="preserve">Net adds </t>
    </r>
    <r>
      <rPr>
        <sz val="9"/>
        <color indexed="8"/>
        <rFont val="KPN Sans"/>
        <family val="2"/>
      </rPr>
      <t>(*1,000)</t>
    </r>
  </si>
  <si>
    <r>
      <t>1</t>
    </r>
    <r>
      <rPr>
        <sz val="9"/>
        <rFont val="KPN Sans"/>
        <family val="2"/>
      </rPr>
      <t xml:space="preserve"> Management estimates, service revenues market share retroactively adjusted due to better insights</t>
    </r>
  </si>
  <si>
    <r>
      <t>2</t>
    </r>
    <r>
      <rPr>
        <sz val="9"/>
        <rFont val="KPN Sans"/>
        <family val="2"/>
      </rPr>
      <t xml:space="preserve"> Management estimates, service revenues market share retroactively adjusted due to better insights</t>
    </r>
  </si>
  <si>
    <t>Capital expenditures (property, plant &amp; equipment and software)</t>
  </si>
  <si>
    <t>Net cash at beginning of period</t>
  </si>
  <si>
    <t>Net cash at end of period</t>
  </si>
  <si>
    <t>Current liabilities (excl. short-term financing)</t>
  </si>
  <si>
    <t>Carrying value of bonds</t>
  </si>
  <si>
    <r>
      <t xml:space="preserve">1 </t>
    </r>
    <r>
      <rPr>
        <sz val="9"/>
        <rFont val="KPN Sans"/>
        <family val="2"/>
      </rPr>
      <t>As of Q4 2011 net debt is based on the nominal repayment obligation in Euro at maturity. Prior periods have been recalculated, the reported net debt to EBITDA ratios</t>
    </r>
  </si>
  <si>
    <t>were not impacted</t>
  </si>
  <si>
    <t>- of which: Mobile Wholesale</t>
  </si>
  <si>
    <t xml:space="preserve">- of which: Mobile Wholesale </t>
  </si>
  <si>
    <r>
      <t>- Minutes International (in bn)</t>
    </r>
    <r>
      <rPr>
        <vertAlign val="superscript"/>
        <sz val="9"/>
        <color indexed="8"/>
        <rFont val="KPN Sans"/>
        <family val="2"/>
      </rPr>
      <t>1</t>
    </r>
  </si>
  <si>
    <r>
      <t>- Average revenue per minute (€ cents)</t>
    </r>
    <r>
      <rPr>
        <vertAlign val="superscript"/>
        <sz val="9"/>
        <color indexed="8"/>
        <rFont val="KPN Sans"/>
        <family val="2"/>
      </rPr>
      <t>1</t>
    </r>
  </si>
  <si>
    <r>
      <rPr>
        <vertAlign val="superscript"/>
        <sz val="9"/>
        <rFont val="KPN Sans"/>
        <family val="2"/>
      </rPr>
      <t xml:space="preserve">2 </t>
    </r>
    <r>
      <rPr>
        <sz val="9"/>
        <rFont val="KPN Sans"/>
        <family val="2"/>
      </rPr>
      <t>Consumer retail &amp; Mobile wholesale</t>
    </r>
  </si>
  <si>
    <r>
      <t>% data users</t>
    </r>
    <r>
      <rPr>
        <vertAlign val="superscript"/>
        <sz val="9"/>
        <color indexed="8"/>
        <rFont val="KPN Sans"/>
        <family val="2"/>
      </rPr>
      <t>1</t>
    </r>
  </si>
  <si>
    <r>
      <t xml:space="preserve">Service revenues </t>
    </r>
    <r>
      <rPr>
        <sz val="9"/>
        <color indexed="8"/>
        <rFont val="KPN Sans"/>
        <family val="2"/>
      </rPr>
      <t>(in m)</t>
    </r>
    <r>
      <rPr>
        <vertAlign val="superscript"/>
        <sz val="9"/>
        <color indexed="8"/>
        <rFont val="KPN Sans"/>
        <family val="2"/>
      </rPr>
      <t>1</t>
    </r>
  </si>
  <si>
    <r>
      <t>Customers</t>
    </r>
    <r>
      <rPr>
        <sz val="9"/>
        <color indexed="8"/>
        <rFont val="KPN Sans"/>
        <family val="2"/>
      </rPr>
      <t xml:space="preserve"> (*1,000)</t>
    </r>
    <r>
      <rPr>
        <vertAlign val="superscript"/>
        <sz val="9"/>
        <color indexed="8"/>
        <rFont val="KPN Sans"/>
        <family val="2"/>
      </rPr>
      <t>1</t>
    </r>
  </si>
  <si>
    <r>
      <t>- Connection Traditional voice</t>
    </r>
    <r>
      <rPr>
        <vertAlign val="superscript"/>
        <sz val="9"/>
        <color indexed="8"/>
        <rFont val="KPN Sans"/>
        <family val="2"/>
      </rPr>
      <t>1</t>
    </r>
  </si>
  <si>
    <r>
      <t>2</t>
    </r>
    <r>
      <rPr>
        <sz val="9"/>
        <rFont val="KPN Sans"/>
        <family val="2"/>
      </rPr>
      <t xml:space="preserve"> Q2 and Q3 2011 data ARPU included one-off items; normalized ARPU showing stable increasing trend of % of ARPU that is non-voice</t>
    </r>
  </si>
  <si>
    <t>Δ y-on-y</t>
  </si>
  <si>
    <r>
      <t>Service revenues</t>
    </r>
    <r>
      <rPr>
        <b/>
        <vertAlign val="superscript"/>
        <sz val="9"/>
        <color indexed="8"/>
        <rFont val="KPN Sans"/>
        <family val="2"/>
      </rPr>
      <t>2</t>
    </r>
    <r>
      <rPr>
        <b/>
        <sz val="9"/>
        <color indexed="8"/>
        <rFont val="KPN Sans"/>
        <family val="2"/>
      </rPr>
      <t xml:space="preserve"> </t>
    </r>
    <r>
      <rPr>
        <sz val="9"/>
        <color indexed="8"/>
        <rFont val="KPN Sans"/>
        <family val="2"/>
      </rPr>
      <t>(in m)</t>
    </r>
  </si>
  <si>
    <t>y-on-y</t>
  </si>
  <si>
    <r>
      <t>Total depreciation</t>
    </r>
    <r>
      <rPr>
        <b/>
        <i/>
        <sz val="9"/>
        <rFont val="KPN Sans"/>
        <family val="2"/>
      </rPr>
      <t/>
    </r>
  </si>
  <si>
    <t>Total amortization</t>
  </si>
  <si>
    <r>
      <t>- Broadband</t>
    </r>
    <r>
      <rPr>
        <vertAlign val="superscript"/>
        <sz val="9"/>
        <color indexed="8"/>
        <rFont val="KPN Sans"/>
        <family val="2"/>
      </rPr>
      <t>2</t>
    </r>
  </si>
  <si>
    <t>- Only Digitenne (excl. IPTV with extra Digitenne)</t>
  </si>
  <si>
    <r>
      <rPr>
        <vertAlign val="superscript"/>
        <sz val="9"/>
        <color indexed="8"/>
        <rFont val="KPN Sans"/>
        <family val="2"/>
      </rPr>
      <t>3</t>
    </r>
    <r>
      <rPr>
        <vertAlign val="superscript"/>
        <sz val="9"/>
        <rFont val="KPN Sans"/>
        <family val="2"/>
      </rPr>
      <t xml:space="preserve"> </t>
    </r>
    <r>
      <rPr>
        <sz val="9"/>
        <rFont val="KPN Sans"/>
        <family val="2"/>
      </rPr>
      <t>Market share defined as share in total Consumer voice (including VoIP), based on management estimates</t>
    </r>
  </si>
  <si>
    <r>
      <rPr>
        <vertAlign val="superscript"/>
        <sz val="9"/>
        <color indexed="8"/>
        <rFont val="KPN Sans"/>
        <family val="2"/>
      </rPr>
      <t>4</t>
    </r>
    <r>
      <rPr>
        <vertAlign val="superscript"/>
        <sz val="9"/>
        <rFont val="KPN Sans"/>
        <family val="2"/>
      </rPr>
      <t xml:space="preserve"> </t>
    </r>
    <r>
      <rPr>
        <sz val="9"/>
        <rFont val="KPN Sans"/>
        <family val="2"/>
      </rPr>
      <t xml:space="preserve">Market share defined as share in traditional Consumer voice (excluding VoIP), based on management estimates </t>
    </r>
  </si>
  <si>
    <t>Total wholesale lines</t>
  </si>
  <si>
    <r>
      <t>Cash and cash equivalents</t>
    </r>
    <r>
      <rPr>
        <vertAlign val="superscript"/>
        <sz val="9"/>
        <color indexed="8"/>
        <rFont val="KPN Sans"/>
        <family val="2"/>
      </rPr>
      <t>3</t>
    </r>
  </si>
  <si>
    <t>Total Bonds Royal KPN NV</t>
  </si>
  <si>
    <t xml:space="preserve">Swapped into Fixed Rate of 5.98% (30/360) Put event applicable in case of Change of Control as specified in GMTN prospectus 2009.     </t>
  </si>
  <si>
    <t xml:space="preserve">Swapped into Fixed Rate of 5.02% (30/360) Put event applicable in case of Change of Control as specified in GMTN prospectus 2011.     </t>
  </si>
  <si>
    <t xml:space="preserve">Swapped into Fixed Rate of 5.12% (30/360) Put event applicable in case of Change of Control as specified in GMTN prospectus 2007.      </t>
  </si>
  <si>
    <t>Put event applicable in case of Change of Control as specified in GMTN prospectus 2007 (€ 850 mln) and in GMTN prospectus 2008 (tap € 75 mln).</t>
  </si>
  <si>
    <t>Results and KPIs for the period ending 30 June 2012</t>
  </si>
  <si>
    <t>HY '11</t>
  </si>
  <si>
    <t>Q2 '12</t>
  </si>
  <si>
    <t>HY '12</t>
  </si>
  <si>
    <t>YTD%</t>
  </si>
  <si>
    <t>Q2%</t>
  </si>
  <si>
    <t>Q2 2012</t>
  </si>
  <si>
    <r>
      <t xml:space="preserve">2 </t>
    </r>
    <r>
      <rPr>
        <sz val="9"/>
        <rFont val="KPN Sans"/>
        <family val="2"/>
      </rPr>
      <t>To calculate y-on-y regulatory impact for Q2 2012, the Q2 2011 revenues are adjusted using the Q2 2011 volumes and Q2 2012 tariffs</t>
    </r>
  </si>
  <si>
    <t>Total EBITDA</t>
  </si>
  <si>
    <t>Q2 2011</t>
  </si>
  <si>
    <r>
      <t xml:space="preserve">2 </t>
    </r>
    <r>
      <rPr>
        <sz val="9"/>
        <rFont val="KPN Sans"/>
        <family val="2"/>
      </rPr>
      <t>To calculate y-on-y regulatory impact for Q2 2012, the Q2 2011 EBITDA is adjusted using the Q2 2011 volumes and Q2 2012 tariffs</t>
    </r>
  </si>
  <si>
    <t>YTD 2012</t>
  </si>
  <si>
    <t>YTD 2011</t>
  </si>
  <si>
    <t xml:space="preserve"> HY '11</t>
  </si>
  <si>
    <r>
      <rPr>
        <b/>
        <sz val="9"/>
        <color indexed="8"/>
        <rFont val="KPN Sans"/>
        <family val="2"/>
      </rPr>
      <t xml:space="preserve">Blended ARPU </t>
    </r>
    <r>
      <rPr>
        <sz val="9"/>
        <color indexed="8"/>
        <rFont val="KPN Sans"/>
        <family val="2"/>
      </rPr>
      <t>(retail &amp; wholesale)</t>
    </r>
  </si>
  <si>
    <t>ABN Amro                   
Bank of America                  
JPMorgan                     
UniCredit (HVB)</t>
  </si>
  <si>
    <t>1 Mar (B)</t>
  </si>
  <si>
    <t>1 Apr (C)</t>
  </si>
  <si>
    <t>(A)+(C)</t>
  </si>
  <si>
    <r>
      <t xml:space="preserve">2 </t>
    </r>
    <r>
      <rPr>
        <sz val="9"/>
        <rFont val="KPN Sans"/>
        <family val="2"/>
      </rPr>
      <t>Impacted by sale of Getronics International on 1 May 2012</t>
    </r>
  </si>
  <si>
    <r>
      <t xml:space="preserve">2 </t>
    </r>
    <r>
      <rPr>
        <sz val="9"/>
        <rFont val="KPN Sans"/>
        <family val="2"/>
      </rPr>
      <t>Impacted by sale of KPN France in Q4 '11</t>
    </r>
  </si>
  <si>
    <r>
      <t>Rest of World (incl. eliminations)</t>
    </r>
    <r>
      <rPr>
        <vertAlign val="superscript"/>
        <sz val="9"/>
        <color indexed="8"/>
        <rFont val="KPN Sans"/>
        <family val="2"/>
      </rPr>
      <t>1, 2</t>
    </r>
  </si>
  <si>
    <r>
      <t>- VoIP (subscribers)</t>
    </r>
    <r>
      <rPr>
        <vertAlign val="superscript"/>
        <sz val="9"/>
        <color indexed="8"/>
        <rFont val="KPN Sans"/>
        <family val="2"/>
      </rPr>
      <t>2,5</t>
    </r>
  </si>
  <si>
    <r>
      <t>- Broadband - KPN ISP Retail (subscribers)</t>
    </r>
    <r>
      <rPr>
        <vertAlign val="superscript"/>
        <sz val="9"/>
        <color indexed="8"/>
        <rFont val="KPN Sans"/>
        <family val="2"/>
      </rPr>
      <t>2,5</t>
    </r>
  </si>
  <si>
    <r>
      <t>- TV (subscribers)</t>
    </r>
    <r>
      <rPr>
        <vertAlign val="superscript"/>
        <sz val="9"/>
        <color indexed="8"/>
        <rFont val="KPN Sans"/>
        <family val="2"/>
      </rPr>
      <t>5</t>
    </r>
  </si>
  <si>
    <r>
      <t>RGU per customer</t>
    </r>
    <r>
      <rPr>
        <b/>
        <vertAlign val="superscript"/>
        <sz val="9"/>
        <color indexed="8"/>
        <rFont val="KPN Sans"/>
        <family val="2"/>
      </rPr>
      <t>5</t>
    </r>
  </si>
  <si>
    <r>
      <t>Broadband ISP customers</t>
    </r>
    <r>
      <rPr>
        <b/>
        <vertAlign val="superscript"/>
        <sz val="9"/>
        <color indexed="8"/>
        <rFont val="KPN Sans"/>
        <family val="2"/>
      </rPr>
      <t>2,5</t>
    </r>
    <r>
      <rPr>
        <sz val="9"/>
        <color indexed="8"/>
        <rFont val="KPN Sans"/>
        <family val="2"/>
      </rPr>
      <t xml:space="preserve"> (*1,000)</t>
    </r>
  </si>
  <si>
    <r>
      <t>TV subscribers</t>
    </r>
    <r>
      <rPr>
        <b/>
        <vertAlign val="superscript"/>
        <sz val="9"/>
        <color indexed="8"/>
        <rFont val="KPN Sans"/>
        <family val="2"/>
      </rPr>
      <t>2,5</t>
    </r>
    <r>
      <rPr>
        <b/>
        <sz val="9"/>
        <color indexed="8"/>
        <rFont val="KPN Sans"/>
        <family val="2"/>
      </rPr>
      <t xml:space="preserve"> </t>
    </r>
    <r>
      <rPr>
        <sz val="9"/>
        <color indexed="8"/>
        <rFont val="KPN Sans"/>
        <family val="2"/>
      </rPr>
      <t>(*1,000)</t>
    </r>
  </si>
  <si>
    <r>
      <rPr>
        <vertAlign val="superscript"/>
        <sz val="9"/>
        <color indexed="8"/>
        <rFont val="KPN Sans"/>
        <family val="2"/>
      </rPr>
      <t>6</t>
    </r>
    <r>
      <rPr>
        <vertAlign val="superscript"/>
        <sz val="9"/>
        <rFont val="KPN Sans"/>
        <family val="2"/>
      </rPr>
      <t xml:space="preserve"> </t>
    </r>
    <r>
      <rPr>
        <sz val="9"/>
        <rFont val="KPN Sans"/>
        <family val="2"/>
      </rPr>
      <t xml:space="preserve">Quarterly delta in PSTN / ISDN access lines + delta Consumer VoIP, ADSL Only and delta Consumer fiber </t>
    </r>
  </si>
  <si>
    <r>
      <t>Net line loss</t>
    </r>
    <r>
      <rPr>
        <b/>
        <vertAlign val="superscript"/>
        <sz val="9"/>
        <color indexed="8"/>
        <rFont val="KPN Sans"/>
        <family val="2"/>
      </rPr>
      <t>5,6</t>
    </r>
    <r>
      <rPr>
        <b/>
        <sz val="9"/>
        <color indexed="8"/>
        <rFont val="KPN Sans"/>
        <family val="2"/>
      </rPr>
      <t xml:space="preserve"> </t>
    </r>
    <r>
      <rPr>
        <sz val="9"/>
        <color indexed="8"/>
        <rFont val="KPN Sans"/>
        <family val="2"/>
      </rPr>
      <t>(*1,000)</t>
    </r>
  </si>
  <si>
    <t>KPN The Netherlands: Business KPIs</t>
  </si>
  <si>
    <r>
      <t>Corporate Market</t>
    </r>
    <r>
      <rPr>
        <vertAlign val="superscript"/>
        <sz val="9"/>
        <color indexed="8"/>
        <rFont val="KPN Sans"/>
        <family val="2"/>
      </rPr>
      <t>1</t>
    </r>
  </si>
  <si>
    <r>
      <t xml:space="preserve">1 </t>
    </r>
    <r>
      <rPr>
        <sz val="9"/>
        <rFont val="KPN Sans"/>
        <family val="2"/>
      </rPr>
      <t>Impacted by sale of Getronics International on 1 May 2012</t>
    </r>
  </si>
  <si>
    <t>International</t>
  </si>
  <si>
    <r>
      <t>Corporate Market</t>
    </r>
    <r>
      <rPr>
        <b/>
        <vertAlign val="superscript"/>
        <sz val="9"/>
        <color indexed="8"/>
        <rFont val="KPN Sans"/>
        <family val="2"/>
      </rPr>
      <t>1,2</t>
    </r>
  </si>
  <si>
    <r>
      <t>Corporate Market</t>
    </r>
    <r>
      <rPr>
        <vertAlign val="superscript"/>
        <sz val="9"/>
        <color indexed="8"/>
        <rFont val="KPN Sans"/>
        <family val="2"/>
      </rPr>
      <t>2</t>
    </r>
  </si>
  <si>
    <t>Share repurchases</t>
  </si>
  <si>
    <t>~63%</t>
  </si>
  <si>
    <r>
      <t xml:space="preserve">Business DSL </t>
    </r>
    <r>
      <rPr>
        <sz val="9"/>
        <color indexed="8"/>
        <rFont val="KPN Sans"/>
        <family val="2"/>
      </rPr>
      <t>(*1,000)</t>
    </r>
    <r>
      <rPr>
        <vertAlign val="superscript"/>
        <sz val="9"/>
        <color indexed="8"/>
        <rFont val="KPN Sans"/>
        <family val="2"/>
      </rPr>
      <t>2</t>
    </r>
  </si>
  <si>
    <r>
      <t>2</t>
    </r>
    <r>
      <rPr>
        <sz val="9"/>
        <rFont val="KPN Sans"/>
        <family val="2"/>
      </rPr>
      <t xml:space="preserve"> ARPU including reduction offers</t>
    </r>
  </si>
  <si>
    <r>
      <t>1</t>
    </r>
    <r>
      <rPr>
        <sz val="9"/>
        <rFont val="KPN Sans"/>
        <family val="2"/>
      </rPr>
      <t xml:space="preserve"> Free cash flow defined as cash flow from operating activities, plus proceeds from real estate, minus Capex and excluding tax recapture E-Plus</t>
    </r>
  </si>
  <si>
    <r>
      <t>- Corporate Market abroad</t>
    </r>
    <r>
      <rPr>
        <vertAlign val="superscript"/>
        <sz val="9"/>
        <color indexed="8"/>
        <rFont val="KPN Sans"/>
        <family val="2"/>
      </rPr>
      <t>1</t>
    </r>
  </si>
  <si>
    <r>
      <t>Proceeds from borrowings</t>
    </r>
    <r>
      <rPr>
        <vertAlign val="superscript"/>
        <sz val="9"/>
        <rFont val="KPN Sans"/>
        <family val="2"/>
      </rPr>
      <t>2</t>
    </r>
  </si>
  <si>
    <r>
      <t xml:space="preserve">3 </t>
    </r>
    <r>
      <rPr>
        <sz val="9"/>
        <rFont val="KPN Sans"/>
        <family val="2"/>
      </rPr>
      <t xml:space="preserve">Q2 2011 net adds positively impacted by acquisition of Tringg (14k)  
</t>
    </r>
  </si>
  <si>
    <t>n.m.</t>
  </si>
  <si>
    <t>&gt;100%</t>
  </si>
  <si>
    <t>&gt;200%</t>
  </si>
  <si>
    <t>&gt;500%</t>
  </si>
  <si>
    <t>&gt;1000%</t>
  </si>
  <si>
    <r>
      <t xml:space="preserve">4 </t>
    </r>
    <r>
      <rPr>
        <sz val="9"/>
        <color indexed="8"/>
        <rFont val="KPN Sans"/>
        <family val="2"/>
      </rPr>
      <t xml:space="preserve">Current liabilities include approximately </t>
    </r>
    <r>
      <rPr>
        <sz val="9"/>
        <rFont val="KPN Sans"/>
        <family val="2"/>
      </rPr>
      <t>€ 0.12bn</t>
    </r>
    <r>
      <rPr>
        <sz val="9"/>
        <color indexed="8"/>
        <rFont val="KPN Sans"/>
        <family val="2"/>
      </rPr>
      <t xml:space="preserve"> of non-netted cash balances per Q2 2012</t>
    </r>
  </si>
  <si>
    <r>
      <t>Business</t>
    </r>
    <r>
      <rPr>
        <b/>
        <vertAlign val="superscript"/>
        <sz val="9"/>
        <color indexed="8"/>
        <rFont val="KPN Sans"/>
        <family val="2"/>
      </rPr>
      <t>2</t>
    </r>
  </si>
  <si>
    <r>
      <rPr>
        <vertAlign val="superscript"/>
        <sz val="9"/>
        <color indexed="8"/>
        <rFont val="KPN Sans"/>
        <family val="2"/>
      </rPr>
      <t xml:space="preserve">5 </t>
    </r>
    <r>
      <rPr>
        <sz val="9"/>
        <color indexed="8"/>
        <rFont val="KPN Sans"/>
        <family val="2"/>
      </rPr>
      <t>Includes 12k VoIP, 12k broadband and 13k TV subscribers from Lijbrandt in Q2 2012</t>
    </r>
  </si>
  <si>
    <r>
      <t>- of which WBA fiber</t>
    </r>
    <r>
      <rPr>
        <i/>
        <vertAlign val="superscript"/>
        <sz val="9"/>
        <color indexed="8"/>
        <rFont val="KPN Sans"/>
        <family val="2"/>
      </rPr>
      <t>3</t>
    </r>
  </si>
  <si>
    <r>
      <t>Wholesale Consumer lines</t>
    </r>
    <r>
      <rPr>
        <vertAlign val="superscript"/>
        <sz val="9"/>
        <color indexed="8"/>
        <rFont val="KPN Sans"/>
        <family val="2"/>
      </rPr>
      <t>4</t>
    </r>
  </si>
  <si>
    <r>
      <t>Wholesale Business lines</t>
    </r>
    <r>
      <rPr>
        <vertAlign val="superscript"/>
        <sz val="9"/>
        <color indexed="8"/>
        <rFont val="KPN Sans"/>
        <family val="2"/>
      </rPr>
      <t>5</t>
    </r>
  </si>
  <si>
    <r>
      <t xml:space="preserve">4 </t>
    </r>
    <r>
      <rPr>
        <sz val="9"/>
        <rFont val="KPN Sans"/>
        <family val="2"/>
      </rPr>
      <t>MDF + WBA + WLR - MDF / WBA shared lines</t>
    </r>
  </si>
  <si>
    <r>
      <rPr>
        <vertAlign val="superscript"/>
        <sz val="9"/>
        <rFont val="KPN Sans"/>
        <family val="2"/>
      </rPr>
      <t>5</t>
    </r>
    <r>
      <rPr>
        <sz val="9"/>
        <rFont val="KPN Sans"/>
        <family val="2"/>
      </rPr>
      <t xml:space="preserve"> MDF + WBA + WLR - MDF / WBA shared lines + Interconnect leased lines on copper and fiber</t>
    </r>
  </si>
  <si>
    <r>
      <t xml:space="preserve">1 </t>
    </r>
    <r>
      <rPr>
        <sz val="9"/>
        <rFont val="KPN Sans"/>
        <family val="2"/>
      </rPr>
      <t>Restated as per Q1 2012 due to better insights</t>
    </r>
  </si>
  <si>
    <r>
      <t xml:space="preserve">3 </t>
    </r>
    <r>
      <rPr>
        <sz val="9"/>
        <rFont val="KPN Sans"/>
        <family val="2"/>
      </rPr>
      <t>Increase of WBA fiber consumer lines due to acquisition of Reggefiber wholesale platform in Q2 2012</t>
    </r>
  </si>
  <si>
    <r>
      <t>3</t>
    </r>
    <r>
      <rPr>
        <sz val="9"/>
        <rFont val="KPN Sans"/>
        <family val="2"/>
      </rPr>
      <t xml:space="preserve"> Prepaid customers and net adds in Q2 2011 include a clean-up of ~220k customers</t>
    </r>
  </si>
  <si>
    <r>
      <t xml:space="preserve">2 </t>
    </r>
    <r>
      <rPr>
        <sz val="9"/>
        <rFont val="KPN Sans"/>
        <family val="2"/>
      </rPr>
      <t>Reclassification of credit facilities from bank overdrafts to proceeds from borrowings in Q2 2011</t>
    </r>
  </si>
  <si>
    <r>
      <t>2</t>
    </r>
    <r>
      <rPr>
        <sz val="9"/>
        <rFont val="KPN Sans"/>
        <family val="2"/>
      </rPr>
      <t xml:space="preserve"> Current liabilities include approximately € 0.12bn of non-netted cash balances per Q2 2012</t>
    </r>
  </si>
  <si>
    <r>
      <t xml:space="preserve">2 </t>
    </r>
    <r>
      <rPr>
        <sz val="9"/>
        <rFont val="KPN Sans"/>
        <family val="2"/>
      </rPr>
      <t>Based on 12 month rolling total excluding book gains/losses, release of pension provisions and restructuring costs, when over € 20m</t>
    </r>
  </si>
  <si>
    <t xml:space="preserve">Facts and figures Q2 2012 </t>
  </si>
  <si>
    <r>
      <rPr>
        <vertAlign val="superscript"/>
        <sz val="9"/>
        <rFont val="KPN Sans"/>
        <family val="2"/>
      </rPr>
      <t xml:space="preserve">4 </t>
    </r>
    <r>
      <rPr>
        <sz val="9"/>
        <rFont val="KPN Sans"/>
        <family val="2"/>
      </rPr>
      <t>Applies to Consumer Mobile retail subscribers only</t>
    </r>
  </si>
  <si>
    <r>
      <rPr>
        <vertAlign val="superscript"/>
        <sz val="9"/>
        <rFont val="KPN Sans"/>
        <family val="2"/>
      </rPr>
      <t xml:space="preserve">5 </t>
    </r>
    <r>
      <rPr>
        <sz val="9"/>
        <rFont val="KPN Sans"/>
        <family val="2"/>
      </rPr>
      <t>Including handset subsidies, commissions, cost for SIMs and capitalization of handsets corrected for residual value</t>
    </r>
  </si>
  <si>
    <r>
      <t>Retail SAC/SRC</t>
    </r>
    <r>
      <rPr>
        <b/>
        <vertAlign val="superscript"/>
        <sz val="9"/>
        <color indexed="8"/>
        <rFont val="KPN Sans"/>
        <family val="2"/>
      </rPr>
      <t>4,5</t>
    </r>
  </si>
  <si>
    <r>
      <t>SMS</t>
    </r>
    <r>
      <rPr>
        <b/>
        <vertAlign val="superscript"/>
        <sz val="9"/>
        <color indexed="8"/>
        <rFont val="KPN Sans"/>
        <family val="2"/>
      </rPr>
      <t>4</t>
    </r>
    <r>
      <rPr>
        <b/>
        <sz val="9"/>
        <color indexed="8"/>
        <rFont val="KPN Sans"/>
        <family val="2"/>
      </rPr>
      <t xml:space="preserve"> </t>
    </r>
    <r>
      <rPr>
        <sz val="9"/>
        <color indexed="8"/>
        <rFont val="KPN Sans"/>
        <family val="2"/>
      </rPr>
      <t>(originating, per subscriber)</t>
    </r>
  </si>
  <si>
    <r>
      <t>Retail AMPU</t>
    </r>
    <r>
      <rPr>
        <b/>
        <vertAlign val="superscript"/>
        <sz val="9"/>
        <color indexed="8"/>
        <rFont val="KPN Sans"/>
        <family val="2"/>
      </rPr>
      <t>4</t>
    </r>
    <r>
      <rPr>
        <b/>
        <sz val="9"/>
        <color indexed="8"/>
        <rFont val="KPN Sans"/>
        <family val="2"/>
      </rPr>
      <t xml:space="preserve"> </t>
    </r>
    <r>
      <rPr>
        <sz val="9"/>
        <color indexed="8"/>
        <rFont val="KPN Sans"/>
        <family val="2"/>
      </rPr>
      <t>(originating, terminating)</t>
    </r>
  </si>
  <si>
    <r>
      <t>Retail ARPU</t>
    </r>
    <r>
      <rPr>
        <b/>
        <vertAlign val="superscript"/>
        <sz val="9"/>
        <color indexed="8"/>
        <rFont val="KPN Sans"/>
        <family val="2"/>
      </rPr>
      <t>4</t>
    </r>
  </si>
  <si>
    <t>&lt;45%</t>
  </si>
  <si>
    <t>&gt;80%</t>
  </si>
  <si>
    <t>&gt;45%</t>
  </si>
  <si>
    <r>
      <rPr>
        <b/>
        <sz val="9"/>
        <color indexed="8"/>
        <rFont val="KPN Sans"/>
        <family val="2"/>
      </rPr>
      <t>FttH</t>
    </r>
    <r>
      <rPr>
        <sz val="9"/>
        <color indexed="8"/>
        <rFont val="KPN Sans"/>
        <family val="2"/>
      </rPr>
      <t xml:space="preserve"> (activated)</t>
    </r>
    <r>
      <rPr>
        <vertAlign val="superscript"/>
        <sz val="9"/>
        <color indexed="8"/>
        <rFont val="KPN Sans"/>
        <family val="2"/>
      </rPr>
      <t xml:space="preserve">5 </t>
    </r>
    <r>
      <rPr>
        <sz val="9"/>
        <color indexed="8"/>
        <rFont val="KPN Sans"/>
        <family val="2"/>
      </rPr>
      <t>(*1,000)</t>
    </r>
  </si>
  <si>
    <r>
      <t xml:space="preserve">2 </t>
    </r>
    <r>
      <rPr>
        <sz val="9"/>
        <rFont val="KPN Sans"/>
        <family val="2"/>
      </rPr>
      <t>Revenue allocation changed in Q1 2012 for all 2011 quarters due to better insights</t>
    </r>
  </si>
  <si>
    <r>
      <t>- Voice - Traditional &amp; VoIP (traffic)</t>
    </r>
    <r>
      <rPr>
        <vertAlign val="superscript"/>
        <sz val="9"/>
        <color indexed="8"/>
        <rFont val="KPN Sans"/>
        <family val="2"/>
      </rPr>
      <t>3,5</t>
    </r>
  </si>
  <si>
    <r>
      <t>- VoIP (package broadband, voice)</t>
    </r>
    <r>
      <rPr>
        <vertAlign val="superscript"/>
        <sz val="9"/>
        <color indexed="8"/>
        <rFont val="KPN Sans"/>
        <family val="2"/>
      </rPr>
      <t>2,5</t>
    </r>
  </si>
  <si>
    <r>
      <t>Number of triple play packages</t>
    </r>
    <r>
      <rPr>
        <b/>
        <vertAlign val="superscript"/>
        <sz val="9"/>
        <color indexed="8"/>
        <rFont val="KPN Sans"/>
        <family val="2"/>
      </rPr>
      <t xml:space="preserve">2,5 </t>
    </r>
    <r>
      <rPr>
        <sz val="9"/>
        <color indexed="8"/>
        <rFont val="KPN Sans"/>
        <family val="2"/>
      </rPr>
      <t>(*1,000)</t>
    </r>
  </si>
  <si>
    <t>- Access</t>
  </si>
  <si>
    <r>
      <t xml:space="preserve">Housing &amp; Hosting </t>
    </r>
    <r>
      <rPr>
        <sz val="9"/>
        <color indexed="8"/>
        <rFont val="KPN Sans"/>
        <family val="2"/>
      </rPr>
      <t>(*1,000)</t>
    </r>
  </si>
</sst>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164" formatCode="_(* #,##0_);_(* \(#,##0\);_(* &quot;-&quot;_);_(@_)"/>
    <numFmt numFmtId="165" formatCode="_(* #,##0.00_);_(* \(#,##0.00\);_(* &quot;-&quot;??_);_(@_)"/>
    <numFmt numFmtId="166" formatCode="0.0%"/>
    <numFmt numFmtId="167" formatCode="[$-809]dd\ mmmm\ yyyy;@"/>
    <numFmt numFmtId="168" formatCode="_-* #,##0_-;_-* #,##0\-;_-* &quot;-&quot;??_-;_-@_-"/>
    <numFmt numFmtId="169" formatCode="[$€-2]\ #,##0"/>
    <numFmt numFmtId="170" formatCode="[$€-2]\ #,##0.00"/>
    <numFmt numFmtId="171" formatCode="#,##0.0"/>
    <numFmt numFmtId="172" formatCode="0.0"/>
    <numFmt numFmtId="173" formatCode="&quot;€&quot;\ #,##0_-"/>
    <numFmt numFmtId="174" formatCode="[$€-2]\ #,##0.00_);[Red]\([$€-2]\ #,##0.00\)"/>
    <numFmt numFmtId="175" formatCode="[$€-2]\ #,##0.0000_);[Red]\([$€-2]\ #,##0.0000\)"/>
    <numFmt numFmtId="176" formatCode="[$€-2]\ #,##0.000_);[Red]\([$€-2]\ #,##0.000\)"/>
    <numFmt numFmtId="177" formatCode="0.000%"/>
    <numFmt numFmtId="178" formatCode="#,##0_-;[Red]\(#,##0\)"/>
    <numFmt numFmtId="179" formatCode="&quot;€&quot;\ #,##0_-;[Red]\(&quot;€&quot;\ #,##0\)"/>
    <numFmt numFmtId="180" formatCode="_(* #,##0.0_);_(* \(#,##0.0\);_(* &quot;-&quot;??_);_(@_)"/>
    <numFmt numFmtId="181" formatCode="#,##0_-;[Red]\(#,##0\);\-"/>
    <numFmt numFmtId="182" formatCode="#,##0.0_-;[Red]\(#,##0.0\);\-"/>
    <numFmt numFmtId="183" formatCode="#,##0.00_-;[Red]\(#,##0.00\);\-"/>
    <numFmt numFmtId="184" formatCode="#,##0.000_-;[Red]\(#,##0.000\);\-"/>
    <numFmt numFmtId="185" formatCode="_(* #,##0.0_);_(* \(#,##0.0\);_(* &quot;-&quot;?_);_(@_)"/>
    <numFmt numFmtId="186" formatCode="_(* #,##0_);_(* \(#,##0\);_(* &quot;-&quot;?_);_(@_)"/>
    <numFmt numFmtId="187" formatCode="#,##0.0_-;[Red]\(#,##0.0\)"/>
    <numFmt numFmtId="188" formatCode="_(* #,##0_);_(* \(#,##0\);_(* &quot;-&quot;??_);_(@_)"/>
    <numFmt numFmtId="189" formatCode="[$-409]d/mmm/yy;@"/>
    <numFmt numFmtId="190" formatCode="[$-409]d/mmm;@"/>
  </numFmts>
  <fonts count="66">
    <font>
      <sz val="10"/>
      <name val="Arial"/>
    </font>
    <font>
      <sz val="10"/>
      <name val="Arial"/>
      <family val="2"/>
    </font>
    <font>
      <sz val="10"/>
      <name val="KPN Sans"/>
      <family val="2"/>
    </font>
    <font>
      <sz val="8"/>
      <name val="KPN Sans"/>
      <family val="2"/>
    </font>
    <font>
      <b/>
      <sz val="12"/>
      <name val="KPN Sans"/>
      <family val="2"/>
    </font>
    <font>
      <b/>
      <sz val="12"/>
      <color indexed="8"/>
      <name val="KPN Sans"/>
      <family val="2"/>
    </font>
    <font>
      <sz val="10"/>
      <name val="KPN Arial"/>
    </font>
    <font>
      <b/>
      <sz val="10"/>
      <name val="KPN Sans"/>
      <family val="2"/>
    </font>
    <font>
      <b/>
      <sz val="10"/>
      <color indexed="8"/>
      <name val="KPN Sans"/>
      <family val="2"/>
    </font>
    <font>
      <sz val="10"/>
      <color indexed="8"/>
      <name val="KPN Sans"/>
      <family val="2"/>
    </font>
    <font>
      <sz val="8"/>
      <color indexed="8"/>
      <name val="KPN Sans"/>
      <family val="2"/>
    </font>
    <font>
      <b/>
      <sz val="8"/>
      <name val="KPN Sans"/>
      <family val="2"/>
    </font>
    <font>
      <b/>
      <sz val="8"/>
      <color indexed="8"/>
      <name val="KPN Sans"/>
      <family val="2"/>
    </font>
    <font>
      <sz val="8"/>
      <name val="Arial"/>
      <family val="2"/>
    </font>
    <font>
      <b/>
      <sz val="18"/>
      <name val="KPN Sans"/>
      <family val="2"/>
    </font>
    <font>
      <sz val="9"/>
      <name val="KPN Sans"/>
      <family val="2"/>
    </font>
    <font>
      <u/>
      <sz val="10"/>
      <color indexed="12"/>
      <name val="KPN Arial"/>
    </font>
    <font>
      <b/>
      <sz val="9"/>
      <color indexed="8"/>
      <name val="KPN Sans"/>
      <family val="2"/>
    </font>
    <font>
      <b/>
      <vertAlign val="superscript"/>
      <sz val="9"/>
      <color indexed="8"/>
      <name val="KPN Sans"/>
      <family val="2"/>
    </font>
    <font>
      <sz val="9"/>
      <color indexed="8"/>
      <name val="KPN Sans"/>
      <family val="2"/>
    </font>
    <font>
      <b/>
      <sz val="9"/>
      <name val="KPN Sans"/>
      <family val="2"/>
    </font>
    <font>
      <vertAlign val="superscript"/>
      <sz val="8"/>
      <name val="KPN Sans"/>
      <family val="2"/>
    </font>
    <font>
      <vertAlign val="superscript"/>
      <sz val="9"/>
      <color indexed="8"/>
      <name val="KPN Sans"/>
      <family val="2"/>
    </font>
    <font>
      <b/>
      <i/>
      <sz val="9"/>
      <color indexed="8"/>
      <name val="KPN Sans"/>
      <family val="2"/>
    </font>
    <font>
      <sz val="10"/>
      <name val="Arial"/>
      <family val="2"/>
    </font>
    <font>
      <b/>
      <sz val="10"/>
      <color indexed="9"/>
      <name val="KPN Sans"/>
      <family val="2"/>
    </font>
    <font>
      <sz val="10"/>
      <name val="Helv"/>
    </font>
    <font>
      <b/>
      <i/>
      <sz val="8"/>
      <name val="KPN Sans"/>
      <family val="2"/>
    </font>
    <font>
      <b/>
      <u/>
      <sz val="8"/>
      <name val="KPN Sans"/>
      <family val="2"/>
    </font>
    <font>
      <u/>
      <sz val="10"/>
      <color indexed="12"/>
      <name val="KPN Sans"/>
      <family val="2"/>
    </font>
    <font>
      <b/>
      <sz val="9"/>
      <name val="Arial"/>
      <family val="2"/>
    </font>
    <font>
      <sz val="10"/>
      <name val="Arial"/>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9"/>
      <color indexed="9"/>
      <name val="KPN Sans"/>
      <family val="2"/>
    </font>
    <font>
      <b/>
      <sz val="9"/>
      <color indexed="10"/>
      <name val="KPN Sans"/>
      <family val="2"/>
    </font>
    <font>
      <b/>
      <vertAlign val="superscript"/>
      <sz val="9"/>
      <name val="KPN Sans"/>
      <family val="2"/>
    </font>
    <font>
      <vertAlign val="superscript"/>
      <sz val="9"/>
      <name val="KPN Sans"/>
      <family val="2"/>
    </font>
    <font>
      <i/>
      <sz val="9"/>
      <name val="KPN Sans"/>
      <family val="2"/>
    </font>
    <font>
      <i/>
      <sz val="9"/>
      <color indexed="8"/>
      <name val="KPN Sans"/>
      <family val="2"/>
    </font>
    <font>
      <b/>
      <sz val="9"/>
      <color indexed="13"/>
      <name val="KPN Sans"/>
      <family val="2"/>
    </font>
    <font>
      <b/>
      <sz val="9"/>
      <color indexed="12"/>
      <name val="KPN Sans"/>
      <family val="2"/>
    </font>
    <font>
      <b/>
      <i/>
      <sz val="9"/>
      <name val="KPN Sans"/>
      <family val="2"/>
    </font>
    <font>
      <b/>
      <vertAlign val="superscript"/>
      <sz val="9"/>
      <color indexed="9"/>
      <name val="KPN Sans"/>
      <family val="2"/>
    </font>
    <font>
      <i/>
      <vertAlign val="superscript"/>
      <sz val="9"/>
      <color indexed="8"/>
      <name val="KPN Sans"/>
      <family val="2"/>
    </font>
    <font>
      <b/>
      <sz val="8"/>
      <name val="Arial"/>
      <family val="2"/>
    </font>
    <font>
      <b/>
      <vertAlign val="superscript"/>
      <sz val="8"/>
      <name val="Arial"/>
      <family val="2"/>
    </font>
    <font>
      <b/>
      <sz val="1"/>
      <name val="Arial"/>
      <family val="2"/>
    </font>
    <font>
      <b/>
      <sz val="9"/>
      <color indexed="8"/>
      <name val="Kalinga"/>
      <family val="2"/>
    </font>
    <font>
      <b/>
      <sz val="9"/>
      <name val="Kalinga"/>
      <family val="2"/>
    </font>
    <font>
      <sz val="9"/>
      <name val="Kalinga"/>
      <family val="2"/>
    </font>
    <font>
      <sz val="9"/>
      <color indexed="13"/>
      <name val="KPN Sans"/>
      <family val="2"/>
    </font>
    <font>
      <i/>
      <sz val="8"/>
      <name val="KPN Sans"/>
      <family val="2"/>
    </font>
  </fonts>
  <fills count="28">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22"/>
        <bgColor indexed="24"/>
      </patternFill>
    </fill>
    <fill>
      <patternFill patternType="solid">
        <fgColor indexed="41"/>
        <bgColor indexed="24"/>
      </patternFill>
    </fill>
    <fill>
      <patternFill patternType="solid">
        <fgColor indexed="9"/>
        <bgColor indexed="24"/>
      </patternFill>
    </fill>
    <fill>
      <patternFill patternType="solid">
        <fgColor indexed="10"/>
        <bgColor indexed="64"/>
      </patternFill>
    </fill>
    <fill>
      <patternFill patternType="solid">
        <fgColor indexed="41"/>
        <bgColor indexed="64"/>
      </patternFill>
    </fill>
    <fill>
      <patternFill patternType="solid">
        <fgColor indexed="48"/>
        <bgColor indexed="24"/>
      </patternFill>
    </fill>
    <fill>
      <patternFill patternType="solid">
        <fgColor indexed="13"/>
        <bgColor indexed="64"/>
      </patternFill>
    </fill>
    <fill>
      <patternFill patternType="solid">
        <fgColor indexed="42"/>
        <bgColor indexed="24"/>
      </patternFill>
    </fill>
    <fill>
      <patternFill patternType="solid">
        <fgColor indexed="42"/>
        <bgColor indexed="64"/>
      </patternFill>
    </fill>
    <fill>
      <patternFill patternType="solid">
        <fgColor rgb="FFCCFFCC"/>
        <bgColor indexed="24"/>
      </patternFill>
    </fill>
    <fill>
      <patternFill patternType="solid">
        <fgColor theme="0"/>
        <bgColor indexed="24"/>
      </patternFill>
    </fill>
    <fill>
      <patternFill patternType="solid">
        <fgColor rgb="FFCCFFFF"/>
        <bgColor indexed="24"/>
      </patternFill>
    </fill>
    <fill>
      <patternFill patternType="solid">
        <fgColor theme="0"/>
        <bgColor indexed="64"/>
      </patternFill>
    </fill>
    <fill>
      <patternFill patternType="solid">
        <fgColor theme="0" tint="-0.249977111117893"/>
        <bgColor indexed="24"/>
      </patternFill>
    </fill>
    <fill>
      <patternFill patternType="solid">
        <fgColor theme="0" tint="-0.249977111117893"/>
        <bgColor indexed="64"/>
      </patternFill>
    </fill>
    <fill>
      <patternFill patternType="solid">
        <fgColor rgb="FFCCFFFF"/>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23"/>
      </bottom>
      <diagonal/>
    </border>
    <border>
      <left style="thin">
        <color indexed="10"/>
      </left>
      <right style="thin">
        <color indexed="10"/>
      </right>
      <top style="thin">
        <color indexed="10"/>
      </top>
      <bottom style="thin">
        <color indexed="10"/>
      </bottom>
      <diagonal/>
    </border>
    <border>
      <left/>
      <right style="thin">
        <color indexed="23"/>
      </right>
      <top style="thin">
        <color indexed="23"/>
      </top>
      <bottom style="thin">
        <color indexed="9"/>
      </bottom>
      <diagonal/>
    </border>
    <border>
      <left/>
      <right/>
      <top style="thin">
        <color indexed="23"/>
      </top>
      <bottom style="thin">
        <color indexed="9"/>
      </bottom>
      <diagonal/>
    </border>
    <border>
      <left/>
      <right style="thin">
        <color indexed="9"/>
      </right>
      <top style="thin">
        <color indexed="23"/>
      </top>
      <bottom style="thin">
        <color indexed="9"/>
      </bottom>
      <diagonal/>
    </border>
    <border>
      <left style="thin">
        <color indexed="23"/>
      </left>
      <right/>
      <top style="thin">
        <color indexed="23"/>
      </top>
      <bottom style="thin">
        <color indexed="9"/>
      </bottom>
      <diagonal/>
    </border>
    <border>
      <left/>
      <right style="thin">
        <color indexed="22"/>
      </right>
      <top/>
      <bottom/>
      <diagonal/>
    </border>
    <border>
      <left style="thin">
        <color indexed="22"/>
      </left>
      <right/>
      <top style="thin">
        <color indexed="23"/>
      </top>
      <bottom style="thin">
        <color indexed="9"/>
      </bottom>
      <diagonal/>
    </border>
    <border>
      <left/>
      <right style="thin">
        <color indexed="23"/>
      </right>
      <top/>
      <bottom/>
      <diagonal/>
    </border>
    <border>
      <left style="thin">
        <color indexed="10"/>
      </left>
      <right style="thin">
        <color indexed="10"/>
      </right>
      <top/>
      <bottom style="thin">
        <color indexed="10"/>
      </bottom>
      <diagonal/>
    </border>
    <border>
      <left/>
      <right style="thin">
        <color indexed="10"/>
      </right>
      <top/>
      <bottom/>
      <diagonal/>
    </border>
    <border>
      <left/>
      <right/>
      <top style="thin">
        <color indexed="10"/>
      </top>
      <bottom style="thin">
        <color indexed="23"/>
      </bottom>
      <diagonal/>
    </border>
    <border>
      <left/>
      <right/>
      <top style="thin">
        <color indexed="10"/>
      </top>
      <bottom/>
      <diagonal/>
    </border>
    <border>
      <left style="thin">
        <color indexed="23"/>
      </left>
      <right style="thin">
        <color indexed="23"/>
      </right>
      <top style="thin">
        <color indexed="23"/>
      </top>
      <bottom/>
      <diagonal/>
    </border>
    <border>
      <left style="thin">
        <color indexed="23"/>
      </left>
      <right style="thin">
        <color indexed="23"/>
      </right>
      <top/>
      <bottom style="thin">
        <color indexed="23"/>
      </bottom>
      <diagonal/>
    </border>
    <border>
      <left style="thin">
        <color indexed="23"/>
      </left>
      <right/>
      <top style="thin">
        <color indexed="23"/>
      </top>
      <bottom style="thin">
        <color indexed="23"/>
      </bottom>
      <diagonal/>
    </border>
    <border>
      <left style="thin">
        <color indexed="10"/>
      </left>
      <right/>
      <top style="thin">
        <color indexed="10"/>
      </top>
      <bottom style="thin">
        <color indexed="10"/>
      </bottom>
      <diagonal/>
    </border>
    <border>
      <left/>
      <right style="thin">
        <color indexed="10"/>
      </right>
      <top/>
      <bottom style="thin">
        <color indexed="10"/>
      </bottom>
      <diagonal/>
    </border>
    <border>
      <left/>
      <right/>
      <top style="thin">
        <color indexed="23"/>
      </top>
      <bottom/>
      <diagonal/>
    </border>
    <border>
      <left style="thin">
        <color indexed="23"/>
      </left>
      <right/>
      <top/>
      <bottom/>
      <diagonal/>
    </border>
    <border>
      <left style="thin">
        <color indexed="10"/>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36">
    <xf numFmtId="0" fontId="0" fillId="0" borderId="0" applyNumberFormat="0" applyFont="0" applyFill="0" applyBorder="0" applyAlignment="0" applyProtection="0"/>
    <xf numFmtId="0" fontId="31" fillId="0" borderId="0"/>
    <xf numFmtId="0" fontId="31" fillId="0" borderId="0"/>
    <xf numFmtId="0" fontId="33" fillId="5" borderId="1" applyNumberFormat="0" applyAlignment="0" applyProtection="0"/>
    <xf numFmtId="165" fontId="1" fillId="0" borderId="0" applyFont="0" applyFill="0" applyBorder="0" applyAlignment="0" applyProtection="0"/>
    <xf numFmtId="165" fontId="24" fillId="0" borderId="0" applyFont="0" applyFill="0" applyBorder="0" applyAlignment="0" applyProtection="0"/>
    <xf numFmtId="0" fontId="34" fillId="6" borderId="2" applyNumberFormat="0" applyAlignment="0" applyProtection="0"/>
    <xf numFmtId="0" fontId="41" fillId="0" borderId="3" applyNumberFormat="0" applyFill="0" applyAlignment="0" applyProtection="0"/>
    <xf numFmtId="0" fontId="36" fillId="3" borderId="0" applyNumberFormat="0" applyBorder="0" applyAlignment="0" applyProtection="0"/>
    <xf numFmtId="0" fontId="16" fillId="0" borderId="0" applyNumberFormat="0" applyFill="0" applyBorder="0" applyAlignment="0" applyProtection="0">
      <alignment vertical="top"/>
      <protection locked="0"/>
    </xf>
    <xf numFmtId="0" fontId="40" fillId="4" borderId="1" applyNumberFormat="0" applyAlignment="0" applyProtection="0"/>
    <xf numFmtId="0" fontId="37" fillId="0" borderId="4" applyNumberFormat="0" applyFill="0" applyAlignment="0" applyProtection="0"/>
    <xf numFmtId="0" fontId="38" fillId="0" borderId="5" applyNumberFormat="0" applyFill="0" applyAlignment="0" applyProtection="0"/>
    <xf numFmtId="0" fontId="39" fillId="0" borderId="6" applyNumberFormat="0" applyFill="0" applyAlignment="0" applyProtection="0"/>
    <xf numFmtId="0" fontId="39" fillId="0" borderId="0" applyNumberFormat="0" applyFill="0" applyBorder="0" applyAlignment="0" applyProtection="0"/>
    <xf numFmtId="0" fontId="42" fillId="7" borderId="0" applyNumberFormat="0" applyBorder="0" applyAlignment="0" applyProtection="0"/>
    <xf numFmtId="0" fontId="24" fillId="0" borderId="0" applyNumberFormat="0" applyFont="0" applyFill="0" applyBorder="0" applyAlignment="0" applyProtection="0"/>
    <xf numFmtId="0" fontId="6" fillId="0" borderId="0"/>
    <xf numFmtId="0" fontId="1" fillId="0" borderId="0"/>
    <xf numFmtId="0" fontId="1" fillId="0" borderId="0"/>
    <xf numFmtId="0" fontId="1" fillId="0" borderId="0"/>
    <xf numFmtId="0" fontId="6" fillId="0" borderId="0"/>
    <xf numFmtId="0" fontId="6" fillId="0" borderId="0"/>
    <xf numFmtId="0" fontId="1" fillId="8" borderId="7" applyNumberFormat="0" applyFont="0" applyAlignment="0" applyProtection="0"/>
    <xf numFmtId="0" fontId="32" fillId="2" borderId="0" applyNumberFormat="0" applyBorder="0" applyAlignment="0" applyProtection="0"/>
    <xf numFmtId="9" fontId="1" fillId="0" borderId="0" applyFont="0" applyFill="0" applyBorder="0" applyAlignment="0" applyProtection="0"/>
    <xf numFmtId="0" fontId="26" fillId="0" borderId="0" applyFill="0"/>
    <xf numFmtId="0" fontId="6" fillId="0" borderId="0"/>
    <xf numFmtId="0" fontId="1" fillId="0" borderId="0"/>
    <xf numFmtId="0" fontId="6" fillId="0" borderId="0"/>
    <xf numFmtId="0" fontId="44" fillId="0" borderId="0" applyNumberFormat="0" applyFill="0" applyBorder="0" applyAlignment="0" applyProtection="0"/>
    <xf numFmtId="0" fontId="45" fillId="0" borderId="9" applyNumberFormat="0" applyFill="0" applyAlignment="0" applyProtection="0"/>
    <xf numFmtId="0" fontId="43" fillId="5" borderId="8" applyNumberFormat="0" applyAlignment="0" applyProtection="0"/>
    <xf numFmtId="0" fontId="35" fillId="0" borderId="0" applyNumberFormat="0" applyFill="0" applyBorder="0" applyAlignment="0" applyProtection="0"/>
    <xf numFmtId="0" fontId="46" fillId="0" borderId="0" applyNumberFormat="0" applyFill="0" applyBorder="0" applyAlignment="0" applyProtection="0"/>
    <xf numFmtId="0" fontId="1" fillId="0" borderId="0" applyNumberFormat="0" applyFont="0" applyFill="0" applyBorder="0" applyAlignment="0" applyProtection="0"/>
  </cellStyleXfs>
  <cellXfs count="1164">
    <xf numFmtId="0" fontId="0" fillId="0" borderId="0" xfId="0"/>
    <xf numFmtId="0" fontId="17" fillId="12" borderId="0" xfId="20" applyNumberFormat="1" applyFont="1" applyFill="1" applyBorder="1" applyAlignment="1" applyProtection="1">
      <alignment horizontal="center"/>
    </xf>
    <xf numFmtId="0" fontId="17" fillId="12" borderId="0" xfId="27" applyFont="1" applyFill="1" applyBorder="1" applyAlignment="1" applyProtection="1"/>
    <xf numFmtId="9" fontId="19" fillId="12" borderId="0" xfId="27" applyNumberFormat="1" applyFont="1" applyFill="1" applyBorder="1" applyAlignment="1" applyProtection="1"/>
    <xf numFmtId="0" fontId="17" fillId="12" borderId="0" xfId="27" applyNumberFormat="1" applyFont="1" applyFill="1" applyBorder="1" applyAlignment="1" applyProtection="1"/>
    <xf numFmtId="0" fontId="17" fillId="12" borderId="0" xfId="19" applyNumberFormat="1" applyFont="1" applyFill="1" applyBorder="1" applyAlignment="1" applyProtection="1">
      <alignment horizontal="center"/>
    </xf>
    <xf numFmtId="0" fontId="19" fillId="12" borderId="0" xfId="27" applyFont="1" applyFill="1" applyBorder="1" applyAlignment="1" applyProtection="1"/>
    <xf numFmtId="0" fontId="17" fillId="12" borderId="0" xfId="18" applyNumberFormat="1" applyFont="1" applyFill="1" applyBorder="1" applyAlignment="1" applyProtection="1">
      <alignment horizontal="center"/>
    </xf>
    <xf numFmtId="49" fontId="15" fillId="11" borderId="0" xfId="19" applyNumberFormat="1" applyFont="1" applyFill="1" applyProtection="1"/>
    <xf numFmtId="38" fontId="20" fillId="9" borderId="0" xfId="18" applyNumberFormat="1" applyFont="1" applyFill="1" applyBorder="1" applyProtection="1"/>
    <xf numFmtId="3" fontId="17" fillId="12" borderId="0" xfId="19" applyNumberFormat="1" applyFont="1" applyFill="1" applyBorder="1" applyAlignment="1" applyProtection="1">
      <alignment horizontal="center"/>
    </xf>
    <xf numFmtId="0" fontId="17" fillId="12" borderId="0" xfId="22" applyNumberFormat="1" applyFont="1" applyFill="1" applyBorder="1" applyAlignment="1" applyProtection="1">
      <alignment horizontal="center"/>
    </xf>
    <xf numFmtId="0" fontId="2" fillId="11" borderId="0" xfId="28" applyFont="1" applyFill="1"/>
    <xf numFmtId="38" fontId="2" fillId="11" borderId="0" xfId="28" applyNumberFormat="1" applyFont="1" applyFill="1"/>
    <xf numFmtId="38" fontId="3" fillId="11" borderId="0" xfId="28" applyNumberFormat="1" applyFont="1" applyFill="1"/>
    <xf numFmtId="9" fontId="3" fillId="11" borderId="0" xfId="28" applyNumberFormat="1" applyFont="1" applyFill="1"/>
    <xf numFmtId="0" fontId="5" fillId="12" borderId="0" xfId="28" applyNumberFormat="1" applyFont="1" applyFill="1" applyBorder="1" applyAlignment="1">
      <alignment horizontal="center"/>
    </xf>
    <xf numFmtId="0" fontId="25" fillId="15" borderId="11" xfId="27" applyFont="1" applyFill="1" applyBorder="1" applyAlignment="1" applyProtection="1">
      <alignment horizontal="left" wrapText="1"/>
    </xf>
    <xf numFmtId="0" fontId="8" fillId="12" borderId="0" xfId="28" applyNumberFormat="1" applyFont="1" applyFill="1" applyBorder="1" applyAlignment="1">
      <alignment horizontal="center"/>
    </xf>
    <xf numFmtId="9" fontId="8" fillId="12" borderId="0" xfId="28" applyNumberFormat="1" applyFont="1" applyFill="1" applyBorder="1" applyAlignment="1">
      <alignment horizontal="center"/>
    </xf>
    <xf numFmtId="38" fontId="2" fillId="9" borderId="0" xfId="28" applyNumberFormat="1" applyFont="1" applyFill="1"/>
    <xf numFmtId="9" fontId="3" fillId="9" borderId="0" xfId="28" applyNumberFormat="1" applyFont="1" applyFill="1"/>
    <xf numFmtId="38" fontId="3" fillId="9" borderId="0" xfId="28" applyNumberFormat="1" applyFont="1" applyFill="1"/>
    <xf numFmtId="38" fontId="11" fillId="9" borderId="0" xfId="28" quotePrefix="1" applyNumberFormat="1" applyFont="1" applyFill="1" applyAlignment="1">
      <alignment horizontal="center"/>
    </xf>
    <xf numFmtId="38" fontId="7" fillId="9" borderId="0" xfId="28" applyNumberFormat="1" applyFont="1" applyFill="1"/>
    <xf numFmtId="38" fontId="12" fillId="12" borderId="0" xfId="28" applyNumberFormat="1" applyFont="1" applyFill="1" applyBorder="1" applyAlignment="1">
      <alignment horizontal="left"/>
    </xf>
    <xf numFmtId="38" fontId="12" fillId="12" borderId="0" xfId="28" applyNumberFormat="1" applyFont="1" applyFill="1" applyBorder="1" applyAlignment="1">
      <alignment horizontal="right"/>
    </xf>
    <xf numFmtId="9" fontId="11" fillId="9" borderId="0" xfId="28" applyNumberFormat="1" applyFont="1" applyFill="1" applyAlignment="1">
      <alignment horizontal="right"/>
    </xf>
    <xf numFmtId="38" fontId="9" fillId="12" borderId="0" xfId="28" applyNumberFormat="1" applyFont="1" applyFill="1" applyBorder="1" applyAlignment="1"/>
    <xf numFmtId="38" fontId="10" fillId="12" borderId="0" xfId="28" quotePrefix="1" applyNumberFormat="1" applyFont="1" applyFill="1" applyBorder="1" applyAlignment="1">
      <alignment horizontal="left"/>
    </xf>
    <xf numFmtId="9" fontId="10" fillId="12" borderId="0" xfId="25" applyFont="1" applyFill="1" applyBorder="1" applyAlignment="1"/>
    <xf numFmtId="174" fontId="10" fillId="12" borderId="0" xfId="28" applyNumberFormat="1" applyFont="1" applyFill="1" applyBorder="1" applyAlignment="1"/>
    <xf numFmtId="166" fontId="10" fillId="12" borderId="0" xfId="25" applyNumberFormat="1" applyFont="1" applyFill="1" applyBorder="1" applyAlignment="1"/>
    <xf numFmtId="9" fontId="10" fillId="12" borderId="0" xfId="25" applyNumberFormat="1" applyFont="1" applyFill="1" applyBorder="1" applyAlignment="1"/>
    <xf numFmtId="9" fontId="10" fillId="12" borderId="0" xfId="28" applyNumberFormat="1" applyFont="1" applyFill="1" applyBorder="1" applyAlignment="1"/>
    <xf numFmtId="9" fontId="12" fillId="12" borderId="0" xfId="28" applyNumberFormat="1" applyFont="1" applyFill="1" applyBorder="1" applyAlignment="1">
      <alignment horizontal="right"/>
    </xf>
    <xf numFmtId="38" fontId="10" fillId="12" borderId="0" xfId="28" applyNumberFormat="1" applyFont="1" applyFill="1" applyBorder="1" applyAlignment="1">
      <alignment horizontal="left"/>
    </xf>
    <xf numFmtId="38" fontId="11" fillId="9" borderId="0" xfId="28" applyNumberFormat="1" applyFont="1" applyFill="1"/>
    <xf numFmtId="9" fontId="11" fillId="9" borderId="0" xfId="28" applyNumberFormat="1" applyFont="1" applyFill="1" applyBorder="1" applyAlignment="1">
      <alignment horizontal="right"/>
    </xf>
    <xf numFmtId="38" fontId="11" fillId="9" borderId="0" xfId="28" applyNumberFormat="1" applyFont="1" applyFill="1" applyBorder="1" applyAlignment="1">
      <alignment horizontal="right"/>
    </xf>
    <xf numFmtId="9" fontId="3" fillId="9" borderId="0" xfId="28" applyNumberFormat="1" applyFont="1" applyFill="1" applyBorder="1" applyAlignment="1">
      <alignment horizontal="right"/>
    </xf>
    <xf numFmtId="38" fontId="10" fillId="12" borderId="0" xfId="28" applyNumberFormat="1" applyFont="1" applyFill="1" applyBorder="1" applyAlignment="1"/>
    <xf numFmtId="9" fontId="10" fillId="12" borderId="0" xfId="28" applyNumberFormat="1" applyFont="1" applyFill="1" applyBorder="1" applyAlignment="1">
      <alignment horizontal="right"/>
    </xf>
    <xf numFmtId="38" fontId="11" fillId="9" borderId="0" xfId="28" applyNumberFormat="1" applyFont="1" applyFill="1" applyBorder="1"/>
    <xf numFmtId="9" fontId="11" fillId="9" borderId="0" xfId="28" applyNumberFormat="1" applyFont="1" applyFill="1" applyBorder="1"/>
    <xf numFmtId="40" fontId="11" fillId="9" borderId="0" xfId="28" applyNumberFormat="1" applyFont="1" applyFill="1" applyBorder="1" applyAlignment="1">
      <alignment horizontal="right" wrapText="1"/>
    </xf>
    <xf numFmtId="40" fontId="11" fillId="9" borderId="0" xfId="28" applyNumberFormat="1" applyFont="1" applyFill="1" applyAlignment="1">
      <alignment horizontal="right" wrapText="1"/>
    </xf>
    <xf numFmtId="9" fontId="11" fillId="9" borderId="0" xfId="25" applyNumberFormat="1" applyFont="1" applyFill="1" applyAlignment="1">
      <alignment horizontal="right" wrapText="1"/>
    </xf>
    <xf numFmtId="175" fontId="10" fillId="12" borderId="0" xfId="28" applyNumberFormat="1" applyFont="1" applyFill="1" applyBorder="1" applyAlignment="1"/>
    <xf numFmtId="38" fontId="11" fillId="16" borderId="0" xfId="28" quotePrefix="1" applyNumberFormat="1" applyFont="1" applyFill="1" applyAlignment="1">
      <alignment horizontal="center"/>
    </xf>
    <xf numFmtId="38" fontId="11" fillId="16" borderId="0" xfId="28" applyNumberFormat="1" applyFont="1" applyFill="1" applyAlignment="1">
      <alignment horizontal="center"/>
    </xf>
    <xf numFmtId="9" fontId="11" fillId="16" borderId="0" xfId="28" applyNumberFormat="1" applyFont="1" applyFill="1" applyAlignment="1">
      <alignment horizontal="right"/>
    </xf>
    <xf numFmtId="0" fontId="3" fillId="11" borderId="0" xfId="17" applyFont="1" applyFill="1" applyProtection="1"/>
    <xf numFmtId="169" fontId="3" fillId="11" borderId="0" xfId="17" applyNumberFormat="1" applyFont="1" applyFill="1" applyProtection="1"/>
    <xf numFmtId="0" fontId="3" fillId="11" borderId="0" xfId="17" applyFont="1" applyFill="1" applyAlignment="1" applyProtection="1">
      <alignment horizontal="right"/>
    </xf>
    <xf numFmtId="0" fontId="3" fillId="11" borderId="0" xfId="17" applyFont="1" applyFill="1" applyAlignment="1" applyProtection="1">
      <alignment horizontal="center"/>
    </xf>
    <xf numFmtId="0" fontId="3" fillId="11" borderId="0" xfId="17" applyFont="1" applyFill="1" applyAlignment="1" applyProtection="1">
      <alignment wrapText="1"/>
    </xf>
    <xf numFmtId="0" fontId="3" fillId="9" borderId="0" xfId="17" applyFont="1" applyFill="1"/>
    <xf numFmtId="0" fontId="3" fillId="9" borderId="0" xfId="17" applyFont="1" applyFill="1" applyProtection="1"/>
    <xf numFmtId="169" fontId="11" fillId="9" borderId="0" xfId="26" applyNumberFormat="1" applyFont="1" applyFill="1" applyBorder="1" applyProtection="1"/>
    <xf numFmtId="0" fontId="11" fillId="9" borderId="0" xfId="26" applyFont="1" applyFill="1" applyBorder="1" applyAlignment="1" applyProtection="1">
      <alignment horizontal="right"/>
    </xf>
    <xf numFmtId="0" fontId="11" fillId="9" borderId="0" xfId="26" applyFont="1" applyFill="1" applyBorder="1" applyAlignment="1" applyProtection="1">
      <alignment horizontal="center"/>
    </xf>
    <xf numFmtId="15" fontId="11" fillId="9" borderId="0" xfId="26" applyNumberFormat="1" applyFont="1" applyFill="1" applyBorder="1" applyProtection="1"/>
    <xf numFmtId="16" fontId="27" fillId="9" borderId="0" xfId="26" applyNumberFormat="1" applyFont="1" applyFill="1" applyBorder="1" applyAlignment="1" applyProtection="1">
      <alignment horizontal="right"/>
    </xf>
    <xf numFmtId="0" fontId="11" fillId="9" borderId="0" xfId="26" applyFont="1" applyFill="1" applyBorder="1" applyAlignment="1" applyProtection="1">
      <alignment horizontal="right" wrapText="1"/>
    </xf>
    <xf numFmtId="0" fontId="11" fillId="9" borderId="0" xfId="26" applyFont="1" applyFill="1" applyBorder="1" applyProtection="1"/>
    <xf numFmtId="3" fontId="11" fillId="9" borderId="0" xfId="26" applyNumberFormat="1" applyFont="1" applyFill="1" applyBorder="1" applyAlignment="1" applyProtection="1">
      <alignment horizontal="center"/>
    </xf>
    <xf numFmtId="15" fontId="11" fillId="9" borderId="0" xfId="26" applyNumberFormat="1" applyFont="1" applyFill="1" applyBorder="1" applyAlignment="1" applyProtection="1">
      <alignment horizontal="right"/>
    </xf>
    <xf numFmtId="15" fontId="11" fillId="9" borderId="0" xfId="26" applyNumberFormat="1" applyFont="1" applyFill="1" applyBorder="1" applyAlignment="1" applyProtection="1">
      <alignment horizontal="center"/>
    </xf>
    <xf numFmtId="15" fontId="11" fillId="9" borderId="0" xfId="26" applyNumberFormat="1" applyFont="1" applyFill="1" applyBorder="1" applyAlignment="1" applyProtection="1">
      <alignment wrapText="1"/>
    </xf>
    <xf numFmtId="170" fontId="12" fillId="12" borderId="0" xfId="27" applyNumberFormat="1" applyFont="1" applyFill="1" applyBorder="1" applyAlignment="1" applyProtection="1"/>
    <xf numFmtId="0" fontId="3" fillId="9" borderId="0" xfId="17" applyFont="1" applyFill="1" applyAlignment="1" applyProtection="1">
      <alignment wrapText="1"/>
    </xf>
    <xf numFmtId="0" fontId="11" fillId="9" borderId="0" xfId="26" applyFont="1" applyFill="1" applyBorder="1" applyAlignment="1" applyProtection="1">
      <alignment wrapText="1"/>
    </xf>
    <xf numFmtId="169" fontId="11" fillId="9" borderId="0" xfId="26" applyNumberFormat="1" applyFont="1" applyFill="1" applyBorder="1" applyAlignment="1" applyProtection="1">
      <alignment horizontal="right" wrapText="1"/>
    </xf>
    <xf numFmtId="169" fontId="11" fillId="10" borderId="0" xfId="26" applyNumberFormat="1" applyFont="1" applyFill="1" applyBorder="1" applyAlignment="1" applyProtection="1">
      <alignment horizontal="right" wrapText="1"/>
    </xf>
    <xf numFmtId="0" fontId="11" fillId="9" borderId="0" xfId="26" applyFont="1" applyFill="1" applyBorder="1" applyAlignment="1" applyProtection="1">
      <alignment horizontal="center" wrapText="1"/>
    </xf>
    <xf numFmtId="15" fontId="11" fillId="10" borderId="0" xfId="26" applyNumberFormat="1" applyFont="1" applyFill="1" applyBorder="1" applyAlignment="1" applyProtection="1">
      <alignment horizontal="right" wrapText="1"/>
    </xf>
    <xf numFmtId="0" fontId="11" fillId="9" borderId="0" xfId="26" applyFont="1" applyFill="1" applyBorder="1" applyAlignment="1" applyProtection="1">
      <alignment horizontal="left" wrapText="1"/>
    </xf>
    <xf numFmtId="15" fontId="11" fillId="9" borderId="0" xfId="26" applyNumberFormat="1" applyFont="1" applyFill="1" applyBorder="1" applyAlignment="1" applyProtection="1">
      <alignment horizontal="center" vertical="top" wrapText="1"/>
    </xf>
    <xf numFmtId="0" fontId="3" fillId="9" borderId="0" xfId="17" applyFont="1" applyFill="1" applyAlignment="1">
      <alignment wrapText="1"/>
    </xf>
    <xf numFmtId="0" fontId="28" fillId="9" borderId="0" xfId="26" applyFont="1" applyFill="1" applyBorder="1" applyAlignment="1" applyProtection="1">
      <alignment horizontal="center" vertical="top"/>
    </xf>
    <xf numFmtId="0" fontId="12" fillId="12" borderId="15" xfId="27" applyFont="1" applyFill="1" applyBorder="1" applyAlignment="1" applyProtection="1">
      <alignment wrapText="1"/>
    </xf>
    <xf numFmtId="0" fontId="12" fillId="12" borderId="13" xfId="27" applyFont="1" applyFill="1" applyBorder="1" applyAlignment="1" applyProtection="1">
      <alignment horizontal="center" wrapText="1"/>
    </xf>
    <xf numFmtId="169" fontId="12" fillId="12" borderId="13" xfId="27" applyNumberFormat="1" applyFont="1" applyFill="1" applyBorder="1" applyAlignment="1" applyProtection="1">
      <alignment horizontal="center" wrapText="1"/>
    </xf>
    <xf numFmtId="3" fontId="12" fillId="12" borderId="13" xfId="27" applyNumberFormat="1" applyFont="1" applyFill="1" applyBorder="1" applyAlignment="1" applyProtection="1">
      <alignment wrapText="1"/>
    </xf>
    <xf numFmtId="169" fontId="12" fillId="14" borderId="13" xfId="27" applyNumberFormat="1" applyFont="1" applyFill="1" applyBorder="1" applyAlignment="1" applyProtection="1">
      <alignment wrapText="1"/>
    </xf>
    <xf numFmtId="177" fontId="12" fillId="12" borderId="13" xfId="27" applyNumberFormat="1" applyFont="1" applyFill="1" applyBorder="1" applyAlignment="1" applyProtection="1">
      <alignment horizontal="right" wrapText="1"/>
    </xf>
    <xf numFmtId="15" fontId="12" fillId="14" borderId="13" xfId="27" quotePrefix="1" applyNumberFormat="1" applyFont="1" applyFill="1" applyBorder="1" applyAlignment="1" applyProtection="1">
      <alignment horizontal="right" wrapText="1"/>
    </xf>
    <xf numFmtId="169" fontId="12" fillId="12" borderId="13" xfId="27" applyNumberFormat="1" applyFont="1" applyFill="1" applyBorder="1" applyAlignment="1" applyProtection="1">
      <alignment wrapText="1"/>
    </xf>
    <xf numFmtId="170" fontId="12" fillId="12" borderId="14" xfId="27" applyNumberFormat="1" applyFont="1" applyFill="1" applyBorder="1" applyAlignment="1" applyProtection="1">
      <alignment horizontal="center" wrapText="1"/>
    </xf>
    <xf numFmtId="170" fontId="12" fillId="12" borderId="0" xfId="27" applyNumberFormat="1" applyFont="1" applyFill="1" applyBorder="1" applyAlignment="1" applyProtection="1">
      <alignment wrapText="1"/>
    </xf>
    <xf numFmtId="169" fontId="12" fillId="0" borderId="13" xfId="27" applyNumberFormat="1" applyFont="1" applyFill="1" applyBorder="1" applyAlignment="1" applyProtection="1">
      <alignment wrapText="1"/>
    </xf>
    <xf numFmtId="15" fontId="12" fillId="14" borderId="13" xfId="27" applyNumberFormat="1" applyFont="1" applyFill="1" applyBorder="1" applyAlignment="1" applyProtection="1">
      <alignment horizontal="right" wrapText="1"/>
    </xf>
    <xf numFmtId="169" fontId="12" fillId="12" borderId="13" xfId="27" applyNumberFormat="1" applyFont="1" applyFill="1" applyBorder="1" applyAlignment="1" applyProtection="1">
      <alignment horizontal="left" wrapText="1"/>
    </xf>
    <xf numFmtId="0" fontId="12" fillId="12" borderId="15" xfId="27" applyFont="1" applyFill="1" applyBorder="1" applyAlignment="1" applyProtection="1"/>
    <xf numFmtId="0" fontId="8" fillId="12" borderId="15" xfId="27" applyFont="1" applyFill="1" applyBorder="1" applyAlignment="1" applyProtection="1"/>
    <xf numFmtId="0" fontId="8" fillId="12" borderId="13" xfId="27" applyFont="1" applyFill="1" applyBorder="1" applyAlignment="1" applyProtection="1">
      <alignment horizontal="center"/>
    </xf>
    <xf numFmtId="169" fontId="8" fillId="12" borderId="13" xfId="27" applyNumberFormat="1" applyFont="1" applyFill="1" applyBorder="1" applyAlignment="1" applyProtection="1">
      <alignment horizontal="center"/>
    </xf>
    <xf numFmtId="169" fontId="8" fillId="12" borderId="13" xfId="27" applyNumberFormat="1" applyFont="1" applyFill="1" applyBorder="1" applyAlignment="1" applyProtection="1"/>
    <xf numFmtId="169" fontId="8" fillId="12" borderId="12" xfId="27" applyNumberFormat="1" applyFont="1" applyFill="1" applyBorder="1" applyAlignment="1" applyProtection="1"/>
    <xf numFmtId="10" fontId="3" fillId="9" borderId="0" xfId="26" applyNumberFormat="1" applyFont="1" applyFill="1" applyBorder="1" applyAlignment="1" applyProtection="1">
      <alignment horizontal="right"/>
    </xf>
    <xf numFmtId="15" fontId="3" fillId="9" borderId="0" xfId="26" applyNumberFormat="1" applyFont="1" applyFill="1" applyBorder="1" applyProtection="1"/>
    <xf numFmtId="16" fontId="3" fillId="9" borderId="0" xfId="26" applyNumberFormat="1" applyFont="1" applyFill="1" applyBorder="1" applyAlignment="1" applyProtection="1">
      <alignment horizontal="right"/>
    </xf>
    <xf numFmtId="3" fontId="3" fillId="9" borderId="0" xfId="26" applyNumberFormat="1" applyFont="1" applyFill="1" applyBorder="1" applyAlignment="1" applyProtection="1">
      <alignment horizontal="center"/>
    </xf>
    <xf numFmtId="3" fontId="3" fillId="9" borderId="0" xfId="26" applyNumberFormat="1" applyFont="1" applyFill="1" applyBorder="1" applyAlignment="1" applyProtection="1">
      <alignment horizontal="right" wrapText="1"/>
    </xf>
    <xf numFmtId="0" fontId="3" fillId="9" borderId="0" xfId="26" applyFont="1" applyFill="1" applyBorder="1" applyProtection="1"/>
    <xf numFmtId="0" fontId="3" fillId="9" borderId="0" xfId="26" applyFont="1" applyFill="1" applyBorder="1" applyAlignment="1" applyProtection="1">
      <alignment horizontal="center"/>
    </xf>
    <xf numFmtId="169" fontId="3" fillId="9" borderId="0" xfId="17" applyNumberFormat="1" applyFont="1" applyFill="1"/>
    <xf numFmtId="0" fontId="3" fillId="9" borderId="0" xfId="17" applyFont="1" applyFill="1" applyAlignment="1">
      <alignment horizontal="right"/>
    </xf>
    <xf numFmtId="0" fontId="3" fillId="9" borderId="0" xfId="17" applyFont="1" applyFill="1" applyAlignment="1">
      <alignment horizontal="center"/>
    </xf>
    <xf numFmtId="15" fontId="11" fillId="13" borderId="16" xfId="26" applyNumberFormat="1" applyFont="1" applyFill="1" applyBorder="1" applyAlignment="1" applyProtection="1">
      <alignment horizontal="right" wrapText="1"/>
    </xf>
    <xf numFmtId="0" fontId="11" fillId="13" borderId="0" xfId="26" applyFont="1" applyFill="1" applyBorder="1" applyAlignment="1" applyProtection="1">
      <alignment horizontal="right" wrapText="1"/>
    </xf>
    <xf numFmtId="15" fontId="12" fillId="13" borderId="13" xfId="27" quotePrefix="1" applyNumberFormat="1" applyFont="1" applyFill="1" applyBorder="1" applyAlignment="1" applyProtection="1">
      <alignment horizontal="right" wrapText="1"/>
    </xf>
    <xf numFmtId="15" fontId="12" fillId="13" borderId="17" xfId="27" quotePrefix="1" applyNumberFormat="1" applyFont="1" applyFill="1" applyBorder="1" applyAlignment="1" applyProtection="1">
      <alignment horizontal="right" wrapText="1"/>
    </xf>
    <xf numFmtId="15" fontId="12" fillId="13" borderId="13" xfId="27" applyNumberFormat="1" applyFont="1" applyFill="1" applyBorder="1" applyAlignment="1" applyProtection="1">
      <alignment horizontal="right" wrapText="1"/>
    </xf>
    <xf numFmtId="0" fontId="20" fillId="11" borderId="0" xfId="18" applyFont="1" applyFill="1" applyProtection="1"/>
    <xf numFmtId="3" fontId="17" fillId="12" borderId="0" xfId="18" applyNumberFormat="1" applyFont="1" applyFill="1" applyBorder="1" applyAlignment="1" applyProtection="1">
      <alignment horizontal="center"/>
    </xf>
    <xf numFmtId="0" fontId="20" fillId="11" borderId="0" xfId="18" applyFont="1" applyFill="1" applyBorder="1" applyProtection="1"/>
    <xf numFmtId="0" fontId="20" fillId="0" borderId="0" xfId="0" applyFont="1"/>
    <xf numFmtId="15" fontId="11" fillId="9" borderId="0" xfId="26" applyNumberFormat="1" applyFont="1" applyFill="1" applyBorder="1" applyAlignment="1" applyProtection="1">
      <alignment horizontal="left"/>
    </xf>
    <xf numFmtId="166" fontId="17" fillId="14" borderId="0" xfId="25" applyNumberFormat="1" applyFont="1" applyFill="1" applyBorder="1" applyAlignment="1" applyProtection="1">
      <alignment horizontal="right"/>
    </xf>
    <xf numFmtId="38" fontId="10" fillId="12" borderId="18" xfId="28" quotePrefix="1" applyNumberFormat="1" applyFont="1" applyFill="1" applyBorder="1" applyAlignment="1">
      <alignment horizontal="left"/>
    </xf>
    <xf numFmtId="38" fontId="10" fillId="12" borderId="18" xfId="28" applyNumberFormat="1" applyFont="1" applyFill="1" applyBorder="1" applyAlignment="1">
      <alignment horizontal="left"/>
    </xf>
    <xf numFmtId="38" fontId="3" fillId="9" borderId="18" xfId="28" applyNumberFormat="1" applyFont="1" applyFill="1" applyBorder="1"/>
    <xf numFmtId="38" fontId="10" fillId="12" borderId="18" xfId="28" applyNumberFormat="1" applyFont="1" applyFill="1" applyBorder="1" applyAlignment="1"/>
    <xf numFmtId="0" fontId="29" fillId="10" borderId="0" xfId="9" applyFont="1" applyFill="1" applyAlignment="1" applyProtection="1"/>
    <xf numFmtId="38" fontId="11" fillId="9" borderId="0" xfId="28" applyNumberFormat="1" applyFont="1" applyFill="1" applyAlignment="1">
      <alignment horizontal="center"/>
    </xf>
    <xf numFmtId="0" fontId="17" fillId="12" borderId="0" xfId="0" applyNumberFormat="1" applyFont="1" applyFill="1" applyBorder="1" applyAlignment="1" applyProtection="1">
      <alignment horizontal="center"/>
    </xf>
    <xf numFmtId="166" fontId="17" fillId="13" borderId="0" xfId="25" applyNumberFormat="1" applyFont="1" applyFill="1" applyBorder="1" applyAlignment="1" applyProtection="1">
      <alignment horizontal="right"/>
    </xf>
    <xf numFmtId="166" fontId="19" fillId="14" borderId="0" xfId="25" applyNumberFormat="1" applyFont="1" applyFill="1" applyBorder="1" applyAlignment="1" applyProtection="1">
      <alignment horizontal="right"/>
    </xf>
    <xf numFmtId="3" fontId="17" fillId="12" borderId="0" xfId="20" applyNumberFormat="1" applyFont="1" applyFill="1" applyBorder="1" applyAlignment="1" applyProtection="1">
      <alignment horizontal="center"/>
    </xf>
    <xf numFmtId="38" fontId="15" fillId="9" borderId="0" xfId="18" applyNumberFormat="1" applyFont="1" applyFill="1" applyProtection="1"/>
    <xf numFmtId="0" fontId="19" fillId="12" borderId="0" xfId="27" applyFont="1" applyFill="1" applyBorder="1" applyAlignment="1" applyProtection="1">
      <alignment horizontal="right"/>
    </xf>
    <xf numFmtId="173" fontId="17" fillId="12" borderId="0" xfId="18" applyNumberFormat="1" applyFont="1" applyFill="1" applyBorder="1" applyAlignment="1" applyProtection="1">
      <alignment horizontal="center"/>
    </xf>
    <xf numFmtId="38" fontId="15" fillId="9" borderId="0" xfId="19" applyNumberFormat="1" applyFont="1" applyFill="1" applyProtection="1"/>
    <xf numFmtId="181" fontId="20" fillId="10" borderId="0" xfId="0" applyNumberFormat="1" applyFont="1" applyFill="1" applyBorder="1" applyAlignment="1" applyProtection="1">
      <alignment horizontal="right"/>
    </xf>
    <xf numFmtId="181" fontId="20" fillId="9" borderId="0" xfId="0" applyNumberFormat="1" applyFont="1" applyFill="1" applyAlignment="1" applyProtection="1">
      <alignment horizontal="right"/>
    </xf>
    <xf numFmtId="181" fontId="20" fillId="9" borderId="0" xfId="4" applyNumberFormat="1" applyFont="1" applyFill="1" applyBorder="1" applyAlignment="1" applyProtection="1"/>
    <xf numFmtId="181" fontId="17" fillId="12" borderId="0" xfId="0" applyNumberFormat="1" applyFont="1" applyFill="1" applyBorder="1" applyAlignment="1" applyProtection="1">
      <alignment horizontal="right"/>
    </xf>
    <xf numFmtId="181" fontId="20" fillId="9" borderId="0" xfId="0" applyNumberFormat="1" applyFont="1" applyFill="1" applyBorder="1" applyAlignment="1" applyProtection="1">
      <alignment horizontal="right"/>
    </xf>
    <xf numFmtId="181" fontId="20" fillId="10" borderId="0" xfId="0" applyNumberFormat="1" applyFont="1" applyFill="1" applyBorder="1" applyProtection="1"/>
    <xf numFmtId="181" fontId="20" fillId="16" borderId="0" xfId="0" applyNumberFormat="1" applyFont="1" applyFill="1" applyBorder="1" applyProtection="1"/>
    <xf numFmtId="181" fontId="20" fillId="9" borderId="0" xfId="0" applyNumberFormat="1" applyFont="1" applyFill="1" applyBorder="1" applyProtection="1"/>
    <xf numFmtId="181" fontId="20" fillId="9" borderId="0" xfId="0" applyNumberFormat="1" applyFont="1" applyFill="1" applyBorder="1" applyAlignment="1" applyProtection="1"/>
    <xf numFmtId="181" fontId="20" fillId="9" borderId="0" xfId="0" applyNumberFormat="1" applyFont="1" applyFill="1" applyProtection="1"/>
    <xf numFmtId="181" fontId="20" fillId="9" borderId="19" xfId="0" applyNumberFormat="1" applyFont="1" applyFill="1" applyBorder="1" applyProtection="1"/>
    <xf numFmtId="181" fontId="20" fillId="9" borderId="0" xfId="4" applyNumberFormat="1" applyFont="1" applyFill="1" applyBorder="1" applyProtection="1">
      <protection locked="0"/>
    </xf>
    <xf numFmtId="181" fontId="17" fillId="9" borderId="0" xfId="4" applyNumberFormat="1" applyFont="1" applyFill="1" applyBorder="1" applyAlignment="1" applyProtection="1">
      <protection locked="0"/>
    </xf>
    <xf numFmtId="181" fontId="15" fillId="9" borderId="0" xfId="0" applyNumberFormat="1" applyFont="1" applyFill="1" applyProtection="1"/>
    <xf numFmtId="181" fontId="20" fillId="9" borderId="0" xfId="4" applyNumberFormat="1" applyFont="1" applyFill="1" applyBorder="1" applyProtection="1"/>
    <xf numFmtId="181" fontId="15" fillId="9" borderId="0" xfId="0" applyNumberFormat="1" applyFont="1" applyFill="1" applyAlignment="1" applyProtection="1">
      <alignment horizontal="right"/>
    </xf>
    <xf numFmtId="181" fontId="23" fillId="12" borderId="0" xfId="0" applyNumberFormat="1" applyFont="1" applyFill="1" applyBorder="1" applyAlignment="1" applyProtection="1">
      <alignment horizontal="right"/>
    </xf>
    <xf numFmtId="181" fontId="15" fillId="11" borderId="0" xfId="0" applyNumberFormat="1" applyFont="1" applyFill="1" applyBorder="1" applyProtection="1"/>
    <xf numFmtId="166" fontId="15" fillId="11" borderId="0" xfId="25" applyNumberFormat="1" applyFont="1" applyFill="1" applyBorder="1" applyProtection="1"/>
    <xf numFmtId="181" fontId="15" fillId="0" borderId="0" xfId="0" applyNumberFormat="1" applyFont="1"/>
    <xf numFmtId="181" fontId="20" fillId="11" borderId="0" xfId="0" applyNumberFormat="1" applyFont="1" applyFill="1" applyBorder="1" applyProtection="1"/>
    <xf numFmtId="181" fontId="17" fillId="12" borderId="20" xfId="0" applyNumberFormat="1" applyFont="1" applyFill="1" applyBorder="1" applyAlignment="1" applyProtection="1">
      <alignment horizontal="center"/>
    </xf>
    <xf numFmtId="181" fontId="47" fillId="15" borderId="19" xfId="27" applyNumberFormat="1" applyFont="1" applyFill="1" applyBorder="1" applyAlignment="1" applyProtection="1">
      <alignment horizontal="center"/>
    </xf>
    <xf numFmtId="181" fontId="17" fillId="13" borderId="0" xfId="0" applyNumberFormat="1" applyFont="1" applyFill="1" applyBorder="1" applyAlignment="1" applyProtection="1">
      <alignment horizontal="center"/>
    </xf>
    <xf numFmtId="181" fontId="17" fillId="14" borderId="0" xfId="0" applyNumberFormat="1" applyFont="1" applyFill="1" applyBorder="1" applyAlignment="1" applyProtection="1">
      <alignment horizontal="center"/>
    </xf>
    <xf numFmtId="181" fontId="17" fillId="12" borderId="0" xfId="0" applyNumberFormat="1" applyFont="1" applyFill="1" applyBorder="1" applyAlignment="1" applyProtection="1">
      <alignment horizontal="center"/>
    </xf>
    <xf numFmtId="181" fontId="17" fillId="9" borderId="0" xfId="0" applyNumberFormat="1" applyFont="1" applyFill="1" applyProtection="1"/>
    <xf numFmtId="181" fontId="15" fillId="9" borderId="20" xfId="0" applyNumberFormat="1" applyFont="1" applyFill="1" applyBorder="1" applyProtection="1"/>
    <xf numFmtId="181" fontId="15" fillId="9" borderId="0" xfId="0" applyNumberFormat="1" applyFont="1" applyFill="1" applyBorder="1" applyProtection="1"/>
    <xf numFmtId="181" fontId="15" fillId="11" borderId="0" xfId="0" applyNumberFormat="1" applyFont="1" applyFill="1" applyBorder="1" applyAlignment="1" applyProtection="1"/>
    <xf numFmtId="181" fontId="15" fillId="9" borderId="0" xfId="0" applyNumberFormat="1" applyFont="1" applyFill="1" applyBorder="1" applyAlignment="1" applyProtection="1"/>
    <xf numFmtId="181" fontId="48" fillId="9" borderId="0" xfId="0" applyNumberFormat="1" applyFont="1" applyFill="1" applyBorder="1" applyAlignment="1" applyProtection="1"/>
    <xf numFmtId="181" fontId="15" fillId="16" borderId="0" xfId="0" applyNumberFormat="1" applyFont="1" applyFill="1" applyBorder="1" applyProtection="1"/>
    <xf numFmtId="181" fontId="15" fillId="10" borderId="0" xfId="0" applyNumberFormat="1" applyFont="1" applyFill="1" applyProtection="1"/>
    <xf numFmtId="166" fontId="15" fillId="10" borderId="0" xfId="25" applyNumberFormat="1" applyFont="1" applyFill="1" applyBorder="1" applyProtection="1"/>
    <xf numFmtId="181" fontId="19" fillId="12" borderId="0" xfId="0" applyNumberFormat="1" applyFont="1" applyFill="1" applyBorder="1" applyAlignment="1" applyProtection="1"/>
    <xf numFmtId="181" fontId="19" fillId="12" borderId="0" xfId="0" applyNumberFormat="1" applyFont="1" applyFill="1" applyBorder="1" applyAlignment="1" applyProtection="1">
      <alignment horizontal="left"/>
    </xf>
    <xf numFmtId="181" fontId="20" fillId="0" borderId="0" xfId="0" applyNumberFormat="1" applyFont="1"/>
    <xf numFmtId="181" fontId="15" fillId="0" borderId="0" xfId="25" applyNumberFormat="1" applyFont="1"/>
    <xf numFmtId="181" fontId="20" fillId="0" borderId="0" xfId="25" applyNumberFormat="1" applyFont="1"/>
    <xf numFmtId="181" fontId="15" fillId="12" borderId="0" xfId="0" applyNumberFormat="1" applyFont="1" applyFill="1" applyBorder="1" applyAlignment="1" applyProtection="1">
      <alignment horizontal="left"/>
    </xf>
    <xf numFmtId="181" fontId="20" fillId="11" borderId="0" xfId="0" applyNumberFormat="1" applyFont="1" applyFill="1" applyBorder="1" applyAlignment="1" applyProtection="1"/>
    <xf numFmtId="181" fontId="17" fillId="12" borderId="0" xfId="0" applyNumberFormat="1" applyFont="1" applyFill="1" applyBorder="1" applyAlignment="1" applyProtection="1"/>
    <xf numFmtId="181" fontId="20" fillId="9" borderId="0" xfId="0" applyNumberFormat="1" applyFont="1" applyFill="1" applyBorder="1" applyAlignment="1" applyProtection="1">
      <alignment wrapText="1"/>
    </xf>
    <xf numFmtId="181" fontId="17" fillId="12" borderId="0" xfId="0" applyNumberFormat="1" applyFont="1" applyFill="1" applyBorder="1" applyAlignment="1" applyProtection="1">
      <alignment horizontal="left"/>
    </xf>
    <xf numFmtId="181" fontId="15" fillId="9" borderId="0" xfId="0" applyNumberFormat="1" applyFont="1" applyFill="1" applyBorder="1" applyAlignment="1" applyProtection="1">
      <alignment horizontal="right"/>
    </xf>
    <xf numFmtId="181" fontId="15" fillId="9" borderId="0" xfId="0" applyNumberFormat="1" applyFont="1" applyFill="1" applyBorder="1" applyAlignment="1" applyProtection="1">
      <alignment wrapText="1"/>
    </xf>
    <xf numFmtId="181" fontId="20" fillId="0" borderId="0" xfId="0" applyNumberFormat="1" applyFont="1" applyBorder="1"/>
    <xf numFmtId="181" fontId="15" fillId="10" borderId="0" xfId="0" applyNumberFormat="1" applyFont="1" applyFill="1"/>
    <xf numFmtId="181" fontId="50" fillId="10" borderId="0" xfId="0" applyNumberFormat="1" applyFont="1" applyFill="1"/>
    <xf numFmtId="181" fontId="15" fillId="10" borderId="0" xfId="0" applyNumberFormat="1" applyFont="1" applyFill="1" applyBorder="1"/>
    <xf numFmtId="166" fontId="15" fillId="10" borderId="0" xfId="25" applyNumberFormat="1" applyFont="1" applyFill="1" applyBorder="1"/>
    <xf numFmtId="181" fontId="20" fillId="9" borderId="11" xfId="0" applyNumberFormat="1" applyFont="1" applyFill="1" applyBorder="1" applyProtection="1"/>
    <xf numFmtId="181" fontId="15" fillId="10" borderId="0" xfId="0" applyNumberFormat="1" applyFont="1" applyFill="1" applyBorder="1" applyProtection="1"/>
    <xf numFmtId="181" fontId="20" fillId="16" borderId="0" xfId="0" applyNumberFormat="1" applyFont="1" applyFill="1" applyBorder="1" applyAlignment="1" applyProtection="1">
      <alignment horizontal="right"/>
    </xf>
    <xf numFmtId="181" fontId="19" fillId="13" borderId="0" xfId="0" applyNumberFormat="1" applyFont="1" applyFill="1" applyBorder="1" applyAlignment="1" applyProtection="1"/>
    <xf numFmtId="181" fontId="19" fillId="14" borderId="0" xfId="0" applyNumberFormat="1" applyFont="1" applyFill="1" applyBorder="1" applyAlignment="1" applyProtection="1"/>
    <xf numFmtId="181" fontId="15" fillId="0" borderId="0" xfId="0" applyNumberFormat="1" applyFont="1" applyFill="1" applyBorder="1" applyProtection="1"/>
    <xf numFmtId="181" fontId="15" fillId="0" borderId="0" xfId="0" applyNumberFormat="1" applyFont="1" applyBorder="1"/>
    <xf numFmtId="181" fontId="48" fillId="9" borderId="0" xfId="0" applyNumberFormat="1" applyFont="1" applyFill="1" applyBorder="1" applyProtection="1"/>
    <xf numFmtId="181" fontId="19" fillId="12" borderId="0" xfId="0" applyNumberFormat="1" applyFont="1" applyFill="1" applyBorder="1" applyAlignment="1" applyProtection="1">
      <alignment horizontal="right"/>
    </xf>
    <xf numFmtId="166" fontId="19" fillId="13" borderId="0" xfId="25" applyNumberFormat="1" applyFont="1" applyFill="1" applyBorder="1" applyAlignment="1" applyProtection="1">
      <alignment horizontal="right"/>
    </xf>
    <xf numFmtId="181" fontId="51" fillId="11" borderId="0" xfId="0" applyNumberFormat="1" applyFont="1" applyFill="1" applyBorder="1" applyProtection="1"/>
    <xf numFmtId="181" fontId="52" fillId="12" borderId="0" xfId="0" applyNumberFormat="1" applyFont="1" applyFill="1" applyBorder="1" applyAlignment="1" applyProtection="1"/>
    <xf numFmtId="181" fontId="52" fillId="12" borderId="0" xfId="0" quotePrefix="1" applyNumberFormat="1" applyFont="1" applyFill="1" applyBorder="1" applyAlignment="1" applyProtection="1">
      <alignment horizontal="left" indent="1"/>
    </xf>
    <xf numFmtId="181" fontId="52" fillId="12" borderId="0" xfId="0" applyNumberFormat="1" applyFont="1" applyFill="1" applyBorder="1" applyAlignment="1" applyProtection="1">
      <alignment horizontal="right"/>
    </xf>
    <xf numFmtId="181" fontId="51" fillId="0" borderId="0" xfId="0" applyNumberFormat="1" applyFont="1" applyBorder="1"/>
    <xf numFmtId="181" fontId="51" fillId="0" borderId="0" xfId="0" applyNumberFormat="1" applyFont="1"/>
    <xf numFmtId="181" fontId="19" fillId="12" borderId="0" xfId="27" applyNumberFormat="1" applyFont="1" applyFill="1" applyBorder="1" applyAlignment="1" applyProtection="1"/>
    <xf numFmtId="181" fontId="19" fillId="12" borderId="0" xfId="27" applyNumberFormat="1" applyFont="1" applyFill="1" applyBorder="1" applyAlignment="1" applyProtection="1">
      <alignment horizontal="right"/>
    </xf>
    <xf numFmtId="181" fontId="19" fillId="14" borderId="0" xfId="27" applyNumberFormat="1" applyFont="1" applyFill="1" applyBorder="1" applyAlignment="1" applyProtection="1">
      <alignment horizontal="right"/>
    </xf>
    <xf numFmtId="181" fontId="53" fillId="9" borderId="0" xfId="0" applyNumberFormat="1" applyFont="1" applyFill="1" applyBorder="1" applyProtection="1"/>
    <xf numFmtId="166" fontId="15" fillId="0" borderId="0" xfId="25" applyNumberFormat="1" applyFont="1"/>
    <xf numFmtId="166" fontId="15" fillId="0" borderId="0" xfId="25" applyNumberFormat="1" applyFont="1" applyBorder="1"/>
    <xf numFmtId="166" fontId="15" fillId="11" borderId="0" xfId="25" applyNumberFormat="1" applyFont="1" applyFill="1" applyBorder="1" applyAlignment="1" applyProtection="1"/>
    <xf numFmtId="181" fontId="17" fillId="9" borderId="0" xfId="0" applyNumberFormat="1" applyFont="1" applyFill="1" applyBorder="1" applyAlignment="1" applyProtection="1">
      <alignment horizontal="right"/>
    </xf>
    <xf numFmtId="181" fontId="17" fillId="9" borderId="0" xfId="0" applyNumberFormat="1" applyFont="1" applyFill="1" applyBorder="1" applyAlignment="1" applyProtection="1">
      <alignment horizontal="center"/>
    </xf>
    <xf numFmtId="181" fontId="15" fillId="9" borderId="21" xfId="0" applyNumberFormat="1" applyFont="1" applyFill="1" applyBorder="1" applyProtection="1"/>
    <xf numFmtId="181" fontId="19" fillId="9" borderId="0" xfId="4" applyNumberFormat="1" applyFont="1" applyFill="1" applyBorder="1" applyAlignment="1" applyProtection="1">
      <protection locked="0"/>
    </xf>
    <xf numFmtId="181" fontId="19" fillId="13" borderId="0" xfId="27" applyNumberFormat="1" applyFont="1" applyFill="1" applyBorder="1" applyAlignment="1" applyProtection="1">
      <alignment horizontal="right"/>
    </xf>
    <xf numFmtId="181" fontId="55" fillId="9" borderId="0" xfId="0" applyNumberFormat="1" applyFont="1" applyFill="1" applyBorder="1" applyProtection="1"/>
    <xf numFmtId="181" fontId="15" fillId="9" borderId="0" xfId="4" applyNumberFormat="1" applyFont="1" applyFill="1" applyBorder="1" applyProtection="1"/>
    <xf numFmtId="181" fontId="50" fillId="10" borderId="0" xfId="27" applyNumberFormat="1" applyFont="1" applyFill="1" applyProtection="1">
      <protection hidden="1"/>
    </xf>
    <xf numFmtId="181" fontId="50" fillId="10" borderId="0" xfId="0" applyNumberFormat="1" applyFont="1" applyFill="1" applyBorder="1"/>
    <xf numFmtId="166" fontId="50" fillId="10" borderId="0" xfId="25" applyNumberFormat="1" applyFont="1" applyFill="1"/>
    <xf numFmtId="181" fontId="52" fillId="9" borderId="0" xfId="4" applyNumberFormat="1" applyFont="1" applyFill="1" applyBorder="1" applyAlignment="1" applyProtection="1">
      <protection locked="0"/>
    </xf>
    <xf numFmtId="181" fontId="47" fillId="15" borderId="11" xfId="27" applyNumberFormat="1" applyFont="1" applyFill="1" applyBorder="1" applyAlignment="1" applyProtection="1">
      <alignment horizontal="left" wrapText="1"/>
    </xf>
    <xf numFmtId="181" fontId="15" fillId="9" borderId="11" xfId="0" applyNumberFormat="1" applyFont="1" applyFill="1" applyBorder="1" applyProtection="1"/>
    <xf numFmtId="181" fontId="52" fillId="12" borderId="0" xfId="27" applyNumberFormat="1" applyFont="1" applyFill="1" applyBorder="1" applyAlignment="1" applyProtection="1"/>
    <xf numFmtId="166" fontId="50" fillId="10" borderId="0" xfId="25" applyNumberFormat="1" applyFont="1" applyFill="1" applyProtection="1">
      <protection hidden="1"/>
    </xf>
    <xf numFmtId="0" fontId="15" fillId="11" borderId="0" xfId="22" applyFont="1" applyFill="1" applyProtection="1"/>
    <xf numFmtId="38" fontId="15" fillId="11" borderId="0" xfId="22" applyNumberFormat="1" applyFont="1" applyFill="1" applyProtection="1"/>
    <xf numFmtId="38" fontId="15" fillId="11" borderId="0" xfId="19" applyNumberFormat="1" applyFont="1" applyFill="1" applyBorder="1" applyProtection="1"/>
    <xf numFmtId="38" fontId="15" fillId="11" borderId="0" xfId="19" applyNumberFormat="1" applyFont="1" applyFill="1" applyProtection="1"/>
    <xf numFmtId="0" fontId="15" fillId="11" borderId="0" xfId="22" applyFont="1" applyFill="1" applyBorder="1" applyProtection="1"/>
    <xf numFmtId="0" fontId="15" fillId="0" borderId="0" xfId="0" applyFont="1"/>
    <xf numFmtId="38" fontId="17" fillId="9" borderId="0" xfId="22" applyNumberFormat="1" applyFont="1" applyFill="1" applyProtection="1"/>
    <xf numFmtId="0" fontId="47" fillId="15" borderId="0" xfId="27" applyFont="1" applyFill="1" applyBorder="1" applyAlignment="1" applyProtection="1">
      <alignment horizontal="left"/>
    </xf>
    <xf numFmtId="0" fontId="17" fillId="13" borderId="0" xfId="0" applyNumberFormat="1" applyFont="1" applyFill="1" applyBorder="1" applyAlignment="1" applyProtection="1">
      <alignment horizontal="center"/>
    </xf>
    <xf numFmtId="0" fontId="17" fillId="14" borderId="0" xfId="0" applyNumberFormat="1" applyFont="1" applyFill="1" applyBorder="1" applyAlignment="1" applyProtection="1">
      <alignment horizontal="center"/>
    </xf>
    <xf numFmtId="38" fontId="20" fillId="9" borderId="0" xfId="19" applyNumberFormat="1" applyFont="1" applyFill="1" applyProtection="1"/>
    <xf numFmtId="38" fontId="20" fillId="9" borderId="0" xfId="19" applyNumberFormat="1" applyFont="1" applyFill="1" applyBorder="1" applyProtection="1"/>
    <xf numFmtId="0" fontId="20" fillId="9" borderId="0" xfId="27" applyFont="1" applyFill="1" applyAlignment="1" applyProtection="1">
      <alignment horizontal="right"/>
    </xf>
    <xf numFmtId="38" fontId="15" fillId="9" borderId="0" xfId="0" applyNumberFormat="1" applyFont="1" applyFill="1" applyBorder="1" applyProtection="1"/>
    <xf numFmtId="38" fontId="15" fillId="9" borderId="0" xfId="19" applyNumberFormat="1" applyFont="1" applyFill="1" applyBorder="1" applyProtection="1"/>
    <xf numFmtId="0" fontId="15" fillId="11" borderId="0" xfId="19" applyFont="1" applyFill="1" applyProtection="1"/>
    <xf numFmtId="49" fontId="19" fillId="12" borderId="0" xfId="27" applyNumberFormat="1" applyFont="1" applyFill="1" applyBorder="1" applyAlignment="1" applyProtection="1"/>
    <xf numFmtId="169" fontId="15" fillId="0" borderId="0" xfId="0" applyNumberFormat="1" applyFont="1"/>
    <xf numFmtId="0" fontId="15" fillId="0" borderId="0" xfId="0" applyFont="1" applyBorder="1"/>
    <xf numFmtId="0" fontId="15" fillId="11" borderId="0" xfId="19" applyFont="1" applyFill="1" applyBorder="1" applyProtection="1"/>
    <xf numFmtId="0" fontId="19" fillId="12" borderId="0" xfId="27" quotePrefix="1" applyFont="1" applyFill="1" applyBorder="1" applyAlignment="1" applyProtection="1"/>
    <xf numFmtId="3" fontId="19" fillId="12" borderId="0" xfId="27" applyNumberFormat="1" applyFont="1" applyFill="1" applyBorder="1" applyAlignment="1" applyProtection="1">
      <alignment horizontal="right"/>
    </xf>
    <xf numFmtId="0" fontId="17" fillId="14" borderId="0" xfId="0" applyNumberFormat="1" applyFont="1" applyFill="1" applyBorder="1" applyAlignment="1" applyProtection="1">
      <alignment horizontal="right"/>
    </xf>
    <xf numFmtId="0" fontId="15" fillId="10" borderId="0" xfId="0" applyFont="1" applyFill="1"/>
    <xf numFmtId="0" fontId="15" fillId="10" borderId="0" xfId="0" applyFont="1" applyFill="1" applyBorder="1"/>
    <xf numFmtId="3" fontId="15" fillId="0" borderId="0" xfId="0" applyNumberFormat="1" applyFont="1"/>
    <xf numFmtId="49" fontId="15" fillId="11" borderId="0" xfId="22" applyNumberFormat="1" applyFont="1" applyFill="1" applyProtection="1"/>
    <xf numFmtId="169" fontId="19" fillId="14" borderId="0" xfId="27" applyNumberFormat="1" applyFont="1" applyFill="1" applyBorder="1" applyAlignment="1" applyProtection="1"/>
    <xf numFmtId="0" fontId="19" fillId="14" borderId="0" xfId="27" applyFont="1" applyFill="1" applyBorder="1" applyAlignment="1" applyProtection="1">
      <alignment horizontal="right"/>
    </xf>
    <xf numFmtId="9" fontId="19" fillId="13" borderId="0" xfId="27" applyNumberFormat="1" applyFont="1" applyFill="1" applyBorder="1" applyAlignment="1" applyProtection="1">
      <alignment horizontal="right"/>
    </xf>
    <xf numFmtId="9" fontId="19" fillId="14" borderId="0" xfId="27" applyNumberFormat="1" applyFont="1" applyFill="1" applyBorder="1" applyAlignment="1" applyProtection="1">
      <alignment horizontal="right"/>
    </xf>
    <xf numFmtId="9" fontId="19" fillId="12" borderId="0" xfId="27" applyNumberFormat="1" applyFont="1" applyFill="1" applyBorder="1" applyAlignment="1" applyProtection="1">
      <alignment horizontal="right"/>
    </xf>
    <xf numFmtId="0" fontId="50" fillId="10" borderId="0" xfId="27" applyFont="1" applyFill="1" applyProtection="1">
      <protection hidden="1"/>
    </xf>
    <xf numFmtId="38" fontId="50" fillId="10" borderId="0" xfId="22" applyNumberFormat="1" applyFont="1" applyFill="1" applyProtection="1"/>
    <xf numFmtId="38" fontId="15" fillId="10" borderId="0" xfId="19" applyNumberFormat="1" applyFont="1" applyFill="1" applyBorder="1" applyProtection="1"/>
    <xf numFmtId="38" fontId="15" fillId="10" borderId="0" xfId="19" applyNumberFormat="1" applyFont="1" applyFill="1" applyProtection="1"/>
    <xf numFmtId="0" fontId="15" fillId="10" borderId="0" xfId="22" applyFont="1" applyFill="1" applyBorder="1" applyProtection="1"/>
    <xf numFmtId="0" fontId="15" fillId="11" borderId="0" xfId="0" applyFont="1" applyFill="1" applyProtection="1"/>
    <xf numFmtId="3" fontId="17" fillId="12" borderId="0" xfId="0" applyNumberFormat="1" applyFont="1" applyFill="1" applyBorder="1" applyAlignment="1" applyProtection="1">
      <alignment horizontal="center"/>
    </xf>
    <xf numFmtId="38" fontId="20" fillId="9" borderId="22" xfId="0" applyNumberFormat="1" applyFont="1" applyFill="1" applyBorder="1" applyProtection="1"/>
    <xf numFmtId="38" fontId="20" fillId="9" borderId="0" xfId="0" applyNumberFormat="1" applyFont="1" applyFill="1" applyBorder="1" applyProtection="1"/>
    <xf numFmtId="38" fontId="15" fillId="9" borderId="0" xfId="18" applyNumberFormat="1" applyFont="1" applyFill="1" applyBorder="1" applyProtection="1"/>
    <xf numFmtId="0" fontId="15" fillId="11" borderId="0" xfId="18" applyFont="1" applyFill="1" applyProtection="1"/>
    <xf numFmtId="38" fontId="15" fillId="10" borderId="0" xfId="0" applyNumberFormat="1" applyFont="1" applyFill="1" applyBorder="1" applyAlignment="1" applyProtection="1">
      <alignment horizontal="right"/>
    </xf>
    <xf numFmtId="0" fontId="19" fillId="17" borderId="0" xfId="27" applyFont="1" applyFill="1" applyBorder="1" applyAlignment="1" applyProtection="1">
      <alignment horizontal="center"/>
    </xf>
    <xf numFmtId="0" fontId="47" fillId="15" borderId="11" xfId="27" applyFont="1" applyFill="1" applyBorder="1" applyAlignment="1" applyProtection="1">
      <alignment horizontal="left"/>
    </xf>
    <xf numFmtId="38" fontId="20" fillId="9" borderId="0" xfId="20" applyNumberFormat="1" applyFont="1" applyFill="1" applyProtection="1"/>
    <xf numFmtId="38" fontId="20" fillId="9" borderId="0" xfId="20" applyNumberFormat="1" applyFont="1" applyFill="1" applyBorder="1" applyProtection="1"/>
    <xf numFmtId="38" fontId="15" fillId="9" borderId="0" xfId="20" applyNumberFormat="1" applyFont="1" applyFill="1" applyProtection="1"/>
    <xf numFmtId="38" fontId="15" fillId="9" borderId="0" xfId="20" applyNumberFormat="1" applyFont="1" applyFill="1" applyBorder="1" applyProtection="1"/>
    <xf numFmtId="38" fontId="15" fillId="9" borderId="0" xfId="0" applyNumberFormat="1" applyFont="1" applyFill="1" applyBorder="1" applyAlignment="1" applyProtection="1">
      <alignment horizontal="right"/>
    </xf>
    <xf numFmtId="0" fontId="15" fillId="11" borderId="0" xfId="18" applyFont="1" applyFill="1" applyBorder="1" applyProtection="1"/>
    <xf numFmtId="0" fontId="15" fillId="10" borderId="0" xfId="18" applyFont="1" applyFill="1"/>
    <xf numFmtId="0" fontId="47" fillId="15" borderId="19" xfId="27" applyFont="1" applyFill="1" applyBorder="1" applyAlignment="1" applyProtection="1">
      <alignment horizontal="left"/>
    </xf>
    <xf numFmtId="38" fontId="20" fillId="9" borderId="19" xfId="0" applyNumberFormat="1" applyFont="1" applyFill="1" applyBorder="1" applyProtection="1"/>
    <xf numFmtId="38" fontId="50" fillId="10" borderId="0" xfId="0" applyNumberFormat="1" applyFont="1" applyFill="1"/>
    <xf numFmtId="166" fontId="15" fillId="0" borderId="0" xfId="0" applyNumberFormat="1" applyFont="1" applyBorder="1"/>
    <xf numFmtId="38" fontId="15" fillId="11" borderId="0" xfId="18" applyNumberFormat="1" applyFont="1" applyFill="1" applyBorder="1" applyProtection="1"/>
    <xf numFmtId="38" fontId="15" fillId="11" borderId="0" xfId="18" applyNumberFormat="1" applyFont="1" applyFill="1" applyProtection="1"/>
    <xf numFmtId="3" fontId="19" fillId="13" borderId="0" xfId="27" applyNumberFormat="1" applyFont="1" applyFill="1" applyBorder="1" applyAlignment="1" applyProtection="1">
      <alignment horizontal="right"/>
    </xf>
    <xf numFmtId="3" fontId="19" fillId="14" borderId="0" xfId="27" applyNumberFormat="1" applyFont="1" applyFill="1" applyBorder="1" applyAlignment="1" applyProtection="1">
      <alignment horizontal="right"/>
    </xf>
    <xf numFmtId="171" fontId="15" fillId="0" borderId="0" xfId="0" applyNumberFormat="1" applyFont="1"/>
    <xf numFmtId="0" fontId="50" fillId="10" borderId="0" xfId="27" applyFont="1" applyFill="1" applyAlignment="1" applyProtection="1">
      <alignment horizontal="left"/>
      <protection hidden="1"/>
    </xf>
    <xf numFmtId="49" fontId="19" fillId="12" borderId="0" xfId="27" quotePrefix="1" applyNumberFormat="1" applyFont="1" applyFill="1" applyBorder="1" applyAlignment="1" applyProtection="1"/>
    <xf numFmtId="38" fontId="15" fillId="10" borderId="0" xfId="0" applyNumberFormat="1" applyFont="1" applyFill="1" applyBorder="1" applyProtection="1"/>
    <xf numFmtId="0" fontId="15" fillId="10" borderId="0" xfId="27" applyFont="1" applyFill="1" applyProtection="1"/>
    <xf numFmtId="0" fontId="15" fillId="10" borderId="0" xfId="27" applyFont="1" applyFill="1" applyBorder="1" applyProtection="1"/>
    <xf numFmtId="38" fontId="15" fillId="16" borderId="0" xfId="0" applyNumberFormat="1" applyFont="1" applyFill="1" applyBorder="1" applyProtection="1"/>
    <xf numFmtId="0" fontId="15" fillId="11" borderId="0" xfId="20" applyFont="1" applyFill="1" applyProtection="1"/>
    <xf numFmtId="9" fontId="17" fillId="12" borderId="0" xfId="20" applyNumberFormat="1" applyFont="1" applyFill="1" applyBorder="1" applyAlignment="1" applyProtection="1">
      <alignment horizontal="center"/>
    </xf>
    <xf numFmtId="0" fontId="15" fillId="11" borderId="0" xfId="20" applyFont="1" applyFill="1" applyBorder="1" applyProtection="1"/>
    <xf numFmtId="0" fontId="20" fillId="11" borderId="0" xfId="22" applyFont="1" applyFill="1" applyBorder="1" applyProtection="1"/>
    <xf numFmtId="0" fontId="20" fillId="11" borderId="0" xfId="20" applyFont="1" applyFill="1" applyProtection="1"/>
    <xf numFmtId="0" fontId="15" fillId="10" borderId="0" xfId="21" applyFont="1" applyFill="1" applyProtection="1"/>
    <xf numFmtId="38" fontId="20" fillId="10" borderId="0" xfId="21" applyNumberFormat="1" applyFont="1" applyFill="1" applyAlignment="1" applyProtection="1">
      <alignment horizontal="center"/>
    </xf>
    <xf numFmtId="38" fontId="15" fillId="10" borderId="0" xfId="21" applyNumberFormat="1" applyFont="1" applyFill="1" applyProtection="1"/>
    <xf numFmtId="0" fontId="15" fillId="10" borderId="0" xfId="20" applyFont="1" applyFill="1"/>
    <xf numFmtId="181" fontId="17" fillId="9" borderId="0" xfId="0" applyNumberFormat="1" applyFont="1" applyFill="1" applyBorder="1" applyProtection="1"/>
    <xf numFmtId="181" fontId="20" fillId="9" borderId="0" xfId="4" applyNumberFormat="1" applyFont="1" applyFill="1" applyBorder="1" applyAlignment="1" applyProtection="1">
      <alignment horizontal="right"/>
    </xf>
    <xf numFmtId="181" fontId="17" fillId="13" borderId="0" xfId="0" applyNumberFormat="1" applyFont="1" applyFill="1" applyBorder="1" applyAlignment="1" applyProtection="1">
      <alignment horizontal="right"/>
    </xf>
    <xf numFmtId="181" fontId="17" fillId="14" borderId="0" xfId="0" applyNumberFormat="1" applyFont="1" applyFill="1" applyBorder="1" applyAlignment="1" applyProtection="1">
      <alignment horizontal="right"/>
    </xf>
    <xf numFmtId="181" fontId="15" fillId="9" borderId="0" xfId="4" applyNumberFormat="1" applyFont="1" applyFill="1" applyBorder="1" applyAlignment="1" applyProtection="1">
      <alignment horizontal="right"/>
    </xf>
    <xf numFmtId="181" fontId="51" fillId="9" borderId="0" xfId="0" applyNumberFormat="1" applyFont="1" applyFill="1" applyBorder="1" applyProtection="1"/>
    <xf numFmtId="181" fontId="51" fillId="9" borderId="0" xfId="0" applyNumberFormat="1" applyFont="1" applyFill="1" applyBorder="1" applyAlignment="1" applyProtection="1">
      <alignment horizontal="right"/>
    </xf>
    <xf numFmtId="181" fontId="15" fillId="9" borderId="0" xfId="4" applyNumberFormat="1" applyFont="1" applyFill="1" applyBorder="1" applyAlignment="1" applyProtection="1"/>
    <xf numFmtId="181" fontId="17" fillId="9" borderId="0" xfId="4" applyNumberFormat="1" applyFont="1" applyFill="1" applyBorder="1" applyAlignment="1" applyProtection="1">
      <alignment horizontal="right"/>
    </xf>
    <xf numFmtId="181" fontId="55" fillId="11" borderId="0" xfId="0" applyNumberFormat="1" applyFont="1" applyFill="1" applyBorder="1" applyProtection="1"/>
    <xf numFmtId="181" fontId="55" fillId="9" borderId="0" xfId="0" applyNumberFormat="1" applyFont="1" applyFill="1" applyBorder="1" applyAlignment="1" applyProtection="1">
      <alignment horizontal="right"/>
    </xf>
    <xf numFmtId="181" fontId="17" fillId="9" borderId="0" xfId="4" applyNumberFormat="1" applyFont="1" applyFill="1" applyBorder="1" applyAlignment="1" applyProtection="1"/>
    <xf numFmtId="181" fontId="54" fillId="9" borderId="0" xfId="0" applyNumberFormat="1" applyFont="1" applyFill="1" applyBorder="1" applyAlignment="1" applyProtection="1">
      <alignment horizontal="right"/>
    </xf>
    <xf numFmtId="181" fontId="15" fillId="9" borderId="0" xfId="0" applyNumberFormat="1" applyFont="1" applyFill="1" applyBorder="1"/>
    <xf numFmtId="181" fontId="15" fillId="9" borderId="0" xfId="0" applyNumberFormat="1" applyFont="1" applyFill="1"/>
    <xf numFmtId="181" fontId="54" fillId="9" borderId="0" xfId="0" applyNumberFormat="1" applyFont="1" applyFill="1" applyBorder="1" applyProtection="1"/>
    <xf numFmtId="181" fontId="51" fillId="11" borderId="0" xfId="0" applyNumberFormat="1" applyFont="1" applyFill="1" applyBorder="1" applyAlignment="1" applyProtection="1"/>
    <xf numFmtId="181" fontId="51" fillId="9" borderId="0" xfId="0" applyNumberFormat="1" applyFont="1" applyFill="1" applyBorder="1" applyAlignment="1" applyProtection="1"/>
    <xf numFmtId="181" fontId="15" fillId="9" borderId="0" xfId="0" applyNumberFormat="1" applyFont="1" applyFill="1" applyBorder="1" applyAlignment="1">
      <alignment vertical="top" wrapText="1"/>
    </xf>
    <xf numFmtId="181" fontId="20" fillId="9" borderId="0" xfId="0" applyNumberFormat="1" applyFont="1" applyFill="1" applyBorder="1" applyAlignment="1" applyProtection="1">
      <alignment horizontal="left"/>
    </xf>
    <xf numFmtId="181" fontId="19" fillId="9" borderId="0" xfId="4" applyNumberFormat="1" applyFont="1" applyFill="1" applyBorder="1" applyAlignment="1" applyProtection="1">
      <alignment horizontal="right"/>
    </xf>
    <xf numFmtId="181" fontId="19" fillId="14" borderId="1" xfId="0" applyNumberFormat="1" applyFont="1" applyFill="1" applyBorder="1" applyAlignment="1" applyProtection="1"/>
    <xf numFmtId="181" fontId="19" fillId="12" borderId="1" xfId="0" applyNumberFormat="1" applyFont="1" applyFill="1" applyBorder="1" applyAlignment="1" applyProtection="1">
      <alignment horizontal="right"/>
    </xf>
    <xf numFmtId="181" fontId="15" fillId="9" borderId="1" xfId="0" applyNumberFormat="1" applyFont="1" applyFill="1" applyBorder="1" applyAlignment="1" applyProtection="1">
      <alignment horizontal="right"/>
    </xf>
    <xf numFmtId="166" fontId="19" fillId="13" borderId="1" xfId="25" applyNumberFormat="1" applyFont="1" applyFill="1" applyBorder="1" applyAlignment="1" applyProtection="1">
      <alignment horizontal="right"/>
    </xf>
    <xf numFmtId="166" fontId="19" fillId="14" borderId="1" xfId="25" applyNumberFormat="1" applyFont="1" applyFill="1" applyBorder="1" applyAlignment="1" applyProtection="1">
      <alignment horizontal="right"/>
    </xf>
    <xf numFmtId="181" fontId="20" fillId="10" borderId="1" xfId="0" applyNumberFormat="1" applyFont="1" applyFill="1" applyBorder="1" applyAlignment="1" applyProtection="1">
      <alignment horizontal="right"/>
    </xf>
    <xf numFmtId="181" fontId="17" fillId="12" borderId="1" xfId="0" applyNumberFormat="1" applyFont="1" applyFill="1" applyBorder="1" applyAlignment="1" applyProtection="1">
      <alignment horizontal="right"/>
    </xf>
    <xf numFmtId="181" fontId="20" fillId="9" borderId="1" xfId="0" applyNumberFormat="1" applyFont="1" applyFill="1" applyBorder="1" applyAlignment="1" applyProtection="1">
      <alignment horizontal="right"/>
    </xf>
    <xf numFmtId="166" fontId="17" fillId="13" borderId="1" xfId="25" applyNumberFormat="1" applyFont="1" applyFill="1" applyBorder="1" applyAlignment="1" applyProtection="1">
      <alignment horizontal="right"/>
    </xf>
    <xf numFmtId="166" fontId="17" fillId="14" borderId="1" xfId="25" applyNumberFormat="1" applyFont="1" applyFill="1" applyBorder="1" applyAlignment="1" applyProtection="1">
      <alignment horizontal="right"/>
    </xf>
    <xf numFmtId="181" fontId="17" fillId="14" borderId="1" xfId="0" applyNumberFormat="1" applyFont="1" applyFill="1" applyBorder="1" applyAlignment="1" applyProtection="1"/>
    <xf numFmtId="181" fontId="17" fillId="12" borderId="1" xfId="0" applyNumberFormat="1" applyFont="1" applyFill="1" applyBorder="1" applyAlignment="1" applyProtection="1"/>
    <xf numFmtId="181" fontId="15" fillId="10" borderId="1" xfId="25" applyNumberFormat="1" applyFont="1" applyFill="1" applyBorder="1" applyAlignment="1" applyProtection="1">
      <alignment horizontal="right"/>
    </xf>
    <xf numFmtId="181" fontId="19" fillId="14" borderId="1" xfId="0" applyNumberFormat="1" applyFont="1" applyFill="1" applyBorder="1" applyAlignment="1" applyProtection="1">
      <alignment horizontal="right"/>
    </xf>
    <xf numFmtId="181" fontId="19" fillId="14" borderId="1" xfId="25" applyNumberFormat="1" applyFont="1" applyFill="1" applyBorder="1" applyAlignment="1" applyProtection="1">
      <alignment horizontal="right"/>
      <protection locked="0"/>
    </xf>
    <xf numFmtId="181" fontId="17" fillId="14" borderId="1" xfId="0" applyNumberFormat="1" applyFont="1" applyFill="1" applyBorder="1" applyAlignment="1" applyProtection="1">
      <alignment horizontal="right"/>
    </xf>
    <xf numFmtId="183" fontId="17" fillId="12" borderId="1" xfId="0" applyNumberFormat="1" applyFont="1" applyFill="1" applyBorder="1" applyAlignment="1" applyProtection="1">
      <alignment horizontal="right"/>
    </xf>
    <xf numFmtId="183" fontId="19" fillId="12" borderId="1" xfId="0" applyNumberFormat="1" applyFont="1" applyFill="1" applyBorder="1" applyAlignment="1" applyProtection="1">
      <alignment horizontal="right"/>
    </xf>
    <xf numFmtId="183" fontId="20" fillId="10" borderId="1" xfId="0" applyNumberFormat="1" applyFont="1" applyFill="1" applyBorder="1" applyAlignment="1" applyProtection="1">
      <alignment horizontal="right"/>
    </xf>
    <xf numFmtId="166" fontId="20" fillId="16" borderId="1" xfId="25" applyNumberFormat="1" applyFont="1" applyFill="1" applyBorder="1" applyAlignment="1" applyProtection="1">
      <alignment horizontal="right"/>
    </xf>
    <xf numFmtId="166" fontId="20" fillId="10" borderId="1" xfId="25" applyNumberFormat="1" applyFont="1" applyFill="1" applyBorder="1" applyAlignment="1" applyProtection="1">
      <alignment horizontal="right"/>
    </xf>
    <xf numFmtId="181" fontId="52" fillId="12" borderId="1" xfId="0" applyNumberFormat="1" applyFont="1" applyFill="1" applyBorder="1" applyAlignment="1" applyProtection="1">
      <alignment horizontal="right"/>
    </xf>
    <xf numFmtId="181" fontId="20" fillId="10" borderId="1" xfId="0" applyNumberFormat="1" applyFont="1" applyFill="1" applyBorder="1" applyProtection="1"/>
    <xf numFmtId="181" fontId="20" fillId="9" borderId="1" xfId="0" applyNumberFormat="1" applyFont="1" applyFill="1" applyBorder="1" applyProtection="1"/>
    <xf numFmtId="181" fontId="19" fillId="12" borderId="1" xfId="0" applyNumberFormat="1" applyFont="1" applyFill="1" applyBorder="1" applyAlignment="1" applyProtection="1"/>
    <xf numFmtId="181" fontId="19" fillId="9" borderId="1" xfId="0" applyNumberFormat="1" applyFont="1" applyFill="1" applyBorder="1" applyAlignment="1" applyProtection="1"/>
    <xf numFmtId="181" fontId="15" fillId="9" borderId="1" xfId="0" applyNumberFormat="1" applyFont="1" applyFill="1" applyBorder="1" applyProtection="1"/>
    <xf numFmtId="181" fontId="15" fillId="10" borderId="1" xfId="0" applyNumberFormat="1" applyFont="1" applyFill="1" applyBorder="1" applyAlignment="1" applyProtection="1">
      <alignment horizontal="right"/>
    </xf>
    <xf numFmtId="181" fontId="52" fillId="14" borderId="1" xfId="0" applyNumberFormat="1" applyFont="1" applyFill="1" applyBorder="1" applyAlignment="1" applyProtection="1">
      <alignment horizontal="right"/>
    </xf>
    <xf numFmtId="181" fontId="17" fillId="13" borderId="1" xfId="0" applyNumberFormat="1" applyFont="1" applyFill="1" applyBorder="1" applyAlignment="1" applyProtection="1">
      <alignment horizontal="right"/>
    </xf>
    <xf numFmtId="166" fontId="19" fillId="12" borderId="1" xfId="25" applyNumberFormat="1" applyFont="1" applyFill="1" applyBorder="1" applyAlignment="1" applyProtection="1">
      <alignment horizontal="right"/>
    </xf>
    <xf numFmtId="166" fontId="17" fillId="12" borderId="1" xfId="25" applyNumberFormat="1" applyFont="1" applyFill="1" applyBorder="1" applyAlignment="1" applyProtection="1">
      <alignment horizontal="right"/>
    </xf>
    <xf numFmtId="9" fontId="19" fillId="14" borderId="1" xfId="27" applyNumberFormat="1" applyFont="1" applyFill="1" applyBorder="1" applyAlignment="1" applyProtection="1">
      <alignment horizontal="right"/>
    </xf>
    <xf numFmtId="9" fontId="19" fillId="14" borderId="1" xfId="25" applyNumberFormat="1" applyFont="1" applyFill="1" applyBorder="1" applyAlignment="1" applyProtection="1">
      <alignment horizontal="right"/>
    </xf>
    <xf numFmtId="9" fontId="19" fillId="12" borderId="1" xfId="27" applyNumberFormat="1" applyFont="1" applyFill="1" applyBorder="1" applyAlignment="1" applyProtection="1">
      <alignment horizontal="right"/>
    </xf>
    <xf numFmtId="178" fontId="17" fillId="14" borderId="1" xfId="27" applyNumberFormat="1" applyFont="1" applyFill="1" applyBorder="1" applyAlignment="1" applyProtection="1"/>
    <xf numFmtId="178" fontId="17" fillId="12" borderId="1" xfId="27" applyNumberFormat="1" applyFont="1" applyFill="1" applyBorder="1" applyAlignment="1" applyProtection="1"/>
    <xf numFmtId="178" fontId="17" fillId="12" borderId="1" xfId="0" applyNumberFormat="1" applyFont="1" applyFill="1" applyBorder="1" applyAlignment="1" applyProtection="1">
      <alignment horizontal="right"/>
    </xf>
    <xf numFmtId="178" fontId="17" fillId="14" borderId="1" xfId="0" applyNumberFormat="1" applyFont="1" applyFill="1" applyBorder="1" applyAlignment="1" applyProtection="1">
      <alignment horizontal="right"/>
    </xf>
    <xf numFmtId="179" fontId="17" fillId="9" borderId="1" xfId="27" applyNumberFormat="1" applyFont="1" applyFill="1" applyBorder="1" applyAlignment="1" applyProtection="1">
      <alignment horizontal="right"/>
    </xf>
    <xf numFmtId="179" fontId="19" fillId="14" borderId="1" xfId="27" applyNumberFormat="1" applyFont="1" applyFill="1" applyBorder="1" applyAlignment="1" applyProtection="1">
      <alignment horizontal="right"/>
    </xf>
    <xf numFmtId="179" fontId="19" fillId="12" borderId="1" xfId="27" applyNumberFormat="1" applyFont="1" applyFill="1" applyBorder="1" applyAlignment="1" applyProtection="1">
      <alignment horizontal="right"/>
    </xf>
    <xf numFmtId="178" fontId="19" fillId="14" borderId="1" xfId="27" applyNumberFormat="1" applyFont="1" applyFill="1" applyBorder="1" applyAlignment="1" applyProtection="1">
      <alignment horizontal="right"/>
    </xf>
    <xf numFmtId="178" fontId="19" fillId="12" borderId="1" xfId="27" applyNumberFormat="1" applyFont="1" applyFill="1" applyBorder="1" applyAlignment="1" applyProtection="1">
      <alignment horizontal="right"/>
    </xf>
    <xf numFmtId="166" fontId="19" fillId="14" borderId="1" xfId="27" applyNumberFormat="1" applyFont="1" applyFill="1" applyBorder="1" applyAlignment="1" applyProtection="1">
      <alignment horizontal="right"/>
    </xf>
    <xf numFmtId="178" fontId="19" fillId="13" borderId="1" xfId="27" applyNumberFormat="1" applyFont="1" applyFill="1" applyBorder="1" applyAlignment="1" applyProtection="1">
      <alignment horizontal="right"/>
    </xf>
    <xf numFmtId="178" fontId="17" fillId="14" borderId="1" xfId="27" applyNumberFormat="1" applyFont="1" applyFill="1" applyBorder="1" applyAlignment="1" applyProtection="1">
      <alignment horizontal="right"/>
    </xf>
    <xf numFmtId="178" fontId="17" fillId="12" borderId="1" xfId="27" applyNumberFormat="1" applyFont="1" applyFill="1" applyBorder="1" applyAlignment="1" applyProtection="1">
      <alignment horizontal="right"/>
    </xf>
    <xf numFmtId="178" fontId="17" fillId="13" borderId="1" xfId="27" applyNumberFormat="1" applyFont="1" applyFill="1" applyBorder="1" applyAlignment="1" applyProtection="1">
      <alignment horizontal="right"/>
    </xf>
    <xf numFmtId="169" fontId="19" fillId="13" borderId="1" xfId="27" applyNumberFormat="1" applyFont="1" applyFill="1" applyBorder="1" applyAlignment="1" applyProtection="1">
      <alignment horizontal="right"/>
    </xf>
    <xf numFmtId="169" fontId="19" fillId="14" borderId="1" xfId="27" applyNumberFormat="1" applyFont="1" applyFill="1" applyBorder="1" applyAlignment="1" applyProtection="1">
      <alignment horizontal="right"/>
    </xf>
    <xf numFmtId="169" fontId="19" fillId="12" borderId="1" xfId="27" applyNumberFormat="1" applyFont="1" applyFill="1" applyBorder="1" applyAlignment="1" applyProtection="1">
      <alignment horizontal="right"/>
    </xf>
    <xf numFmtId="0" fontId="19" fillId="13" borderId="1" xfId="27" applyFont="1" applyFill="1" applyBorder="1" applyAlignment="1" applyProtection="1">
      <alignment horizontal="right"/>
    </xf>
    <xf numFmtId="0" fontId="19" fillId="14" borderId="1" xfId="27" applyFont="1" applyFill="1" applyBorder="1" applyAlignment="1" applyProtection="1">
      <alignment horizontal="right"/>
    </xf>
    <xf numFmtId="0" fontId="19" fillId="12" borderId="1" xfId="27" applyFont="1" applyFill="1" applyBorder="1" applyAlignment="1" applyProtection="1">
      <alignment horizontal="right"/>
    </xf>
    <xf numFmtId="179" fontId="17" fillId="14" borderId="1" xfId="27" applyNumberFormat="1" applyFont="1" applyFill="1" applyBorder="1" applyAlignment="1" applyProtection="1">
      <alignment horizontal="right"/>
    </xf>
    <xf numFmtId="179" fontId="17" fillId="12" borderId="1" xfId="27" applyNumberFormat="1" applyFont="1" applyFill="1" applyBorder="1" applyAlignment="1" applyProtection="1">
      <alignment horizontal="right"/>
    </xf>
    <xf numFmtId="178" fontId="17" fillId="13" borderId="24" xfId="0" applyNumberFormat="1" applyFont="1" applyFill="1" applyBorder="1" applyAlignment="1" applyProtection="1">
      <alignment horizontal="right"/>
    </xf>
    <xf numFmtId="178" fontId="17" fillId="14" borderId="24" xfId="0" applyNumberFormat="1" applyFont="1" applyFill="1" applyBorder="1" applyAlignment="1" applyProtection="1">
      <alignment horizontal="right"/>
    </xf>
    <xf numFmtId="178" fontId="19" fillId="13" borderId="24" xfId="27" applyNumberFormat="1" applyFont="1" applyFill="1" applyBorder="1" applyAlignment="1" applyProtection="1">
      <alignment horizontal="right"/>
    </xf>
    <xf numFmtId="178" fontId="19" fillId="14" borderId="24" xfId="27" applyNumberFormat="1" applyFont="1" applyFill="1" applyBorder="1" applyAlignment="1" applyProtection="1">
      <alignment horizontal="right"/>
    </xf>
    <xf numFmtId="178" fontId="19" fillId="12" borderId="24" xfId="27" applyNumberFormat="1" applyFont="1" applyFill="1" applyBorder="1" applyAlignment="1" applyProtection="1">
      <alignment horizontal="right"/>
    </xf>
    <xf numFmtId="171" fontId="17" fillId="14" borderId="1" xfId="27" applyNumberFormat="1" applyFont="1" applyFill="1" applyBorder="1" applyAlignment="1" applyProtection="1"/>
    <xf numFmtId="171" fontId="17" fillId="12" borderId="1" xfId="27" applyNumberFormat="1" applyFont="1" applyFill="1" applyBorder="1" applyAlignment="1" applyProtection="1"/>
    <xf numFmtId="171" fontId="19" fillId="12" borderId="1" xfId="27" applyNumberFormat="1" applyFont="1" applyFill="1" applyBorder="1" applyAlignment="1" applyProtection="1">
      <alignment horizontal="right"/>
    </xf>
    <xf numFmtId="171" fontId="19" fillId="14" borderId="1" xfId="27" applyNumberFormat="1" applyFont="1" applyFill="1" applyBorder="1" applyAlignment="1" applyProtection="1">
      <alignment horizontal="right"/>
    </xf>
    <xf numFmtId="3" fontId="17" fillId="13" borderId="1" xfId="27" applyNumberFormat="1" applyFont="1" applyFill="1" applyBorder="1" applyAlignment="1" applyProtection="1">
      <alignment horizontal="right"/>
    </xf>
    <xf numFmtId="3" fontId="17" fillId="14" borderId="1" xfId="27" applyNumberFormat="1" applyFont="1" applyFill="1" applyBorder="1" applyAlignment="1" applyProtection="1">
      <alignment horizontal="right"/>
    </xf>
    <xf numFmtId="3" fontId="17" fillId="12" borderId="1" xfId="27" applyNumberFormat="1" applyFont="1" applyFill="1" applyBorder="1" applyAlignment="1" applyProtection="1">
      <alignment horizontal="right"/>
    </xf>
    <xf numFmtId="3" fontId="19" fillId="13" borderId="1" xfId="27" applyNumberFormat="1" applyFont="1" applyFill="1" applyBorder="1" applyAlignment="1" applyProtection="1">
      <alignment horizontal="right"/>
    </xf>
    <xf numFmtId="3" fontId="19" fillId="14" borderId="1" xfId="27" applyNumberFormat="1" applyFont="1" applyFill="1" applyBorder="1" applyAlignment="1" applyProtection="1">
      <alignment horizontal="right"/>
    </xf>
    <xf numFmtId="3" fontId="19" fillId="12" borderId="1" xfId="27" applyNumberFormat="1" applyFont="1" applyFill="1" applyBorder="1" applyAlignment="1" applyProtection="1">
      <alignment horizontal="right"/>
    </xf>
    <xf numFmtId="171" fontId="17" fillId="12" borderId="1" xfId="18" applyNumberFormat="1" applyFont="1" applyFill="1" applyBorder="1" applyAlignment="1" applyProtection="1">
      <alignment horizontal="right"/>
    </xf>
    <xf numFmtId="172" fontId="19" fillId="13" borderId="1" xfId="27" applyNumberFormat="1" applyFont="1" applyFill="1" applyBorder="1" applyAlignment="1" applyProtection="1">
      <alignment horizontal="right"/>
    </xf>
    <xf numFmtId="172" fontId="19" fillId="12" borderId="1" xfId="27" applyNumberFormat="1" applyFont="1" applyFill="1" applyBorder="1" applyAlignment="1" applyProtection="1">
      <alignment horizontal="right"/>
    </xf>
    <xf numFmtId="172" fontId="19" fillId="14" borderId="1" xfId="27" applyNumberFormat="1" applyFont="1" applyFill="1" applyBorder="1" applyAlignment="1" applyProtection="1">
      <alignment horizontal="right"/>
    </xf>
    <xf numFmtId="9" fontId="19" fillId="13" borderId="1" xfId="25" applyNumberFormat="1" applyFont="1" applyFill="1" applyBorder="1" applyAlignment="1" applyProtection="1">
      <alignment horizontal="right"/>
    </xf>
    <xf numFmtId="9" fontId="19" fillId="12" borderId="1" xfId="25" applyNumberFormat="1" applyFont="1" applyFill="1" applyBorder="1" applyAlignment="1" applyProtection="1">
      <alignment horizontal="right"/>
    </xf>
    <xf numFmtId="3" fontId="19" fillId="13" borderId="23" xfId="27" applyNumberFormat="1" applyFont="1" applyFill="1" applyBorder="1" applyAlignment="1" applyProtection="1">
      <alignment horizontal="right"/>
    </xf>
    <xf numFmtId="3" fontId="19" fillId="14" borderId="23" xfId="27" applyNumberFormat="1" applyFont="1" applyFill="1" applyBorder="1" applyAlignment="1" applyProtection="1">
      <alignment horizontal="right"/>
    </xf>
    <xf numFmtId="3" fontId="19" fillId="12" borderId="23" xfId="27" applyNumberFormat="1" applyFont="1" applyFill="1" applyBorder="1" applyAlignment="1" applyProtection="1">
      <alignment horizontal="right"/>
    </xf>
    <xf numFmtId="169" fontId="17" fillId="13" borderId="1" xfId="27" applyNumberFormat="1" applyFont="1" applyFill="1" applyBorder="1" applyAlignment="1" applyProtection="1">
      <alignment horizontal="right"/>
    </xf>
    <xf numFmtId="169" fontId="17" fillId="14" borderId="1" xfId="27" applyNumberFormat="1" applyFont="1" applyFill="1" applyBorder="1" applyAlignment="1" applyProtection="1">
      <alignment horizontal="right"/>
    </xf>
    <xf numFmtId="169" fontId="17" fillId="12" borderId="1" xfId="27" applyNumberFormat="1" applyFont="1" applyFill="1" applyBorder="1" applyAlignment="1" applyProtection="1">
      <alignment horizontal="right"/>
    </xf>
    <xf numFmtId="172" fontId="17" fillId="14" borderId="1" xfId="27" applyNumberFormat="1" applyFont="1" applyFill="1" applyBorder="1" applyAlignment="1" applyProtection="1">
      <alignment horizontal="right"/>
    </xf>
    <xf numFmtId="172" fontId="17" fillId="12" borderId="1" xfId="27" applyNumberFormat="1" applyFont="1" applyFill="1" applyBorder="1" applyAlignment="1" applyProtection="1">
      <alignment horizontal="right"/>
    </xf>
    <xf numFmtId="166" fontId="19" fillId="12" borderId="1" xfId="27" applyNumberFormat="1" applyFont="1" applyFill="1" applyBorder="1" applyAlignment="1" applyProtection="1">
      <alignment horizontal="right"/>
    </xf>
    <xf numFmtId="0" fontId="19" fillId="13" borderId="24" xfId="27" applyFont="1" applyFill="1" applyBorder="1" applyAlignment="1" applyProtection="1">
      <alignment horizontal="right"/>
    </xf>
    <xf numFmtId="0" fontId="19" fillId="14" borderId="24" xfId="27" applyFont="1" applyFill="1" applyBorder="1" applyAlignment="1" applyProtection="1">
      <alignment horizontal="right"/>
    </xf>
    <xf numFmtId="0" fontId="19" fillId="12" borderId="24" xfId="27" applyFont="1" applyFill="1" applyBorder="1" applyAlignment="1" applyProtection="1">
      <alignment horizontal="right"/>
    </xf>
    <xf numFmtId="9" fontId="19" fillId="13" borderId="1" xfId="27" applyNumberFormat="1" applyFont="1" applyFill="1" applyBorder="1" applyAlignment="1" applyProtection="1">
      <alignment horizontal="right"/>
    </xf>
    <xf numFmtId="168" fontId="17" fillId="12" borderId="1" xfId="4" applyNumberFormat="1" applyFont="1" applyFill="1" applyBorder="1" applyAlignment="1" applyProtection="1">
      <alignment horizontal="right"/>
    </xf>
    <xf numFmtId="164" fontId="17" fillId="12" borderId="1" xfId="27" applyNumberFormat="1" applyFont="1" applyFill="1" applyBorder="1" applyAlignment="1" applyProtection="1">
      <alignment horizontal="right"/>
    </xf>
    <xf numFmtId="164" fontId="17" fillId="14" borderId="1" xfId="27" applyNumberFormat="1" applyFont="1" applyFill="1" applyBorder="1" applyAlignment="1" applyProtection="1">
      <alignment horizontal="right"/>
    </xf>
    <xf numFmtId="164" fontId="19" fillId="12" borderId="1" xfId="27" applyNumberFormat="1" applyFont="1" applyFill="1" applyBorder="1" applyAlignment="1" applyProtection="1">
      <alignment horizontal="right"/>
    </xf>
    <xf numFmtId="164" fontId="19" fillId="14" borderId="1" xfId="27" applyNumberFormat="1" applyFont="1" applyFill="1" applyBorder="1" applyAlignment="1" applyProtection="1">
      <alignment horizontal="right"/>
    </xf>
    <xf numFmtId="9" fontId="17" fillId="12" borderId="1" xfId="27" applyNumberFormat="1" applyFont="1" applyFill="1" applyBorder="1" applyAlignment="1" applyProtection="1">
      <alignment horizontal="right"/>
    </xf>
    <xf numFmtId="9" fontId="17" fillId="14" borderId="1" xfId="27" applyNumberFormat="1" applyFont="1" applyFill="1" applyBorder="1" applyAlignment="1" applyProtection="1">
      <alignment horizontal="right"/>
    </xf>
    <xf numFmtId="168" fontId="17" fillId="14" borderId="1" xfId="4" applyNumberFormat="1" applyFont="1" applyFill="1" applyBorder="1" applyAlignment="1" applyProtection="1">
      <alignment horizontal="right"/>
    </xf>
    <xf numFmtId="0" fontId="17" fillId="13" borderId="23" xfId="27" applyNumberFormat="1" applyFont="1" applyFill="1" applyBorder="1" applyAlignment="1" applyProtection="1">
      <alignment horizontal="right"/>
    </xf>
    <xf numFmtId="0" fontId="17" fillId="14" borderId="23" xfId="27" applyNumberFormat="1" applyFont="1" applyFill="1" applyBorder="1" applyAlignment="1" applyProtection="1">
      <alignment horizontal="right"/>
    </xf>
    <xf numFmtId="0" fontId="17" fillId="12" borderId="23" xfId="27" applyNumberFormat="1" applyFont="1" applyFill="1" applyBorder="1" applyAlignment="1" applyProtection="1">
      <alignment horizontal="right"/>
    </xf>
    <xf numFmtId="181" fontId="17" fillId="12" borderId="1" xfId="27" applyNumberFormat="1" applyFont="1" applyFill="1" applyBorder="1" applyAlignment="1" applyProtection="1">
      <alignment horizontal="right"/>
    </xf>
    <xf numFmtId="181" fontId="17" fillId="14" borderId="1" xfId="27" applyNumberFormat="1" applyFont="1" applyFill="1" applyBorder="1" applyAlignment="1" applyProtection="1">
      <alignment horizontal="right"/>
    </xf>
    <xf numFmtId="181" fontId="19" fillId="13" borderId="1" xfId="27" applyNumberFormat="1" applyFont="1" applyFill="1" applyBorder="1" applyAlignment="1" applyProtection="1">
      <alignment horizontal="right"/>
    </xf>
    <xf numFmtId="181" fontId="15" fillId="10" borderId="1" xfId="0" applyNumberFormat="1" applyFont="1" applyFill="1" applyBorder="1" applyProtection="1"/>
    <xf numFmtId="183" fontId="17" fillId="14" borderId="1" xfId="27" applyNumberFormat="1" applyFont="1" applyFill="1" applyBorder="1" applyAlignment="1" applyProtection="1">
      <alignment horizontal="right"/>
    </xf>
    <xf numFmtId="183" fontId="19" fillId="14" borderId="1" xfId="0" applyNumberFormat="1" applyFont="1" applyFill="1" applyBorder="1" applyAlignment="1" applyProtection="1">
      <alignment horizontal="right"/>
    </xf>
    <xf numFmtId="183" fontId="19" fillId="14" borderId="1" xfId="27" applyNumberFormat="1" applyFont="1" applyFill="1" applyBorder="1" applyAlignment="1" applyProtection="1">
      <alignment horizontal="right"/>
    </xf>
    <xf numFmtId="183" fontId="52" fillId="14" borderId="1" xfId="27" applyNumberFormat="1" applyFont="1" applyFill="1" applyBorder="1" applyAlignment="1" applyProtection="1">
      <alignment horizontal="right"/>
    </xf>
    <xf numFmtId="166" fontId="19" fillId="12" borderId="0" xfId="25" applyNumberFormat="1" applyFont="1" applyFill="1" applyBorder="1" applyAlignment="1" applyProtection="1">
      <alignment horizontal="right"/>
    </xf>
    <xf numFmtId="9" fontId="11" fillId="9" borderId="0" xfId="28" applyNumberFormat="1" applyFont="1" applyFill="1" applyAlignment="1"/>
    <xf numFmtId="0" fontId="8" fillId="12" borderId="0" xfId="27" applyFont="1" applyFill="1" applyBorder="1" applyAlignment="1" applyProtection="1"/>
    <xf numFmtId="0" fontId="8" fillId="12" borderId="0" xfId="27" applyFont="1" applyFill="1" applyBorder="1" applyAlignment="1" applyProtection="1">
      <alignment horizontal="center"/>
    </xf>
    <xf numFmtId="169" fontId="8" fillId="12" borderId="0" xfId="27" applyNumberFormat="1" applyFont="1" applyFill="1" applyBorder="1" applyAlignment="1" applyProtection="1">
      <alignment horizontal="center"/>
    </xf>
    <xf numFmtId="169" fontId="8" fillId="12" borderId="0" xfId="27" applyNumberFormat="1" applyFont="1" applyFill="1" applyBorder="1" applyAlignment="1" applyProtection="1"/>
    <xf numFmtId="0" fontId="15" fillId="11" borderId="0" xfId="17" applyFont="1" applyFill="1" applyProtection="1"/>
    <xf numFmtId="0" fontId="15" fillId="9" borderId="0" xfId="17" applyFont="1" applyFill="1" applyProtection="1"/>
    <xf numFmtId="0" fontId="22" fillId="12" borderId="0" xfId="27" applyFont="1" applyFill="1" applyBorder="1" applyAlignment="1" applyProtection="1">
      <alignment horizontal="left"/>
    </xf>
    <xf numFmtId="0" fontId="19" fillId="12" borderId="0" xfId="27" applyFont="1" applyFill="1" applyBorder="1" applyAlignment="1" applyProtection="1">
      <alignment horizontal="center"/>
    </xf>
    <xf numFmtId="169" fontId="19" fillId="12" borderId="0" xfId="27" applyNumberFormat="1" applyFont="1" applyFill="1" applyBorder="1" applyAlignment="1" applyProtection="1">
      <alignment horizontal="center"/>
    </xf>
    <xf numFmtId="169" fontId="19" fillId="12" borderId="0" xfId="27" applyNumberFormat="1" applyFont="1" applyFill="1" applyBorder="1" applyAlignment="1" applyProtection="1"/>
    <xf numFmtId="10" fontId="15" fillId="9" borderId="0" xfId="26" applyNumberFormat="1" applyFont="1" applyFill="1" applyBorder="1" applyAlignment="1" applyProtection="1">
      <alignment horizontal="right"/>
    </xf>
    <xf numFmtId="15" fontId="15" fillId="9" borderId="0" xfId="26" applyNumberFormat="1" applyFont="1" applyFill="1" applyBorder="1" applyProtection="1"/>
    <xf numFmtId="16" fontId="15" fillId="9" borderId="0" xfId="26" applyNumberFormat="1" applyFont="1" applyFill="1" applyBorder="1" applyAlignment="1" applyProtection="1">
      <alignment horizontal="right"/>
    </xf>
    <xf numFmtId="3" fontId="15" fillId="9" borderId="0" xfId="26" applyNumberFormat="1" applyFont="1" applyFill="1" applyBorder="1" applyAlignment="1" applyProtection="1">
      <alignment horizontal="center"/>
    </xf>
    <xf numFmtId="3" fontId="15" fillId="9" borderId="0" xfId="26" applyNumberFormat="1" applyFont="1" applyFill="1" applyBorder="1" applyAlignment="1" applyProtection="1">
      <alignment horizontal="right" wrapText="1"/>
    </xf>
    <xf numFmtId="0" fontId="15" fillId="9" borderId="0" xfId="26" applyFont="1" applyFill="1" applyBorder="1" applyProtection="1"/>
    <xf numFmtId="0" fontId="15" fillId="9" borderId="0" xfId="26" applyFont="1" applyFill="1" applyBorder="1" applyAlignment="1" applyProtection="1">
      <alignment horizontal="center"/>
    </xf>
    <xf numFmtId="0" fontId="15" fillId="9" borderId="0" xfId="17" applyFont="1" applyFill="1"/>
    <xf numFmtId="181" fontId="20" fillId="9" borderId="25" xfId="0" applyNumberFormat="1" applyFont="1" applyFill="1" applyBorder="1" applyProtection="1"/>
    <xf numFmtId="0" fontId="17" fillId="12" borderId="25" xfId="27" applyFont="1" applyFill="1" applyBorder="1" applyAlignment="1" applyProtection="1"/>
    <xf numFmtId="184" fontId="15" fillId="0" borderId="0" xfId="0" applyNumberFormat="1" applyFont="1"/>
    <xf numFmtId="181" fontId="17" fillId="12" borderId="0" xfId="27" applyNumberFormat="1" applyFont="1" applyFill="1" applyBorder="1" applyAlignment="1" applyProtection="1"/>
    <xf numFmtId="181" fontId="19" fillId="9" borderId="0" xfId="0" applyNumberFormat="1" applyFont="1" applyFill="1" applyBorder="1" applyAlignment="1" applyProtection="1">
      <alignment horizontal="right"/>
    </xf>
    <xf numFmtId="181" fontId="19" fillId="12" borderId="0" xfId="0" quotePrefix="1" applyNumberFormat="1" applyFont="1" applyFill="1" applyBorder="1" applyAlignment="1" applyProtection="1">
      <alignment horizontal="left"/>
    </xf>
    <xf numFmtId="40" fontId="2" fillId="11" borderId="0" xfId="28" applyNumberFormat="1" applyFont="1" applyFill="1"/>
    <xf numFmtId="40" fontId="2" fillId="9" borderId="0" xfId="28" applyNumberFormat="1" applyFont="1" applyFill="1"/>
    <xf numFmtId="40" fontId="7" fillId="9" borderId="0" xfId="28" applyNumberFormat="1" applyFont="1" applyFill="1"/>
    <xf numFmtId="40" fontId="9" fillId="12" borderId="0" xfId="28" applyNumberFormat="1" applyFont="1" applyFill="1" applyBorder="1" applyAlignment="1"/>
    <xf numFmtId="40" fontId="8" fillId="12" borderId="0" xfId="28" applyNumberFormat="1" applyFont="1" applyFill="1" applyBorder="1" applyAlignment="1"/>
    <xf numFmtId="181" fontId="20" fillId="10" borderId="1" xfId="25" applyNumberFormat="1" applyFont="1" applyFill="1" applyBorder="1" applyAlignment="1" applyProtection="1">
      <alignment horizontal="right"/>
    </xf>
    <xf numFmtId="38" fontId="3" fillId="11" borderId="0" xfId="0" applyNumberFormat="1" applyFont="1" applyFill="1" applyBorder="1" applyProtection="1"/>
    <xf numFmtId="178" fontId="17" fillId="12" borderId="24" xfId="0" applyNumberFormat="1" applyFont="1" applyFill="1" applyBorder="1" applyAlignment="1" applyProtection="1">
      <alignment horizontal="right"/>
    </xf>
    <xf numFmtId="38" fontId="15" fillId="16" borderId="0" xfId="0" applyNumberFormat="1" applyFont="1" applyFill="1" applyBorder="1" applyAlignment="1" applyProtection="1">
      <alignment horizontal="right"/>
    </xf>
    <xf numFmtId="38" fontId="15" fillId="9" borderId="1" xfId="0" applyNumberFormat="1" applyFont="1" applyFill="1" applyBorder="1" applyAlignment="1" applyProtection="1">
      <alignment horizontal="right"/>
    </xf>
    <xf numFmtId="0" fontId="17" fillId="14" borderId="1" xfId="0" applyNumberFormat="1" applyFont="1" applyFill="1" applyBorder="1" applyAlignment="1" applyProtection="1">
      <alignment horizontal="right"/>
    </xf>
    <xf numFmtId="172" fontId="19" fillId="10" borderId="1" xfId="27" applyNumberFormat="1" applyFont="1" applyFill="1" applyBorder="1" applyAlignment="1" applyProtection="1">
      <alignment horizontal="right"/>
    </xf>
    <xf numFmtId="164" fontId="17" fillId="13" borderId="1" xfId="27" applyNumberFormat="1" applyFont="1" applyFill="1" applyBorder="1" applyAlignment="1" applyProtection="1">
      <alignment horizontal="right"/>
    </xf>
    <xf numFmtId="164" fontId="19" fillId="13" borderId="1" xfId="27" applyNumberFormat="1" applyFont="1" applyFill="1" applyBorder="1" applyAlignment="1" applyProtection="1">
      <alignment horizontal="right"/>
    </xf>
    <xf numFmtId="9" fontId="17" fillId="13" borderId="1" xfId="27" applyNumberFormat="1" applyFont="1" applyFill="1" applyBorder="1" applyAlignment="1" applyProtection="1">
      <alignment horizontal="right"/>
    </xf>
    <xf numFmtId="181" fontId="19" fillId="10" borderId="1" xfId="0" applyNumberFormat="1" applyFont="1" applyFill="1" applyBorder="1" applyAlignment="1" applyProtection="1"/>
    <xf numFmtId="181" fontId="19" fillId="13" borderId="1" xfId="0" applyNumberFormat="1" applyFont="1" applyFill="1" applyBorder="1" applyAlignment="1" applyProtection="1">
      <alignment horizontal="right"/>
      <protection locked="0"/>
    </xf>
    <xf numFmtId="181" fontId="17" fillId="13" borderId="1" xfId="0" applyNumberFormat="1" applyFont="1" applyFill="1" applyBorder="1" applyAlignment="1" applyProtection="1">
      <alignment horizontal="right"/>
      <protection locked="0"/>
    </xf>
    <xf numFmtId="183" fontId="17" fillId="13" borderId="1" xfId="0" applyNumberFormat="1" applyFont="1" applyFill="1" applyBorder="1" applyAlignment="1" applyProtection="1">
      <alignment horizontal="right"/>
      <protection locked="0"/>
    </xf>
    <xf numFmtId="183" fontId="19" fillId="13" borderId="1" xfId="0" applyNumberFormat="1" applyFont="1" applyFill="1" applyBorder="1" applyAlignment="1" applyProtection="1">
      <alignment horizontal="right"/>
      <protection locked="0"/>
    </xf>
    <xf numFmtId="180" fontId="19" fillId="13" borderId="1" xfId="4" applyNumberFormat="1" applyFont="1" applyFill="1" applyBorder="1" applyAlignment="1" applyProtection="1">
      <alignment horizontal="right"/>
      <protection locked="0"/>
    </xf>
    <xf numFmtId="180" fontId="19" fillId="12" borderId="1" xfId="4" applyNumberFormat="1" applyFont="1" applyFill="1" applyBorder="1" applyAlignment="1" applyProtection="1">
      <alignment horizontal="right"/>
    </xf>
    <xf numFmtId="180" fontId="19" fillId="13" borderId="1" xfId="4" applyNumberFormat="1" applyFont="1" applyFill="1" applyBorder="1" applyAlignment="1" applyProtection="1">
      <alignment horizontal="right"/>
    </xf>
    <xf numFmtId="181" fontId="52" fillId="13" borderId="1" xfId="0" applyNumberFormat="1" applyFont="1" applyFill="1" applyBorder="1" applyAlignment="1" applyProtection="1">
      <alignment horizontal="right"/>
      <protection locked="0"/>
    </xf>
    <xf numFmtId="181" fontId="15" fillId="18" borderId="0" xfId="0" applyNumberFormat="1" applyFont="1" applyFill="1"/>
    <xf numFmtId="166" fontId="15" fillId="16" borderId="0" xfId="25" applyNumberFormat="1" applyFont="1" applyFill="1" applyBorder="1" applyAlignment="1" applyProtection="1">
      <alignment horizontal="right"/>
    </xf>
    <xf numFmtId="166" fontId="15" fillId="10" borderId="0" xfId="25" applyNumberFormat="1" applyFont="1" applyFill="1" applyBorder="1" applyAlignment="1" applyProtection="1">
      <alignment horizontal="right"/>
    </xf>
    <xf numFmtId="181" fontId="23" fillId="12" borderId="1" xfId="0" applyNumberFormat="1" applyFont="1" applyFill="1" applyBorder="1" applyAlignment="1" applyProtection="1">
      <alignment horizontal="right"/>
    </xf>
    <xf numFmtId="166" fontId="15" fillId="9" borderId="0" xfId="25" applyNumberFormat="1" applyFont="1" applyFill="1" applyBorder="1" applyAlignment="1" applyProtection="1">
      <alignment horizontal="right"/>
    </xf>
    <xf numFmtId="38" fontId="15" fillId="11" borderId="0" xfId="0" applyNumberFormat="1" applyFont="1" applyFill="1" applyBorder="1" applyProtection="1"/>
    <xf numFmtId="164" fontId="19" fillId="14" borderId="1" xfId="27" applyNumberFormat="1" applyFont="1" applyFill="1" applyBorder="1" applyAlignment="1" applyProtection="1"/>
    <xf numFmtId="0" fontId="19" fillId="12" borderId="1" xfId="27" applyFont="1" applyFill="1" applyBorder="1" applyAlignment="1" applyProtection="1"/>
    <xf numFmtId="9" fontId="19" fillId="13" borderId="1" xfId="25" applyFont="1" applyFill="1" applyBorder="1" applyAlignment="1" applyProtection="1">
      <alignment horizontal="right"/>
    </xf>
    <xf numFmtId="0" fontId="19" fillId="12" borderId="0" xfId="22" applyNumberFormat="1" applyFont="1" applyFill="1" applyBorder="1" applyAlignment="1" applyProtection="1">
      <alignment horizontal="center"/>
    </xf>
    <xf numFmtId="3" fontId="19" fillId="12" borderId="0" xfId="18" applyNumberFormat="1" applyFont="1" applyFill="1" applyBorder="1" applyAlignment="1" applyProtection="1">
      <alignment horizontal="center"/>
    </xf>
    <xf numFmtId="164" fontId="17" fillId="13" borderId="1" xfId="0" applyNumberFormat="1" applyFont="1" applyFill="1" applyBorder="1" applyAlignment="1" applyProtection="1">
      <alignment horizontal="right"/>
    </xf>
    <xf numFmtId="164" fontId="15" fillId="16" borderId="0" xfId="0" applyNumberFormat="1" applyFont="1" applyFill="1" applyBorder="1" applyProtection="1"/>
    <xf numFmtId="164" fontId="19" fillId="13" borderId="1" xfId="25" applyNumberFormat="1" applyFont="1" applyFill="1" applyBorder="1" applyAlignment="1" applyProtection="1">
      <alignment horizontal="right"/>
    </xf>
    <xf numFmtId="164" fontId="19" fillId="13" borderId="0" xfId="27" applyNumberFormat="1" applyFont="1" applyFill="1" applyBorder="1" applyAlignment="1" applyProtection="1">
      <alignment horizontal="right"/>
    </xf>
    <xf numFmtId="164" fontId="19" fillId="13" borderId="1" xfId="27" applyNumberFormat="1" applyFont="1" applyFill="1" applyBorder="1" applyAlignment="1" applyProtection="1"/>
    <xf numFmtId="168" fontId="17" fillId="13" borderId="1" xfId="4" applyNumberFormat="1" applyFont="1" applyFill="1" applyBorder="1" applyAlignment="1" applyProtection="1">
      <alignment horizontal="right"/>
    </xf>
    <xf numFmtId="181" fontId="20" fillId="9" borderId="1" xfId="4" applyNumberFormat="1" applyFont="1" applyFill="1" applyBorder="1" applyProtection="1">
      <protection locked="0"/>
    </xf>
    <xf numFmtId="181" fontId="19" fillId="9" borderId="1" xfId="4" applyNumberFormat="1" applyFont="1" applyFill="1" applyBorder="1" applyAlignment="1" applyProtection="1">
      <protection locked="0"/>
    </xf>
    <xf numFmtId="181" fontId="17" fillId="9" borderId="1" xfId="4" applyNumberFormat="1" applyFont="1" applyFill="1" applyBorder="1" applyAlignment="1" applyProtection="1">
      <protection locked="0"/>
    </xf>
    <xf numFmtId="178" fontId="20" fillId="16" borderId="1" xfId="0" applyNumberFormat="1" applyFont="1" applyFill="1" applyBorder="1" applyProtection="1"/>
    <xf numFmtId="178" fontId="15" fillId="16" borderId="1" xfId="0" applyNumberFormat="1" applyFont="1" applyFill="1" applyBorder="1" applyProtection="1"/>
    <xf numFmtId="178" fontId="20" fillId="16" borderId="1" xfId="0" applyNumberFormat="1" applyFont="1" applyFill="1" applyBorder="1" applyAlignment="1" applyProtection="1">
      <alignment horizontal="right"/>
    </xf>
    <xf numFmtId="181" fontId="20" fillId="9" borderId="1" xfId="4" applyNumberFormat="1" applyFont="1" applyFill="1" applyBorder="1" applyProtection="1"/>
    <xf numFmtId="181" fontId="17" fillId="12" borderId="25" xfId="27" applyNumberFormat="1" applyFont="1" applyFill="1" applyBorder="1" applyAlignment="1" applyProtection="1"/>
    <xf numFmtId="182" fontId="19" fillId="9" borderId="1" xfId="4" applyNumberFormat="1" applyFont="1" applyFill="1" applyBorder="1" applyAlignment="1" applyProtection="1">
      <protection locked="0"/>
    </xf>
    <xf numFmtId="182" fontId="20" fillId="9" borderId="1" xfId="4" applyNumberFormat="1" applyFont="1" applyFill="1" applyBorder="1" applyProtection="1">
      <protection locked="0"/>
    </xf>
    <xf numFmtId="182" fontId="17" fillId="9" borderId="1" xfId="4" applyNumberFormat="1" applyFont="1" applyFill="1" applyBorder="1" applyAlignment="1" applyProtection="1">
      <protection locked="0"/>
    </xf>
    <xf numFmtId="182" fontId="52" fillId="9" borderId="1" xfId="4" applyNumberFormat="1" applyFont="1" applyFill="1" applyBorder="1" applyAlignment="1" applyProtection="1">
      <protection locked="0"/>
    </xf>
    <xf numFmtId="4" fontId="17" fillId="13" borderId="1" xfId="0" applyNumberFormat="1" applyFont="1" applyFill="1" applyBorder="1" applyAlignment="1" applyProtection="1">
      <alignment horizontal="right"/>
    </xf>
    <xf numFmtId="165" fontId="17" fillId="13" borderId="1" xfId="27" applyNumberFormat="1" applyFont="1" applyFill="1" applyBorder="1" applyAlignment="1" applyProtection="1">
      <alignment horizontal="right"/>
    </xf>
    <xf numFmtId="165" fontId="19" fillId="13" borderId="1" xfId="0" applyNumberFormat="1" applyFont="1" applyFill="1" applyBorder="1" applyAlignment="1" applyProtection="1">
      <alignment horizontal="right"/>
    </xf>
    <xf numFmtId="165" fontId="19" fillId="13" borderId="1" xfId="27" applyNumberFormat="1" applyFont="1" applyFill="1" applyBorder="1" applyAlignment="1" applyProtection="1">
      <alignment horizontal="right"/>
    </xf>
    <xf numFmtId="165" fontId="52" fillId="13" borderId="1" xfId="27" applyNumberFormat="1" applyFont="1" applyFill="1" applyBorder="1" applyAlignment="1" applyProtection="1">
      <alignment horizontal="right"/>
    </xf>
    <xf numFmtId="165" fontId="20" fillId="16" borderId="1" xfId="0" applyNumberFormat="1" applyFont="1" applyFill="1" applyBorder="1" applyAlignment="1" applyProtection="1">
      <alignment horizontal="right"/>
    </xf>
    <xf numFmtId="181" fontId="17" fillId="12" borderId="1" xfId="0" applyNumberFormat="1" applyFont="1" applyFill="1" applyBorder="1" applyAlignment="1" applyProtection="1">
      <alignment horizontal="center"/>
    </xf>
    <xf numFmtId="181" fontId="17" fillId="9" borderId="1" xfId="0" applyNumberFormat="1" applyFont="1" applyFill="1" applyBorder="1" applyAlignment="1" applyProtection="1"/>
    <xf numFmtId="181" fontId="20" fillId="9" borderId="1" xfId="4" applyNumberFormat="1" applyFont="1" applyFill="1" applyBorder="1" applyAlignment="1" applyProtection="1"/>
    <xf numFmtId="181" fontId="19" fillId="12" borderId="1" xfId="0" applyNumberFormat="1" applyFont="1" applyFill="1" applyBorder="1" applyAlignment="1" applyProtection="1">
      <alignment horizontal="center"/>
    </xf>
    <xf numFmtId="0" fontId="17" fillId="13" borderId="1" xfId="0" applyNumberFormat="1" applyFont="1" applyFill="1" applyBorder="1" applyAlignment="1" applyProtection="1">
      <alignment horizontal="center"/>
    </xf>
    <xf numFmtId="181" fontId="17" fillId="14" borderId="1" xfId="0" applyNumberFormat="1" applyFont="1" applyFill="1" applyBorder="1" applyAlignment="1" applyProtection="1">
      <alignment horizontal="center"/>
    </xf>
    <xf numFmtId="166" fontId="15" fillId="9" borderId="1" xfId="25" applyNumberFormat="1" applyFont="1" applyFill="1" applyBorder="1" applyAlignment="1" applyProtection="1">
      <alignment horizontal="right"/>
    </xf>
    <xf numFmtId="166" fontId="20" fillId="9" borderId="1" xfId="25" applyNumberFormat="1" applyFont="1" applyFill="1" applyBorder="1" applyAlignment="1" applyProtection="1">
      <alignment horizontal="right"/>
    </xf>
    <xf numFmtId="166" fontId="17" fillId="9" borderId="1" xfId="25" applyNumberFormat="1" applyFont="1" applyFill="1" applyBorder="1" applyAlignment="1" applyProtection="1">
      <alignment horizontal="right"/>
    </xf>
    <xf numFmtId="38" fontId="10" fillId="12" borderId="0" xfId="0" applyNumberFormat="1" applyFont="1" applyFill="1" applyBorder="1" applyAlignment="1" applyProtection="1"/>
    <xf numFmtId="181" fontId="15" fillId="11" borderId="0" xfId="0" applyNumberFormat="1" applyFont="1" applyFill="1"/>
    <xf numFmtId="38" fontId="19" fillId="14" borderId="10" xfId="0" applyNumberFormat="1" applyFont="1" applyFill="1" applyBorder="1" applyAlignment="1" applyProtection="1"/>
    <xf numFmtId="38" fontId="19" fillId="13" borderId="10" xfId="0" applyNumberFormat="1" applyFont="1" applyFill="1" applyBorder="1" applyAlignment="1" applyProtection="1"/>
    <xf numFmtId="38" fontId="19" fillId="19" borderId="10" xfId="0" applyNumberFormat="1" applyFont="1" applyFill="1" applyBorder="1" applyAlignment="1" applyProtection="1"/>
    <xf numFmtId="38" fontId="19" fillId="12" borderId="10" xfId="0" applyNumberFormat="1" applyFont="1" applyFill="1" applyBorder="1" applyAlignment="1" applyProtection="1"/>
    <xf numFmtId="166" fontId="19" fillId="12" borderId="10" xfId="25" applyNumberFormat="1" applyFont="1" applyFill="1" applyBorder="1" applyAlignment="1" applyProtection="1"/>
    <xf numFmtId="38" fontId="19" fillId="12" borderId="0" xfId="0" applyNumberFormat="1" applyFont="1" applyFill="1" applyBorder="1" applyAlignment="1" applyProtection="1"/>
    <xf numFmtId="38" fontId="20" fillId="9" borderId="0" xfId="0" applyNumberFormat="1" applyFont="1" applyFill="1" applyBorder="1" applyAlignment="1" applyProtection="1"/>
    <xf numFmtId="181" fontId="47" fillId="15" borderId="26" xfId="27" applyNumberFormat="1" applyFont="1" applyFill="1" applyBorder="1" applyAlignment="1" applyProtection="1">
      <alignment horizontal="center"/>
    </xf>
    <xf numFmtId="181" fontId="20" fillId="9" borderId="26" xfId="0" applyNumberFormat="1" applyFont="1" applyFill="1" applyBorder="1" applyProtection="1"/>
    <xf numFmtId="181" fontId="20" fillId="9" borderId="27" xfId="0" applyNumberFormat="1" applyFont="1" applyFill="1" applyBorder="1" applyProtection="1"/>
    <xf numFmtId="181" fontId="47" fillId="15" borderId="11" xfId="27" applyNumberFormat="1" applyFont="1" applyFill="1" applyBorder="1" applyAlignment="1" applyProtection="1">
      <alignment horizontal="center"/>
    </xf>
    <xf numFmtId="164" fontId="19" fillId="14" borderId="28" xfId="0" applyNumberFormat="1" applyFont="1" applyFill="1" applyBorder="1" applyAlignment="1" applyProtection="1"/>
    <xf numFmtId="164" fontId="19" fillId="13" borderId="28" xfId="0" applyNumberFormat="1" applyFont="1" applyFill="1" applyBorder="1" applyAlignment="1" applyProtection="1"/>
    <xf numFmtId="164" fontId="19" fillId="19" borderId="28" xfId="0" applyNumberFormat="1" applyFont="1" applyFill="1" applyBorder="1" applyAlignment="1" applyProtection="1"/>
    <xf numFmtId="166" fontId="19" fillId="12" borderId="28" xfId="25" applyNumberFormat="1" applyFont="1" applyFill="1" applyBorder="1" applyAlignment="1" applyProtection="1">
      <alignment horizontal="right"/>
    </xf>
    <xf numFmtId="180" fontId="17" fillId="13" borderId="1" xfId="4" applyNumberFormat="1" applyFont="1" applyFill="1" applyBorder="1" applyAlignment="1" applyProtection="1">
      <alignment horizontal="right"/>
    </xf>
    <xf numFmtId="0" fontId="58" fillId="10" borderId="0" xfId="0" applyFont="1" applyFill="1" applyBorder="1" applyAlignment="1">
      <alignment horizontal="center"/>
    </xf>
    <xf numFmtId="0" fontId="58" fillId="16" borderId="0" xfId="0" applyFont="1" applyFill="1" applyBorder="1" applyAlignment="1">
      <alignment horizontal="center"/>
    </xf>
    <xf numFmtId="1" fontId="58" fillId="16" borderId="0" xfId="0" applyNumberFormat="1" applyFont="1" applyFill="1" applyBorder="1" applyAlignment="1">
      <alignment horizontal="center"/>
    </xf>
    <xf numFmtId="0" fontId="58" fillId="20" borderId="0" xfId="0" applyFont="1" applyFill="1" applyBorder="1" applyAlignment="1">
      <alignment horizontal="center"/>
    </xf>
    <xf numFmtId="181" fontId="52" fillId="14" borderId="1" xfId="25" applyNumberFormat="1" applyFont="1" applyFill="1" applyBorder="1" applyAlignment="1" applyProtection="1">
      <alignment horizontal="right"/>
      <protection locked="0"/>
    </xf>
    <xf numFmtId="166" fontId="10" fillId="12" borderId="29" xfId="25" applyNumberFormat="1" applyFont="1" applyFill="1" applyBorder="1" applyAlignment="1" applyProtection="1">
      <alignment horizontal="right"/>
    </xf>
    <xf numFmtId="166" fontId="11" fillId="9" borderId="29" xfId="25" applyNumberFormat="1" applyFont="1" applyFill="1" applyBorder="1" applyAlignment="1" applyProtection="1">
      <alignment horizontal="right"/>
    </xf>
    <xf numFmtId="181" fontId="20" fillId="11" borderId="0" xfId="0" applyNumberFormat="1" applyFont="1" applyFill="1"/>
    <xf numFmtId="181" fontId="20" fillId="9" borderId="0" xfId="0" applyNumberFormat="1" applyFont="1" applyFill="1"/>
    <xf numFmtId="38" fontId="17" fillId="12" borderId="0" xfId="0" applyNumberFormat="1" applyFont="1" applyFill="1" applyBorder="1" applyAlignment="1" applyProtection="1"/>
    <xf numFmtId="166" fontId="10" fillId="12" borderId="0" xfId="25" applyNumberFormat="1" applyFont="1" applyFill="1" applyBorder="1" applyAlignment="1" applyProtection="1">
      <alignment horizontal="right"/>
    </xf>
    <xf numFmtId="166" fontId="11" fillId="9" borderId="0" xfId="25" applyNumberFormat="1" applyFont="1" applyFill="1" applyBorder="1" applyAlignment="1" applyProtection="1">
      <alignment horizontal="right"/>
    </xf>
    <xf numFmtId="166" fontId="12" fillId="12" borderId="0" xfId="25" applyNumberFormat="1" applyFont="1" applyFill="1" applyBorder="1" applyAlignment="1" applyProtection="1">
      <alignment horizontal="right"/>
    </xf>
    <xf numFmtId="0" fontId="51" fillId="11" borderId="0" xfId="22" applyFont="1" applyFill="1" applyProtection="1"/>
    <xf numFmtId="0" fontId="23" fillId="12" borderId="0" xfId="22" applyNumberFormat="1" applyFont="1" applyFill="1" applyBorder="1" applyAlignment="1" applyProtection="1">
      <alignment horizontal="center"/>
    </xf>
    <xf numFmtId="38" fontId="51" fillId="9" borderId="0" xfId="18" applyNumberFormat="1" applyFont="1" applyFill="1" applyProtection="1"/>
    <xf numFmtId="0" fontId="51" fillId="11" borderId="0" xfId="22" applyFont="1" applyFill="1" applyBorder="1" applyProtection="1"/>
    <xf numFmtId="0" fontId="51" fillId="0" borderId="0" xfId="0" applyFont="1"/>
    <xf numFmtId="171" fontId="51" fillId="0" borderId="0" xfId="0" applyNumberFormat="1" applyFont="1"/>
    <xf numFmtId="0" fontId="20" fillId="11" borderId="0" xfId="22" applyFont="1" applyFill="1" applyProtection="1"/>
    <xf numFmtId="38" fontId="20" fillId="9" borderId="0" xfId="18" applyNumberFormat="1" applyFont="1" applyFill="1" applyProtection="1"/>
    <xf numFmtId="171" fontId="20" fillId="0" borderId="0" xfId="0" applyNumberFormat="1" applyFont="1"/>
    <xf numFmtId="0" fontId="19" fillId="12" borderId="0" xfId="27" applyFont="1" applyFill="1" applyBorder="1" applyAlignment="1" applyProtection="1">
      <alignment horizontal="left"/>
    </xf>
    <xf numFmtId="0" fontId="52" fillId="12" borderId="0" xfId="27" applyFont="1" applyFill="1" applyBorder="1" applyAlignment="1" applyProtection="1">
      <alignment horizontal="left" indent="1"/>
    </xf>
    <xf numFmtId="186" fontId="19" fillId="13" borderId="1" xfId="27" applyNumberFormat="1" applyFont="1" applyFill="1" applyBorder="1" applyAlignment="1" applyProtection="1"/>
    <xf numFmtId="186" fontId="52" fillId="13" borderId="1" xfId="27" applyNumberFormat="1" applyFont="1" applyFill="1" applyBorder="1" applyAlignment="1" applyProtection="1"/>
    <xf numFmtId="185" fontId="19" fillId="13" borderId="1" xfId="27" applyNumberFormat="1" applyFont="1" applyFill="1" applyBorder="1" applyAlignment="1" applyProtection="1"/>
    <xf numFmtId="186" fontId="19" fillId="14" borderId="1" xfId="27" applyNumberFormat="1" applyFont="1" applyFill="1" applyBorder="1" applyAlignment="1" applyProtection="1">
      <alignment horizontal="right"/>
    </xf>
    <xf numFmtId="186" fontId="52" fillId="14" borderId="1" xfId="27" applyNumberFormat="1" applyFont="1" applyFill="1" applyBorder="1" applyAlignment="1" applyProtection="1">
      <alignment horizontal="right"/>
    </xf>
    <xf numFmtId="186" fontId="17" fillId="14" borderId="1" xfId="27" applyNumberFormat="1" applyFont="1" applyFill="1" applyBorder="1" applyAlignment="1" applyProtection="1">
      <alignment horizontal="right"/>
    </xf>
    <xf numFmtId="186" fontId="19" fillId="12" borderId="1" xfId="27" applyNumberFormat="1" applyFont="1" applyFill="1" applyBorder="1" applyAlignment="1" applyProtection="1">
      <alignment horizontal="right"/>
    </xf>
    <xf numFmtId="186" fontId="52" fillId="12" borderId="1" xfId="27" applyNumberFormat="1" applyFont="1" applyFill="1" applyBorder="1" applyAlignment="1" applyProtection="1">
      <alignment horizontal="right"/>
    </xf>
    <xf numFmtId="186" fontId="17" fillId="12" borderId="1" xfId="27" applyNumberFormat="1" applyFont="1" applyFill="1" applyBorder="1" applyAlignment="1" applyProtection="1">
      <alignment horizontal="right"/>
    </xf>
    <xf numFmtId="181" fontId="15" fillId="18" borderId="0" xfId="0" applyNumberFormat="1" applyFont="1" applyFill="1" applyBorder="1"/>
    <xf numFmtId="181" fontId="54" fillId="18" borderId="0" xfId="0" applyNumberFormat="1" applyFont="1" applyFill="1" applyBorder="1"/>
    <xf numFmtId="181" fontId="54" fillId="18" borderId="0" xfId="0" applyNumberFormat="1" applyFont="1" applyFill="1"/>
    <xf numFmtId="38" fontId="19" fillId="14" borderId="1" xfId="0" applyNumberFormat="1" applyFont="1" applyFill="1" applyBorder="1" applyAlignment="1" applyProtection="1"/>
    <xf numFmtId="38" fontId="19" fillId="13" borderId="1" xfId="0" applyNumberFormat="1" applyFont="1" applyFill="1" applyBorder="1" applyAlignment="1" applyProtection="1"/>
    <xf numFmtId="38" fontId="20" fillId="10" borderId="1" xfId="0" applyNumberFormat="1" applyFont="1" applyFill="1" applyBorder="1" applyAlignment="1" applyProtection="1"/>
    <xf numFmtId="38" fontId="20" fillId="16" borderId="1" xfId="0" applyNumberFormat="1" applyFont="1" applyFill="1" applyBorder="1" applyAlignment="1" applyProtection="1"/>
    <xf numFmtId="38" fontId="15" fillId="10" borderId="0" xfId="0" applyNumberFormat="1" applyFont="1" applyFill="1"/>
    <xf numFmtId="38" fontId="58" fillId="10" borderId="0" xfId="0" applyNumberFormat="1" applyFont="1" applyFill="1" applyBorder="1" applyAlignment="1">
      <alignment horizontal="center"/>
    </xf>
    <xf numFmtId="38" fontId="58" fillId="16" borderId="0" xfId="0" applyNumberFormat="1" applyFont="1" applyFill="1" applyBorder="1" applyAlignment="1">
      <alignment horizontal="center"/>
    </xf>
    <xf numFmtId="38" fontId="17" fillId="14" borderId="1" xfId="0" applyNumberFormat="1" applyFont="1" applyFill="1" applyBorder="1" applyAlignment="1" applyProtection="1"/>
    <xf numFmtId="38" fontId="17" fillId="13" borderId="1" xfId="0" applyNumberFormat="1" applyFont="1" applyFill="1" applyBorder="1" applyAlignment="1" applyProtection="1"/>
    <xf numFmtId="38" fontId="17" fillId="9" borderId="0" xfId="22" applyNumberFormat="1" applyFont="1" applyFill="1" applyBorder="1" applyProtection="1"/>
    <xf numFmtId="9" fontId="17" fillId="14" borderId="1" xfId="25" applyNumberFormat="1" applyFont="1" applyFill="1" applyBorder="1" applyAlignment="1" applyProtection="1">
      <alignment horizontal="right"/>
    </xf>
    <xf numFmtId="185" fontId="17" fillId="13" borderId="1" xfId="27" applyNumberFormat="1" applyFont="1" applyFill="1" applyBorder="1" applyAlignment="1" applyProtection="1"/>
    <xf numFmtId="174" fontId="10" fillId="12" borderId="1" xfId="28" applyNumberFormat="1" applyFont="1" applyFill="1" applyBorder="1" applyAlignment="1"/>
    <xf numFmtId="9" fontId="10" fillId="12" borderId="1" xfId="25" applyFont="1" applyFill="1" applyBorder="1" applyAlignment="1"/>
    <xf numFmtId="174" fontId="10" fillId="13" borderId="1" xfId="28" applyNumberFormat="1" applyFont="1" applyFill="1" applyBorder="1" applyAlignment="1"/>
    <xf numFmtId="9" fontId="10" fillId="12" borderId="1" xfId="25" applyNumberFormat="1" applyFont="1" applyFill="1" applyBorder="1" applyAlignment="1"/>
    <xf numFmtId="166" fontId="10" fillId="12" borderId="1" xfId="25" applyNumberFormat="1" applyFont="1" applyFill="1" applyBorder="1" applyAlignment="1"/>
    <xf numFmtId="174" fontId="3" fillId="13" borderId="1" xfId="28" applyNumberFormat="1" applyFont="1" applyFill="1" applyBorder="1" applyAlignment="1"/>
    <xf numFmtId="175" fontId="10" fillId="12" borderId="1" xfId="28" applyNumberFormat="1" applyFont="1" applyFill="1" applyBorder="1" applyAlignment="1"/>
    <xf numFmtId="175" fontId="10" fillId="13" borderId="1" xfId="28" applyNumberFormat="1" applyFont="1" applyFill="1" applyBorder="1" applyAlignment="1"/>
    <xf numFmtId="174" fontId="10" fillId="12" borderId="1" xfId="25" applyNumberFormat="1" applyFont="1" applyFill="1" applyBorder="1" applyAlignment="1"/>
    <xf numFmtId="9" fontId="10" fillId="12" borderId="1" xfId="25" applyNumberFormat="1" applyFont="1" applyFill="1" applyBorder="1" applyAlignment="1">
      <alignment horizontal="right"/>
    </xf>
    <xf numFmtId="176" fontId="10" fillId="12" borderId="1" xfId="28" applyNumberFormat="1" applyFont="1" applyFill="1" applyBorder="1" applyAlignment="1"/>
    <xf numFmtId="176" fontId="10" fillId="13" borderId="1" xfId="28" applyNumberFormat="1" applyFont="1" applyFill="1" applyBorder="1" applyAlignment="1"/>
    <xf numFmtId="166" fontId="12" fillId="12" borderId="29" xfId="25" applyNumberFormat="1" applyFont="1" applyFill="1" applyBorder="1" applyAlignment="1" applyProtection="1">
      <alignment horizontal="right"/>
    </xf>
    <xf numFmtId="181" fontId="20" fillId="16" borderId="1" xfId="0" applyNumberFormat="1" applyFont="1" applyFill="1" applyBorder="1" applyProtection="1"/>
    <xf numFmtId="0" fontId="17" fillId="12" borderId="0" xfId="27" quotePrefix="1" applyFont="1" applyFill="1" applyBorder="1" applyAlignment="1" applyProtection="1"/>
    <xf numFmtId="38" fontId="19" fillId="9" borderId="0" xfId="22" applyNumberFormat="1" applyFont="1" applyFill="1" applyProtection="1"/>
    <xf numFmtId="0" fontId="17" fillId="14" borderId="1" xfId="27" applyFont="1" applyFill="1" applyBorder="1" applyAlignment="1" applyProtection="1">
      <alignment horizontal="right"/>
    </xf>
    <xf numFmtId="0" fontId="17" fillId="12" borderId="1" xfId="27" applyFont="1" applyFill="1" applyBorder="1" applyAlignment="1" applyProtection="1">
      <alignment horizontal="right"/>
    </xf>
    <xf numFmtId="164" fontId="19" fillId="13" borderId="1" xfId="0" applyNumberFormat="1" applyFont="1" applyFill="1" applyBorder="1" applyAlignment="1" applyProtection="1">
      <alignment horizontal="right"/>
    </xf>
    <xf numFmtId="0" fontId="17" fillId="12" borderId="29" xfId="18" applyNumberFormat="1" applyFont="1" applyFill="1" applyBorder="1" applyAlignment="1" applyProtection="1">
      <alignment horizontal="center"/>
    </xf>
    <xf numFmtId="3" fontId="17" fillId="12" borderId="29" xfId="18" applyNumberFormat="1" applyFont="1" applyFill="1" applyBorder="1" applyAlignment="1" applyProtection="1">
      <alignment horizontal="center"/>
    </xf>
    <xf numFmtId="38" fontId="15" fillId="9" borderId="29" xfId="18" applyNumberFormat="1" applyFont="1" applyFill="1" applyBorder="1" applyProtection="1"/>
    <xf numFmtId="164" fontId="17" fillId="13" borderId="23" xfId="27" applyNumberFormat="1" applyFont="1" applyFill="1" applyBorder="1" applyAlignment="1" applyProtection="1">
      <alignment horizontal="right"/>
    </xf>
    <xf numFmtId="3" fontId="17" fillId="14" borderId="23" xfId="27" applyNumberFormat="1" applyFont="1" applyFill="1" applyBorder="1" applyAlignment="1" applyProtection="1">
      <alignment horizontal="right"/>
    </xf>
    <xf numFmtId="3" fontId="17" fillId="12" borderId="23" xfId="27" applyNumberFormat="1" applyFont="1" applyFill="1" applyBorder="1" applyAlignment="1" applyProtection="1">
      <alignment horizontal="right"/>
    </xf>
    <xf numFmtId="0" fontId="20" fillId="0" borderId="0" xfId="0" applyFont="1" applyBorder="1"/>
    <xf numFmtId="0" fontId="17" fillId="13" borderId="1" xfId="27" applyFont="1" applyFill="1" applyBorder="1" applyAlignment="1" applyProtection="1">
      <alignment horizontal="right"/>
    </xf>
    <xf numFmtId="3" fontId="19" fillId="12" borderId="0" xfId="19" applyNumberFormat="1" applyFont="1" applyFill="1" applyBorder="1" applyAlignment="1" applyProtection="1">
      <alignment horizontal="center"/>
    </xf>
    <xf numFmtId="0" fontId="15" fillId="9" borderId="0" xfId="27" applyFont="1" applyFill="1" applyAlignment="1" applyProtection="1">
      <alignment horizontal="right"/>
    </xf>
    <xf numFmtId="181" fontId="15" fillId="9" borderId="0" xfId="4" applyNumberFormat="1" applyFont="1" applyFill="1" applyBorder="1" applyProtection="1">
      <protection locked="0"/>
    </xf>
    <xf numFmtId="181" fontId="17" fillId="12" borderId="18" xfId="0" applyNumberFormat="1" applyFont="1" applyFill="1" applyBorder="1" applyAlignment="1" applyProtection="1"/>
    <xf numFmtId="181" fontId="23" fillId="12" borderId="0" xfId="0" applyNumberFormat="1" applyFont="1" applyFill="1" applyBorder="1" applyAlignment="1" applyProtection="1"/>
    <xf numFmtId="182" fontId="23" fillId="9" borderId="1" xfId="4" applyNumberFormat="1" applyFont="1" applyFill="1" applyBorder="1" applyAlignment="1" applyProtection="1">
      <protection locked="0"/>
    </xf>
    <xf numFmtId="181" fontId="23" fillId="9" borderId="0" xfId="4" applyNumberFormat="1" applyFont="1" applyFill="1" applyBorder="1" applyAlignment="1" applyProtection="1">
      <protection locked="0"/>
    </xf>
    <xf numFmtId="183" fontId="17" fillId="13" borderId="1" xfId="0" applyNumberFormat="1" applyFont="1" applyFill="1" applyBorder="1" applyAlignment="1" applyProtection="1">
      <alignment horizontal="right"/>
    </xf>
    <xf numFmtId="166" fontId="19" fillId="19" borderId="1" xfId="25" applyNumberFormat="1" applyFont="1" applyFill="1" applyBorder="1" applyAlignment="1" applyProtection="1">
      <alignment horizontal="right"/>
    </xf>
    <xf numFmtId="166" fontId="17" fillId="19" borderId="1" xfId="25" applyNumberFormat="1" applyFont="1" applyFill="1" applyBorder="1" applyAlignment="1" applyProtection="1">
      <alignment horizontal="right"/>
    </xf>
    <xf numFmtId="164" fontId="52" fillId="13" borderId="1" xfId="27" applyNumberFormat="1" applyFont="1" applyFill="1" applyBorder="1" applyAlignment="1" applyProtection="1">
      <alignment horizontal="right"/>
    </xf>
    <xf numFmtId="3" fontId="52" fillId="12" borderId="1" xfId="27" applyNumberFormat="1" applyFont="1" applyFill="1" applyBorder="1" applyAlignment="1" applyProtection="1">
      <alignment horizontal="right"/>
    </xf>
    <xf numFmtId="38" fontId="51" fillId="9" borderId="0" xfId="18" applyNumberFormat="1" applyFont="1" applyFill="1" applyBorder="1" applyProtection="1"/>
    <xf numFmtId="0" fontId="51" fillId="0" borderId="0" xfId="0" applyFont="1" applyBorder="1"/>
    <xf numFmtId="0" fontId="52" fillId="12" borderId="0" xfId="27" quotePrefix="1" applyFont="1" applyFill="1" applyBorder="1" applyAlignment="1" applyProtection="1">
      <alignment horizontal="left" indent="1"/>
    </xf>
    <xf numFmtId="183" fontId="52" fillId="13" borderId="1" xfId="0" applyNumberFormat="1" applyFont="1" applyFill="1" applyBorder="1" applyAlignment="1" applyProtection="1">
      <alignment horizontal="right"/>
      <protection locked="0"/>
    </xf>
    <xf numFmtId="183" fontId="52" fillId="12" borderId="1" xfId="0" applyNumberFormat="1" applyFont="1" applyFill="1" applyBorder="1" applyAlignment="1" applyProtection="1">
      <alignment horizontal="right"/>
    </xf>
    <xf numFmtId="181" fontId="51" fillId="9" borderId="0" xfId="0" applyNumberFormat="1" applyFont="1" applyFill="1" applyAlignment="1" applyProtection="1">
      <alignment horizontal="right"/>
    </xf>
    <xf numFmtId="181" fontId="51" fillId="9" borderId="0" xfId="0" quotePrefix="1" applyNumberFormat="1" applyFont="1" applyFill="1" applyBorder="1" applyAlignment="1" applyProtection="1">
      <alignment horizontal="left" wrapText="1" indent="1"/>
    </xf>
    <xf numFmtId="181" fontId="51" fillId="9" borderId="0" xfId="0" quotePrefix="1" applyNumberFormat="1" applyFont="1" applyFill="1" applyBorder="1" applyAlignment="1" applyProtection="1">
      <alignment horizontal="left" indent="1"/>
    </xf>
    <xf numFmtId="0" fontId="58" fillId="10" borderId="0" xfId="0" applyFont="1" applyFill="1" applyBorder="1" applyAlignment="1">
      <alignment horizontal="centerContinuous"/>
    </xf>
    <xf numFmtId="0" fontId="58" fillId="16" borderId="0" xfId="0" applyFont="1" applyFill="1" applyBorder="1" applyAlignment="1">
      <alignment horizontal="centerContinuous"/>
    </xf>
    <xf numFmtId="1" fontId="58" fillId="16" borderId="0" xfId="0" applyNumberFormat="1" applyFont="1" applyFill="1" applyBorder="1" applyAlignment="1">
      <alignment horizontal="centerContinuous"/>
    </xf>
    <xf numFmtId="0" fontId="58" fillId="20" borderId="0" xfId="0" applyFont="1" applyFill="1" applyBorder="1" applyAlignment="1">
      <alignment horizontal="centerContinuous"/>
    </xf>
    <xf numFmtId="38" fontId="58" fillId="16" borderId="0" xfId="0" applyNumberFormat="1" applyFont="1" applyFill="1" applyBorder="1" applyAlignment="1">
      <alignment horizontal="centerContinuous"/>
    </xf>
    <xf numFmtId="9" fontId="15" fillId="0" borderId="0" xfId="25" applyFont="1"/>
    <xf numFmtId="0" fontId="13" fillId="10" borderId="0" xfId="0" applyFont="1" applyFill="1" applyBorder="1"/>
    <xf numFmtId="181" fontId="19" fillId="12" borderId="0" xfId="16" applyNumberFormat="1" applyFont="1" applyFill="1" applyBorder="1" applyAlignment="1" applyProtection="1"/>
    <xf numFmtId="165" fontId="19" fillId="13" borderId="1" xfId="16" applyNumberFormat="1" applyFont="1" applyFill="1" applyBorder="1" applyAlignment="1" applyProtection="1">
      <alignment horizontal="right"/>
    </xf>
    <xf numFmtId="182" fontId="19" fillId="9" borderId="1" xfId="5" applyNumberFormat="1" applyFont="1" applyFill="1" applyBorder="1" applyAlignment="1" applyProtection="1">
      <protection locked="0"/>
    </xf>
    <xf numFmtId="181" fontId="19" fillId="9" borderId="0" xfId="5" applyNumberFormat="1" applyFont="1" applyFill="1" applyBorder="1" applyAlignment="1" applyProtection="1">
      <protection locked="0"/>
    </xf>
    <xf numFmtId="0" fontId="13" fillId="16" borderId="0" xfId="0" applyFont="1" applyFill="1" applyBorder="1"/>
    <xf numFmtId="0" fontId="13" fillId="9" borderId="0" xfId="0" applyFont="1" applyFill="1" applyBorder="1"/>
    <xf numFmtId="0" fontId="24" fillId="9" borderId="0" xfId="0" applyFont="1" applyFill="1" applyBorder="1"/>
    <xf numFmtId="0" fontId="58" fillId="16" borderId="0" xfId="0" applyFont="1" applyFill="1" applyBorder="1" applyAlignment="1">
      <alignment horizontal="left"/>
    </xf>
    <xf numFmtId="38" fontId="15" fillId="11" borderId="0" xfId="25" applyNumberFormat="1" applyFont="1" applyFill="1" applyBorder="1" applyProtection="1"/>
    <xf numFmtId="38" fontId="15" fillId="10" borderId="0" xfId="25" applyNumberFormat="1" applyFont="1" applyFill="1" applyBorder="1"/>
    <xf numFmtId="38" fontId="13" fillId="16" borderId="0" xfId="0" applyNumberFormat="1" applyFont="1" applyFill="1" applyBorder="1"/>
    <xf numFmtId="181" fontId="17" fillId="14" borderId="1" xfId="0" applyNumberFormat="1" applyFont="1" applyFill="1" applyBorder="1" applyAlignment="1" applyProtection="1">
      <alignment horizontal="right"/>
      <protection locked="0"/>
    </xf>
    <xf numFmtId="38" fontId="19" fillId="21" borderId="1" xfId="0" applyNumberFormat="1" applyFont="1" applyFill="1" applyBorder="1" applyAlignment="1" applyProtection="1"/>
    <xf numFmtId="38" fontId="17" fillId="21" borderId="1" xfId="0" applyNumberFormat="1" applyFont="1" applyFill="1" applyBorder="1" applyAlignment="1" applyProtection="1"/>
    <xf numFmtId="181" fontId="19" fillId="21" borderId="1" xfId="0" applyNumberFormat="1" applyFont="1" applyFill="1" applyBorder="1" applyAlignment="1" applyProtection="1">
      <alignment horizontal="right"/>
      <protection locked="0"/>
    </xf>
    <xf numFmtId="181" fontId="17" fillId="21" borderId="1" xfId="0" applyNumberFormat="1" applyFont="1" applyFill="1" applyBorder="1" applyAlignment="1" applyProtection="1">
      <alignment horizontal="right"/>
      <protection locked="0"/>
    </xf>
    <xf numFmtId="181" fontId="19" fillId="22" borderId="1" xfId="0" applyNumberFormat="1" applyFont="1" applyFill="1" applyBorder="1" applyAlignment="1" applyProtection="1">
      <alignment horizontal="right"/>
      <protection locked="0"/>
    </xf>
    <xf numFmtId="181" fontId="17" fillId="22" borderId="1" xfId="0" applyNumberFormat="1" applyFont="1" applyFill="1" applyBorder="1" applyAlignment="1" applyProtection="1">
      <alignment horizontal="right"/>
      <protection locked="0"/>
    </xf>
    <xf numFmtId="181" fontId="19" fillId="14" borderId="0" xfId="0" applyNumberFormat="1" applyFont="1" applyFill="1" applyBorder="1" applyAlignment="1" applyProtection="1">
      <alignment horizontal="right"/>
    </xf>
    <xf numFmtId="0" fontId="61" fillId="13" borderId="0" xfId="0" applyNumberFormat="1" applyFont="1" applyFill="1" applyBorder="1" applyAlignment="1" applyProtection="1">
      <alignment horizontal="center"/>
    </xf>
    <xf numFmtId="181" fontId="61" fillId="12" borderId="0" xfId="0" applyNumberFormat="1" applyFont="1" applyFill="1" applyBorder="1" applyAlignment="1" applyProtection="1">
      <alignment horizontal="center"/>
    </xf>
    <xf numFmtId="0" fontId="61" fillId="12" borderId="0" xfId="0" applyNumberFormat="1" applyFont="1" applyFill="1" applyBorder="1" applyAlignment="1" applyProtection="1">
      <alignment horizontal="center"/>
    </xf>
    <xf numFmtId="181" fontId="61" fillId="13" borderId="0" xfId="0" applyNumberFormat="1" applyFont="1" applyFill="1" applyBorder="1" applyAlignment="1" applyProtection="1">
      <alignment horizontal="center"/>
    </xf>
    <xf numFmtId="181" fontId="62" fillId="9" borderId="0" xfId="0" applyNumberFormat="1" applyFont="1" applyFill="1" applyBorder="1" applyProtection="1"/>
    <xf numFmtId="181" fontId="63" fillId="16" borderId="0" xfId="0" applyNumberFormat="1" applyFont="1" applyFill="1" applyBorder="1" applyProtection="1"/>
    <xf numFmtId="181" fontId="63" fillId="10" borderId="0" xfId="0" applyNumberFormat="1" applyFont="1" applyFill="1" applyProtection="1"/>
    <xf numFmtId="181" fontId="63" fillId="9" borderId="0" xfId="0" applyNumberFormat="1" applyFont="1" applyFill="1" applyBorder="1" applyProtection="1"/>
    <xf numFmtId="181" fontId="61" fillId="14" borderId="0" xfId="0" applyNumberFormat="1" applyFont="1" applyFill="1" applyBorder="1" applyAlignment="1" applyProtection="1">
      <alignment horizontal="right"/>
    </xf>
    <xf numFmtId="181" fontId="63" fillId="10" borderId="0" xfId="0" applyNumberFormat="1" applyFont="1" applyFill="1" applyBorder="1" applyProtection="1"/>
    <xf numFmtId="38" fontId="63" fillId="10" borderId="0" xfId="0" applyNumberFormat="1" applyFont="1" applyFill="1" applyBorder="1" applyProtection="1"/>
    <xf numFmtId="189" fontId="12" fillId="13" borderId="13" xfId="27" applyNumberFormat="1" applyFont="1" applyFill="1" applyBorder="1" applyAlignment="1" applyProtection="1">
      <alignment horizontal="right" wrapText="1"/>
    </xf>
    <xf numFmtId="190" fontId="12" fillId="13" borderId="17" xfId="27" quotePrefix="1" applyNumberFormat="1" applyFont="1" applyFill="1" applyBorder="1" applyAlignment="1" applyProtection="1">
      <alignment horizontal="right" wrapText="1"/>
    </xf>
    <xf numFmtId="189" fontId="12" fillId="14" borderId="13" xfId="27" applyNumberFormat="1" applyFont="1" applyFill="1" applyBorder="1" applyAlignment="1" applyProtection="1">
      <alignment horizontal="right" wrapText="1"/>
    </xf>
    <xf numFmtId="181" fontId="19" fillId="13" borderId="0" xfId="0" applyNumberFormat="1" applyFont="1" applyFill="1" applyBorder="1" applyAlignment="1" applyProtection="1">
      <alignment horizontal="right"/>
    </xf>
    <xf numFmtId="178" fontId="17" fillId="13" borderId="1" xfId="0" applyNumberFormat="1" applyFont="1" applyFill="1" applyBorder="1" applyAlignment="1" applyProtection="1">
      <protection locked="0"/>
    </xf>
    <xf numFmtId="181" fontId="17" fillId="14" borderId="1" xfId="27" applyNumberFormat="1" applyFont="1" applyFill="1" applyBorder="1" applyAlignment="1" applyProtection="1"/>
    <xf numFmtId="181" fontId="17" fillId="12" borderId="1" xfId="27" applyNumberFormat="1" applyFont="1" applyFill="1" applyBorder="1" applyAlignment="1" applyProtection="1"/>
    <xf numFmtId="181" fontId="20" fillId="9" borderId="1" xfId="4" applyNumberFormat="1" applyFont="1" applyFill="1" applyBorder="1" applyAlignment="1" applyProtection="1">
      <protection locked="0"/>
    </xf>
    <xf numFmtId="178" fontId="19" fillId="13" borderId="1" xfId="0" applyNumberFormat="1" applyFont="1" applyFill="1" applyBorder="1" applyAlignment="1" applyProtection="1">
      <protection locked="0"/>
    </xf>
    <xf numFmtId="181" fontId="19" fillId="14" borderId="1" xfId="27" applyNumberFormat="1" applyFont="1" applyFill="1" applyBorder="1" applyAlignment="1" applyProtection="1"/>
    <xf numFmtId="181" fontId="19" fillId="12" borderId="1" xfId="27" applyNumberFormat="1" applyFont="1" applyFill="1" applyBorder="1" applyAlignment="1" applyProtection="1"/>
    <xf numFmtId="181" fontId="19" fillId="13" borderId="1" xfId="27" applyNumberFormat="1" applyFont="1" applyFill="1" applyBorder="1" applyAlignment="1" applyProtection="1"/>
    <xf numFmtId="181" fontId="15" fillId="9" borderId="1" xfId="4" applyNumberFormat="1" applyFont="1" applyFill="1" applyBorder="1" applyAlignment="1" applyProtection="1">
      <protection locked="0"/>
    </xf>
    <xf numFmtId="181" fontId="17" fillId="13" borderId="1" xfId="27" applyNumberFormat="1" applyFont="1" applyFill="1" applyBorder="1" applyAlignment="1" applyProtection="1"/>
    <xf numFmtId="164" fontId="19" fillId="13" borderId="1" xfId="0" applyNumberFormat="1" applyFont="1" applyFill="1" applyBorder="1" applyAlignment="1" applyProtection="1">
      <protection locked="0"/>
    </xf>
    <xf numFmtId="181" fontId="17" fillId="13" borderId="1" xfId="25" applyNumberFormat="1" applyFont="1" applyFill="1" applyBorder="1" applyAlignment="1" applyProtection="1"/>
    <xf numFmtId="181" fontId="17" fillId="14" borderId="1" xfId="25" applyNumberFormat="1" applyFont="1" applyFill="1" applyBorder="1" applyAlignment="1" applyProtection="1"/>
    <xf numFmtId="181" fontId="17" fillId="12" borderId="1" xfId="25" applyNumberFormat="1" applyFont="1" applyFill="1" applyBorder="1" applyAlignment="1" applyProtection="1"/>
    <xf numFmtId="181" fontId="19" fillId="13" borderId="1" xfId="25" applyNumberFormat="1" applyFont="1" applyFill="1" applyBorder="1" applyAlignment="1" applyProtection="1"/>
    <xf numFmtId="181" fontId="19" fillId="14" borderId="1" xfId="25" applyNumberFormat="1" applyFont="1" applyFill="1" applyBorder="1" applyAlignment="1" applyProtection="1"/>
    <xf numFmtId="181" fontId="19" fillId="12" borderId="1" xfId="25" applyNumberFormat="1" applyFont="1" applyFill="1" applyBorder="1" applyAlignment="1" applyProtection="1"/>
    <xf numFmtId="0" fontId="3" fillId="0" borderId="0" xfId="17" applyFont="1" applyFill="1"/>
    <xf numFmtId="169" fontId="3" fillId="0" borderId="0" xfId="17" applyNumberFormat="1" applyFont="1" applyFill="1"/>
    <xf numFmtId="0" fontId="3" fillId="0" borderId="0" xfId="17" applyFont="1" applyFill="1" applyAlignment="1">
      <alignment horizontal="right"/>
    </xf>
    <xf numFmtId="0" fontId="3" fillId="0" borderId="0" xfId="17" applyFont="1" applyFill="1" applyAlignment="1">
      <alignment horizontal="center"/>
    </xf>
    <xf numFmtId="0" fontId="3" fillId="0" borderId="0" xfId="17" applyFont="1" applyFill="1" applyAlignment="1">
      <alignment wrapText="1"/>
    </xf>
    <xf numFmtId="0" fontId="3" fillId="0" borderId="0" xfId="29" applyFont="1" applyFill="1"/>
    <xf numFmtId="0" fontId="3" fillId="0" borderId="0" xfId="29" applyFont="1" applyFill="1" applyAlignment="1">
      <alignment vertical="top"/>
    </xf>
    <xf numFmtId="0" fontId="3" fillId="0" borderId="0" xfId="29" applyFont="1" applyFill="1" applyAlignment="1">
      <alignment vertical="top" wrapText="1"/>
    </xf>
    <xf numFmtId="0" fontId="15" fillId="0" borderId="0" xfId="29" applyFont="1" applyFill="1"/>
    <xf numFmtId="181" fontId="19" fillId="0" borderId="1" xfId="0" applyNumberFormat="1" applyFont="1" applyFill="1" applyBorder="1" applyAlignment="1" applyProtection="1">
      <alignment horizontal="right"/>
    </xf>
    <xf numFmtId="181" fontId="17" fillId="0" borderId="1" xfId="0" applyNumberFormat="1" applyFont="1" applyFill="1" applyBorder="1" applyAlignment="1" applyProtection="1">
      <alignment horizontal="right"/>
    </xf>
    <xf numFmtId="181" fontId="15" fillId="0" borderId="1" xfId="25" applyNumberFormat="1" applyFont="1" applyFill="1" applyBorder="1" applyAlignment="1" applyProtection="1">
      <alignment horizontal="right"/>
    </xf>
    <xf numFmtId="181" fontId="20" fillId="0" borderId="1" xfId="0" applyNumberFormat="1" applyFont="1" applyFill="1" applyBorder="1" applyAlignment="1" applyProtection="1">
      <alignment horizontal="right"/>
    </xf>
    <xf numFmtId="181" fontId="19" fillId="0" borderId="1" xfId="25" applyNumberFormat="1" applyFont="1" applyFill="1" applyBorder="1" applyAlignment="1" applyProtection="1">
      <alignment horizontal="right"/>
      <protection locked="0"/>
    </xf>
    <xf numFmtId="181" fontId="19" fillId="0" borderId="1" xfId="4" applyNumberFormat="1" applyFont="1" applyFill="1" applyBorder="1" applyAlignment="1" applyProtection="1">
      <alignment horizontal="right"/>
    </xf>
    <xf numFmtId="183" fontId="17" fillId="0" borderId="1" xfId="4" applyNumberFormat="1" applyFont="1" applyFill="1" applyBorder="1" applyAlignment="1" applyProtection="1">
      <alignment horizontal="right"/>
    </xf>
    <xf numFmtId="183" fontId="19" fillId="0" borderId="1" xfId="4" applyNumberFormat="1" applyFont="1" applyFill="1" applyBorder="1" applyAlignment="1" applyProtection="1">
      <alignment horizontal="right"/>
    </xf>
    <xf numFmtId="183" fontId="20" fillId="0" borderId="1" xfId="0" applyNumberFormat="1" applyFont="1" applyFill="1" applyBorder="1" applyAlignment="1" applyProtection="1">
      <alignment horizontal="right"/>
    </xf>
    <xf numFmtId="183" fontId="52" fillId="0" borderId="1" xfId="4" applyNumberFormat="1" applyFont="1" applyFill="1" applyBorder="1" applyAlignment="1" applyProtection="1">
      <alignment horizontal="right"/>
    </xf>
    <xf numFmtId="181" fontId="50" fillId="0" borderId="0" xfId="0" applyNumberFormat="1" applyFont="1" applyFill="1"/>
    <xf numFmtId="181" fontId="15" fillId="24" borderId="0" xfId="0" applyNumberFormat="1" applyFont="1" applyFill="1" applyBorder="1" applyProtection="1"/>
    <xf numFmtId="181" fontId="15" fillId="24" borderId="0" xfId="0" applyNumberFormat="1" applyFont="1" applyFill="1" applyProtection="1"/>
    <xf numFmtId="166" fontId="15" fillId="24" borderId="0" xfId="25" applyNumberFormat="1" applyFont="1" applyFill="1" applyBorder="1" applyProtection="1"/>
    <xf numFmtId="181" fontId="15" fillId="24" borderId="0" xfId="0" applyNumberFormat="1" applyFont="1" applyFill="1"/>
    <xf numFmtId="181" fontId="50" fillId="24" borderId="0" xfId="0" applyNumberFormat="1" applyFont="1" applyFill="1"/>
    <xf numFmtId="181" fontId="19" fillId="13" borderId="28" xfId="0" applyNumberFormat="1" applyFont="1" applyFill="1" applyBorder="1" applyAlignment="1" applyProtection="1"/>
    <xf numFmtId="181" fontId="53" fillId="9" borderId="1" xfId="4" applyNumberFormat="1" applyFont="1" applyFill="1" applyBorder="1" applyAlignment="1" applyProtection="1"/>
    <xf numFmtId="181" fontId="17" fillId="9" borderId="1" xfId="4" applyNumberFormat="1" applyFont="1" applyFill="1" applyBorder="1" applyAlignment="1" applyProtection="1"/>
    <xf numFmtId="183" fontId="19" fillId="0" borderId="1" xfId="0" applyNumberFormat="1" applyFont="1" applyFill="1" applyBorder="1" applyAlignment="1" applyProtection="1">
      <alignment horizontal="right"/>
    </xf>
    <xf numFmtId="183" fontId="17" fillId="0" borderId="1" xfId="0" applyNumberFormat="1" applyFont="1" applyFill="1" applyBorder="1" applyAlignment="1" applyProtection="1">
      <alignment horizontal="right"/>
    </xf>
    <xf numFmtId="183" fontId="19" fillId="0" borderId="1" xfId="16" applyNumberFormat="1" applyFont="1" applyFill="1" applyBorder="1" applyAlignment="1" applyProtection="1">
      <alignment horizontal="right"/>
    </xf>
    <xf numFmtId="183" fontId="17" fillId="25" borderId="1" xfId="27" applyNumberFormat="1" applyFont="1" applyFill="1" applyBorder="1" applyAlignment="1" applyProtection="1">
      <alignment horizontal="right"/>
    </xf>
    <xf numFmtId="183" fontId="19" fillId="25" borderId="1" xfId="0" applyNumberFormat="1" applyFont="1" applyFill="1" applyBorder="1" applyAlignment="1" applyProtection="1">
      <alignment horizontal="right"/>
    </xf>
    <xf numFmtId="183" fontId="19" fillId="25" borderId="1" xfId="27" applyNumberFormat="1" applyFont="1" applyFill="1" applyBorder="1" applyAlignment="1" applyProtection="1">
      <alignment horizontal="right"/>
    </xf>
    <xf numFmtId="183" fontId="20" fillId="26" borderId="1" xfId="0" applyNumberFormat="1" applyFont="1" applyFill="1" applyBorder="1" applyAlignment="1" applyProtection="1">
      <alignment horizontal="right"/>
    </xf>
    <xf numFmtId="183" fontId="52" fillId="25" borderId="1" xfId="27" applyNumberFormat="1" applyFont="1" applyFill="1" applyBorder="1" applyAlignment="1" applyProtection="1">
      <alignment horizontal="right"/>
    </xf>
    <xf numFmtId="183" fontId="17" fillId="25" borderId="1" xfId="0" applyNumberFormat="1" applyFont="1" applyFill="1" applyBorder="1" applyAlignment="1" applyProtection="1">
      <alignment horizontal="right"/>
    </xf>
    <xf numFmtId="183" fontId="19" fillId="25" borderId="1" xfId="16" applyNumberFormat="1" applyFont="1" applyFill="1" applyBorder="1" applyAlignment="1" applyProtection="1">
      <alignment horizontal="right"/>
    </xf>
    <xf numFmtId="181" fontId="15" fillId="9" borderId="1" xfId="4" applyNumberFormat="1" applyFont="1" applyFill="1" applyBorder="1" applyAlignment="1" applyProtection="1"/>
    <xf numFmtId="181" fontId="64" fillId="9" borderId="1" xfId="4" applyNumberFormat="1" applyFont="1" applyFill="1" applyBorder="1" applyAlignment="1" applyProtection="1"/>
    <xf numFmtId="164" fontId="17" fillId="13" borderId="1" xfId="0" applyNumberFormat="1" applyFont="1" applyFill="1" applyBorder="1" applyAlignment="1" applyProtection="1">
      <protection locked="0"/>
    </xf>
    <xf numFmtId="181" fontId="15" fillId="26" borderId="0" xfId="0" applyNumberFormat="1" applyFont="1" applyFill="1" applyBorder="1" applyProtection="1"/>
    <xf numFmtId="0" fontId="17" fillId="25" borderId="25" xfId="27" applyFont="1" applyFill="1" applyBorder="1" applyAlignment="1" applyProtection="1"/>
    <xf numFmtId="181" fontId="19" fillId="25" borderId="0" xfId="0" applyNumberFormat="1" applyFont="1" applyFill="1" applyBorder="1" applyAlignment="1" applyProtection="1">
      <alignment horizontal="left"/>
    </xf>
    <xf numFmtId="181" fontId="17" fillId="25" borderId="0" xfId="0" applyNumberFormat="1" applyFont="1" applyFill="1" applyBorder="1" applyAlignment="1" applyProtection="1">
      <alignment horizontal="left"/>
    </xf>
    <xf numFmtId="181" fontId="20" fillId="26" borderId="0" xfId="0" applyNumberFormat="1" applyFont="1" applyFill="1" applyBorder="1" applyAlignment="1" applyProtection="1"/>
    <xf numFmtId="0" fontId="50" fillId="24" borderId="0" xfId="0" applyFont="1" applyFill="1"/>
    <xf numFmtId="181" fontId="20" fillId="10" borderId="0" xfId="0" applyNumberFormat="1" applyFont="1" applyFill="1" applyProtection="1"/>
    <xf numFmtId="181" fontId="20" fillId="24" borderId="0" xfId="0" applyNumberFormat="1" applyFont="1" applyFill="1" applyBorder="1" applyProtection="1"/>
    <xf numFmtId="181" fontId="50" fillId="24" borderId="0" xfId="27" applyNumberFormat="1" applyFont="1" applyFill="1" applyProtection="1">
      <protection hidden="1"/>
    </xf>
    <xf numFmtId="0" fontId="50" fillId="24" borderId="0" xfId="27" applyFont="1" applyFill="1" applyProtection="1">
      <protection hidden="1"/>
    </xf>
    <xf numFmtId="181" fontId="20" fillId="26" borderId="11" xfId="0" applyNumberFormat="1" applyFont="1" applyFill="1" applyBorder="1" applyProtection="1"/>
    <xf numFmtId="0" fontId="15" fillId="24" borderId="0" xfId="27" applyFont="1" applyFill="1" applyProtection="1"/>
    <xf numFmtId="181" fontId="55" fillId="11" borderId="0" xfId="0" applyNumberFormat="1" applyFont="1" applyFill="1" applyBorder="1" applyAlignment="1" applyProtection="1"/>
    <xf numFmtId="181" fontId="55" fillId="9" borderId="0" xfId="0" applyNumberFormat="1" applyFont="1" applyFill="1" applyBorder="1" applyAlignment="1" applyProtection="1"/>
    <xf numFmtId="0" fontId="2" fillId="11" borderId="0" xfId="35" applyFont="1" applyFill="1" applyProtection="1"/>
    <xf numFmtId="38" fontId="2" fillId="11" borderId="0" xfId="35" applyNumberFormat="1" applyFont="1" applyFill="1" applyProtection="1"/>
    <xf numFmtId="38" fontId="3" fillId="11" borderId="0" xfId="35" applyNumberFormat="1" applyFont="1" applyFill="1" applyProtection="1"/>
    <xf numFmtId="166" fontId="3" fillId="11" borderId="0" xfId="35" applyNumberFormat="1" applyFont="1" applyFill="1" applyProtection="1"/>
    <xf numFmtId="9" fontId="3" fillId="11" borderId="0" xfId="35" applyNumberFormat="1" applyFont="1" applyFill="1" applyProtection="1"/>
    <xf numFmtId="0" fontId="2" fillId="0" borderId="0" xfId="35" applyFont="1"/>
    <xf numFmtId="0" fontId="4" fillId="11" borderId="0" xfId="35" applyFont="1" applyFill="1" applyProtection="1"/>
    <xf numFmtId="38" fontId="2" fillId="10" borderId="0" xfId="35" applyNumberFormat="1" applyFont="1" applyFill="1" applyProtection="1"/>
    <xf numFmtId="167" fontId="2" fillId="10" borderId="0" xfId="35" quotePrefix="1" applyNumberFormat="1" applyFont="1" applyFill="1" applyProtection="1"/>
    <xf numFmtId="38" fontId="2" fillId="24" borderId="0" xfId="35" applyNumberFormat="1" applyFont="1" applyFill="1" applyProtection="1"/>
    <xf numFmtId="38" fontId="14" fillId="24" borderId="0" xfId="35" applyNumberFormat="1" applyFont="1" applyFill="1" applyProtection="1"/>
    <xf numFmtId="0" fontId="65" fillId="0" borderId="0" xfId="35" applyFont="1"/>
    <xf numFmtId="38" fontId="7" fillId="10" borderId="0" xfId="35" applyNumberFormat="1" applyFont="1" applyFill="1" applyProtection="1"/>
    <xf numFmtId="38" fontId="2" fillId="10" borderId="0" xfId="35" applyNumberFormat="1" applyFont="1" applyFill="1" applyAlignment="1" applyProtection="1">
      <alignment vertical="center"/>
    </xf>
    <xf numFmtId="0" fontId="2" fillId="10" borderId="0" xfId="35" applyFont="1" applyFill="1"/>
    <xf numFmtId="0" fontId="7" fillId="11" borderId="0" xfId="35" applyFont="1" applyFill="1" applyProtection="1"/>
    <xf numFmtId="0" fontId="23" fillId="10" borderId="0" xfId="35" applyFont="1" applyFill="1" applyProtection="1"/>
    <xf numFmtId="0" fontId="15" fillId="10" borderId="0" xfId="35" applyFont="1" applyFill="1" applyProtection="1"/>
    <xf numFmtId="38" fontId="15" fillId="10" borderId="0" xfId="35" applyNumberFormat="1" applyFont="1" applyFill="1" applyProtection="1"/>
    <xf numFmtId="0" fontId="19" fillId="10" borderId="0" xfId="35" applyFont="1" applyFill="1" applyProtection="1"/>
    <xf numFmtId="0" fontId="9" fillId="10" borderId="0" xfId="35" applyFont="1" applyFill="1" applyProtection="1"/>
    <xf numFmtId="0" fontId="3" fillId="0" borderId="0" xfId="35" applyFont="1"/>
    <xf numFmtId="0" fontId="3" fillId="0" borderId="0" xfId="35" applyNumberFormat="1" applyFont="1"/>
    <xf numFmtId="166" fontId="17" fillId="22" borderId="0" xfId="25" applyNumberFormat="1" applyFont="1" applyFill="1" applyBorder="1" applyAlignment="1" applyProtection="1">
      <alignment horizontal="center"/>
    </xf>
    <xf numFmtId="166" fontId="20" fillId="24" borderId="0" xfId="25" applyNumberFormat="1" applyFont="1" applyFill="1" applyBorder="1" applyAlignment="1" applyProtection="1">
      <alignment horizontal="center"/>
    </xf>
    <xf numFmtId="166" fontId="19" fillId="22" borderId="1" xfId="25" applyNumberFormat="1" applyFont="1" applyFill="1" applyBorder="1" applyAlignment="1" applyProtection="1">
      <alignment horizontal="right"/>
    </xf>
    <xf numFmtId="166" fontId="17" fillId="22" borderId="1" xfId="25" applyNumberFormat="1" applyFont="1" applyFill="1" applyBorder="1" applyAlignment="1" applyProtection="1">
      <alignment horizontal="right"/>
    </xf>
    <xf numFmtId="166" fontId="52" fillId="22" borderId="1" xfId="25" applyNumberFormat="1" applyFont="1" applyFill="1" applyBorder="1" applyAlignment="1" applyProtection="1">
      <alignment horizontal="right"/>
    </xf>
    <xf numFmtId="166" fontId="20" fillId="24" borderId="0" xfId="25" applyNumberFormat="1" applyFont="1" applyFill="1" applyBorder="1" applyProtection="1"/>
    <xf numFmtId="166" fontId="19" fillId="22" borderId="1" xfId="4" applyNumberFormat="1" applyFont="1" applyFill="1" applyBorder="1" applyAlignment="1" applyProtection="1">
      <alignment horizontal="right"/>
    </xf>
    <xf numFmtId="166" fontId="17" fillId="22" borderId="0" xfId="25" applyNumberFormat="1" applyFont="1" applyFill="1" applyBorder="1" applyAlignment="1" applyProtection="1">
      <alignment horizontal="right"/>
    </xf>
    <xf numFmtId="166" fontId="53" fillId="24" borderId="0" xfId="25" applyNumberFormat="1" applyFont="1" applyFill="1" applyBorder="1" applyProtection="1"/>
    <xf numFmtId="166" fontId="15" fillId="24" borderId="0" xfId="25" applyNumberFormat="1" applyFont="1" applyFill="1" applyBorder="1" applyAlignment="1" applyProtection="1">
      <alignment horizontal="right"/>
    </xf>
    <xf numFmtId="166" fontId="20" fillId="24" borderId="1" xfId="25" applyNumberFormat="1" applyFont="1" applyFill="1" applyBorder="1" applyAlignment="1" applyProtection="1">
      <alignment horizontal="center"/>
    </xf>
    <xf numFmtId="166" fontId="23" fillId="22" borderId="1" xfId="25" applyNumberFormat="1" applyFont="1" applyFill="1" applyBorder="1" applyAlignment="1" applyProtection="1">
      <alignment horizontal="right"/>
    </xf>
    <xf numFmtId="166" fontId="63" fillId="24" borderId="0" xfId="25" applyNumberFormat="1" applyFont="1" applyFill="1" applyBorder="1" applyAlignment="1" applyProtection="1">
      <alignment horizontal="right"/>
    </xf>
    <xf numFmtId="166" fontId="17" fillId="22" borderId="1" xfId="25" applyNumberFormat="1" applyFont="1" applyFill="1" applyBorder="1" applyAlignment="1" applyProtection="1">
      <alignment horizontal="center"/>
    </xf>
    <xf numFmtId="166" fontId="15" fillId="11" borderId="0" xfId="25" applyNumberFormat="1" applyFont="1" applyFill="1" applyProtection="1"/>
    <xf numFmtId="166" fontId="17" fillId="14" borderId="0" xfId="25" applyNumberFormat="1" applyFont="1" applyFill="1" applyBorder="1" applyAlignment="1" applyProtection="1">
      <alignment horizontal="center"/>
    </xf>
    <xf numFmtId="166" fontId="19" fillId="14" borderId="24" xfId="25" applyNumberFormat="1" applyFont="1" applyFill="1" applyBorder="1" applyAlignment="1" applyProtection="1">
      <alignment horizontal="right"/>
    </xf>
    <xf numFmtId="166" fontId="19" fillId="14" borderId="23" xfId="25" applyNumberFormat="1" applyFont="1" applyFill="1" applyBorder="1" applyAlignment="1" applyProtection="1">
      <alignment horizontal="right"/>
    </xf>
    <xf numFmtId="166" fontId="17" fillId="14" borderId="23" xfId="25" applyNumberFormat="1" applyFont="1" applyFill="1" applyBorder="1" applyAlignment="1" applyProtection="1">
      <alignment horizontal="right"/>
    </xf>
    <xf numFmtId="166" fontId="19" fillId="14" borderId="0" xfId="25" applyNumberFormat="1" applyFont="1" applyFill="1" applyBorder="1" applyAlignment="1" applyProtection="1"/>
    <xf numFmtId="166" fontId="15" fillId="10" borderId="0" xfId="25" applyNumberFormat="1" applyFont="1" applyFill="1"/>
    <xf numFmtId="166" fontId="17" fillId="14" borderId="24" xfId="25" applyNumberFormat="1" applyFont="1" applyFill="1" applyBorder="1" applyAlignment="1" applyProtection="1">
      <alignment horizontal="right"/>
    </xf>
    <xf numFmtId="166" fontId="17" fillId="14" borderId="1" xfId="25" applyNumberFormat="1" applyFont="1" applyFill="1" applyBorder="1" applyAlignment="1" applyProtection="1"/>
    <xf numFmtId="179" fontId="17" fillId="24" borderId="1" xfId="27" applyNumberFormat="1" applyFont="1" applyFill="1" applyBorder="1" applyAlignment="1" applyProtection="1">
      <alignment horizontal="right"/>
    </xf>
    <xf numFmtId="166" fontId="63" fillId="10" borderId="0" xfId="25" applyNumberFormat="1" applyFont="1" applyFill="1" applyBorder="1" applyProtection="1"/>
    <xf numFmtId="166" fontId="15" fillId="10" borderId="0" xfId="25" applyNumberFormat="1" applyFont="1" applyFill="1" applyProtection="1"/>
    <xf numFmtId="171" fontId="17" fillId="22" borderId="1" xfId="27" applyNumberFormat="1" applyFont="1" applyFill="1" applyBorder="1" applyAlignment="1" applyProtection="1"/>
    <xf numFmtId="171" fontId="19" fillId="22" borderId="1" xfId="27" applyNumberFormat="1" applyFont="1" applyFill="1" applyBorder="1" applyAlignment="1" applyProtection="1">
      <alignment horizontal="right"/>
    </xf>
    <xf numFmtId="166" fontId="19" fillId="14" borderId="1" xfId="25" applyNumberFormat="1" applyFont="1" applyFill="1" applyBorder="1" applyAlignment="1" applyProtection="1"/>
    <xf numFmtId="3" fontId="19" fillId="22" borderId="1" xfId="27" applyNumberFormat="1" applyFont="1" applyFill="1" applyBorder="1" applyAlignment="1" applyProtection="1">
      <alignment horizontal="right"/>
    </xf>
    <xf numFmtId="3" fontId="52" fillId="22" borderId="1" xfId="27" applyNumberFormat="1" applyFont="1" applyFill="1" applyBorder="1" applyAlignment="1" applyProtection="1">
      <alignment horizontal="right"/>
    </xf>
    <xf numFmtId="166" fontId="52" fillId="14" borderId="1" xfId="25" applyNumberFormat="1" applyFont="1" applyFill="1" applyBorder="1" applyAlignment="1" applyProtection="1">
      <alignment horizontal="right"/>
    </xf>
    <xf numFmtId="166" fontId="50" fillId="10" borderId="0" xfId="25" applyNumberFormat="1" applyFont="1" applyFill="1" applyAlignment="1" applyProtection="1">
      <alignment horizontal="left"/>
      <protection hidden="1"/>
    </xf>
    <xf numFmtId="166" fontId="61" fillId="22" borderId="0" xfId="25" applyNumberFormat="1" applyFont="1" applyFill="1" applyBorder="1" applyAlignment="1" applyProtection="1">
      <alignment horizontal="center"/>
    </xf>
    <xf numFmtId="166" fontId="17" fillId="24" borderId="1" xfId="25" applyNumberFormat="1" applyFont="1" applyFill="1" applyBorder="1" applyAlignment="1" applyProtection="1">
      <alignment horizontal="right"/>
    </xf>
    <xf numFmtId="166" fontId="19" fillId="22" borderId="0" xfId="25" applyNumberFormat="1" applyFont="1" applyFill="1" applyBorder="1" applyAlignment="1" applyProtection="1">
      <alignment horizontal="right"/>
    </xf>
    <xf numFmtId="169" fontId="19" fillId="22" borderId="1" xfId="27" applyNumberFormat="1" applyFont="1" applyFill="1" applyBorder="1" applyAlignment="1" applyProtection="1">
      <alignment horizontal="right"/>
    </xf>
    <xf numFmtId="166" fontId="63" fillId="24" borderId="0" xfId="25" applyNumberFormat="1" applyFont="1" applyFill="1" applyBorder="1" applyProtection="1"/>
    <xf numFmtId="166" fontId="20" fillId="24" borderId="0" xfId="25" applyNumberFormat="1" applyFont="1" applyFill="1" applyBorder="1" applyAlignment="1" applyProtection="1">
      <alignment horizontal="right"/>
    </xf>
    <xf numFmtId="0" fontId="20" fillId="9" borderId="0" xfId="27" applyFont="1" applyFill="1" applyBorder="1" applyAlignment="1" applyProtection="1">
      <alignment horizontal="right"/>
    </xf>
    <xf numFmtId="3" fontId="17" fillId="14" borderId="0" xfId="27" applyNumberFormat="1" applyFont="1" applyFill="1" applyBorder="1" applyAlignment="1" applyProtection="1"/>
    <xf numFmtId="3" fontId="17" fillId="12" borderId="0" xfId="27" applyNumberFormat="1" applyFont="1" applyFill="1" applyBorder="1" applyAlignment="1" applyProtection="1"/>
    <xf numFmtId="166" fontId="17" fillId="14" borderId="0" xfId="25" applyNumberFormat="1" applyFont="1" applyFill="1" applyBorder="1" applyAlignment="1" applyProtection="1"/>
    <xf numFmtId="3" fontId="17" fillId="13" borderId="0" xfId="27" applyNumberFormat="1" applyFont="1" applyFill="1" applyBorder="1" applyAlignment="1" applyProtection="1"/>
    <xf numFmtId="181" fontId="19" fillId="22" borderId="1" xfId="0" applyNumberFormat="1" applyFont="1" applyFill="1" applyBorder="1" applyAlignment="1" applyProtection="1"/>
    <xf numFmtId="0" fontId="15" fillId="24" borderId="0" xfId="0" applyFont="1" applyFill="1"/>
    <xf numFmtId="181" fontId="50" fillId="24" borderId="0" xfId="27" applyNumberFormat="1" applyFont="1" applyFill="1" applyAlignment="1" applyProtection="1">
      <protection hidden="1"/>
    </xf>
    <xf numFmtId="179" fontId="17" fillId="26" borderId="1" xfId="27" applyNumberFormat="1" applyFont="1" applyFill="1" applyBorder="1" applyAlignment="1" applyProtection="1">
      <alignment horizontal="right"/>
    </xf>
    <xf numFmtId="179" fontId="17" fillId="27" borderId="1" xfId="27" applyNumberFormat="1" applyFont="1" applyFill="1" applyBorder="1" applyAlignment="1" applyProtection="1">
      <alignment horizontal="right"/>
    </xf>
    <xf numFmtId="164" fontId="19" fillId="23" borderId="1" xfId="0" applyNumberFormat="1" applyFont="1" applyFill="1" applyBorder="1" applyAlignment="1" applyProtection="1">
      <protection locked="0"/>
    </xf>
    <xf numFmtId="178" fontId="20" fillId="27" borderId="1" xfId="0" applyNumberFormat="1" applyFont="1" applyFill="1" applyBorder="1" applyProtection="1"/>
    <xf numFmtId="178" fontId="17" fillId="23" borderId="1" xfId="27" applyNumberFormat="1" applyFont="1" applyFill="1" applyBorder="1" applyAlignment="1" applyProtection="1">
      <alignment horizontal="right"/>
    </xf>
    <xf numFmtId="180" fontId="19" fillId="24" borderId="1" xfId="4" applyNumberFormat="1" applyFont="1" applyFill="1" applyBorder="1" applyAlignment="1" applyProtection="1">
      <alignment horizontal="right"/>
    </xf>
    <xf numFmtId="0" fontId="19" fillId="22" borderId="0" xfId="27" quotePrefix="1" applyFont="1" applyFill="1" applyBorder="1" applyAlignment="1" applyProtection="1"/>
    <xf numFmtId="0" fontId="15" fillId="10" borderId="0" xfId="18" applyFont="1" applyFill="1" applyAlignment="1">
      <alignment horizontal="left"/>
    </xf>
    <xf numFmtId="0" fontId="15" fillId="10" borderId="0" xfId="0" applyFont="1" applyFill="1" applyAlignment="1">
      <alignment horizontal="left"/>
    </xf>
    <xf numFmtId="9" fontId="17" fillId="13" borderId="1" xfId="25" applyFont="1" applyFill="1" applyBorder="1" applyAlignment="1" applyProtection="1">
      <alignment horizontal="right"/>
    </xf>
    <xf numFmtId="0" fontId="3" fillId="9" borderId="0" xfId="35" applyFont="1" applyFill="1"/>
    <xf numFmtId="38" fontId="3" fillId="9" borderId="0" xfId="35" applyNumberFormat="1" applyFont="1" applyFill="1" applyBorder="1" applyProtection="1"/>
    <xf numFmtId="38" fontId="3" fillId="9" borderId="11" xfId="35" applyNumberFormat="1" applyFont="1" applyFill="1" applyBorder="1" applyProtection="1"/>
    <xf numFmtId="0" fontId="11" fillId="9" borderId="0" xfId="35" applyFont="1" applyFill="1" applyAlignment="1">
      <alignment horizontal="right"/>
    </xf>
    <xf numFmtId="9" fontId="3" fillId="9" borderId="0" xfId="35" applyNumberFormat="1" applyFont="1" applyFill="1"/>
    <xf numFmtId="0" fontId="21" fillId="10" borderId="0" xfId="35" applyFont="1" applyFill="1"/>
    <xf numFmtId="0" fontId="3" fillId="10" borderId="0" xfId="35" applyFont="1" applyFill="1"/>
    <xf numFmtId="40" fontId="3" fillId="10" borderId="0" xfId="35" applyNumberFormat="1" applyFont="1" applyFill="1" applyAlignment="1">
      <alignment horizontal="center"/>
    </xf>
    <xf numFmtId="40" fontId="3" fillId="9" borderId="0" xfId="35" applyNumberFormat="1" applyFont="1" applyFill="1"/>
    <xf numFmtId="40" fontId="3" fillId="9" borderId="0" xfId="35" applyNumberFormat="1" applyFont="1" applyFill="1" applyAlignment="1">
      <alignment horizontal="center"/>
    </xf>
    <xf numFmtId="0" fontId="3" fillId="9" borderId="0" xfId="35" applyFont="1" applyFill="1" applyBorder="1"/>
    <xf numFmtId="40" fontId="3" fillId="9" borderId="0" xfId="35" applyNumberFormat="1" applyFont="1" applyFill="1" applyBorder="1" applyAlignment="1">
      <alignment horizontal="center"/>
    </xf>
    <xf numFmtId="174" fontId="10" fillId="25" borderId="1" xfId="28" applyNumberFormat="1" applyFont="1" applyFill="1" applyBorder="1" applyAlignment="1"/>
    <xf numFmtId="40" fontId="9" fillId="25" borderId="0" xfId="28" applyNumberFormat="1" applyFont="1" applyFill="1" applyBorder="1" applyAlignment="1"/>
    <xf numFmtId="40" fontId="7" fillId="26" borderId="0" xfId="28" applyNumberFormat="1" applyFont="1" applyFill="1"/>
    <xf numFmtId="40" fontId="8" fillId="25" borderId="0" xfId="28" applyNumberFormat="1" applyFont="1" applyFill="1" applyBorder="1" applyAlignment="1"/>
    <xf numFmtId="40" fontId="2" fillId="26" borderId="0" xfId="28" applyNumberFormat="1" applyFont="1" applyFill="1"/>
    <xf numFmtId="40" fontId="11" fillId="9" borderId="0" xfId="28" applyNumberFormat="1" applyFont="1" applyFill="1"/>
    <xf numFmtId="40" fontId="12" fillId="12" borderId="0" xfId="28" applyNumberFormat="1" applyFont="1" applyFill="1" applyBorder="1" applyAlignment="1"/>
    <xf numFmtId="40" fontId="11" fillId="26" borderId="0" xfId="28" applyNumberFormat="1" applyFont="1" applyFill="1"/>
    <xf numFmtId="166" fontId="15" fillId="24" borderId="1" xfId="25" applyNumberFormat="1" applyFont="1" applyFill="1" applyBorder="1" applyAlignment="1" applyProtection="1">
      <alignment horizontal="right"/>
    </xf>
    <xf numFmtId="181" fontId="19" fillId="22" borderId="1" xfId="0" applyNumberFormat="1" applyFont="1" applyFill="1" applyBorder="1" applyAlignment="1" applyProtection="1">
      <alignment horizontal="right"/>
    </xf>
    <xf numFmtId="181" fontId="15" fillId="24" borderId="1" xfId="0" applyNumberFormat="1" applyFont="1" applyFill="1" applyBorder="1" applyAlignment="1" applyProtection="1">
      <alignment horizontal="right"/>
    </xf>
    <xf numFmtId="181" fontId="17" fillId="22" borderId="1" xfId="0" applyNumberFormat="1" applyFont="1" applyFill="1" applyBorder="1" applyAlignment="1" applyProtection="1">
      <alignment horizontal="right"/>
    </xf>
    <xf numFmtId="181" fontId="19" fillId="25" borderId="1" xfId="0" applyNumberFormat="1" applyFont="1" applyFill="1" applyBorder="1" applyAlignment="1" applyProtection="1"/>
    <xf numFmtId="181" fontId="19" fillId="25" borderId="1" xfId="0" applyNumberFormat="1" applyFont="1" applyFill="1" applyBorder="1" applyAlignment="1" applyProtection="1">
      <alignment horizontal="right"/>
    </xf>
    <xf numFmtId="181" fontId="19" fillId="23" borderId="1" xfId="0" applyNumberFormat="1" applyFont="1" applyFill="1" applyBorder="1" applyAlignment="1" applyProtection="1">
      <alignment horizontal="right"/>
      <protection locked="0"/>
    </xf>
    <xf numFmtId="9" fontId="17" fillId="23" borderId="1" xfId="25" applyNumberFormat="1" applyFont="1" applyFill="1" applyBorder="1" applyAlignment="1" applyProtection="1">
      <alignment horizontal="right"/>
    </xf>
    <xf numFmtId="178" fontId="17" fillId="25" borderId="1" xfId="27" applyNumberFormat="1" applyFont="1" applyFill="1" applyBorder="1" applyAlignment="1" applyProtection="1"/>
    <xf numFmtId="164" fontId="17" fillId="23" borderId="1" xfId="27" applyNumberFormat="1" applyFont="1" applyFill="1" applyBorder="1" applyAlignment="1" applyProtection="1">
      <alignment horizontal="right"/>
    </xf>
    <xf numFmtId="164" fontId="19" fillId="23" borderId="1" xfId="27" applyNumberFormat="1" applyFont="1" applyFill="1" applyBorder="1" applyAlignment="1" applyProtection="1">
      <alignment horizontal="right"/>
    </xf>
    <xf numFmtId="179" fontId="19" fillId="25" borderId="1" xfId="27" applyNumberFormat="1" applyFont="1" applyFill="1" applyBorder="1" applyAlignment="1" applyProtection="1">
      <alignment horizontal="right"/>
    </xf>
    <xf numFmtId="178" fontId="19" fillId="25" borderId="1" xfId="27" applyNumberFormat="1" applyFont="1" applyFill="1" applyBorder="1" applyAlignment="1" applyProtection="1">
      <alignment horizontal="right"/>
    </xf>
    <xf numFmtId="171" fontId="17" fillId="25" borderId="1" xfId="27" applyNumberFormat="1" applyFont="1" applyFill="1" applyBorder="1" applyAlignment="1" applyProtection="1"/>
    <xf numFmtId="171" fontId="19" fillId="25" borderId="1" xfId="27" applyNumberFormat="1" applyFont="1" applyFill="1" applyBorder="1" applyAlignment="1" applyProtection="1">
      <alignment horizontal="right"/>
    </xf>
    <xf numFmtId="180" fontId="19" fillId="23" borderId="1" xfId="4" applyNumberFormat="1" applyFont="1" applyFill="1" applyBorder="1" applyAlignment="1" applyProtection="1">
      <alignment horizontal="right"/>
    </xf>
    <xf numFmtId="3" fontId="52" fillId="25" borderId="1" xfId="27" applyNumberFormat="1" applyFont="1" applyFill="1" applyBorder="1" applyAlignment="1" applyProtection="1">
      <alignment horizontal="right"/>
    </xf>
    <xf numFmtId="164" fontId="17" fillId="25" borderId="1" xfId="18" applyNumberFormat="1" applyFont="1" applyFill="1" applyBorder="1" applyAlignment="1" applyProtection="1">
      <alignment horizontal="right"/>
    </xf>
    <xf numFmtId="164" fontId="19" fillId="25" borderId="1" xfId="27" applyNumberFormat="1" applyFont="1" applyFill="1" applyBorder="1" applyAlignment="1" applyProtection="1">
      <alignment horizontal="right"/>
    </xf>
    <xf numFmtId="164" fontId="17" fillId="23" borderId="1" xfId="0" applyNumberFormat="1" applyFont="1" applyFill="1" applyBorder="1" applyAlignment="1" applyProtection="1">
      <alignment horizontal="right"/>
    </xf>
    <xf numFmtId="172" fontId="19" fillId="25" borderId="1" xfId="27" applyNumberFormat="1" applyFont="1" applyFill="1" applyBorder="1" applyAlignment="1" applyProtection="1">
      <alignment horizontal="right"/>
    </xf>
    <xf numFmtId="9" fontId="19" fillId="23" borderId="1" xfId="27" applyNumberFormat="1" applyFont="1" applyFill="1" applyBorder="1" applyAlignment="1" applyProtection="1">
      <alignment horizontal="right"/>
    </xf>
    <xf numFmtId="9" fontId="19" fillId="23" borderId="1" xfId="25" applyFont="1" applyFill="1" applyBorder="1" applyAlignment="1" applyProtection="1">
      <alignment horizontal="right"/>
    </xf>
    <xf numFmtId="180" fontId="17" fillId="23" borderId="1" xfId="4" applyNumberFormat="1" applyFont="1" applyFill="1" applyBorder="1" applyAlignment="1" applyProtection="1">
      <alignment horizontal="right"/>
    </xf>
    <xf numFmtId="179" fontId="19" fillId="23" borderId="1" xfId="27" applyNumberFormat="1" applyFont="1" applyFill="1" applyBorder="1" applyAlignment="1" applyProtection="1">
      <alignment horizontal="right"/>
    </xf>
    <xf numFmtId="169" fontId="19" fillId="23" borderId="1" xfId="27" applyNumberFormat="1" applyFont="1" applyFill="1" applyBorder="1" applyAlignment="1" applyProtection="1">
      <alignment horizontal="right"/>
    </xf>
    <xf numFmtId="3" fontId="17" fillId="22" borderId="1" xfId="18" applyNumberFormat="1" applyFont="1" applyFill="1" applyBorder="1" applyAlignment="1" applyProtection="1">
      <alignment horizontal="right"/>
    </xf>
    <xf numFmtId="169" fontId="17" fillId="23" borderId="1" xfId="27" applyNumberFormat="1" applyFont="1" applyFill="1" applyBorder="1" applyAlignment="1" applyProtection="1">
      <alignment horizontal="right"/>
    </xf>
    <xf numFmtId="169" fontId="19" fillId="25" borderId="1" xfId="27" applyNumberFormat="1" applyFont="1" applyFill="1" applyBorder="1" applyAlignment="1" applyProtection="1">
      <alignment horizontal="right"/>
    </xf>
    <xf numFmtId="166" fontId="19" fillId="23" borderId="1" xfId="27" applyNumberFormat="1" applyFont="1" applyFill="1" applyBorder="1" applyAlignment="1" applyProtection="1">
      <alignment horizontal="right"/>
    </xf>
    <xf numFmtId="166" fontId="19" fillId="25" borderId="1" xfId="27" applyNumberFormat="1" applyFont="1" applyFill="1" applyBorder="1" applyAlignment="1" applyProtection="1">
      <alignment horizontal="right"/>
    </xf>
    <xf numFmtId="0" fontId="50" fillId="24" borderId="0" xfId="0" applyFont="1" applyFill="1" applyAlignment="1">
      <alignment horizontal="left"/>
    </xf>
    <xf numFmtId="166" fontId="50" fillId="24" borderId="0" xfId="25" applyNumberFormat="1" applyFont="1" applyFill="1" applyProtection="1">
      <protection hidden="1"/>
    </xf>
    <xf numFmtId="178" fontId="19" fillId="25" borderId="24" xfId="27" applyNumberFormat="1" applyFont="1" applyFill="1" applyBorder="1" applyAlignment="1" applyProtection="1">
      <alignment horizontal="right"/>
    </xf>
    <xf numFmtId="166" fontId="19" fillId="24" borderId="1" xfId="25" applyNumberFormat="1" applyFont="1" applyFill="1" applyBorder="1" applyAlignment="1" applyProtection="1">
      <alignment horizontal="right"/>
    </xf>
    <xf numFmtId="181" fontId="15" fillId="10" borderId="0" xfId="27" applyNumberFormat="1" applyFont="1" applyFill="1" applyProtection="1">
      <protection hidden="1"/>
    </xf>
    <xf numFmtId="0" fontId="15" fillId="24" borderId="0" xfId="0" applyFont="1" applyFill="1" applyBorder="1"/>
    <xf numFmtId="181" fontId="50" fillId="24" borderId="0" xfId="0" applyNumberFormat="1" applyFont="1" applyFill="1" applyAlignment="1"/>
    <xf numFmtId="181" fontId="19" fillId="12" borderId="25" xfId="27" applyNumberFormat="1" applyFont="1" applyFill="1" applyBorder="1" applyAlignment="1" applyProtection="1"/>
    <xf numFmtId="182" fontId="15" fillId="9" borderId="1" xfId="4" applyNumberFormat="1" applyFont="1" applyFill="1" applyBorder="1" applyProtection="1"/>
    <xf numFmtId="166" fontId="17" fillId="23" borderId="0" xfId="25" applyNumberFormat="1" applyFont="1" applyFill="1" applyBorder="1" applyAlignment="1" applyProtection="1">
      <alignment horizontal="center"/>
    </xf>
    <xf numFmtId="166" fontId="20" fillId="27" borderId="0" xfId="25" applyNumberFormat="1" applyFont="1" applyFill="1" applyBorder="1" applyAlignment="1" applyProtection="1">
      <alignment horizontal="center"/>
    </xf>
    <xf numFmtId="166" fontId="15" fillId="27" borderId="0" xfId="25" applyNumberFormat="1" applyFont="1" applyFill="1" applyBorder="1" applyProtection="1"/>
    <xf numFmtId="166" fontId="19" fillId="23" borderId="1" xfId="25" applyNumberFormat="1" applyFont="1" applyFill="1" applyBorder="1" applyAlignment="1" applyProtection="1">
      <alignment horizontal="right"/>
    </xf>
    <xf numFmtId="166" fontId="17" fillId="23" borderId="1" xfId="25" applyNumberFormat="1" applyFont="1" applyFill="1" applyBorder="1" applyAlignment="1" applyProtection="1">
      <alignment horizontal="right"/>
    </xf>
    <xf numFmtId="166" fontId="52" fillId="23" borderId="1" xfId="25" applyNumberFormat="1" applyFont="1" applyFill="1" applyBorder="1" applyAlignment="1" applyProtection="1">
      <alignment horizontal="right"/>
    </xf>
    <xf numFmtId="166" fontId="20" fillId="27" borderId="0" xfId="25" applyNumberFormat="1" applyFont="1" applyFill="1" applyBorder="1" applyProtection="1"/>
    <xf numFmtId="166" fontId="19" fillId="23" borderId="1" xfId="4" applyNumberFormat="1" applyFont="1" applyFill="1" applyBorder="1" applyAlignment="1" applyProtection="1">
      <alignment horizontal="right"/>
    </xf>
    <xf numFmtId="166" fontId="17" fillId="23" borderId="0" xfId="25" applyNumberFormat="1" applyFont="1" applyFill="1" applyBorder="1" applyAlignment="1" applyProtection="1">
      <alignment horizontal="right"/>
    </xf>
    <xf numFmtId="166" fontId="53" fillId="27" borderId="0" xfId="25" applyNumberFormat="1" applyFont="1" applyFill="1" applyBorder="1" applyProtection="1"/>
    <xf numFmtId="166" fontId="15" fillId="27" borderId="0" xfId="25" applyNumberFormat="1" applyFont="1" applyFill="1" applyBorder="1" applyAlignment="1" applyProtection="1">
      <alignment horizontal="right"/>
    </xf>
    <xf numFmtId="166" fontId="20" fillId="27" borderId="1" xfId="25" applyNumberFormat="1" applyFont="1" applyFill="1" applyBorder="1" applyAlignment="1" applyProtection="1">
      <alignment horizontal="center"/>
    </xf>
    <xf numFmtId="166" fontId="15" fillId="27" borderId="1" xfId="25" applyNumberFormat="1" applyFont="1" applyFill="1" applyBorder="1" applyAlignment="1" applyProtection="1">
      <alignment horizontal="right"/>
    </xf>
    <xf numFmtId="166" fontId="23" fillId="23" borderId="1" xfId="25" applyNumberFormat="1" applyFont="1" applyFill="1" applyBorder="1" applyAlignment="1" applyProtection="1">
      <alignment horizontal="right"/>
    </xf>
    <xf numFmtId="166" fontId="63" fillId="27" borderId="0" xfId="25" applyNumberFormat="1" applyFont="1" applyFill="1" applyBorder="1" applyAlignment="1" applyProtection="1">
      <alignment horizontal="right"/>
    </xf>
    <xf numFmtId="166" fontId="17" fillId="23" borderId="1" xfId="25" applyNumberFormat="1" applyFont="1" applyFill="1" applyBorder="1" applyAlignment="1" applyProtection="1">
      <alignment horizontal="center"/>
    </xf>
    <xf numFmtId="166" fontId="15" fillId="11" borderId="0" xfId="25" applyNumberFormat="1" applyFont="1" applyFill="1" applyBorder="1"/>
    <xf numFmtId="166" fontId="58" fillId="9" borderId="0" xfId="25" applyNumberFormat="1" applyFont="1" applyFill="1" applyBorder="1" applyAlignment="1">
      <alignment horizontal="center"/>
    </xf>
    <xf numFmtId="166" fontId="19" fillId="12" borderId="10" xfId="25" applyNumberFormat="1" applyFont="1" applyFill="1" applyBorder="1" applyAlignment="1" applyProtection="1">
      <alignment horizontal="right"/>
    </xf>
    <xf numFmtId="166" fontId="15" fillId="11" borderId="0" xfId="25" applyNumberFormat="1" applyFont="1" applyFill="1"/>
    <xf numFmtId="181" fontId="17" fillId="23" borderId="0" xfId="0" applyNumberFormat="1" applyFont="1" applyFill="1" applyBorder="1" applyAlignment="1" applyProtection="1">
      <alignment horizontal="center"/>
    </xf>
    <xf numFmtId="166" fontId="17" fillId="23" borderId="1" xfId="25" applyNumberFormat="1" applyFont="1" applyFill="1" applyBorder="1" applyAlignment="1" applyProtection="1"/>
    <xf numFmtId="166" fontId="19" fillId="23" borderId="23" xfId="25" applyNumberFormat="1" applyFont="1" applyFill="1" applyBorder="1" applyAlignment="1" applyProtection="1">
      <alignment horizontal="right"/>
    </xf>
    <xf numFmtId="166" fontId="17" fillId="23" borderId="24" xfId="25" applyNumberFormat="1" applyFont="1" applyFill="1" applyBorder="1" applyAlignment="1" applyProtection="1">
      <alignment horizontal="right"/>
    </xf>
    <xf numFmtId="166" fontId="19" fillId="23" borderId="24" xfId="25" applyNumberFormat="1" applyFont="1" applyFill="1" applyBorder="1" applyAlignment="1" applyProtection="1">
      <alignment horizontal="right"/>
    </xf>
    <xf numFmtId="166" fontId="17" fillId="23" borderId="23" xfId="25" applyNumberFormat="1" applyFont="1" applyFill="1" applyBorder="1" applyAlignment="1" applyProtection="1">
      <alignment horizontal="right"/>
    </xf>
    <xf numFmtId="166" fontId="19" fillId="23" borderId="0" xfId="25" applyNumberFormat="1" applyFont="1" applyFill="1" applyBorder="1" applyAlignment="1" applyProtection="1"/>
    <xf numFmtId="181" fontId="17" fillId="25" borderId="0" xfId="0" applyNumberFormat="1" applyFont="1" applyFill="1" applyBorder="1" applyAlignment="1" applyProtection="1">
      <alignment horizontal="center"/>
    </xf>
    <xf numFmtId="178" fontId="17" fillId="25" borderId="24" xfId="0" applyNumberFormat="1" applyFont="1" applyFill="1" applyBorder="1" applyAlignment="1" applyProtection="1">
      <alignment horizontal="right"/>
    </xf>
    <xf numFmtId="178" fontId="17" fillId="25" borderId="1" xfId="0" applyNumberFormat="1" applyFont="1" applyFill="1" applyBorder="1" applyAlignment="1" applyProtection="1">
      <alignment horizontal="right"/>
    </xf>
    <xf numFmtId="179" fontId="17" fillId="25" borderId="1" xfId="27" applyNumberFormat="1" applyFont="1" applyFill="1" applyBorder="1" applyAlignment="1" applyProtection="1">
      <alignment horizontal="right"/>
    </xf>
    <xf numFmtId="181" fontId="19" fillId="25" borderId="0" xfId="0" applyNumberFormat="1" applyFont="1" applyFill="1" applyBorder="1" applyAlignment="1" applyProtection="1"/>
    <xf numFmtId="166" fontId="15" fillId="24" borderId="0" xfId="25" applyNumberFormat="1" applyFont="1" applyFill="1"/>
    <xf numFmtId="181" fontId="20" fillId="26" borderId="0" xfId="0" applyNumberFormat="1" applyFont="1" applyFill="1" applyBorder="1" applyProtection="1"/>
    <xf numFmtId="9" fontId="19" fillId="25" borderId="1" xfId="27" applyNumberFormat="1" applyFont="1" applyFill="1" applyBorder="1" applyAlignment="1" applyProtection="1">
      <alignment horizontal="right"/>
    </xf>
    <xf numFmtId="178" fontId="17" fillId="25" borderId="1" xfId="27" applyNumberFormat="1" applyFont="1" applyFill="1" applyBorder="1" applyAlignment="1" applyProtection="1">
      <alignment horizontal="right"/>
    </xf>
    <xf numFmtId="166" fontId="17" fillId="27" borderId="1" xfId="25" applyNumberFormat="1" applyFont="1" applyFill="1" applyBorder="1" applyAlignment="1" applyProtection="1">
      <alignment horizontal="right"/>
    </xf>
    <xf numFmtId="0" fontId="61" fillId="25" borderId="0" xfId="0" applyNumberFormat="1" applyFont="1" applyFill="1" applyBorder="1" applyAlignment="1" applyProtection="1">
      <alignment horizontal="center"/>
    </xf>
    <xf numFmtId="38" fontId="15" fillId="26" borderId="0" xfId="0" applyNumberFormat="1" applyFont="1" applyFill="1" applyBorder="1" applyProtection="1"/>
    <xf numFmtId="0" fontId="17" fillId="25" borderId="0" xfId="0" applyNumberFormat="1" applyFont="1" applyFill="1" applyBorder="1" applyAlignment="1" applyProtection="1">
      <alignment horizontal="center"/>
    </xf>
    <xf numFmtId="38" fontId="15" fillId="26" borderId="1" xfId="0" applyNumberFormat="1" applyFont="1" applyFill="1" applyBorder="1" applyAlignment="1" applyProtection="1">
      <alignment horizontal="right"/>
    </xf>
    <xf numFmtId="3" fontId="17" fillId="25" borderId="1" xfId="27" applyNumberFormat="1" applyFont="1" applyFill="1" applyBorder="1" applyAlignment="1" applyProtection="1">
      <alignment horizontal="right"/>
    </xf>
    <xf numFmtId="38" fontId="15" fillId="26" borderId="0" xfId="0" applyNumberFormat="1" applyFont="1" applyFill="1" applyBorder="1" applyAlignment="1" applyProtection="1">
      <alignment horizontal="right"/>
    </xf>
    <xf numFmtId="179" fontId="17" fillId="23" borderId="1" xfId="27" applyNumberFormat="1" applyFont="1" applyFill="1" applyBorder="1" applyAlignment="1" applyProtection="1">
      <alignment horizontal="right"/>
    </xf>
    <xf numFmtId="166" fontId="63" fillId="27" borderId="0" xfId="25" applyNumberFormat="1" applyFont="1" applyFill="1" applyBorder="1" applyProtection="1"/>
    <xf numFmtId="166" fontId="19" fillId="23" borderId="1" xfId="25" applyNumberFormat="1" applyFont="1" applyFill="1" applyBorder="1" applyAlignment="1" applyProtection="1"/>
    <xf numFmtId="166" fontId="17" fillId="23" borderId="0" xfId="25" applyNumberFormat="1" applyFont="1" applyFill="1" applyBorder="1" applyAlignment="1" applyProtection="1"/>
    <xf numFmtId="166" fontId="61" fillId="23" borderId="0" xfId="25" applyNumberFormat="1" applyFont="1" applyFill="1" applyBorder="1" applyAlignment="1" applyProtection="1">
      <alignment horizontal="center"/>
    </xf>
    <xf numFmtId="166" fontId="19" fillId="27" borderId="1" xfId="25" applyNumberFormat="1" applyFont="1" applyFill="1" applyBorder="1" applyAlignment="1" applyProtection="1">
      <alignment horizontal="right"/>
    </xf>
    <xf numFmtId="166" fontId="19" fillId="23" borderId="0" xfId="25" applyNumberFormat="1" applyFont="1" applyFill="1" applyBorder="1" applyAlignment="1" applyProtection="1">
      <alignment horizontal="right"/>
    </xf>
    <xf numFmtId="3" fontId="19" fillId="23" borderId="0" xfId="27" applyNumberFormat="1" applyFont="1" applyFill="1" applyBorder="1" applyAlignment="1" applyProtection="1">
      <alignment horizontal="right"/>
    </xf>
    <xf numFmtId="0" fontId="17" fillId="23" borderId="0" xfId="0" applyNumberFormat="1" applyFont="1" applyFill="1" applyBorder="1" applyAlignment="1" applyProtection="1">
      <alignment horizontal="right"/>
    </xf>
    <xf numFmtId="181" fontId="63" fillId="26" borderId="0" xfId="0" applyNumberFormat="1" applyFont="1" applyFill="1" applyBorder="1" applyProtection="1"/>
    <xf numFmtId="0" fontId="19" fillId="25" borderId="1" xfId="27" applyFont="1" applyFill="1" applyBorder="1" applyAlignment="1" applyProtection="1"/>
    <xf numFmtId="3" fontId="19" fillId="25" borderId="1" xfId="27" applyNumberFormat="1" applyFont="1" applyFill="1" applyBorder="1" applyAlignment="1" applyProtection="1">
      <alignment horizontal="right"/>
    </xf>
    <xf numFmtId="0" fontId="19" fillId="25" borderId="1" xfId="27" applyFont="1" applyFill="1" applyBorder="1" applyAlignment="1" applyProtection="1">
      <alignment horizontal="right"/>
    </xf>
    <xf numFmtId="169" fontId="17" fillId="25" borderId="1" xfId="27" applyNumberFormat="1" applyFont="1" applyFill="1" applyBorder="1" applyAlignment="1" applyProtection="1">
      <alignment horizontal="right"/>
    </xf>
    <xf numFmtId="0" fontId="19" fillId="25" borderId="24" xfId="27" applyFont="1" applyFill="1" applyBorder="1" applyAlignment="1" applyProtection="1">
      <alignment horizontal="right"/>
    </xf>
    <xf numFmtId="3" fontId="19" fillId="25" borderId="23" xfId="27" applyNumberFormat="1" applyFont="1" applyFill="1" applyBorder="1" applyAlignment="1" applyProtection="1">
      <alignment horizontal="right"/>
    </xf>
    <xf numFmtId="9" fontId="17" fillId="25" borderId="1" xfId="27" applyNumberFormat="1" applyFont="1" applyFill="1" applyBorder="1" applyAlignment="1" applyProtection="1">
      <alignment horizontal="right"/>
    </xf>
    <xf numFmtId="9" fontId="19" fillId="25" borderId="0" xfId="27" applyNumberFormat="1" applyFont="1" applyFill="1" applyBorder="1" applyAlignment="1" applyProtection="1">
      <alignment horizontal="right"/>
    </xf>
    <xf numFmtId="168" fontId="17" fillId="25" borderId="1" xfId="4" applyNumberFormat="1" applyFont="1" applyFill="1" applyBorder="1" applyAlignment="1" applyProtection="1">
      <alignment horizontal="right"/>
    </xf>
    <xf numFmtId="164" fontId="17" fillId="25" borderId="1" xfId="27" applyNumberFormat="1" applyFont="1" applyFill="1" applyBorder="1" applyAlignment="1" applyProtection="1">
      <alignment horizontal="right"/>
    </xf>
    <xf numFmtId="0" fontId="17" fillId="25" borderId="23" xfId="27" applyNumberFormat="1" applyFont="1" applyFill="1" applyBorder="1" applyAlignment="1" applyProtection="1">
      <alignment horizontal="right"/>
    </xf>
    <xf numFmtId="166" fontId="15" fillId="11" borderId="0" xfId="0" applyNumberFormat="1" applyFont="1" applyFill="1" applyBorder="1" applyProtection="1"/>
    <xf numFmtId="166" fontId="20" fillId="27" borderId="0" xfId="25" applyNumberFormat="1" applyFont="1" applyFill="1" applyBorder="1" applyAlignment="1" applyProtection="1">
      <alignment horizontal="right"/>
    </xf>
    <xf numFmtId="178" fontId="19" fillId="13" borderId="31" xfId="27" applyNumberFormat="1" applyFont="1" applyFill="1" applyBorder="1" applyAlignment="1" applyProtection="1">
      <alignment horizontal="right"/>
    </xf>
    <xf numFmtId="178" fontId="19" fillId="14" borderId="31" xfId="27" applyNumberFormat="1" applyFont="1" applyFill="1" applyBorder="1" applyAlignment="1" applyProtection="1">
      <alignment horizontal="right"/>
    </xf>
    <xf numFmtId="178" fontId="19" fillId="12" borderId="31" xfId="27" applyNumberFormat="1" applyFont="1" applyFill="1" applyBorder="1" applyAlignment="1" applyProtection="1">
      <alignment horizontal="right"/>
    </xf>
    <xf numFmtId="0" fontId="19" fillId="12" borderId="31" xfId="27" applyFont="1" applyFill="1" applyBorder="1" applyAlignment="1" applyProtection="1"/>
    <xf numFmtId="166" fontId="19" fillId="23" borderId="31" xfId="25" applyNumberFormat="1" applyFont="1" applyFill="1" applyBorder="1" applyAlignment="1" applyProtection="1">
      <alignment horizontal="right"/>
    </xf>
    <xf numFmtId="166" fontId="19" fillId="14" borderId="31" xfId="25" applyNumberFormat="1" applyFont="1" applyFill="1" applyBorder="1" applyAlignment="1" applyProtection="1">
      <alignment horizontal="right"/>
    </xf>
    <xf numFmtId="178" fontId="19" fillId="25" borderId="31" xfId="27" applyNumberFormat="1" applyFont="1" applyFill="1" applyBorder="1" applyAlignment="1" applyProtection="1">
      <alignment horizontal="right"/>
    </xf>
    <xf numFmtId="178" fontId="15" fillId="9" borderId="31" xfId="0" applyNumberFormat="1" applyFont="1" applyFill="1" applyBorder="1" applyAlignment="1" applyProtection="1">
      <alignment horizontal="right"/>
    </xf>
    <xf numFmtId="179" fontId="19" fillId="23" borderId="31" xfId="27" applyNumberFormat="1" applyFont="1" applyFill="1" applyBorder="1" applyAlignment="1" applyProtection="1">
      <alignment horizontal="right"/>
    </xf>
    <xf numFmtId="179" fontId="19" fillId="25" borderId="31" xfId="27" applyNumberFormat="1" applyFont="1" applyFill="1" applyBorder="1" applyAlignment="1" applyProtection="1">
      <alignment horizontal="right"/>
    </xf>
    <xf numFmtId="179" fontId="19" fillId="12" borderId="31" xfId="27" applyNumberFormat="1" applyFont="1" applyFill="1" applyBorder="1" applyAlignment="1" applyProtection="1">
      <alignment horizontal="right"/>
    </xf>
    <xf numFmtId="40" fontId="8" fillId="12" borderId="0" xfId="28" quotePrefix="1" applyNumberFormat="1" applyFont="1" applyFill="1" applyBorder="1" applyAlignment="1"/>
    <xf numFmtId="181" fontId="19" fillId="23" borderId="1" xfId="0" applyNumberFormat="1" applyFont="1" applyFill="1" applyBorder="1" applyAlignment="1" applyProtection="1"/>
    <xf numFmtId="178" fontId="19" fillId="23" borderId="24" xfId="27" applyNumberFormat="1" applyFont="1" applyFill="1" applyBorder="1" applyAlignment="1" applyProtection="1">
      <alignment horizontal="right"/>
    </xf>
    <xf numFmtId="164" fontId="17" fillId="23" borderId="1" xfId="27" applyNumberFormat="1" applyFont="1" applyFill="1" applyBorder="1" applyAlignment="1" applyProtection="1"/>
    <xf numFmtId="172" fontId="19" fillId="23" borderId="1" xfId="27" applyNumberFormat="1" applyFont="1" applyFill="1" applyBorder="1" applyAlignment="1" applyProtection="1">
      <alignment horizontal="right"/>
    </xf>
    <xf numFmtId="0" fontId="19" fillId="23" borderId="1" xfId="27" applyFont="1" applyFill="1" applyBorder="1" applyAlignment="1" applyProtection="1">
      <alignment horizontal="right"/>
    </xf>
    <xf numFmtId="178" fontId="19" fillId="23" borderId="1" xfId="27" applyNumberFormat="1" applyFont="1" applyFill="1" applyBorder="1" applyAlignment="1" applyProtection="1">
      <alignment horizontal="right"/>
    </xf>
    <xf numFmtId="0" fontId="19" fillId="23" borderId="24" xfId="27" applyFont="1" applyFill="1" applyBorder="1" applyAlignment="1" applyProtection="1">
      <alignment horizontal="right"/>
    </xf>
    <xf numFmtId="3" fontId="17" fillId="23" borderId="1" xfId="27" applyNumberFormat="1" applyFont="1" applyFill="1" applyBorder="1" applyAlignment="1" applyProtection="1">
      <alignment horizontal="right"/>
    </xf>
    <xf numFmtId="3" fontId="19" fillId="23" borderId="23" xfId="27" applyNumberFormat="1" applyFont="1" applyFill="1" applyBorder="1" applyAlignment="1" applyProtection="1">
      <alignment horizontal="right"/>
    </xf>
    <xf numFmtId="9" fontId="17" fillId="23" borderId="1" xfId="27" applyNumberFormat="1" applyFont="1" applyFill="1" applyBorder="1" applyAlignment="1" applyProtection="1">
      <alignment horizontal="right"/>
    </xf>
    <xf numFmtId="3" fontId="19" fillId="23" borderId="1" xfId="27" applyNumberFormat="1" applyFont="1" applyFill="1" applyBorder="1" applyAlignment="1" applyProtection="1">
      <alignment horizontal="right"/>
    </xf>
    <xf numFmtId="9" fontId="19" fillId="23" borderId="1" xfId="25" applyNumberFormat="1" applyFont="1" applyFill="1" applyBorder="1" applyAlignment="1" applyProtection="1">
      <alignment horizontal="right"/>
    </xf>
    <xf numFmtId="168" fontId="17" fillId="23" borderId="1" xfId="4" applyNumberFormat="1" applyFont="1" applyFill="1" applyBorder="1" applyAlignment="1" applyProtection="1">
      <alignment horizontal="right"/>
    </xf>
    <xf numFmtId="0" fontId="17" fillId="23" borderId="23" xfId="27" applyNumberFormat="1" applyFont="1" applyFill="1" applyBorder="1" applyAlignment="1" applyProtection="1">
      <alignment horizontal="right"/>
    </xf>
    <xf numFmtId="9" fontId="17" fillId="23" borderId="1" xfId="25" applyFont="1" applyFill="1" applyBorder="1" applyAlignment="1" applyProtection="1">
      <alignment horizontal="right"/>
    </xf>
    <xf numFmtId="172" fontId="19" fillId="22" borderId="1" xfId="27" applyNumberFormat="1" applyFont="1" applyFill="1" applyBorder="1" applyAlignment="1" applyProtection="1">
      <alignment horizontal="right"/>
    </xf>
    <xf numFmtId="178" fontId="17" fillId="12" borderId="31" xfId="27" applyNumberFormat="1" applyFont="1" applyFill="1" applyBorder="1" applyAlignment="1" applyProtection="1">
      <alignment horizontal="right"/>
    </xf>
    <xf numFmtId="178" fontId="17" fillId="13" borderId="31" xfId="27" applyNumberFormat="1" applyFont="1" applyFill="1" applyBorder="1" applyAlignment="1" applyProtection="1">
      <alignment horizontal="right"/>
    </xf>
    <xf numFmtId="178" fontId="17" fillId="14" borderId="31" xfId="27" applyNumberFormat="1" applyFont="1" applyFill="1" applyBorder="1" applyAlignment="1" applyProtection="1">
      <alignment horizontal="right"/>
    </xf>
    <xf numFmtId="178" fontId="17" fillId="25" borderId="31" xfId="27" applyNumberFormat="1" applyFont="1" applyFill="1" applyBorder="1" applyAlignment="1" applyProtection="1">
      <alignment horizontal="right"/>
    </xf>
    <xf numFmtId="166" fontId="17" fillId="14" borderId="31" xfId="25" applyNumberFormat="1" applyFont="1" applyFill="1" applyBorder="1" applyAlignment="1" applyProtection="1">
      <alignment horizontal="right"/>
    </xf>
    <xf numFmtId="166" fontId="19" fillId="22" borderId="1" xfId="27" applyNumberFormat="1" applyFont="1" applyFill="1" applyBorder="1" applyAlignment="1" applyProtection="1">
      <alignment horizontal="right"/>
    </xf>
    <xf numFmtId="0" fontId="19" fillId="25" borderId="32" xfId="27" applyFont="1" applyFill="1" applyBorder="1" applyAlignment="1" applyProtection="1"/>
    <xf numFmtId="0" fontId="19" fillId="25" borderId="0" xfId="27" quotePrefix="1" applyFont="1" applyFill="1" applyBorder="1" applyAlignment="1" applyProtection="1"/>
    <xf numFmtId="181" fontId="15" fillId="24" borderId="0" xfId="0" applyNumberFormat="1" applyFont="1" applyFill="1" applyBorder="1"/>
    <xf numFmtId="166" fontId="15" fillId="24" borderId="0" xfId="25" applyNumberFormat="1" applyFont="1" applyFill="1" applyBorder="1"/>
    <xf numFmtId="9" fontId="17" fillId="22" borderId="1" xfId="25" applyNumberFormat="1" applyFont="1" applyFill="1" applyBorder="1" applyAlignment="1" applyProtection="1">
      <alignment horizontal="right"/>
    </xf>
    <xf numFmtId="9" fontId="19" fillId="22" borderId="1" xfId="25" applyNumberFormat="1" applyFont="1" applyFill="1" applyBorder="1" applyAlignment="1" applyProtection="1">
      <alignment horizontal="right"/>
    </xf>
    <xf numFmtId="9" fontId="52" fillId="23" borderId="1" xfId="25" applyNumberFormat="1" applyFont="1" applyFill="1" applyBorder="1" applyAlignment="1" applyProtection="1">
      <alignment horizontal="right"/>
    </xf>
    <xf numFmtId="9" fontId="52" fillId="22" borderId="1" xfId="25" applyNumberFormat="1" applyFont="1" applyFill="1" applyBorder="1" applyAlignment="1" applyProtection="1">
      <alignment horizontal="right"/>
    </xf>
    <xf numFmtId="9" fontId="17" fillId="23" borderId="1" xfId="25" applyNumberFormat="1" applyFont="1" applyFill="1" applyBorder="1" applyAlignment="1" applyProtection="1"/>
    <xf numFmtId="9" fontId="17" fillId="12" borderId="1" xfId="25" applyNumberFormat="1" applyFont="1" applyFill="1" applyBorder="1" applyAlignment="1" applyProtection="1">
      <alignment horizontal="right"/>
    </xf>
    <xf numFmtId="9" fontId="19" fillId="23" borderId="31" xfId="25" applyNumberFormat="1" applyFont="1" applyFill="1" applyBorder="1" applyAlignment="1" applyProtection="1">
      <alignment horizontal="right"/>
    </xf>
    <xf numFmtId="9" fontId="19" fillId="14" borderId="31" xfId="25" applyNumberFormat="1" applyFont="1" applyFill="1" applyBorder="1" applyAlignment="1" applyProtection="1">
      <alignment horizontal="right"/>
    </xf>
    <xf numFmtId="9" fontId="17" fillId="23" borderId="31" xfId="25" applyNumberFormat="1" applyFont="1" applyFill="1" applyBorder="1" applyAlignment="1" applyProtection="1">
      <alignment horizontal="right"/>
    </xf>
    <xf numFmtId="9" fontId="17" fillId="27" borderId="1" xfId="25" applyNumberFormat="1" applyFont="1" applyFill="1" applyBorder="1" applyAlignment="1" applyProtection="1">
      <alignment horizontal="right"/>
    </xf>
    <xf numFmtId="9" fontId="17" fillId="14" borderId="1" xfId="25" applyNumberFormat="1" applyFont="1" applyFill="1" applyBorder="1" applyAlignment="1" applyProtection="1"/>
    <xf numFmtId="9" fontId="52" fillId="14" borderId="1" xfId="25" applyNumberFormat="1" applyFont="1" applyFill="1" applyBorder="1" applyAlignment="1" applyProtection="1">
      <alignment horizontal="right"/>
    </xf>
    <xf numFmtId="9" fontId="17" fillId="24" borderId="1" xfId="25" applyNumberFormat="1" applyFont="1" applyFill="1" applyBorder="1" applyAlignment="1" applyProtection="1">
      <alignment horizontal="right"/>
    </xf>
    <xf numFmtId="9" fontId="19" fillId="24" borderId="1" xfId="25" applyNumberFormat="1" applyFont="1" applyFill="1" applyBorder="1" applyAlignment="1" applyProtection="1">
      <alignment horizontal="right"/>
    </xf>
    <xf numFmtId="9" fontId="19" fillId="27" borderId="1" xfId="25" applyNumberFormat="1" applyFont="1" applyFill="1" applyBorder="1" applyAlignment="1" applyProtection="1">
      <alignment horizontal="right"/>
    </xf>
    <xf numFmtId="181" fontId="50" fillId="24" borderId="0" xfId="0" applyNumberFormat="1" applyFont="1" applyFill="1" applyBorder="1"/>
    <xf numFmtId="0" fontId="2" fillId="10" borderId="0" xfId="35" applyFont="1" applyFill="1" applyAlignment="1" applyProtection="1"/>
    <xf numFmtId="0" fontId="17" fillId="25" borderId="31" xfId="27" applyFont="1" applyFill="1" applyBorder="1" applyAlignment="1" applyProtection="1">
      <alignment vertical="top"/>
    </xf>
    <xf numFmtId="9" fontId="17" fillId="14" borderId="31" xfId="25" applyNumberFormat="1" applyFont="1" applyFill="1" applyBorder="1" applyAlignment="1" applyProtection="1">
      <alignment horizontal="right"/>
    </xf>
    <xf numFmtId="9" fontId="17" fillId="25" borderId="31" xfId="25" applyNumberFormat="1" applyFont="1" applyFill="1" applyBorder="1" applyAlignment="1" applyProtection="1">
      <alignment horizontal="right"/>
    </xf>
    <xf numFmtId="0" fontId="17" fillId="25" borderId="31" xfId="27" applyFont="1" applyFill="1" applyBorder="1" applyAlignment="1" applyProtection="1"/>
    <xf numFmtId="166" fontId="17" fillId="23" borderId="31" xfId="25" applyNumberFormat="1" applyFont="1" applyFill="1" applyBorder="1" applyAlignment="1" applyProtection="1">
      <alignment horizontal="right"/>
    </xf>
    <xf numFmtId="38" fontId="20" fillId="16" borderId="31" xfId="0" applyNumberFormat="1" applyFont="1" applyFill="1" applyBorder="1" applyAlignment="1" applyProtection="1">
      <alignment horizontal="right"/>
    </xf>
    <xf numFmtId="0" fontId="17" fillId="14" borderId="31" xfId="0" applyNumberFormat="1" applyFont="1" applyFill="1" applyBorder="1" applyAlignment="1" applyProtection="1">
      <alignment horizontal="right"/>
    </xf>
    <xf numFmtId="38" fontId="20" fillId="9" borderId="31" xfId="0" applyNumberFormat="1" applyFont="1" applyFill="1" applyBorder="1" applyAlignment="1" applyProtection="1">
      <alignment horizontal="right"/>
    </xf>
    <xf numFmtId="0" fontId="20" fillId="9" borderId="31" xfId="27" applyFont="1" applyFill="1" applyBorder="1" applyAlignment="1" applyProtection="1">
      <alignment horizontal="right"/>
    </xf>
    <xf numFmtId="0" fontId="17" fillId="25" borderId="31" xfId="0" applyNumberFormat="1" applyFont="1" applyFill="1" applyBorder="1" applyAlignment="1" applyProtection="1">
      <alignment horizontal="right"/>
    </xf>
    <xf numFmtId="164" fontId="17" fillId="23" borderId="31" xfId="27" applyNumberFormat="1" applyFont="1" applyFill="1" applyBorder="1" applyAlignment="1" applyProtection="1">
      <alignment horizontal="right"/>
    </xf>
    <xf numFmtId="178" fontId="17" fillId="22" borderId="31" xfId="27" applyNumberFormat="1" applyFont="1" applyFill="1" applyBorder="1" applyAlignment="1" applyProtection="1"/>
    <xf numFmtId="178" fontId="17" fillId="25" borderId="31" xfId="27" applyNumberFormat="1" applyFont="1" applyFill="1" applyBorder="1" applyAlignment="1" applyProtection="1"/>
    <xf numFmtId="166" fontId="17" fillId="23" borderId="31" xfId="25" applyNumberFormat="1" applyFont="1" applyFill="1" applyBorder="1" applyAlignment="1" applyProtection="1"/>
    <xf numFmtId="166" fontId="17" fillId="14" borderId="31" xfId="25" applyNumberFormat="1" applyFont="1" applyFill="1" applyBorder="1" applyAlignment="1" applyProtection="1"/>
    <xf numFmtId="164" fontId="19" fillId="23" borderId="31" xfId="27" applyNumberFormat="1" applyFont="1" applyFill="1" applyBorder="1" applyAlignment="1" applyProtection="1">
      <alignment horizontal="right"/>
    </xf>
    <xf numFmtId="178" fontId="19" fillId="22" borderId="31" xfId="27" applyNumberFormat="1" applyFont="1" applyFill="1" applyBorder="1" applyAlignment="1" applyProtection="1">
      <alignment horizontal="right"/>
    </xf>
    <xf numFmtId="178" fontId="19" fillId="25" borderId="31" xfId="27" applyNumberFormat="1" applyFont="1" applyFill="1" applyBorder="1" applyAlignment="1" applyProtection="1"/>
    <xf numFmtId="178" fontId="19" fillId="12" borderId="31" xfId="27" applyNumberFormat="1" applyFont="1" applyFill="1" applyBorder="1" applyAlignment="1" applyProtection="1"/>
    <xf numFmtId="178" fontId="15" fillId="16" borderId="31" xfId="0" applyNumberFormat="1" applyFont="1" applyFill="1" applyBorder="1" applyAlignment="1" applyProtection="1">
      <alignment horizontal="right"/>
    </xf>
    <xf numFmtId="178" fontId="17" fillId="14" borderId="31" xfId="0" applyNumberFormat="1" applyFont="1" applyFill="1" applyBorder="1" applyAlignment="1" applyProtection="1">
      <alignment horizontal="right"/>
    </xf>
    <xf numFmtId="178" fontId="17" fillId="25" borderId="31" xfId="0" applyNumberFormat="1" applyFont="1" applyFill="1" applyBorder="1" applyAlignment="1" applyProtection="1">
      <alignment horizontal="right"/>
    </xf>
    <xf numFmtId="178" fontId="17" fillId="23" borderId="31" xfId="27" applyNumberFormat="1" applyFont="1" applyFill="1" applyBorder="1" applyAlignment="1" applyProtection="1"/>
    <xf numFmtId="38" fontId="17" fillId="23" borderId="31" xfId="27" applyNumberFormat="1" applyFont="1" applyFill="1" applyBorder="1" applyAlignment="1" applyProtection="1">
      <alignment horizontal="right"/>
    </xf>
    <xf numFmtId="178" fontId="19" fillId="23" borderId="31" xfId="27" applyNumberFormat="1" applyFont="1" applyFill="1" applyBorder="1" applyAlignment="1" applyProtection="1"/>
    <xf numFmtId="178" fontId="17" fillId="12" borderId="31" xfId="27" applyNumberFormat="1" applyFont="1" applyFill="1" applyBorder="1" applyAlignment="1" applyProtection="1"/>
    <xf numFmtId="38" fontId="19" fillId="23" borderId="31" xfId="27" applyNumberFormat="1" applyFont="1" applyFill="1" applyBorder="1" applyAlignment="1" applyProtection="1">
      <alignment horizontal="right"/>
    </xf>
    <xf numFmtId="179" fontId="17" fillId="23" borderId="31" xfId="27" applyNumberFormat="1" applyFont="1" applyFill="1" applyBorder="1" applyAlignment="1" applyProtection="1">
      <alignment horizontal="right"/>
    </xf>
    <xf numFmtId="179" fontId="17" fillId="22" borderId="31" xfId="27" applyNumberFormat="1" applyFont="1" applyFill="1" applyBorder="1" applyAlignment="1" applyProtection="1">
      <alignment horizontal="right"/>
    </xf>
    <xf numFmtId="179" fontId="17" fillId="12" borderId="31" xfId="27" applyNumberFormat="1" applyFont="1" applyFill="1" applyBorder="1" applyAlignment="1" applyProtection="1">
      <alignment horizontal="right"/>
    </xf>
    <xf numFmtId="179" fontId="17" fillId="25" borderId="31" xfId="27" applyNumberFormat="1" applyFont="1" applyFill="1" applyBorder="1" applyAlignment="1" applyProtection="1">
      <alignment horizontal="right"/>
    </xf>
    <xf numFmtId="179" fontId="17" fillId="14" borderId="31" xfId="27" applyNumberFormat="1" applyFont="1" applyFill="1" applyBorder="1" applyAlignment="1" applyProtection="1">
      <alignment horizontal="right"/>
    </xf>
    <xf numFmtId="0" fontId="17" fillId="12" borderId="31" xfId="27" applyFont="1" applyFill="1" applyBorder="1" applyAlignment="1" applyProtection="1"/>
    <xf numFmtId="179" fontId="19" fillId="14" borderId="31" xfId="27" applyNumberFormat="1" applyFont="1" applyFill="1" applyBorder="1" applyAlignment="1" applyProtection="1">
      <alignment horizontal="right"/>
    </xf>
    <xf numFmtId="9" fontId="19" fillId="12" borderId="31" xfId="27" applyNumberFormat="1" applyFont="1" applyFill="1" applyBorder="1" applyAlignment="1" applyProtection="1">
      <alignment horizontal="right"/>
    </xf>
    <xf numFmtId="9" fontId="19" fillId="23" borderId="31" xfId="0" applyNumberFormat="1" applyFont="1" applyFill="1" applyBorder="1" applyAlignment="1" applyProtection="1">
      <alignment horizontal="right"/>
    </xf>
    <xf numFmtId="9" fontId="19" fillId="14" borderId="31" xfId="0" applyNumberFormat="1" applyFont="1" applyFill="1" applyBorder="1" applyAlignment="1" applyProtection="1">
      <alignment horizontal="right"/>
    </xf>
    <xf numFmtId="9" fontId="19" fillId="25" borderId="31" xfId="27" applyNumberFormat="1" applyFont="1" applyFill="1" applyBorder="1" applyAlignment="1" applyProtection="1">
      <alignment horizontal="right"/>
    </xf>
    <xf numFmtId="178" fontId="17" fillId="23" borderId="31" xfId="27" applyNumberFormat="1" applyFont="1" applyFill="1" applyBorder="1" applyAlignment="1" applyProtection="1">
      <alignment horizontal="right"/>
    </xf>
    <xf numFmtId="166" fontId="17" fillId="22" borderId="31" xfId="25" applyNumberFormat="1" applyFont="1" applyFill="1" applyBorder="1" applyAlignment="1" applyProtection="1">
      <alignment horizontal="right"/>
    </xf>
    <xf numFmtId="178" fontId="17" fillId="27" borderId="31" xfId="27" applyNumberFormat="1" applyFont="1" applyFill="1" applyBorder="1" applyAlignment="1" applyProtection="1">
      <alignment horizontal="right"/>
    </xf>
    <xf numFmtId="178" fontId="17" fillId="22" borderId="31" xfId="27" applyNumberFormat="1" applyFont="1" applyFill="1" applyBorder="1" applyAlignment="1" applyProtection="1">
      <alignment horizontal="right"/>
    </xf>
    <xf numFmtId="178" fontId="17" fillId="26" borderId="31" xfId="27" applyNumberFormat="1" applyFont="1" applyFill="1" applyBorder="1" applyAlignment="1" applyProtection="1">
      <alignment horizontal="right"/>
    </xf>
    <xf numFmtId="9" fontId="17" fillId="22" borderId="31" xfId="25" applyNumberFormat="1" applyFont="1" applyFill="1" applyBorder="1" applyAlignment="1" applyProtection="1">
      <alignment horizontal="right"/>
    </xf>
    <xf numFmtId="0" fontId="17" fillId="12" borderId="31" xfId="27" applyNumberFormat="1" applyFont="1" applyFill="1" applyBorder="1" applyAlignment="1" applyProtection="1"/>
    <xf numFmtId="0" fontId="17" fillId="12" borderId="31" xfId="27" applyFont="1" applyFill="1" applyBorder="1" applyAlignment="1" applyProtection="1">
      <alignment vertical="top"/>
    </xf>
    <xf numFmtId="0" fontId="17" fillId="12" borderId="0" xfId="20" applyFont="1" applyFill="1" applyBorder="1" applyAlignment="1" applyProtection="1">
      <alignment horizontal="center"/>
    </xf>
    <xf numFmtId="166" fontId="15" fillId="16" borderId="31" xfId="0" applyNumberFormat="1" applyFont="1" applyFill="1" applyBorder="1" applyAlignment="1" applyProtection="1"/>
    <xf numFmtId="166" fontId="15" fillId="10" borderId="31" xfId="0" applyNumberFormat="1" applyFont="1" applyFill="1" applyBorder="1" applyAlignment="1" applyProtection="1"/>
    <xf numFmtId="166" fontId="15" fillId="9" borderId="31" xfId="0" applyNumberFormat="1" applyFont="1" applyFill="1" applyBorder="1" applyAlignment="1" applyProtection="1"/>
    <xf numFmtId="166" fontId="15" fillId="27" borderId="31" xfId="25" applyNumberFormat="1" applyFont="1" applyFill="1" applyBorder="1" applyAlignment="1" applyProtection="1"/>
    <xf numFmtId="166" fontId="15" fillId="10" borderId="31" xfId="25" applyNumberFormat="1" applyFont="1" applyFill="1" applyBorder="1" applyAlignment="1" applyProtection="1"/>
    <xf numFmtId="166" fontId="15" fillId="26" borderId="31" xfId="0" applyNumberFormat="1" applyFont="1" applyFill="1" applyBorder="1" applyAlignment="1" applyProtection="1"/>
    <xf numFmtId="9" fontId="19" fillId="22" borderId="31" xfId="0" applyNumberFormat="1" applyFont="1" applyFill="1" applyBorder="1" applyAlignment="1" applyProtection="1">
      <alignment horizontal="right"/>
    </xf>
    <xf numFmtId="9" fontId="19" fillId="12" borderId="31" xfId="0" applyNumberFormat="1" applyFont="1" applyFill="1" applyBorder="1" applyAlignment="1" applyProtection="1">
      <alignment horizontal="right"/>
    </xf>
    <xf numFmtId="9" fontId="19" fillId="25" borderId="31" xfId="0" applyNumberFormat="1" applyFont="1" applyFill="1" applyBorder="1" applyAlignment="1" applyProtection="1">
      <alignment horizontal="right"/>
    </xf>
    <xf numFmtId="9" fontId="15" fillId="16" borderId="31" xfId="0" applyNumberFormat="1" applyFont="1" applyFill="1" applyBorder="1" applyAlignment="1" applyProtection="1">
      <alignment horizontal="right"/>
    </xf>
    <xf numFmtId="9" fontId="15" fillId="10" borderId="31" xfId="0" applyNumberFormat="1" applyFont="1" applyFill="1" applyBorder="1" applyAlignment="1" applyProtection="1">
      <alignment horizontal="right"/>
    </xf>
    <xf numFmtId="9" fontId="15" fillId="9" borderId="31" xfId="0" applyNumberFormat="1" applyFont="1" applyFill="1" applyBorder="1" applyAlignment="1" applyProtection="1">
      <alignment horizontal="right"/>
    </xf>
    <xf numFmtId="166" fontId="15" fillId="27" borderId="31" xfId="25" applyNumberFormat="1" applyFont="1" applyFill="1" applyBorder="1" applyAlignment="1" applyProtection="1">
      <alignment horizontal="right"/>
    </xf>
    <xf numFmtId="166" fontId="15" fillId="10" borderId="31" xfId="25" applyNumberFormat="1" applyFont="1" applyFill="1" applyBorder="1" applyAlignment="1" applyProtection="1">
      <alignment horizontal="right"/>
    </xf>
    <xf numFmtId="9" fontId="15" fillId="26" borderId="31" xfId="0" applyNumberFormat="1" applyFont="1" applyFill="1" applyBorder="1" applyAlignment="1" applyProtection="1">
      <alignment horizontal="right"/>
    </xf>
    <xf numFmtId="9" fontId="19" fillId="10" borderId="31" xfId="0" applyNumberFormat="1" applyFont="1" applyFill="1" applyBorder="1" applyAlignment="1" applyProtection="1">
      <alignment horizontal="right"/>
    </xf>
    <xf numFmtId="9" fontId="19" fillId="9" borderId="31" xfId="0" applyNumberFormat="1" applyFont="1" applyFill="1" applyBorder="1" applyAlignment="1" applyProtection="1">
      <alignment horizontal="right"/>
    </xf>
    <xf numFmtId="166" fontId="19" fillId="27" borderId="31" xfId="25" applyNumberFormat="1" applyFont="1" applyFill="1" applyBorder="1" applyAlignment="1" applyProtection="1">
      <alignment horizontal="right"/>
    </xf>
    <xf numFmtId="166" fontId="19" fillId="10" borderId="31" xfId="25" applyNumberFormat="1" applyFont="1" applyFill="1" applyBorder="1" applyAlignment="1" applyProtection="1">
      <alignment horizontal="right"/>
    </xf>
    <xf numFmtId="9" fontId="19" fillId="26" borderId="31" xfId="0" applyNumberFormat="1" applyFont="1" applyFill="1" applyBorder="1" applyAlignment="1" applyProtection="1">
      <alignment horizontal="right"/>
    </xf>
    <xf numFmtId="178" fontId="17" fillId="13" borderId="31" xfId="0" applyNumberFormat="1" applyFont="1" applyFill="1" applyBorder="1" applyAlignment="1" applyProtection="1">
      <alignment horizontal="right"/>
    </xf>
    <xf numFmtId="166" fontId="15" fillId="10" borderId="31" xfId="0" applyNumberFormat="1" applyFont="1" applyFill="1" applyBorder="1" applyAlignment="1" applyProtection="1">
      <alignment horizontal="right"/>
    </xf>
    <xf numFmtId="166" fontId="15" fillId="9" borderId="31" xfId="0" applyNumberFormat="1" applyFont="1" applyFill="1" applyBorder="1" applyAlignment="1" applyProtection="1">
      <alignment horizontal="right"/>
    </xf>
    <xf numFmtId="166" fontId="15" fillId="26" borderId="31" xfId="0" applyNumberFormat="1" applyFont="1" applyFill="1" applyBorder="1" applyAlignment="1" applyProtection="1">
      <alignment horizontal="right"/>
    </xf>
    <xf numFmtId="181" fontId="17" fillId="13" borderId="31" xfId="0" applyNumberFormat="1" applyFont="1" applyFill="1" applyBorder="1" applyAlignment="1" applyProtection="1">
      <alignment horizontal="right"/>
    </xf>
    <xf numFmtId="178" fontId="17" fillId="14" borderId="31" xfId="27" applyNumberFormat="1" applyFont="1" applyFill="1" applyBorder="1" applyAlignment="1" applyProtection="1"/>
    <xf numFmtId="181" fontId="19" fillId="13" borderId="31" xfId="0" applyNumberFormat="1" applyFont="1" applyFill="1" applyBorder="1" applyAlignment="1" applyProtection="1">
      <alignment horizontal="right"/>
    </xf>
    <xf numFmtId="178" fontId="19" fillId="14" borderId="31" xfId="0" applyNumberFormat="1" applyFont="1" applyFill="1" applyBorder="1" applyAlignment="1" applyProtection="1">
      <alignment horizontal="right"/>
    </xf>
    <xf numFmtId="178" fontId="19" fillId="22" borderId="31" xfId="0" applyNumberFormat="1" applyFont="1" applyFill="1" applyBorder="1" applyAlignment="1" applyProtection="1">
      <alignment horizontal="right"/>
    </xf>
    <xf numFmtId="178" fontId="15" fillId="10" borderId="31" xfId="0" applyNumberFormat="1" applyFont="1" applyFill="1" applyBorder="1" applyAlignment="1" applyProtection="1">
      <alignment horizontal="right"/>
    </xf>
    <xf numFmtId="178" fontId="15" fillId="26" borderId="31" xfId="0" applyNumberFormat="1" applyFont="1" applyFill="1" applyBorder="1" applyAlignment="1" applyProtection="1">
      <alignment horizontal="right"/>
    </xf>
    <xf numFmtId="178" fontId="17" fillId="10" borderId="31" xfId="0" applyNumberFormat="1" applyFont="1" applyFill="1" applyBorder="1" applyAlignment="1" applyProtection="1">
      <alignment horizontal="right"/>
    </xf>
    <xf numFmtId="178" fontId="17" fillId="9" borderId="31" xfId="0" applyNumberFormat="1" applyFont="1" applyFill="1" applyBorder="1" applyAlignment="1" applyProtection="1">
      <alignment horizontal="right"/>
    </xf>
    <xf numFmtId="9" fontId="17" fillId="27" borderId="31" xfId="25" applyNumberFormat="1" applyFont="1" applyFill="1" applyBorder="1" applyAlignment="1" applyProtection="1">
      <alignment horizontal="right"/>
    </xf>
    <xf numFmtId="9" fontId="17" fillId="10" borderId="31" xfId="25" applyNumberFormat="1" applyFont="1" applyFill="1" applyBorder="1" applyAlignment="1" applyProtection="1">
      <alignment horizontal="right"/>
    </xf>
    <xf numFmtId="178" fontId="17" fillId="26" borderId="31" xfId="0" applyNumberFormat="1" applyFont="1" applyFill="1" applyBorder="1" applyAlignment="1" applyProtection="1">
      <alignment horizontal="right"/>
    </xf>
    <xf numFmtId="178" fontId="17" fillId="12" borderId="31" xfId="0" applyNumberFormat="1" applyFont="1" applyFill="1" applyBorder="1" applyAlignment="1" applyProtection="1">
      <alignment horizontal="right"/>
    </xf>
    <xf numFmtId="166" fontId="17" fillId="27" borderId="31" xfId="25" applyNumberFormat="1" applyFont="1" applyFill="1" applyBorder="1" applyAlignment="1" applyProtection="1">
      <alignment horizontal="right"/>
    </xf>
    <xf numFmtId="166" fontId="17" fillId="10" borderId="31" xfId="25" applyNumberFormat="1" applyFont="1" applyFill="1" applyBorder="1" applyAlignment="1" applyProtection="1">
      <alignment horizontal="right"/>
    </xf>
    <xf numFmtId="183" fontId="17" fillId="23" borderId="31" xfId="0" applyNumberFormat="1" applyFont="1" applyFill="1" applyBorder="1" applyAlignment="1" applyProtection="1">
      <alignment horizontal="right"/>
    </xf>
    <xf numFmtId="183" fontId="17" fillId="10" borderId="31" xfId="0" applyNumberFormat="1" applyFont="1" applyFill="1" applyBorder="1" applyAlignment="1" applyProtection="1">
      <alignment horizontal="right"/>
    </xf>
    <xf numFmtId="183" fontId="17" fillId="12" borderId="31" xfId="0" applyNumberFormat="1" applyFont="1" applyFill="1" applyBorder="1" applyAlignment="1" applyProtection="1">
      <alignment horizontal="right"/>
    </xf>
    <xf numFmtId="187" fontId="17" fillId="12" borderId="31" xfId="0" applyNumberFormat="1" applyFont="1" applyFill="1" applyBorder="1" applyAlignment="1" applyProtection="1">
      <alignment horizontal="right"/>
    </xf>
    <xf numFmtId="183" fontId="17" fillId="25" borderId="31" xfId="0" applyNumberFormat="1" applyFont="1" applyFill="1" applyBorder="1" applyAlignment="1" applyProtection="1">
      <alignment horizontal="right"/>
    </xf>
    <xf numFmtId="179" fontId="17" fillId="27" borderId="31" xfId="27" applyNumberFormat="1" applyFont="1" applyFill="1" applyBorder="1" applyAlignment="1" applyProtection="1">
      <alignment horizontal="right"/>
    </xf>
    <xf numFmtId="179" fontId="17" fillId="10" borderId="31" xfId="27" applyNumberFormat="1" applyFont="1" applyFill="1" applyBorder="1" applyAlignment="1" applyProtection="1">
      <alignment horizontal="right"/>
    </xf>
    <xf numFmtId="179" fontId="17" fillId="9" borderId="31" xfId="27" applyNumberFormat="1" applyFont="1" applyFill="1" applyBorder="1" applyAlignment="1" applyProtection="1">
      <alignment horizontal="right"/>
    </xf>
    <xf numFmtId="179" fontId="17" fillId="26" borderId="31" xfId="27" applyNumberFormat="1" applyFont="1" applyFill="1" applyBorder="1" applyAlignment="1" applyProtection="1">
      <alignment horizontal="right"/>
    </xf>
    <xf numFmtId="178" fontId="19" fillId="13" borderId="31" xfId="0" applyNumberFormat="1" applyFont="1" applyFill="1" applyBorder="1" applyAlignment="1" applyProtection="1">
      <alignment horizontal="right"/>
    </xf>
    <xf numFmtId="188" fontId="17" fillId="27" borderId="31" xfId="4" applyNumberFormat="1" applyFont="1" applyFill="1" applyBorder="1" applyAlignment="1" applyProtection="1">
      <alignment horizontal="right"/>
    </xf>
    <xf numFmtId="188" fontId="17" fillId="23" borderId="31" xfId="4" applyNumberFormat="1" applyFont="1" applyFill="1" applyBorder="1" applyAlignment="1" applyProtection="1">
      <alignment horizontal="right"/>
    </xf>
    <xf numFmtId="178" fontId="17" fillId="13" borderId="31" xfId="4" applyNumberFormat="1" applyFont="1" applyFill="1" applyBorder="1" applyAlignment="1" applyProtection="1">
      <alignment horizontal="right"/>
    </xf>
    <xf numFmtId="9" fontId="17" fillId="23" borderId="31" xfId="25" applyFont="1" applyFill="1" applyBorder="1" applyAlignment="1" applyProtection="1"/>
    <xf numFmtId="9" fontId="17" fillId="14" borderId="31" xfId="25" applyFont="1" applyFill="1" applyBorder="1" applyAlignment="1" applyProtection="1"/>
    <xf numFmtId="9" fontId="19" fillId="23" borderId="31" xfId="25" applyFont="1" applyFill="1" applyBorder="1" applyAlignment="1" applyProtection="1">
      <alignment horizontal="right"/>
    </xf>
    <xf numFmtId="9" fontId="19" fillId="14" borderId="31" xfId="25" applyFont="1" applyFill="1" applyBorder="1" applyAlignment="1" applyProtection="1">
      <alignment horizontal="right"/>
    </xf>
    <xf numFmtId="9" fontId="15" fillId="16" borderId="33" xfId="0" applyNumberFormat="1" applyFont="1" applyFill="1" applyBorder="1" applyAlignment="1" applyProtection="1">
      <alignment horizontal="right"/>
    </xf>
    <xf numFmtId="179" fontId="17" fillId="27" borderId="33" xfId="27" applyNumberFormat="1" applyFont="1" applyFill="1" applyBorder="1" applyAlignment="1" applyProtection="1">
      <alignment horizontal="right"/>
    </xf>
    <xf numFmtId="0" fontId="17" fillId="12" borderId="0" xfId="22" applyFont="1" applyFill="1" applyBorder="1" applyAlignment="1" applyProtection="1">
      <alignment horizontal="center"/>
    </xf>
    <xf numFmtId="0" fontId="17" fillId="12" borderId="0" xfId="18" applyFont="1" applyFill="1" applyBorder="1" applyAlignment="1" applyProtection="1">
      <alignment horizontal="center"/>
    </xf>
    <xf numFmtId="179" fontId="17" fillId="13" borderId="31" xfId="27" applyNumberFormat="1" applyFont="1" applyFill="1" applyBorder="1" applyAlignment="1" applyProtection="1"/>
    <xf numFmtId="179" fontId="17" fillId="14" borderId="31" xfId="27" applyNumberFormat="1" applyFont="1" applyFill="1" applyBorder="1" applyAlignment="1" applyProtection="1"/>
    <xf numFmtId="179" fontId="17" fillId="12" borderId="31" xfId="27" applyNumberFormat="1" applyFont="1" applyFill="1" applyBorder="1" applyAlignment="1" applyProtection="1"/>
    <xf numFmtId="179" fontId="17" fillId="25" borderId="31" xfId="27" applyNumberFormat="1" applyFont="1" applyFill="1" applyBorder="1" applyAlignment="1" applyProtection="1"/>
    <xf numFmtId="0" fontId="17" fillId="12" borderId="32" xfId="27" applyFont="1" applyFill="1" applyBorder="1" applyAlignment="1" applyProtection="1"/>
    <xf numFmtId="178" fontId="17" fillId="13" borderId="31" xfId="27" applyNumberFormat="1" applyFont="1" applyFill="1" applyBorder="1" applyAlignment="1" applyProtection="1"/>
    <xf numFmtId="9" fontId="17" fillId="23" borderId="31" xfId="25" applyNumberFormat="1" applyFont="1" applyFill="1" applyBorder="1" applyAlignment="1" applyProtection="1"/>
    <xf numFmtId="9" fontId="17" fillId="14" borderId="31" xfId="25" applyNumberFormat="1" applyFont="1" applyFill="1" applyBorder="1" applyAlignment="1" applyProtection="1"/>
    <xf numFmtId="9" fontId="19" fillId="23" borderId="31" xfId="27" applyNumberFormat="1" applyFont="1" applyFill="1" applyBorder="1" applyAlignment="1" applyProtection="1"/>
    <xf numFmtId="9" fontId="19" fillId="10" borderId="31" xfId="27" applyNumberFormat="1" applyFont="1" applyFill="1" applyBorder="1" applyAlignment="1" applyProtection="1"/>
    <xf numFmtId="9" fontId="19" fillId="12" borderId="31" xfId="27" applyNumberFormat="1" applyFont="1" applyFill="1" applyBorder="1" applyAlignment="1" applyProtection="1"/>
    <xf numFmtId="166" fontId="19" fillId="27" borderId="31" xfId="25" applyNumberFormat="1" applyFont="1" applyFill="1" applyBorder="1" applyAlignment="1" applyProtection="1"/>
    <xf numFmtId="166" fontId="19" fillId="10" borderId="31" xfId="25" applyNumberFormat="1" applyFont="1" applyFill="1" applyBorder="1" applyAlignment="1" applyProtection="1"/>
    <xf numFmtId="9" fontId="19" fillId="25" borderId="31" xfId="27" applyNumberFormat="1" applyFont="1" applyFill="1" applyBorder="1" applyAlignment="1" applyProtection="1"/>
    <xf numFmtId="0" fontId="17" fillId="13" borderId="31" xfId="0" applyNumberFormat="1" applyFont="1" applyFill="1" applyBorder="1" applyAlignment="1" applyProtection="1"/>
    <xf numFmtId="0" fontId="17" fillId="14" borderId="31" xfId="0" applyNumberFormat="1" applyFont="1" applyFill="1" applyBorder="1" applyAlignment="1" applyProtection="1"/>
    <xf numFmtId="38" fontId="15" fillId="9" borderId="31" xfId="0" applyNumberFormat="1" applyFont="1" applyFill="1" applyBorder="1" applyAlignment="1" applyProtection="1"/>
    <xf numFmtId="38" fontId="15" fillId="26" borderId="31" xfId="0" applyNumberFormat="1" applyFont="1" applyFill="1" applyBorder="1" applyAlignment="1" applyProtection="1"/>
    <xf numFmtId="178" fontId="17" fillId="13" borderId="31" xfId="0" applyNumberFormat="1" applyFont="1" applyFill="1" applyBorder="1" applyAlignment="1" applyProtection="1"/>
    <xf numFmtId="178" fontId="15" fillId="10" borderId="31" xfId="0" applyNumberFormat="1" applyFont="1" applyFill="1" applyBorder="1" applyAlignment="1" applyProtection="1"/>
    <xf numFmtId="178" fontId="17" fillId="12" borderId="31" xfId="0" applyNumberFormat="1" applyFont="1" applyFill="1" applyBorder="1" applyAlignment="1" applyProtection="1"/>
    <xf numFmtId="178" fontId="17" fillId="25" borderId="31" xfId="0" applyNumberFormat="1" applyFont="1" applyFill="1" applyBorder="1" applyAlignment="1" applyProtection="1"/>
    <xf numFmtId="179" fontId="17" fillId="23" borderId="31" xfId="27" applyNumberFormat="1" applyFont="1" applyFill="1" applyBorder="1" applyAlignment="1" applyProtection="1"/>
    <xf numFmtId="166" fontId="17" fillId="22" borderId="31" xfId="25" applyNumberFormat="1" applyFont="1" applyFill="1" applyBorder="1" applyAlignment="1" applyProtection="1"/>
    <xf numFmtId="9" fontId="19" fillId="14" borderId="31" xfId="27" applyNumberFormat="1" applyFont="1" applyFill="1" applyBorder="1" applyAlignment="1" applyProtection="1"/>
    <xf numFmtId="166" fontId="19" fillId="23" borderId="31" xfId="25" applyNumberFormat="1" applyFont="1" applyFill="1" applyBorder="1" applyAlignment="1" applyProtection="1"/>
    <xf numFmtId="166" fontId="19" fillId="14" borderId="31" xfId="25" applyNumberFormat="1" applyFont="1" applyFill="1" applyBorder="1" applyAlignment="1" applyProtection="1"/>
    <xf numFmtId="178" fontId="17" fillId="14" borderId="31" xfId="0" applyNumberFormat="1" applyFont="1" applyFill="1" applyBorder="1" applyAlignment="1" applyProtection="1"/>
    <xf numFmtId="178" fontId="15" fillId="9" borderId="31" xfId="0" applyNumberFormat="1" applyFont="1" applyFill="1" applyBorder="1" applyAlignment="1" applyProtection="1"/>
    <xf numFmtId="178" fontId="15" fillId="26" borderId="31" xfId="0" applyNumberFormat="1" applyFont="1" applyFill="1" applyBorder="1" applyAlignment="1" applyProtection="1"/>
    <xf numFmtId="0" fontId="19" fillId="12" borderId="0" xfId="22" applyFont="1" applyFill="1" applyBorder="1" applyAlignment="1" applyProtection="1">
      <alignment horizontal="center"/>
    </xf>
    <xf numFmtId="0" fontId="19" fillId="25" borderId="0" xfId="27" applyFont="1" applyFill="1" applyBorder="1" applyAlignment="1" applyProtection="1">
      <alignment horizontal="right"/>
    </xf>
    <xf numFmtId="166" fontId="17" fillId="24" borderId="31" xfId="25" applyNumberFormat="1" applyFont="1" applyFill="1" applyBorder="1" applyAlignment="1" applyProtection="1">
      <alignment horizontal="right"/>
    </xf>
    <xf numFmtId="179" fontId="19" fillId="16" borderId="31" xfId="27" applyNumberFormat="1" applyFont="1" applyFill="1" applyBorder="1" applyAlignment="1" applyProtection="1">
      <alignment horizontal="right"/>
    </xf>
    <xf numFmtId="179" fontId="19" fillId="10" borderId="31" xfId="27" applyNumberFormat="1" applyFont="1" applyFill="1" applyBorder="1" applyAlignment="1" applyProtection="1">
      <alignment horizontal="right"/>
    </xf>
    <xf numFmtId="179" fontId="19" fillId="9" borderId="31" xfId="27" applyNumberFormat="1" applyFont="1" applyFill="1" applyBorder="1" applyAlignment="1" applyProtection="1">
      <alignment horizontal="right"/>
    </xf>
    <xf numFmtId="179" fontId="19" fillId="26" borderId="31" xfId="27" applyNumberFormat="1" applyFont="1" applyFill="1" applyBorder="1" applyAlignment="1" applyProtection="1">
      <alignment horizontal="right"/>
    </xf>
    <xf numFmtId="179" fontId="19" fillId="27" borderId="31" xfId="27" applyNumberFormat="1" applyFont="1" applyFill="1" applyBorder="1" applyAlignment="1" applyProtection="1">
      <alignment horizontal="right"/>
    </xf>
    <xf numFmtId="9" fontId="19" fillId="27" borderId="31" xfId="25" applyFont="1" applyFill="1" applyBorder="1" applyAlignment="1" applyProtection="1">
      <alignment horizontal="right"/>
    </xf>
    <xf numFmtId="9" fontId="19" fillId="10" borderId="31" xfId="25" applyFont="1" applyFill="1" applyBorder="1" applyAlignment="1" applyProtection="1">
      <alignment horizontal="right"/>
    </xf>
    <xf numFmtId="181" fontId="17" fillId="13" borderId="33" xfId="0" applyNumberFormat="1" applyFont="1" applyFill="1" applyBorder="1" applyAlignment="1" applyProtection="1">
      <alignment horizontal="right"/>
    </xf>
    <xf numFmtId="0" fontId="47" fillId="15" borderId="30" xfId="27" applyFont="1" applyFill="1" applyBorder="1" applyAlignment="1" applyProtection="1">
      <alignment horizontal="left" wrapText="1"/>
    </xf>
    <xf numFmtId="0" fontId="47" fillId="15" borderId="0" xfId="27" applyFont="1" applyFill="1" applyBorder="1" applyAlignment="1" applyProtection="1">
      <alignment horizontal="left" wrapText="1"/>
    </xf>
  </cellXfs>
  <cellStyles count="36">
    <cellStyle name="%" xfId="1"/>
    <cellStyle name="******************************************" xfId="2"/>
    <cellStyle name="Berekening" xfId="3"/>
    <cellStyle name="Comma" xfId="4" builtinId="3"/>
    <cellStyle name="Comma 2" xfId="5"/>
    <cellStyle name="Controlecel" xfId="6"/>
    <cellStyle name="Gekoppelde cel" xfId="7"/>
    <cellStyle name="Goed" xfId="8"/>
    <cellStyle name="Hyperlink" xfId="9" builtinId="8"/>
    <cellStyle name="Invoer" xfId="10"/>
    <cellStyle name="Kop 1" xfId="11"/>
    <cellStyle name="Kop 2" xfId="12"/>
    <cellStyle name="Kop 3" xfId="13"/>
    <cellStyle name="Kop 4" xfId="14"/>
    <cellStyle name="Neutraal" xfId="15"/>
    <cellStyle name="Normal" xfId="0" builtinId="0"/>
    <cellStyle name="Normal 2" xfId="16"/>
    <cellStyle name="Normal 3" xfId="35"/>
    <cellStyle name="Normal_09.01.26 KPN Q4 2008 Factsheets Internal final" xfId="17"/>
    <cellStyle name="Normal_Book1" xfId="18"/>
    <cellStyle name="Normal_Book2" xfId="19"/>
    <cellStyle name="Normal_Book3" xfId="20"/>
    <cellStyle name="Normal_Sheet1" xfId="21"/>
    <cellStyle name="Normal_W&amp;O KPI's" xfId="22"/>
    <cellStyle name="Notitie" xfId="23"/>
    <cellStyle name="Ongeldig" xfId="24"/>
    <cellStyle name="Percent" xfId="25" builtinId="5"/>
    <cellStyle name="Standaard_Bijlage1_1" xfId="26"/>
    <cellStyle name="Standaard_KPN (Qs 2000 and 2001) (2002-03-14)" xfId="27"/>
    <cellStyle name="Standaard_New KPN Tariffs (Jul-Aug-Sep 2002)" xfId="28"/>
    <cellStyle name="Standaard_Schulden per 1 juli" xfId="29"/>
    <cellStyle name="Titel" xfId="30"/>
    <cellStyle name="Totaal" xfId="31"/>
    <cellStyle name="Uitvoer" xfId="32"/>
    <cellStyle name="Verklarende tekst" xfId="33"/>
    <cellStyle name="Waarschuwingstekst" xfId="34"/>
  </cellStyles>
  <dxfs count="1">
    <dxf>
      <font>
        <condense val="0"/>
        <extend val="0"/>
        <color indexed="10"/>
      </font>
    </dxf>
  </dxfs>
  <tableStyles count="0" defaultTableStyle="TableStyleMedium9" defaultPivotStyle="PivotStyleLight16"/>
  <colors>
    <mruColors>
      <color rgb="FFCCFFFF"/>
      <color rgb="FF1802BE"/>
      <color rgb="FF1306B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38100</xdr:colOff>
      <xdr:row>3</xdr:row>
      <xdr:rowOff>95250</xdr:rowOff>
    </xdr:from>
    <xdr:to>
      <xdr:col>7</xdr:col>
      <xdr:colOff>85725</xdr:colOff>
      <xdr:row>8</xdr:row>
      <xdr:rowOff>152400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7726" t="25105" r="17520" b="36960"/>
        <a:stretch>
          <a:fillRect/>
        </a:stretch>
      </xdr:blipFill>
      <xdr:spPr bwMode="auto">
        <a:xfrm>
          <a:off x="180975" y="561975"/>
          <a:ext cx="20193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31937</xdr:colOff>
      <xdr:row>35</xdr:row>
      <xdr:rowOff>94133</xdr:rowOff>
    </xdr:from>
    <xdr:to>
      <xdr:col>15</xdr:col>
      <xdr:colOff>515470</xdr:colOff>
      <xdr:row>50</xdr:row>
      <xdr:rowOff>145677</xdr:rowOff>
    </xdr:to>
    <xdr:sp macro="" textlink="">
      <xdr:nvSpPr>
        <xdr:cNvPr id="3" name="Rectangle 113"/>
        <xdr:cNvSpPr>
          <a:spLocks noChangeArrowheads="1"/>
        </xdr:cNvSpPr>
      </xdr:nvSpPr>
      <xdr:spPr bwMode="auto">
        <a:xfrm>
          <a:off x="117662" y="5751983"/>
          <a:ext cx="7312958" cy="2537569"/>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r>
            <a:rPr lang="en-US" sz="900" b="1" i="0">
              <a:effectLst/>
              <a:latin typeface="KPN Sans" pitchFamily="34" charset="0"/>
              <a:ea typeface="+mn-ea"/>
              <a:cs typeface="+mn-cs"/>
            </a:rPr>
            <a:t>Safe harbor</a:t>
          </a:r>
        </a:p>
        <a:p>
          <a:r>
            <a:rPr lang="en-US" sz="900" b="0" i="1">
              <a:effectLst/>
              <a:latin typeface="KPN Sans" pitchFamily="34" charset="0"/>
              <a:ea typeface="+mn-ea"/>
              <a:cs typeface="+mn-cs"/>
            </a:rPr>
            <a:t>Non-GAAP measures and management estimates</a:t>
          </a:r>
        </a:p>
        <a:p>
          <a:r>
            <a:rPr lang="en-US" sz="900" b="0" i="0">
              <a:effectLst/>
              <a:latin typeface="KPN Sans" pitchFamily="34" charset="0"/>
              <a:ea typeface="+mn-ea"/>
              <a:cs typeface="+mn-cs"/>
            </a:rPr>
            <a:t>This financial report contains a number of non-GAAP figures, such as EBITDA and free cash flow. These non-GAAP figures should not be viewed as a substitute for KPN’s GAAP figures.  </a:t>
          </a:r>
        </a:p>
        <a:p>
          <a:r>
            <a:rPr lang="en-US" sz="900" b="0" i="0">
              <a:effectLst/>
              <a:latin typeface="KPN Sans" pitchFamily="34" charset="0"/>
              <a:ea typeface="+mn-ea"/>
              <a:cs typeface="+mn-cs"/>
            </a:rPr>
            <a:t>KPN defines EBITDA as operating result before depreciation and impairments of PP&amp;E and amortization and impairments of intangible assets. Note that KPN’s definition of EBITDA deviates from the literal definition of earnings before interest, taxes, depreciation and amortization and should not be considered in isolation or as a substitute for analyses of the results as reported under IFRS. In the net debt/EBITDA ratio, KPN defines EBITDA as a 12 month rolling total excluding book gains, release of pension provisions and restructuring costs, when over EUR 20m. Free cash flow is defined as cash flow from operating activities plus proceeds from real estate, minus capital expenditures (Capex), being expenditures on PP&amp;E and software and excluding tax recapture regarding E-Plus.</a:t>
          </a:r>
        </a:p>
        <a:p>
          <a:r>
            <a:rPr lang="en-US" sz="900" b="0" i="0">
              <a:effectLst/>
              <a:latin typeface="KPN Sans" pitchFamily="34" charset="0"/>
              <a:ea typeface="+mn-ea"/>
              <a:cs typeface="+mn-cs"/>
            </a:rPr>
            <a:t>Underlying revenues and other income and underlying EBITDA are derived from revenues and other income and EBITDA, respectively, and are adjusted for the impact of MTA and roaming (regulation), changes in the composition of the group (acquisitions and disposals), restructuring costs and incidentals.</a:t>
          </a:r>
        </a:p>
        <a:p>
          <a:r>
            <a:rPr lang="en-US" sz="900" b="0" i="0">
              <a:effectLst/>
              <a:latin typeface="KPN Sans" pitchFamily="34" charset="0"/>
              <a:ea typeface="+mn-ea"/>
              <a:cs typeface="+mn-cs"/>
            </a:rPr>
            <a:t>The term service revenues refers to wireless service revenues.</a:t>
          </a:r>
        </a:p>
        <a:p>
          <a:r>
            <a:rPr lang="en-US" sz="900" b="0" i="0">
              <a:effectLst/>
              <a:latin typeface="KPN Sans" pitchFamily="34" charset="0"/>
              <a:ea typeface="+mn-ea"/>
              <a:cs typeface="+mn-cs"/>
            </a:rPr>
            <a:t>All market share information in this financial report is based on management estimates based on externally available information, unless indicated otherwise. For a full overview on KPN’s non-financial information, reference is made to KPN’s quarterly factsheets available on www.kpn.com/ir.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wpl30/hktgv010/Investor%20Relations/Publicaties/2012/Q1/Factsheets/KPN%20Factsheets%20Q4%202011%20-%20Internal%20-%20working%20doc%20for%20restateme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P&amp;L"/>
      <sheetName val="Revenues"/>
      <sheetName val="Expenses"/>
      <sheetName val="Profit &amp; Margin"/>
      <sheetName val="FTE, MTA and Roaming impact"/>
      <sheetName val="Growth analysis"/>
      <sheetName val="Consumer KPIs"/>
      <sheetName val="Business KPIs"/>
      <sheetName val="W&amp;O KPIs"/>
      <sheetName val="Corporate Market &amp; iBasis KPIs"/>
      <sheetName val="Mobile Int KPIs"/>
      <sheetName val="Cash flow, Capex &amp; Debt"/>
      <sheetName val="Bond overview"/>
      <sheetName val="Tariffs"/>
    </sheetNames>
    <sheetDataSet>
      <sheetData sheetId="0"/>
      <sheetData sheetId="1">
        <row r="14">
          <cell r="H14">
            <v>347</v>
          </cell>
        </row>
        <row r="15">
          <cell r="H15">
            <v>210</v>
          </cell>
        </row>
      </sheetData>
      <sheetData sheetId="2">
        <row r="5">
          <cell r="D5">
            <v>3236</v>
          </cell>
        </row>
      </sheetData>
      <sheetData sheetId="3"/>
      <sheetData sheetId="4">
        <row r="59">
          <cell r="D59">
            <v>1353</v>
          </cell>
        </row>
      </sheetData>
      <sheetData sheetId="5"/>
      <sheetData sheetId="6"/>
      <sheetData sheetId="7">
        <row r="20">
          <cell r="E20">
            <v>1382</v>
          </cell>
        </row>
      </sheetData>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kpn.com/ir" TargetMode="External"/><Relationship Id="rId1" Type="http://schemas.openxmlformats.org/officeDocument/2006/relationships/hyperlink" Target="mailto:ir@kpn.co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2"/>
  <sheetViews>
    <sheetView tabSelected="1" view="pageBreakPreview" zoomScale="90" zoomScaleNormal="100" zoomScaleSheetLayoutView="90" workbookViewId="0"/>
  </sheetViews>
  <sheetFormatPr defaultRowHeight="12.75"/>
  <cols>
    <col min="1" max="1" width="1.28515625" style="758" customWidth="1"/>
    <col min="2" max="2" width="0.85546875" style="758" customWidth="1"/>
    <col min="3" max="3" width="1.7109375" style="758" customWidth="1"/>
    <col min="4" max="4" width="0.85546875" style="758" customWidth="1"/>
    <col min="5" max="16" width="9" style="758" customWidth="1"/>
    <col min="17" max="17" width="0.85546875" style="758" customWidth="1"/>
    <col min="18" max="18" width="1.28515625" style="758" customWidth="1"/>
    <col min="19" max="16384" width="9.140625" style="758"/>
  </cols>
  <sheetData>
    <row r="1" spans="1:18" ht="8.25" customHeight="1">
      <c r="A1" s="753"/>
      <c r="B1" s="754"/>
      <c r="C1" s="755"/>
      <c r="D1" s="755"/>
      <c r="E1" s="755"/>
      <c r="F1" s="755"/>
      <c r="G1" s="755"/>
      <c r="H1" s="755"/>
      <c r="I1" s="755"/>
      <c r="J1" s="755"/>
      <c r="K1" s="754"/>
      <c r="L1" s="756"/>
      <c r="M1" s="756"/>
      <c r="N1" s="756"/>
      <c r="O1" s="757"/>
      <c r="P1" s="755"/>
      <c r="Q1" s="754"/>
      <c r="R1" s="753"/>
    </row>
    <row r="2" spans="1:18" ht="15.75">
      <c r="A2" s="759"/>
      <c r="B2" s="760"/>
      <c r="C2" s="760"/>
      <c r="D2" s="760"/>
      <c r="E2" s="760"/>
      <c r="F2" s="760"/>
      <c r="G2" s="760"/>
      <c r="H2" s="760"/>
      <c r="I2" s="760"/>
      <c r="J2" s="760"/>
      <c r="K2" s="760"/>
      <c r="L2" s="760"/>
      <c r="M2" s="760"/>
      <c r="N2" s="760"/>
      <c r="O2" s="760"/>
      <c r="P2" s="760"/>
      <c r="Q2" s="760"/>
      <c r="R2" s="759"/>
    </row>
    <row r="3" spans="1:18">
      <c r="A3" s="753"/>
      <c r="B3" s="760"/>
      <c r="C3" s="760"/>
      <c r="D3" s="760"/>
      <c r="E3" s="760"/>
      <c r="F3" s="760"/>
      <c r="G3" s="760"/>
      <c r="H3" s="760"/>
      <c r="I3" s="760"/>
      <c r="J3" s="761"/>
      <c r="K3" s="760"/>
      <c r="L3" s="760"/>
      <c r="M3" s="760"/>
      <c r="N3" s="760"/>
      <c r="O3" s="760"/>
      <c r="P3" s="760"/>
      <c r="Q3" s="760"/>
      <c r="R3" s="753"/>
    </row>
    <row r="4" spans="1:18">
      <c r="A4" s="753"/>
      <c r="B4" s="760"/>
      <c r="C4" s="760"/>
      <c r="D4" s="760"/>
      <c r="E4" s="760"/>
      <c r="F4" s="760"/>
      <c r="G4" s="760"/>
      <c r="H4" s="760"/>
      <c r="I4" s="760"/>
      <c r="J4" s="760"/>
      <c r="K4" s="760"/>
      <c r="L4" s="760"/>
      <c r="M4" s="760"/>
      <c r="N4" s="760"/>
      <c r="O4" s="760"/>
      <c r="P4" s="760"/>
      <c r="Q4" s="760"/>
      <c r="R4" s="753"/>
    </row>
    <row r="5" spans="1:18">
      <c r="A5" s="753"/>
      <c r="B5" s="760"/>
      <c r="C5" s="760"/>
      <c r="D5" s="760"/>
      <c r="E5" s="760"/>
      <c r="F5" s="760"/>
      <c r="G5" s="760"/>
      <c r="H5" s="760"/>
      <c r="I5" s="760"/>
      <c r="J5" s="760"/>
      <c r="K5" s="760"/>
      <c r="L5" s="760"/>
      <c r="M5" s="760"/>
      <c r="N5" s="760"/>
      <c r="O5" s="760"/>
      <c r="P5" s="760"/>
      <c r="Q5" s="760"/>
      <c r="R5" s="753"/>
    </row>
    <row r="6" spans="1:18">
      <c r="A6" s="753"/>
      <c r="B6" s="760"/>
      <c r="C6" s="760"/>
      <c r="D6" s="760"/>
      <c r="E6" s="760"/>
      <c r="F6" s="760"/>
      <c r="G6" s="760"/>
      <c r="H6" s="760"/>
      <c r="I6" s="760"/>
      <c r="J6" s="760"/>
      <c r="K6" s="760"/>
      <c r="L6" s="762"/>
      <c r="M6" s="762"/>
      <c r="N6" s="762"/>
      <c r="O6" s="760"/>
      <c r="P6" s="760"/>
      <c r="Q6" s="760"/>
      <c r="R6" s="753"/>
    </row>
    <row r="7" spans="1:18">
      <c r="A7" s="753"/>
      <c r="B7" s="760"/>
      <c r="C7" s="760"/>
      <c r="D7" s="760"/>
      <c r="E7" s="760"/>
      <c r="F7" s="760"/>
      <c r="G7" s="760"/>
      <c r="H7" s="760"/>
      <c r="I7" s="760"/>
      <c r="J7" s="760"/>
      <c r="K7" s="760"/>
      <c r="L7" s="760"/>
      <c r="M7" s="760"/>
      <c r="N7" s="760"/>
      <c r="O7" s="760"/>
      <c r="P7" s="760"/>
      <c r="Q7" s="760"/>
      <c r="R7" s="753"/>
    </row>
    <row r="8" spans="1:18">
      <c r="A8" s="753"/>
      <c r="B8" s="760"/>
      <c r="C8" s="760"/>
      <c r="D8" s="760"/>
      <c r="E8" s="760"/>
      <c r="F8" s="760"/>
      <c r="G8" s="760"/>
      <c r="H8" s="760"/>
      <c r="I8" s="760"/>
      <c r="J8" s="760"/>
      <c r="K8" s="760"/>
      <c r="L8" s="760"/>
      <c r="M8" s="760"/>
      <c r="N8" s="760"/>
      <c r="O8" s="760"/>
      <c r="P8" s="760"/>
      <c r="Q8" s="760"/>
      <c r="R8" s="753"/>
    </row>
    <row r="9" spans="1:18">
      <c r="A9" s="753"/>
      <c r="B9" s="760"/>
      <c r="C9" s="760"/>
      <c r="D9" s="760"/>
      <c r="E9" s="760"/>
      <c r="F9" s="760"/>
      <c r="G9" s="760"/>
      <c r="H9" s="760"/>
      <c r="I9" s="760"/>
      <c r="J9" s="760"/>
      <c r="K9" s="760"/>
      <c r="L9" s="760"/>
      <c r="M9" s="760"/>
      <c r="N9" s="760"/>
      <c r="O9" s="760"/>
      <c r="P9" s="760"/>
      <c r="Q9" s="760"/>
      <c r="R9" s="753"/>
    </row>
    <row r="10" spans="1:18" ht="23.25">
      <c r="A10" s="753"/>
      <c r="B10" s="760"/>
      <c r="C10" s="763" t="s">
        <v>593</v>
      </c>
      <c r="D10" s="762"/>
      <c r="E10" s="762"/>
      <c r="F10" s="762"/>
      <c r="G10" s="762"/>
      <c r="H10" s="762"/>
      <c r="I10" s="762"/>
      <c r="J10" s="762"/>
      <c r="K10" s="762"/>
      <c r="L10" s="762"/>
      <c r="M10" s="762"/>
      <c r="N10" s="763"/>
      <c r="O10" s="760"/>
      <c r="P10" s="760"/>
      <c r="Q10" s="760"/>
      <c r="R10" s="753"/>
    </row>
    <row r="11" spans="1:18">
      <c r="A11" s="753"/>
      <c r="B11" s="760"/>
      <c r="C11" s="1013" t="s">
        <v>530</v>
      </c>
      <c r="D11" s="760"/>
      <c r="E11" s="760"/>
      <c r="F11" s="760"/>
      <c r="G11" s="760"/>
      <c r="H11" s="760"/>
      <c r="I11" s="760"/>
      <c r="J11" s="760"/>
      <c r="K11" s="760"/>
      <c r="L11" s="760"/>
      <c r="M11" s="760"/>
      <c r="N11" s="760"/>
      <c r="O11" s="760"/>
      <c r="P11" s="760"/>
      <c r="Q11" s="760"/>
      <c r="R11" s="753"/>
    </row>
    <row r="12" spans="1:18" ht="13.5">
      <c r="A12" s="753"/>
      <c r="B12" s="760"/>
      <c r="C12" s="764" t="s">
        <v>428</v>
      </c>
      <c r="D12" s="760"/>
      <c r="E12" s="760"/>
      <c r="F12" s="760"/>
      <c r="G12" s="760"/>
      <c r="H12" s="760"/>
      <c r="I12" s="760"/>
      <c r="J12" s="760"/>
      <c r="K12" s="760"/>
      <c r="L12" s="760"/>
      <c r="M12" s="760"/>
      <c r="N12" s="760"/>
      <c r="O12" s="760"/>
      <c r="P12" s="760"/>
      <c r="Q12" s="760"/>
      <c r="R12" s="753"/>
    </row>
    <row r="13" spans="1:18">
      <c r="A13" s="753"/>
      <c r="B13" s="760"/>
      <c r="C13" s="760"/>
      <c r="D13" s="760"/>
      <c r="E13" s="760"/>
      <c r="F13" s="760"/>
      <c r="G13" s="760"/>
      <c r="H13" s="760"/>
      <c r="I13" s="760"/>
      <c r="J13" s="760"/>
      <c r="K13" s="760"/>
      <c r="L13" s="760"/>
      <c r="M13" s="760"/>
      <c r="N13" s="760"/>
      <c r="O13" s="760"/>
      <c r="P13" s="760"/>
      <c r="Q13" s="760"/>
      <c r="R13" s="753"/>
    </row>
    <row r="14" spans="1:18" ht="14.25">
      <c r="A14" s="753"/>
      <c r="B14" s="760"/>
      <c r="C14" s="765" t="s">
        <v>27</v>
      </c>
      <c r="D14" s="760"/>
      <c r="E14" s="760"/>
      <c r="F14" s="760"/>
      <c r="G14" s="760"/>
      <c r="H14" s="760"/>
      <c r="I14" s="760"/>
      <c r="J14" s="760"/>
      <c r="K14" s="760"/>
      <c r="L14" s="760"/>
      <c r="M14" s="760"/>
      <c r="N14" s="760"/>
      <c r="O14" s="760"/>
      <c r="P14" s="760"/>
      <c r="Q14" s="760"/>
      <c r="R14" s="753"/>
    </row>
    <row r="15" spans="1:18" ht="12" customHeight="1">
      <c r="A15" s="753"/>
      <c r="B15" s="760"/>
      <c r="C15" s="766" t="s">
        <v>28</v>
      </c>
      <c r="D15" s="766"/>
      <c r="E15" s="766" t="s">
        <v>29</v>
      </c>
      <c r="F15" s="760"/>
      <c r="G15" s="760"/>
      <c r="H15" s="760"/>
      <c r="I15" s="760"/>
      <c r="J15" s="760"/>
      <c r="K15" s="760"/>
      <c r="L15" s="760"/>
      <c r="M15" s="760"/>
      <c r="N15" s="760"/>
      <c r="O15" s="760"/>
      <c r="P15" s="760"/>
      <c r="Q15" s="760"/>
      <c r="R15" s="753"/>
    </row>
    <row r="16" spans="1:18" ht="12" customHeight="1">
      <c r="A16" s="753"/>
      <c r="B16" s="760"/>
      <c r="C16" s="766" t="s">
        <v>28</v>
      </c>
      <c r="D16" s="766"/>
      <c r="E16" s="766" t="s">
        <v>30</v>
      </c>
      <c r="F16" s="760"/>
      <c r="G16" s="760"/>
      <c r="H16" s="760"/>
      <c r="I16" s="760"/>
      <c r="J16" s="760"/>
      <c r="K16" s="760"/>
      <c r="L16" s="760"/>
      <c r="M16" s="760"/>
      <c r="N16" s="760"/>
      <c r="O16" s="760"/>
      <c r="P16" s="760"/>
      <c r="Q16" s="760"/>
      <c r="R16" s="753"/>
    </row>
    <row r="17" spans="1:18" ht="12" customHeight="1">
      <c r="A17" s="753"/>
      <c r="B17" s="760"/>
      <c r="C17" s="766" t="s">
        <v>28</v>
      </c>
      <c r="D17" s="766"/>
      <c r="E17" s="766" t="s">
        <v>31</v>
      </c>
      <c r="F17" s="760"/>
      <c r="G17" s="760"/>
      <c r="H17" s="760"/>
      <c r="I17" s="760"/>
      <c r="J17" s="760"/>
      <c r="K17" s="760"/>
      <c r="L17" s="760"/>
      <c r="M17" s="760"/>
      <c r="N17" s="760"/>
      <c r="O17" s="760"/>
      <c r="P17" s="760"/>
      <c r="Q17" s="760"/>
      <c r="R17" s="753"/>
    </row>
    <row r="18" spans="1:18" ht="12" customHeight="1">
      <c r="A18" s="753"/>
      <c r="B18" s="760"/>
      <c r="C18" s="766" t="s">
        <v>28</v>
      </c>
      <c r="D18" s="766"/>
      <c r="E18" s="766" t="s">
        <v>32</v>
      </c>
      <c r="F18" s="766"/>
      <c r="G18" s="760"/>
      <c r="H18" s="760"/>
      <c r="I18" s="760"/>
      <c r="J18" s="760"/>
      <c r="K18" s="760"/>
      <c r="L18" s="760"/>
      <c r="M18" s="760"/>
      <c r="N18" s="760"/>
      <c r="O18" s="760"/>
      <c r="P18" s="760"/>
      <c r="Q18" s="760"/>
      <c r="R18" s="753"/>
    </row>
    <row r="19" spans="1:18" ht="12" customHeight="1">
      <c r="A19" s="753"/>
      <c r="B19" s="760"/>
      <c r="C19" s="766" t="s">
        <v>28</v>
      </c>
      <c r="D19" s="767"/>
      <c r="E19" s="767" t="s">
        <v>313</v>
      </c>
      <c r="F19" s="767"/>
      <c r="G19" s="767"/>
      <c r="H19" s="760"/>
      <c r="I19" s="760"/>
      <c r="J19" s="760"/>
      <c r="K19" s="760"/>
      <c r="L19" s="760"/>
      <c r="M19" s="760"/>
      <c r="N19" s="760"/>
      <c r="O19" s="760"/>
      <c r="P19" s="760"/>
      <c r="Q19" s="760"/>
      <c r="R19" s="753"/>
    </row>
    <row r="20" spans="1:18" ht="12" customHeight="1">
      <c r="A20" s="753"/>
      <c r="B20" s="760"/>
      <c r="C20" s="766" t="s">
        <v>28</v>
      </c>
      <c r="D20" s="766"/>
      <c r="E20" s="766" t="s">
        <v>329</v>
      </c>
      <c r="F20" s="767"/>
      <c r="G20" s="767"/>
      <c r="H20" s="760"/>
      <c r="I20" s="760"/>
      <c r="J20" s="760"/>
      <c r="K20" s="760"/>
      <c r="L20" s="760"/>
      <c r="M20" s="760"/>
      <c r="N20" s="760"/>
      <c r="O20" s="760"/>
      <c r="P20" s="760"/>
      <c r="Q20" s="760"/>
      <c r="R20" s="753"/>
    </row>
    <row r="21" spans="1:18" ht="12" customHeight="1">
      <c r="A21" s="768"/>
      <c r="B21" s="760"/>
      <c r="C21" s="766" t="s">
        <v>28</v>
      </c>
      <c r="D21" s="766"/>
      <c r="E21" s="766" t="s">
        <v>424</v>
      </c>
      <c r="F21" s="766"/>
      <c r="G21" s="760"/>
      <c r="H21" s="760"/>
      <c r="I21" s="760"/>
      <c r="J21" s="760"/>
      <c r="K21" s="760"/>
      <c r="L21" s="760"/>
      <c r="M21" s="760"/>
      <c r="N21" s="760"/>
      <c r="O21" s="760"/>
      <c r="P21" s="760"/>
      <c r="Q21" s="760"/>
      <c r="R21" s="768"/>
    </row>
    <row r="22" spans="1:18" ht="12" customHeight="1">
      <c r="A22" s="768"/>
      <c r="B22" s="760"/>
      <c r="C22" s="766" t="s">
        <v>28</v>
      </c>
      <c r="D22" s="766"/>
      <c r="E22" s="766" t="s">
        <v>423</v>
      </c>
      <c r="F22" s="766"/>
      <c r="G22" s="760"/>
      <c r="H22" s="760"/>
      <c r="I22" s="760"/>
      <c r="J22" s="760"/>
      <c r="K22" s="760"/>
      <c r="L22" s="760"/>
      <c r="M22" s="760"/>
      <c r="N22" s="760"/>
      <c r="O22" s="760"/>
      <c r="P22" s="760"/>
      <c r="Q22" s="760"/>
      <c r="R22" s="768"/>
    </row>
    <row r="23" spans="1:18" ht="12" customHeight="1">
      <c r="A23" s="753"/>
      <c r="B23" s="760"/>
      <c r="C23" s="766" t="s">
        <v>28</v>
      </c>
      <c r="D23" s="766"/>
      <c r="E23" s="766" t="s">
        <v>560</v>
      </c>
      <c r="F23" s="766"/>
      <c r="G23" s="760"/>
      <c r="H23" s="760"/>
      <c r="I23" s="760"/>
      <c r="J23" s="760"/>
      <c r="K23" s="760"/>
      <c r="L23" s="760"/>
      <c r="M23" s="760"/>
      <c r="N23" s="760"/>
      <c r="O23" s="760"/>
      <c r="P23" s="760"/>
      <c r="Q23" s="760"/>
      <c r="R23" s="753"/>
    </row>
    <row r="24" spans="1:18" ht="12" customHeight="1">
      <c r="A24" s="753"/>
      <c r="B24" s="760"/>
      <c r="C24" s="766" t="s">
        <v>28</v>
      </c>
      <c r="D24" s="766"/>
      <c r="E24" s="766" t="s">
        <v>431</v>
      </c>
      <c r="F24" s="766"/>
      <c r="G24" s="760"/>
      <c r="H24" s="760"/>
      <c r="I24" s="760"/>
      <c r="J24" s="760"/>
      <c r="K24" s="760"/>
      <c r="L24" s="760"/>
      <c r="M24" s="760"/>
      <c r="N24" s="760"/>
      <c r="O24" s="760"/>
      <c r="P24" s="760"/>
      <c r="Q24" s="760"/>
      <c r="R24" s="753"/>
    </row>
    <row r="25" spans="1:18" ht="12" customHeight="1">
      <c r="A25" s="768"/>
      <c r="B25" s="760"/>
      <c r="C25" s="766" t="s">
        <v>28</v>
      </c>
      <c r="D25" s="766"/>
      <c r="E25" s="766" t="s">
        <v>469</v>
      </c>
      <c r="F25" s="766"/>
      <c r="G25" s="760"/>
      <c r="H25" s="760"/>
      <c r="I25" s="760"/>
      <c r="J25" s="760"/>
      <c r="K25" s="760"/>
      <c r="L25" s="760"/>
      <c r="M25" s="760"/>
      <c r="N25" s="760"/>
      <c r="O25" s="760"/>
      <c r="P25" s="760"/>
      <c r="Q25" s="760"/>
      <c r="R25" s="768"/>
    </row>
    <row r="26" spans="1:18" ht="12" customHeight="1">
      <c r="A26" s="753"/>
      <c r="B26" s="760"/>
      <c r="C26" s="766" t="s">
        <v>28</v>
      </c>
      <c r="D26" s="766"/>
      <c r="E26" s="766" t="s">
        <v>432</v>
      </c>
      <c r="F26" s="766"/>
      <c r="G26" s="760"/>
      <c r="H26" s="760"/>
      <c r="I26" s="760"/>
      <c r="J26" s="760"/>
      <c r="K26" s="760"/>
      <c r="L26" s="760"/>
      <c r="M26" s="760"/>
      <c r="N26" s="760"/>
      <c r="O26" s="760"/>
      <c r="P26" s="760"/>
      <c r="Q26" s="760"/>
      <c r="R26" s="753"/>
    </row>
    <row r="27" spans="1:18" ht="12" customHeight="1">
      <c r="A27" s="768"/>
      <c r="B27" s="760"/>
      <c r="C27" s="766" t="s">
        <v>28</v>
      </c>
      <c r="D27" s="766"/>
      <c r="E27" s="766" t="s">
        <v>433</v>
      </c>
      <c r="F27" s="766"/>
      <c r="G27" s="760"/>
      <c r="H27" s="760"/>
      <c r="I27" s="760"/>
      <c r="J27" s="760"/>
      <c r="K27" s="760"/>
      <c r="L27" s="760"/>
      <c r="M27" s="760"/>
      <c r="N27" s="760"/>
      <c r="O27" s="760"/>
      <c r="P27" s="760"/>
      <c r="Q27" s="760"/>
      <c r="R27" s="768"/>
    </row>
    <row r="28" spans="1:18" ht="12" customHeight="1">
      <c r="A28" s="753"/>
      <c r="B28" s="760"/>
      <c r="C28" s="766" t="s">
        <v>28</v>
      </c>
      <c r="D28" s="766"/>
      <c r="E28" s="766" t="s">
        <v>220</v>
      </c>
      <c r="F28" s="766"/>
      <c r="G28" s="760"/>
      <c r="H28" s="760"/>
      <c r="I28" s="760"/>
      <c r="J28" s="760"/>
      <c r="K28" s="760"/>
      <c r="L28" s="760"/>
      <c r="M28" s="760"/>
      <c r="N28" s="760"/>
      <c r="O28" s="760"/>
      <c r="P28" s="760"/>
      <c r="Q28" s="760"/>
      <c r="R28" s="753"/>
    </row>
    <row r="29" spans="1:18" ht="12" customHeight="1">
      <c r="A29" s="753"/>
      <c r="B29" s="760"/>
      <c r="C29" s="766" t="s">
        <v>28</v>
      </c>
      <c r="D29" s="766"/>
      <c r="E29" s="766" t="s">
        <v>203</v>
      </c>
      <c r="F29" s="766"/>
      <c r="G29" s="760"/>
      <c r="H29" s="760"/>
      <c r="I29" s="760"/>
      <c r="J29" s="760"/>
      <c r="K29" s="760"/>
      <c r="L29" s="760"/>
      <c r="M29" s="760"/>
      <c r="N29" s="760"/>
      <c r="O29" s="760"/>
      <c r="P29" s="760"/>
      <c r="Q29" s="760"/>
      <c r="R29" s="753"/>
    </row>
    <row r="30" spans="1:18" ht="12" customHeight="1">
      <c r="A30" s="753"/>
      <c r="B30" s="760"/>
      <c r="C30" s="766" t="s">
        <v>28</v>
      </c>
      <c r="D30" s="766"/>
      <c r="E30" s="766" t="s">
        <v>330</v>
      </c>
      <c r="F30" s="766"/>
      <c r="G30" s="760"/>
      <c r="H30" s="760"/>
      <c r="I30" s="760"/>
      <c r="J30" s="760"/>
      <c r="K30" s="760"/>
      <c r="L30" s="760"/>
      <c r="M30" s="760"/>
      <c r="N30" s="760"/>
      <c r="O30" s="760"/>
      <c r="P30" s="760"/>
      <c r="Q30" s="760"/>
      <c r="R30" s="753"/>
    </row>
    <row r="31" spans="1:18">
      <c r="A31" s="753"/>
      <c r="B31" s="760"/>
      <c r="C31" s="760"/>
      <c r="D31" s="760"/>
      <c r="E31" s="760"/>
      <c r="F31" s="760"/>
      <c r="G31" s="760"/>
      <c r="H31" s="760"/>
      <c r="I31" s="760"/>
      <c r="J31" s="760"/>
      <c r="K31" s="760"/>
      <c r="L31" s="760"/>
      <c r="M31" s="760"/>
      <c r="N31" s="760"/>
      <c r="O31" s="760"/>
      <c r="P31" s="760"/>
      <c r="Q31" s="760"/>
      <c r="R31" s="753"/>
    </row>
    <row r="32" spans="1:18">
      <c r="A32" s="753"/>
      <c r="B32" s="760"/>
      <c r="C32" s="760"/>
      <c r="D32" s="760"/>
      <c r="E32" s="760"/>
      <c r="F32" s="760"/>
      <c r="G32" s="760"/>
      <c r="H32" s="760"/>
      <c r="I32" s="760"/>
      <c r="J32" s="760"/>
      <c r="K32" s="760"/>
      <c r="L32" s="760"/>
      <c r="M32" s="760"/>
      <c r="N32" s="760"/>
      <c r="O32" s="760"/>
      <c r="P32" s="760"/>
      <c r="Q32" s="760"/>
      <c r="R32" s="753"/>
    </row>
    <row r="33" spans="1:18">
      <c r="A33" s="753"/>
      <c r="B33" s="760"/>
      <c r="C33" s="769" t="s">
        <v>33</v>
      </c>
      <c r="D33" s="770"/>
      <c r="E33" s="771"/>
      <c r="F33" s="771"/>
      <c r="G33" s="760"/>
      <c r="H33" s="760"/>
      <c r="I33" s="760"/>
      <c r="J33" s="760"/>
      <c r="K33" s="760"/>
      <c r="L33" s="760"/>
      <c r="M33" s="760"/>
      <c r="N33" s="760"/>
      <c r="O33" s="760"/>
      <c r="P33" s="760"/>
      <c r="Q33" s="760"/>
      <c r="R33" s="753"/>
    </row>
    <row r="34" spans="1:18">
      <c r="A34" s="753"/>
      <c r="B34" s="760"/>
      <c r="C34" s="772" t="s">
        <v>34</v>
      </c>
      <c r="D34" s="770"/>
      <c r="E34" s="771"/>
      <c r="F34" s="771"/>
      <c r="G34" s="760"/>
      <c r="H34" s="760"/>
      <c r="I34" s="760"/>
      <c r="J34" s="760"/>
      <c r="K34" s="760"/>
      <c r="L34" s="760"/>
      <c r="M34" s="760"/>
      <c r="N34" s="760"/>
      <c r="O34" s="760"/>
      <c r="P34" s="760"/>
      <c r="Q34" s="760"/>
      <c r="R34" s="753"/>
    </row>
    <row r="35" spans="1:18">
      <c r="A35" s="753"/>
      <c r="B35" s="760"/>
      <c r="C35" s="772" t="s">
        <v>35</v>
      </c>
      <c r="D35" s="772"/>
      <c r="E35" s="771"/>
      <c r="F35" s="772" t="s">
        <v>36</v>
      </c>
      <c r="G35" s="773"/>
      <c r="H35" s="760"/>
      <c r="I35" s="760"/>
      <c r="J35" s="760"/>
      <c r="K35" s="760"/>
      <c r="L35" s="760"/>
      <c r="M35" s="760"/>
      <c r="N35" s="760"/>
      <c r="O35" s="760"/>
      <c r="P35" s="760"/>
      <c r="Q35" s="760"/>
      <c r="R35" s="753"/>
    </row>
    <row r="36" spans="1:18">
      <c r="A36" s="753"/>
      <c r="B36" s="760"/>
      <c r="C36" s="772"/>
      <c r="D36" s="772"/>
      <c r="E36" s="771"/>
      <c r="F36" s="772"/>
      <c r="G36" s="773"/>
      <c r="H36" s="760"/>
      <c r="I36" s="760"/>
      <c r="J36" s="760"/>
      <c r="K36" s="760"/>
      <c r="L36" s="760"/>
      <c r="M36" s="760"/>
      <c r="N36" s="760"/>
      <c r="O36" s="760"/>
      <c r="P36" s="760"/>
      <c r="Q36" s="760"/>
      <c r="R36" s="753"/>
    </row>
    <row r="37" spans="1:18">
      <c r="A37" s="753"/>
      <c r="B37" s="760"/>
      <c r="C37" s="125" t="s">
        <v>211</v>
      </c>
      <c r="D37" s="770"/>
      <c r="E37" s="771"/>
      <c r="F37" s="771"/>
      <c r="G37" s="760"/>
      <c r="H37" s="760"/>
      <c r="I37" s="760"/>
      <c r="J37" s="760"/>
      <c r="K37" s="760"/>
      <c r="L37" s="760"/>
      <c r="M37" s="760"/>
      <c r="N37" s="760"/>
      <c r="O37" s="760"/>
      <c r="P37" s="760"/>
      <c r="Q37" s="760"/>
      <c r="R37" s="753"/>
    </row>
    <row r="38" spans="1:18" ht="14.25">
      <c r="A38" s="768"/>
      <c r="B38" s="760"/>
      <c r="C38" s="125" t="s">
        <v>37</v>
      </c>
      <c r="D38" s="770"/>
      <c r="E38" s="771"/>
      <c r="F38" s="771"/>
      <c r="G38" s="760"/>
      <c r="H38" s="760"/>
      <c r="I38" s="760"/>
      <c r="J38" s="760"/>
      <c r="K38" s="760"/>
      <c r="L38" s="760"/>
      <c r="M38" s="760"/>
      <c r="N38" s="760"/>
      <c r="O38" s="760"/>
      <c r="P38" s="760"/>
      <c r="Q38" s="760"/>
      <c r="R38" s="768"/>
    </row>
    <row r="39" spans="1:18">
      <c r="A39" s="753"/>
      <c r="B39" s="760"/>
      <c r="C39" s="760"/>
      <c r="D39" s="760"/>
      <c r="E39" s="760"/>
      <c r="F39" s="760"/>
      <c r="G39" s="760"/>
      <c r="H39" s="760"/>
      <c r="I39" s="760"/>
      <c r="J39" s="760"/>
      <c r="K39" s="760"/>
      <c r="L39" s="760"/>
      <c r="M39" s="760"/>
      <c r="N39" s="760"/>
      <c r="O39" s="760"/>
      <c r="P39" s="760"/>
      <c r="Q39" s="760"/>
      <c r="R39" s="753"/>
    </row>
    <row r="40" spans="1:18">
      <c r="A40" s="753"/>
      <c r="B40" s="760"/>
      <c r="C40" s="760"/>
      <c r="D40" s="760"/>
      <c r="E40" s="760"/>
      <c r="F40" s="760"/>
      <c r="G40" s="760"/>
      <c r="H40" s="760"/>
      <c r="I40" s="760"/>
      <c r="J40" s="760"/>
      <c r="K40" s="760"/>
      <c r="L40" s="760"/>
      <c r="M40" s="760"/>
      <c r="N40" s="760"/>
      <c r="O40" s="760"/>
      <c r="P40" s="760"/>
      <c r="Q40" s="760"/>
      <c r="R40" s="753"/>
    </row>
    <row r="41" spans="1:18" ht="13.5">
      <c r="A41" s="753"/>
      <c r="B41" s="760"/>
      <c r="C41" s="774"/>
      <c r="D41" s="760"/>
      <c r="E41" s="760"/>
      <c r="F41" s="760"/>
      <c r="G41" s="760"/>
      <c r="H41" s="760"/>
      <c r="I41" s="760"/>
      <c r="J41" s="760"/>
      <c r="K41" s="760"/>
      <c r="L41" s="760"/>
      <c r="M41" s="760"/>
      <c r="N41" s="760"/>
      <c r="O41" s="760"/>
      <c r="P41" s="760"/>
      <c r="Q41" s="760"/>
      <c r="R41" s="753"/>
    </row>
    <row r="42" spans="1:18" ht="13.5">
      <c r="A42" s="753"/>
      <c r="B42" s="767"/>
      <c r="C42" s="775"/>
      <c r="D42" s="767"/>
      <c r="E42" s="767"/>
      <c r="F42" s="767"/>
      <c r="G42" s="767"/>
      <c r="H42" s="767"/>
      <c r="I42" s="767"/>
      <c r="J42" s="767"/>
      <c r="K42" s="767"/>
      <c r="L42" s="767"/>
      <c r="M42" s="767"/>
      <c r="N42" s="767"/>
      <c r="O42" s="767"/>
      <c r="P42" s="767"/>
      <c r="Q42" s="767"/>
      <c r="R42" s="753"/>
    </row>
    <row r="43" spans="1:18" ht="13.5">
      <c r="A43" s="753"/>
      <c r="B43" s="767"/>
      <c r="C43" s="774"/>
      <c r="D43" s="767"/>
      <c r="E43" s="767"/>
      <c r="F43" s="767"/>
      <c r="G43" s="767"/>
      <c r="H43" s="767"/>
      <c r="I43" s="767"/>
      <c r="J43" s="767"/>
      <c r="K43" s="767"/>
      <c r="L43" s="767"/>
      <c r="M43" s="767"/>
      <c r="N43" s="767"/>
      <c r="O43" s="767"/>
      <c r="P43" s="767"/>
      <c r="Q43" s="767"/>
      <c r="R43" s="753"/>
    </row>
    <row r="44" spans="1:18" ht="13.5">
      <c r="A44" s="753"/>
      <c r="B44" s="767"/>
      <c r="C44" s="774"/>
      <c r="D44" s="767"/>
      <c r="E44" s="767"/>
      <c r="F44" s="767"/>
      <c r="G44" s="767"/>
      <c r="H44" s="767"/>
      <c r="I44" s="767"/>
      <c r="J44" s="767"/>
      <c r="K44" s="767"/>
      <c r="L44" s="767"/>
      <c r="M44" s="767"/>
      <c r="N44" s="767"/>
      <c r="O44" s="767"/>
      <c r="P44" s="767"/>
      <c r="Q44" s="767"/>
      <c r="R44" s="753"/>
    </row>
    <row r="45" spans="1:18">
      <c r="A45" s="753"/>
      <c r="B45" s="767"/>
      <c r="C45" s="767"/>
      <c r="D45" s="767"/>
      <c r="E45" s="767"/>
      <c r="F45" s="767"/>
      <c r="G45" s="767"/>
      <c r="H45" s="767"/>
      <c r="I45" s="767"/>
      <c r="J45" s="767"/>
      <c r="K45" s="767"/>
      <c r="L45" s="767"/>
      <c r="M45" s="767"/>
      <c r="N45" s="767"/>
      <c r="O45" s="767"/>
      <c r="P45" s="767"/>
      <c r="Q45" s="767"/>
      <c r="R45" s="753"/>
    </row>
    <row r="46" spans="1:18">
      <c r="A46" s="753"/>
      <c r="B46" s="767"/>
      <c r="C46" s="767"/>
      <c r="D46" s="767"/>
      <c r="E46" s="767"/>
      <c r="F46" s="767"/>
      <c r="G46" s="767"/>
      <c r="H46" s="767"/>
      <c r="I46" s="767"/>
      <c r="J46" s="767"/>
      <c r="K46" s="767"/>
      <c r="L46" s="767"/>
      <c r="M46" s="767"/>
      <c r="N46" s="767"/>
      <c r="O46" s="767"/>
      <c r="P46" s="767"/>
      <c r="Q46" s="767"/>
      <c r="R46" s="753"/>
    </row>
    <row r="47" spans="1:18">
      <c r="A47" s="753"/>
      <c r="B47" s="767"/>
      <c r="C47" s="767"/>
      <c r="D47" s="767"/>
      <c r="E47" s="767"/>
      <c r="F47" s="767"/>
      <c r="G47" s="767"/>
      <c r="H47" s="767"/>
      <c r="I47" s="767"/>
      <c r="J47" s="767"/>
      <c r="K47" s="767"/>
      <c r="L47" s="767"/>
      <c r="M47" s="767"/>
      <c r="N47" s="767"/>
      <c r="O47" s="767"/>
      <c r="P47" s="767"/>
      <c r="Q47" s="767"/>
      <c r="R47" s="753"/>
    </row>
    <row r="48" spans="1:18">
      <c r="A48" s="753"/>
      <c r="B48" s="767"/>
      <c r="C48" s="767"/>
      <c r="D48" s="767"/>
      <c r="E48" s="767"/>
      <c r="F48" s="767"/>
      <c r="G48" s="767"/>
      <c r="H48" s="767"/>
      <c r="I48" s="767"/>
      <c r="J48" s="767"/>
      <c r="K48" s="767"/>
      <c r="L48" s="767"/>
      <c r="M48" s="767"/>
      <c r="N48" s="767"/>
      <c r="O48" s="767"/>
      <c r="P48" s="767"/>
      <c r="Q48" s="767"/>
      <c r="R48" s="753"/>
    </row>
    <row r="49" spans="1:18">
      <c r="A49" s="753"/>
      <c r="B49" s="767"/>
      <c r="C49" s="767"/>
      <c r="D49" s="767"/>
      <c r="E49" s="767"/>
      <c r="F49" s="767"/>
      <c r="G49" s="767"/>
      <c r="H49" s="767"/>
      <c r="I49" s="767"/>
      <c r="J49" s="767"/>
      <c r="K49" s="767"/>
      <c r="L49" s="767"/>
      <c r="M49" s="767"/>
      <c r="N49" s="767"/>
      <c r="O49" s="767"/>
      <c r="P49" s="767"/>
      <c r="Q49" s="767"/>
      <c r="R49" s="753"/>
    </row>
    <row r="50" spans="1:18">
      <c r="A50" s="753"/>
      <c r="B50" s="767"/>
      <c r="C50" s="767"/>
      <c r="D50" s="767"/>
      <c r="E50" s="767"/>
      <c r="F50" s="767"/>
      <c r="G50" s="767"/>
      <c r="H50" s="767"/>
      <c r="I50" s="767"/>
      <c r="J50" s="767"/>
      <c r="K50" s="767"/>
      <c r="L50" s="767"/>
      <c r="M50" s="767"/>
      <c r="N50" s="767"/>
      <c r="O50" s="767"/>
      <c r="P50" s="767"/>
      <c r="Q50" s="767"/>
      <c r="R50" s="753"/>
    </row>
    <row r="51" spans="1:18">
      <c r="A51" s="753"/>
      <c r="B51" s="767"/>
      <c r="C51" s="767"/>
      <c r="D51" s="767"/>
      <c r="E51" s="767"/>
      <c r="F51" s="767"/>
      <c r="G51" s="767"/>
      <c r="H51" s="767"/>
      <c r="I51" s="767"/>
      <c r="J51" s="767"/>
      <c r="K51" s="767"/>
      <c r="L51" s="767"/>
      <c r="M51" s="767"/>
      <c r="N51" s="767"/>
      <c r="O51" s="767"/>
      <c r="P51" s="767"/>
      <c r="Q51" s="767"/>
      <c r="R51" s="753"/>
    </row>
    <row r="52" spans="1:18" ht="8.25" customHeight="1">
      <c r="A52" s="753"/>
      <c r="B52" s="754"/>
      <c r="C52" s="755"/>
      <c r="D52" s="755"/>
      <c r="E52" s="755"/>
      <c r="F52" s="755"/>
      <c r="G52" s="755"/>
      <c r="H52" s="755"/>
      <c r="I52" s="755"/>
      <c r="J52" s="755"/>
      <c r="K52" s="754"/>
      <c r="L52" s="756"/>
      <c r="M52" s="756"/>
      <c r="N52" s="756"/>
      <c r="O52" s="757"/>
      <c r="P52" s="755"/>
      <c r="Q52" s="754"/>
      <c r="R52" s="753"/>
    </row>
  </sheetData>
  <sheetProtection password="8355" sheet="1" objects="1" scenarios="1"/>
  <hyperlinks>
    <hyperlink ref="C37" r:id="rId1"/>
    <hyperlink ref="C38" r:id="rId2"/>
  </hyperlinks>
  <printOptions horizontalCentered="1"/>
  <pageMargins left="0.74803149606299213" right="0.74803149606299213" top="0.98425196850393704" bottom="0.98425196850393704" header="0.51181102362204722" footer="0.51181102362204722"/>
  <pageSetup paperSize="9" scale="76" orientation="portrait" r:id="rId3"/>
  <headerFooter alignWithMargins="0">
    <oddHeader>&amp;CKPN Investor Relations</oddHeader>
    <oddFooter>&amp;L&amp;8Q2 2012&amp;C&amp;8&amp;A</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view="pageBreakPreview" zoomScale="90" zoomScaleNormal="100" zoomScaleSheetLayoutView="90" workbookViewId="0"/>
  </sheetViews>
  <sheetFormatPr defaultRowHeight="12"/>
  <cols>
    <col min="1" max="2" width="1.7109375" style="230" customWidth="1"/>
    <col min="3" max="3" width="47" style="230" customWidth="1"/>
    <col min="4" max="6" width="8.7109375" style="230" customWidth="1"/>
    <col min="7" max="7" width="1.7109375" style="230" customWidth="1"/>
    <col min="8" max="9" width="8.7109375" style="207" customWidth="1"/>
    <col min="10" max="10" width="1.7109375" style="230" customWidth="1"/>
    <col min="11" max="16" width="8.7109375" style="230" customWidth="1"/>
    <col min="17" max="18" width="1.7109375" style="230" customWidth="1"/>
    <col min="19" max="16384" width="9.140625" style="230"/>
  </cols>
  <sheetData>
    <row r="1" spans="1:19" ht="9" customHeight="1">
      <c r="A1" s="225"/>
      <c r="B1" s="226"/>
      <c r="C1" s="226"/>
      <c r="D1" s="226"/>
      <c r="E1" s="226"/>
      <c r="F1" s="226"/>
      <c r="G1" s="226"/>
      <c r="H1" s="790"/>
      <c r="I1" s="790"/>
      <c r="J1" s="226"/>
      <c r="K1" s="226"/>
      <c r="L1" s="226"/>
      <c r="M1" s="226"/>
      <c r="N1" s="226"/>
      <c r="O1" s="226"/>
      <c r="P1" s="226"/>
      <c r="Q1" s="269"/>
      <c r="R1" s="229"/>
    </row>
    <row r="2" spans="1:19">
      <c r="A2" s="225"/>
      <c r="B2" s="231"/>
      <c r="C2" s="278" t="s">
        <v>426</v>
      </c>
      <c r="D2" s="233" t="s">
        <v>533</v>
      </c>
      <c r="E2" s="159" t="s">
        <v>532</v>
      </c>
      <c r="F2" s="160" t="s">
        <v>436</v>
      </c>
      <c r="G2" s="160"/>
      <c r="H2" s="893" t="s">
        <v>516</v>
      </c>
      <c r="I2" s="776" t="s">
        <v>516</v>
      </c>
      <c r="J2" s="160"/>
      <c r="K2" s="127">
        <v>2011</v>
      </c>
      <c r="L2" s="160" t="s">
        <v>390</v>
      </c>
      <c r="M2" s="160" t="s">
        <v>356</v>
      </c>
      <c r="N2" s="233" t="s">
        <v>531</v>
      </c>
      <c r="O2" s="159" t="s">
        <v>312</v>
      </c>
      <c r="P2" s="920" t="s">
        <v>302</v>
      </c>
      <c r="Q2" s="272"/>
      <c r="R2" s="229"/>
    </row>
    <row r="3" spans="1:19">
      <c r="A3" s="225"/>
      <c r="B3" s="11"/>
      <c r="C3" s="264"/>
      <c r="D3" s="158"/>
      <c r="E3" s="159"/>
      <c r="F3" s="142"/>
      <c r="G3" s="142"/>
      <c r="H3" s="893" t="s">
        <v>534</v>
      </c>
      <c r="I3" s="791" t="s">
        <v>535</v>
      </c>
      <c r="J3" s="142"/>
      <c r="K3" s="142"/>
      <c r="L3" s="142"/>
      <c r="M3" s="142"/>
      <c r="N3" s="158"/>
      <c r="O3" s="159"/>
      <c r="P3" s="926"/>
      <c r="Q3" s="274"/>
      <c r="R3" s="229"/>
    </row>
    <row r="4" spans="1:19">
      <c r="A4" s="225"/>
      <c r="B4" s="11"/>
      <c r="C4" s="237"/>
      <c r="D4" s="167"/>
      <c r="E4" s="188"/>
      <c r="F4" s="148"/>
      <c r="G4" s="148"/>
      <c r="H4" s="895"/>
      <c r="I4" s="169"/>
      <c r="J4" s="148"/>
      <c r="K4" s="148"/>
      <c r="L4" s="148"/>
      <c r="M4" s="148"/>
      <c r="N4" s="167"/>
      <c r="O4" s="188"/>
      <c r="P4" s="739"/>
      <c r="Q4" s="274"/>
      <c r="R4" s="229"/>
    </row>
    <row r="5" spans="1:19" ht="14.25">
      <c r="A5" s="225"/>
      <c r="B5" s="11"/>
      <c r="C5" s="454" t="s">
        <v>418</v>
      </c>
      <c r="D5" s="1061"/>
      <c r="E5" s="1062"/>
      <c r="F5" s="1063"/>
      <c r="G5" s="1063"/>
      <c r="H5" s="1064"/>
      <c r="I5" s="1065"/>
      <c r="J5" s="1063"/>
      <c r="K5" s="1063"/>
      <c r="L5" s="1063"/>
      <c r="M5" s="1063"/>
      <c r="N5" s="1061"/>
      <c r="O5" s="1062"/>
      <c r="P5" s="1066"/>
      <c r="Q5" s="274"/>
      <c r="R5" s="229"/>
    </row>
    <row r="6" spans="1:19" ht="14.25">
      <c r="A6" s="293"/>
      <c r="B6" s="130"/>
      <c r="C6" s="245" t="s">
        <v>519</v>
      </c>
      <c r="D6" s="1049">
        <v>0.86</v>
      </c>
      <c r="E6" s="1050">
        <v>0.86</v>
      </c>
      <c r="F6" s="1048">
        <v>0.85</v>
      </c>
      <c r="G6" s="1048"/>
      <c r="H6" s="963"/>
      <c r="I6" s="964"/>
      <c r="J6" s="1048"/>
      <c r="K6" s="1048">
        <f>L6</f>
        <v>0.85</v>
      </c>
      <c r="L6" s="1048">
        <v>0.85</v>
      </c>
      <c r="M6" s="1048">
        <v>0.84</v>
      </c>
      <c r="N6" s="1049">
        <v>0.84</v>
      </c>
      <c r="O6" s="1050">
        <v>0.84</v>
      </c>
      <c r="P6" s="1051">
        <v>0.85</v>
      </c>
      <c r="Q6" s="294"/>
      <c r="R6" s="295"/>
    </row>
    <row r="7" spans="1:19" ht="14.25">
      <c r="A7" s="293"/>
      <c r="B7" s="130"/>
      <c r="C7" s="245" t="s">
        <v>348</v>
      </c>
      <c r="D7" s="1049">
        <v>0.66</v>
      </c>
      <c r="E7" s="1050">
        <v>0.66</v>
      </c>
      <c r="F7" s="1048">
        <v>0.65</v>
      </c>
      <c r="G7" s="1048"/>
      <c r="H7" s="963"/>
      <c r="I7" s="964"/>
      <c r="J7" s="1048"/>
      <c r="K7" s="1048">
        <f>L7</f>
        <v>0.64</v>
      </c>
      <c r="L7" s="1048">
        <v>0.64</v>
      </c>
      <c r="M7" s="1048">
        <v>0.62</v>
      </c>
      <c r="N7" s="1049">
        <v>0.62</v>
      </c>
      <c r="O7" s="1067">
        <v>0.62</v>
      </c>
      <c r="P7" s="1051">
        <v>0.6</v>
      </c>
      <c r="Q7" s="294"/>
      <c r="R7" s="295"/>
    </row>
    <row r="8" spans="1:19">
      <c r="A8" s="293"/>
      <c r="B8" s="130"/>
      <c r="C8" s="245" t="s">
        <v>275</v>
      </c>
      <c r="D8" s="1049">
        <v>0.17</v>
      </c>
      <c r="E8" s="1067">
        <v>0.17</v>
      </c>
      <c r="F8" s="1068">
        <v>0.17</v>
      </c>
      <c r="G8" s="1068"/>
      <c r="H8" s="963"/>
      <c r="I8" s="964"/>
      <c r="J8" s="1068"/>
      <c r="K8" s="1068">
        <f>L8</f>
        <v>0.17</v>
      </c>
      <c r="L8" s="1068">
        <v>0.17</v>
      </c>
      <c r="M8" s="1068">
        <v>0.17</v>
      </c>
      <c r="N8" s="1049">
        <v>0.17</v>
      </c>
      <c r="O8" s="1067">
        <v>0.17</v>
      </c>
      <c r="P8" s="1069">
        <v>0.17</v>
      </c>
      <c r="Q8" s="294"/>
      <c r="R8" s="229"/>
    </row>
    <row r="9" spans="1:19">
      <c r="A9" s="225"/>
      <c r="B9" s="11"/>
      <c r="C9" s="237"/>
      <c r="D9" s="1070"/>
      <c r="E9" s="1071"/>
      <c r="F9" s="1072"/>
      <c r="G9" s="1072"/>
      <c r="H9" s="1073"/>
      <c r="I9" s="1074"/>
      <c r="J9" s="1072"/>
      <c r="K9" s="1072"/>
      <c r="L9" s="1072"/>
      <c r="M9" s="1072"/>
      <c r="N9" s="1070"/>
      <c r="O9" s="1071"/>
      <c r="P9" s="1075"/>
      <c r="Q9" s="274"/>
      <c r="R9" s="293"/>
    </row>
    <row r="10" spans="1:19">
      <c r="A10" s="293"/>
      <c r="B10" s="1"/>
      <c r="C10" s="1046" t="s">
        <v>55</v>
      </c>
      <c r="D10" s="1117"/>
      <c r="E10" s="1071"/>
      <c r="F10" s="1072"/>
      <c r="G10" s="1072"/>
      <c r="H10" s="1073"/>
      <c r="I10" s="1074"/>
      <c r="J10" s="1072"/>
      <c r="K10" s="1072"/>
      <c r="L10" s="1072"/>
      <c r="M10" s="1072"/>
      <c r="N10" s="1070"/>
      <c r="O10" s="1071"/>
      <c r="P10" s="1075"/>
      <c r="Q10" s="274"/>
      <c r="R10" s="293"/>
    </row>
    <row r="11" spans="1:19" ht="14.25">
      <c r="A11" s="293"/>
      <c r="B11" s="130"/>
      <c r="C11" s="245" t="s">
        <v>605</v>
      </c>
      <c r="D11" s="1049" t="str">
        <f>E11</f>
        <v>&lt;45%</v>
      </c>
      <c r="E11" s="1076" t="s">
        <v>600</v>
      </c>
      <c r="F11" s="1077" t="s">
        <v>600</v>
      </c>
      <c r="G11" s="1077"/>
      <c r="H11" s="1078"/>
      <c r="I11" s="1079"/>
      <c r="J11" s="1077"/>
      <c r="K11" s="1077" t="str">
        <f t="shared" ref="K11:K15" si="0">L11</f>
        <v>&gt;45%</v>
      </c>
      <c r="L11" s="1077" t="s">
        <v>602</v>
      </c>
      <c r="M11" s="1077" t="s">
        <v>602</v>
      </c>
      <c r="N11" s="1049" t="str">
        <f>O11</f>
        <v>&gt;45%</v>
      </c>
      <c r="O11" s="1076" t="s">
        <v>602</v>
      </c>
      <c r="P11" s="1080" t="s">
        <v>602</v>
      </c>
      <c r="Q11" s="294"/>
      <c r="R11" s="293"/>
      <c r="S11" s="257"/>
    </row>
    <row r="12" spans="1:19" ht="14.25">
      <c r="A12" s="293"/>
      <c r="B12" s="130"/>
      <c r="C12" s="245" t="s">
        <v>366</v>
      </c>
      <c r="D12" s="1049" t="str">
        <f>E12</f>
        <v>&gt;80%</v>
      </c>
      <c r="E12" s="1050" t="s">
        <v>601</v>
      </c>
      <c r="F12" s="1077" t="s">
        <v>601</v>
      </c>
      <c r="G12" s="1077"/>
      <c r="H12" s="963"/>
      <c r="I12" s="964"/>
      <c r="J12" s="1077"/>
      <c r="K12" s="1077" t="str">
        <f t="shared" si="0"/>
        <v>&gt;80%</v>
      </c>
      <c r="L12" s="1077" t="s">
        <v>601</v>
      </c>
      <c r="M12" s="1077" t="s">
        <v>601</v>
      </c>
      <c r="N12" s="1049" t="str">
        <f>O12</f>
        <v>&gt;80%</v>
      </c>
      <c r="O12" s="1050" t="s">
        <v>601</v>
      </c>
      <c r="P12" s="1080" t="s">
        <v>601</v>
      </c>
      <c r="Q12" s="294"/>
      <c r="R12" s="295"/>
    </row>
    <row r="13" spans="1:19" ht="14.25">
      <c r="A13" s="293"/>
      <c r="B13" s="130"/>
      <c r="C13" s="245" t="s">
        <v>552</v>
      </c>
      <c r="D13" s="1049">
        <v>0.34</v>
      </c>
      <c r="E13" s="1050">
        <v>0.34</v>
      </c>
      <c r="F13" s="1068">
        <v>0.34</v>
      </c>
      <c r="G13" s="1068"/>
      <c r="H13" s="963"/>
      <c r="I13" s="964"/>
      <c r="J13" s="1068"/>
      <c r="K13" s="1068">
        <f t="shared" si="0"/>
        <v>0.34</v>
      </c>
      <c r="L13" s="1068">
        <v>0.34</v>
      </c>
      <c r="M13" s="1068">
        <v>0.35</v>
      </c>
      <c r="N13" s="1049">
        <v>0.35</v>
      </c>
      <c r="O13" s="1050">
        <v>0.35</v>
      </c>
      <c r="P13" s="1069">
        <v>0.36</v>
      </c>
      <c r="Q13" s="294"/>
      <c r="R13" s="295"/>
    </row>
    <row r="14" spans="1:19" ht="14.25">
      <c r="A14" s="293"/>
      <c r="B14" s="271"/>
      <c r="C14" s="245" t="s">
        <v>553</v>
      </c>
      <c r="D14" s="1049">
        <v>0.39</v>
      </c>
      <c r="E14" s="1050">
        <v>0.39</v>
      </c>
      <c r="F14" s="1048">
        <v>0.39</v>
      </c>
      <c r="G14" s="1048"/>
      <c r="H14" s="963"/>
      <c r="I14" s="964"/>
      <c r="J14" s="1048"/>
      <c r="K14" s="1048">
        <f t="shared" si="0"/>
        <v>0.4</v>
      </c>
      <c r="L14" s="1048">
        <v>0.4</v>
      </c>
      <c r="M14" s="1048">
        <v>0.4</v>
      </c>
      <c r="N14" s="1049">
        <v>0.41</v>
      </c>
      <c r="O14" s="1050">
        <v>0.41</v>
      </c>
      <c r="P14" s="1051">
        <v>0.41</v>
      </c>
      <c r="Q14" s="294"/>
      <c r="R14" s="295"/>
    </row>
    <row r="15" spans="1:19" ht="14.25">
      <c r="A15" s="293"/>
      <c r="B15" s="273"/>
      <c r="C15" s="245" t="s">
        <v>554</v>
      </c>
      <c r="D15" s="1049">
        <v>0.19</v>
      </c>
      <c r="E15" s="1050">
        <v>0.19</v>
      </c>
      <c r="F15" s="1048">
        <v>0.18</v>
      </c>
      <c r="G15" s="1048"/>
      <c r="H15" s="963"/>
      <c r="I15" s="964"/>
      <c r="J15" s="1048"/>
      <c r="K15" s="1048">
        <f t="shared" si="0"/>
        <v>0.17</v>
      </c>
      <c r="L15" s="1048">
        <v>0.17</v>
      </c>
      <c r="M15" s="1048">
        <v>0.17</v>
      </c>
      <c r="N15" s="1049">
        <v>0.16</v>
      </c>
      <c r="O15" s="1050">
        <v>0.16</v>
      </c>
      <c r="P15" s="1051">
        <v>0.16</v>
      </c>
      <c r="Q15" s="294"/>
      <c r="R15" s="229"/>
    </row>
    <row r="16" spans="1:19">
      <c r="A16" s="225"/>
      <c r="B16" s="273"/>
      <c r="C16" s="237"/>
      <c r="D16" s="1081"/>
      <c r="E16" s="1082"/>
      <c r="F16" s="1083"/>
      <c r="G16" s="1083"/>
      <c r="H16" s="1073"/>
      <c r="I16" s="1074"/>
      <c r="J16" s="1083"/>
      <c r="K16" s="1083"/>
      <c r="L16" s="1083"/>
      <c r="M16" s="1083"/>
      <c r="N16" s="1081"/>
      <c r="O16" s="1082"/>
      <c r="P16" s="1084"/>
      <c r="Q16" s="274"/>
      <c r="R16" s="293"/>
    </row>
    <row r="17" spans="1:21">
      <c r="A17" s="267"/>
      <c r="B17" s="7"/>
      <c r="C17" s="454" t="s">
        <v>294</v>
      </c>
      <c r="D17" s="1085">
        <f>E17</f>
        <v>2669</v>
      </c>
      <c r="E17" s="1025">
        <f>E18+E19</f>
        <v>2669</v>
      </c>
      <c r="F17" s="1039">
        <f>F18+F19</f>
        <v>2688</v>
      </c>
      <c r="G17" s="1039"/>
      <c r="H17" s="1027">
        <f>D17/N17-1</f>
        <v>-6.9386331938633194E-2</v>
      </c>
      <c r="I17" s="1028">
        <f>E17/O17-1</f>
        <v>-6.9386331938633194E-2</v>
      </c>
      <c r="J17" s="1039"/>
      <c r="K17" s="1039">
        <f>K18+K19</f>
        <v>2761</v>
      </c>
      <c r="L17" s="1039">
        <f>L18+L19</f>
        <v>2761</v>
      </c>
      <c r="M17" s="1039">
        <f>M18+M19</f>
        <v>2814</v>
      </c>
      <c r="N17" s="1085">
        <f>O17</f>
        <v>2868</v>
      </c>
      <c r="O17" s="1086">
        <f>O18+O19</f>
        <v>2868</v>
      </c>
      <c r="P17" s="1026">
        <f>P18+P19</f>
        <v>2919</v>
      </c>
      <c r="Q17" s="7"/>
      <c r="R17" s="276"/>
    </row>
    <row r="18" spans="1:21">
      <c r="A18" s="229"/>
      <c r="B18" s="130"/>
      <c r="C18" s="245" t="s">
        <v>334</v>
      </c>
      <c r="D18" s="1087">
        <f t="shared" ref="D18:D19" si="1">E18</f>
        <v>1233</v>
      </c>
      <c r="E18" s="1088">
        <v>1233</v>
      </c>
      <c r="F18" s="1032">
        <v>1293</v>
      </c>
      <c r="G18" s="1032"/>
      <c r="H18" s="1003">
        <f t="shared" ref="H18:H41" si="2">D18/N18-1</f>
        <v>-0.19200524246395811</v>
      </c>
      <c r="I18" s="1004">
        <f t="shared" ref="I18:I41" si="3">E18/O18-1</f>
        <v>-0.19200524246395811</v>
      </c>
      <c r="J18" s="1032"/>
      <c r="K18" s="1032">
        <f>L18</f>
        <v>1379</v>
      </c>
      <c r="L18" s="1032">
        <v>1379</v>
      </c>
      <c r="M18" s="1032">
        <v>1454</v>
      </c>
      <c r="N18" s="1087">
        <f t="shared" ref="N18:N19" si="4">O18</f>
        <v>1526</v>
      </c>
      <c r="O18" s="1088">
        <v>1526</v>
      </c>
      <c r="P18" s="1031">
        <v>1594</v>
      </c>
      <c r="Q18" s="130"/>
      <c r="R18" s="293"/>
    </row>
    <row r="19" spans="1:21" ht="14.25">
      <c r="A19" s="229"/>
      <c r="B19" s="271"/>
      <c r="C19" s="245" t="s">
        <v>606</v>
      </c>
      <c r="D19" s="1087">
        <f t="shared" si="1"/>
        <v>1436</v>
      </c>
      <c r="E19" s="1089">
        <v>1436</v>
      </c>
      <c r="F19" s="1032">
        <v>1395</v>
      </c>
      <c r="G19" s="1032"/>
      <c r="H19" s="963">
        <f t="shared" si="2"/>
        <v>7.0044709388971782E-2</v>
      </c>
      <c r="I19" s="964">
        <f t="shared" si="3"/>
        <v>7.0044709388971782E-2</v>
      </c>
      <c r="J19" s="1032"/>
      <c r="K19" s="1032">
        <f>L19</f>
        <v>1382</v>
      </c>
      <c r="L19" s="1032">
        <v>1382</v>
      </c>
      <c r="M19" s="1032">
        <v>1360</v>
      </c>
      <c r="N19" s="1087">
        <f t="shared" si="4"/>
        <v>1342</v>
      </c>
      <c r="O19" s="1088">
        <v>1342</v>
      </c>
      <c r="P19" s="1031">
        <v>1325</v>
      </c>
      <c r="Q19" s="130"/>
      <c r="R19" s="295"/>
      <c r="T19" s="250"/>
      <c r="U19" s="250"/>
    </row>
    <row r="20" spans="1:21">
      <c r="A20" s="295"/>
      <c r="B20" s="1"/>
      <c r="C20" s="237"/>
      <c r="D20" s="1085"/>
      <c r="E20" s="1090"/>
      <c r="F20" s="966"/>
      <c r="G20" s="966"/>
      <c r="H20" s="1073"/>
      <c r="I20" s="1074"/>
      <c r="J20" s="966"/>
      <c r="K20" s="966"/>
      <c r="L20" s="966"/>
      <c r="M20" s="966"/>
      <c r="N20" s="1085"/>
      <c r="O20" s="1090"/>
      <c r="P20" s="1091"/>
      <c r="Q20" s="274"/>
      <c r="R20" s="229"/>
    </row>
    <row r="21" spans="1:21" s="118" customFormat="1" ht="14.25">
      <c r="A21" s="296"/>
      <c r="B21" s="130"/>
      <c r="C21" s="454" t="s">
        <v>559</v>
      </c>
      <c r="D21" s="1085">
        <f>E21+F21</f>
        <v>-70</v>
      </c>
      <c r="E21" s="1092">
        <v>-20</v>
      </c>
      <c r="F21" s="1093">
        <v>-50</v>
      </c>
      <c r="G21" s="1093"/>
      <c r="H21" s="1094">
        <f t="shared" si="2"/>
        <v>-0.26315789473684215</v>
      </c>
      <c r="I21" s="1095">
        <f t="shared" si="3"/>
        <v>-0.55555555555555558</v>
      </c>
      <c r="J21" s="1093"/>
      <c r="K21" s="1093">
        <f>P21+O21+M21+L21</f>
        <v>-170</v>
      </c>
      <c r="L21" s="1093">
        <v>-40</v>
      </c>
      <c r="M21" s="1093">
        <v>-35</v>
      </c>
      <c r="N21" s="1085">
        <f>P21+O21</f>
        <v>-95</v>
      </c>
      <c r="O21" s="1092">
        <v>-45</v>
      </c>
      <c r="P21" s="1096">
        <v>-50</v>
      </c>
      <c r="Q21" s="1"/>
      <c r="R21" s="297"/>
    </row>
    <row r="22" spans="1:21" s="118" customFormat="1">
      <c r="A22" s="296"/>
      <c r="B22" s="130"/>
      <c r="C22" s="2"/>
      <c r="D22" s="1085"/>
      <c r="E22" s="1092"/>
      <c r="F22" s="1097"/>
      <c r="G22" s="1097"/>
      <c r="H22" s="1098"/>
      <c r="I22" s="1099"/>
      <c r="J22" s="1097"/>
      <c r="K22" s="1097"/>
      <c r="L22" s="1097"/>
      <c r="M22" s="1097"/>
      <c r="N22" s="1085"/>
      <c r="O22" s="1092"/>
      <c r="P22" s="1035"/>
      <c r="Q22" s="1"/>
      <c r="R22" s="297"/>
    </row>
    <row r="23" spans="1:21" s="118" customFormat="1" ht="14.25">
      <c r="A23" s="296"/>
      <c r="B23" s="130"/>
      <c r="C23" s="454" t="s">
        <v>555</v>
      </c>
      <c r="D23" s="1100">
        <f>E23</f>
        <v>1.97</v>
      </c>
      <c r="E23" s="1101">
        <v>1.97</v>
      </c>
      <c r="F23" s="1102">
        <v>1.94</v>
      </c>
      <c r="G23" s="1103"/>
      <c r="H23" s="1098">
        <f t="shared" si="2"/>
        <v>5.3475935828876997E-2</v>
      </c>
      <c r="I23" s="1099">
        <f t="shared" si="3"/>
        <v>5.3475935828876997E-2</v>
      </c>
      <c r="J23" s="1103"/>
      <c r="K23" s="1102">
        <v>1.92</v>
      </c>
      <c r="L23" s="1102">
        <v>1.92</v>
      </c>
      <c r="M23" s="1102">
        <v>1.89</v>
      </c>
      <c r="N23" s="1100">
        <f>O23</f>
        <v>1.87</v>
      </c>
      <c r="O23" s="1101">
        <v>1.87</v>
      </c>
      <c r="P23" s="1104">
        <v>1.85</v>
      </c>
      <c r="Q23" s="1"/>
      <c r="R23" s="297"/>
    </row>
    <row r="24" spans="1:21" s="118" customFormat="1">
      <c r="A24" s="296"/>
      <c r="B24" s="130"/>
      <c r="C24" s="2"/>
      <c r="D24" s="1085"/>
      <c r="E24" s="1092"/>
      <c r="F24" s="1097"/>
      <c r="G24" s="1097"/>
      <c r="H24" s="1098"/>
      <c r="I24" s="1099"/>
      <c r="J24" s="1097"/>
      <c r="K24" s="1097"/>
      <c r="L24" s="1097"/>
      <c r="M24" s="1097"/>
      <c r="N24" s="1085"/>
      <c r="O24" s="1092"/>
      <c r="P24" s="1035"/>
      <c r="Q24" s="1"/>
      <c r="R24" s="297"/>
    </row>
    <row r="25" spans="1:21" s="118" customFormat="1">
      <c r="A25" s="296"/>
      <c r="B25" s="130"/>
      <c r="C25" s="454" t="s">
        <v>465</v>
      </c>
      <c r="D25" s="1105">
        <v>39</v>
      </c>
      <c r="E25" s="1106">
        <v>39</v>
      </c>
      <c r="F25" s="1107">
        <v>39</v>
      </c>
      <c r="G25" s="1103"/>
      <c r="H25" s="1098">
        <f t="shared" si="2"/>
        <v>2.6315789473684292E-2</v>
      </c>
      <c r="I25" s="1099">
        <f t="shared" si="3"/>
        <v>1.5625E-2</v>
      </c>
      <c r="J25" s="1103"/>
      <c r="K25" s="1107">
        <v>39</v>
      </c>
      <c r="L25" s="1107">
        <v>39.299999999999997</v>
      </c>
      <c r="M25" s="1107">
        <v>38.799999999999997</v>
      </c>
      <c r="N25" s="1105">
        <v>38</v>
      </c>
      <c r="O25" s="1106">
        <v>38.4</v>
      </c>
      <c r="P25" s="1108">
        <v>38</v>
      </c>
      <c r="Q25" s="1"/>
      <c r="R25" s="297"/>
    </row>
    <row r="26" spans="1:21" s="118" customFormat="1">
      <c r="A26" s="296"/>
      <c r="B26" s="130"/>
      <c r="C26" s="2"/>
      <c r="D26" s="1085"/>
      <c r="E26" s="1092"/>
      <c r="F26" s="1097"/>
      <c r="G26" s="1097"/>
      <c r="H26" s="1098"/>
      <c r="I26" s="1099"/>
      <c r="J26" s="1097"/>
      <c r="K26" s="1097"/>
      <c r="L26" s="1097"/>
      <c r="M26" s="1097"/>
      <c r="N26" s="1085"/>
      <c r="O26" s="1092"/>
      <c r="P26" s="1035"/>
      <c r="Q26" s="1"/>
      <c r="R26" s="297"/>
    </row>
    <row r="27" spans="1:21" ht="14.25">
      <c r="A27" s="293"/>
      <c r="B27" s="273"/>
      <c r="C27" s="454" t="s">
        <v>607</v>
      </c>
      <c r="D27" s="1085">
        <f>E27</f>
        <v>753</v>
      </c>
      <c r="E27" s="1092">
        <v>753</v>
      </c>
      <c r="F27" s="1097">
        <v>703</v>
      </c>
      <c r="G27" s="1097"/>
      <c r="H27" s="1094">
        <f t="shared" si="2"/>
        <v>0.33274336283185835</v>
      </c>
      <c r="I27" s="1095">
        <f t="shared" si="3"/>
        <v>0.33274336283185835</v>
      </c>
      <c r="J27" s="1097"/>
      <c r="K27" s="1097">
        <f>L27</f>
        <v>658</v>
      </c>
      <c r="L27" s="1097">
        <v>658</v>
      </c>
      <c r="M27" s="1097">
        <v>607</v>
      </c>
      <c r="N27" s="1085">
        <f>O27</f>
        <v>565</v>
      </c>
      <c r="O27" s="1092">
        <v>565</v>
      </c>
      <c r="P27" s="1035">
        <v>534</v>
      </c>
      <c r="Q27" s="1"/>
      <c r="R27" s="293"/>
    </row>
    <row r="28" spans="1:21">
      <c r="A28" s="293"/>
      <c r="B28" s="273"/>
      <c r="C28" s="237"/>
      <c r="D28" s="988"/>
      <c r="E28" s="1090"/>
      <c r="F28" s="966"/>
      <c r="G28" s="966"/>
      <c r="H28" s="1073"/>
      <c r="I28" s="1074"/>
      <c r="J28" s="966"/>
      <c r="K28" s="966"/>
      <c r="L28" s="966"/>
      <c r="M28" s="966"/>
      <c r="N28" s="988"/>
      <c r="O28" s="1090"/>
      <c r="P28" s="1091"/>
      <c r="Q28" s="274"/>
      <c r="R28" s="295"/>
    </row>
    <row r="29" spans="1:21">
      <c r="A29" s="293"/>
      <c r="B29" s="273"/>
      <c r="C29" s="454" t="s">
        <v>56</v>
      </c>
      <c r="D29" s="1105">
        <v>27</v>
      </c>
      <c r="E29" s="1106">
        <v>27</v>
      </c>
      <c r="F29" s="1107">
        <v>27</v>
      </c>
      <c r="G29" s="1107"/>
      <c r="H29" s="1098">
        <f t="shared" si="2"/>
        <v>0</v>
      </c>
      <c r="I29" s="1099">
        <f t="shared" si="3"/>
        <v>0</v>
      </c>
      <c r="J29" s="1107"/>
      <c r="K29" s="1107">
        <v>27</v>
      </c>
      <c r="L29" s="1107">
        <v>27</v>
      </c>
      <c r="M29" s="1107">
        <v>27</v>
      </c>
      <c r="N29" s="1041">
        <v>27</v>
      </c>
      <c r="O29" s="1106">
        <v>27</v>
      </c>
      <c r="P29" s="1108">
        <v>27</v>
      </c>
      <c r="Q29" s="1"/>
      <c r="R29" s="229"/>
    </row>
    <row r="30" spans="1:21">
      <c r="A30" s="295"/>
      <c r="B30" s="271"/>
      <c r="C30" s="6"/>
      <c r="D30" s="1109"/>
      <c r="E30" s="960"/>
      <c r="F30" s="961"/>
      <c r="G30" s="961"/>
      <c r="H30" s="963"/>
      <c r="I30" s="964"/>
      <c r="J30" s="961"/>
      <c r="K30" s="961"/>
      <c r="L30" s="961"/>
      <c r="M30" s="961"/>
      <c r="N30" s="1109"/>
      <c r="O30" s="960"/>
      <c r="P30" s="965"/>
      <c r="Q30" s="1"/>
      <c r="R30" s="293"/>
    </row>
    <row r="31" spans="1:21">
      <c r="A31" s="295"/>
      <c r="B31" s="273"/>
      <c r="C31" s="454" t="s">
        <v>446</v>
      </c>
      <c r="D31" s="1110">
        <v>168</v>
      </c>
      <c r="E31" s="989">
        <v>163</v>
      </c>
      <c r="F31" s="987">
        <v>173</v>
      </c>
      <c r="G31" s="987"/>
      <c r="H31" s="1018">
        <f t="shared" si="2"/>
        <v>-3.4482758620689613E-2</v>
      </c>
      <c r="I31" s="991">
        <f t="shared" si="3"/>
        <v>-2.39520958083832E-2</v>
      </c>
      <c r="J31" s="987"/>
      <c r="K31" s="987">
        <v>172</v>
      </c>
      <c r="L31" s="987">
        <v>174</v>
      </c>
      <c r="M31" s="987">
        <v>164</v>
      </c>
      <c r="N31" s="1111">
        <v>174</v>
      </c>
      <c r="O31" s="989">
        <v>167</v>
      </c>
      <c r="P31" s="990">
        <v>180</v>
      </c>
      <c r="Q31" s="1"/>
      <c r="R31" s="295"/>
    </row>
    <row r="32" spans="1:21">
      <c r="A32" s="295"/>
      <c r="B32" s="273"/>
      <c r="C32" s="2"/>
      <c r="D32" s="1112"/>
      <c r="E32" s="989"/>
      <c r="F32" s="987"/>
      <c r="G32" s="987"/>
      <c r="H32" s="1018"/>
      <c r="I32" s="991"/>
      <c r="J32" s="987"/>
      <c r="K32" s="987"/>
      <c r="L32" s="987"/>
      <c r="M32" s="987"/>
      <c r="N32" s="1112"/>
      <c r="O32" s="989"/>
      <c r="P32" s="990"/>
      <c r="Q32" s="1"/>
      <c r="R32" s="295"/>
    </row>
    <row r="33" spans="1:18" ht="14.25">
      <c r="A33" s="293"/>
      <c r="B33" s="271"/>
      <c r="C33" s="454" t="s">
        <v>556</v>
      </c>
      <c r="D33" s="1085">
        <f>E33</f>
        <v>2528</v>
      </c>
      <c r="E33" s="1092">
        <v>2528</v>
      </c>
      <c r="F33" s="1097">
        <v>2516</v>
      </c>
      <c r="G33" s="1097"/>
      <c r="H33" s="1098">
        <f t="shared" si="2"/>
        <v>-1.1727912431587217E-2</v>
      </c>
      <c r="I33" s="1099">
        <f t="shared" si="3"/>
        <v>-1.1727912431587217E-2</v>
      </c>
      <c r="J33" s="1097"/>
      <c r="K33" s="1097">
        <f>L33</f>
        <v>2538</v>
      </c>
      <c r="L33" s="1097">
        <v>2538</v>
      </c>
      <c r="M33" s="1097">
        <v>2547</v>
      </c>
      <c r="N33" s="1085">
        <f>O33</f>
        <v>2558</v>
      </c>
      <c r="O33" s="1092">
        <v>2558</v>
      </c>
      <c r="P33" s="1035">
        <v>2569</v>
      </c>
      <c r="Q33" s="1"/>
      <c r="R33" s="293"/>
    </row>
    <row r="34" spans="1:18">
      <c r="A34" s="225"/>
      <c r="B34" s="271"/>
      <c r="C34" s="237"/>
      <c r="D34" s="1109"/>
      <c r="E34" s="1034"/>
      <c r="F34" s="1097"/>
      <c r="G34" s="1097"/>
      <c r="H34" s="1018"/>
      <c r="I34" s="991"/>
      <c r="J34" s="1097"/>
      <c r="K34" s="1097"/>
      <c r="L34" s="1097"/>
      <c r="M34" s="1097"/>
      <c r="N34" s="1109"/>
      <c r="O34" s="1034"/>
      <c r="P34" s="1035"/>
      <c r="Q34" s="274"/>
      <c r="R34" s="295"/>
    </row>
    <row r="35" spans="1:18">
      <c r="A35" s="293"/>
      <c r="B35" s="273"/>
      <c r="C35" s="454" t="s">
        <v>85</v>
      </c>
      <c r="D35" s="1105">
        <v>33</v>
      </c>
      <c r="E35" s="1106">
        <v>33</v>
      </c>
      <c r="F35" s="1107">
        <v>33</v>
      </c>
      <c r="G35" s="1107"/>
      <c r="H35" s="1098">
        <f t="shared" si="2"/>
        <v>0</v>
      </c>
      <c r="I35" s="1099">
        <f t="shared" si="3"/>
        <v>3.125E-2</v>
      </c>
      <c r="J35" s="1107"/>
      <c r="K35" s="1107">
        <v>33</v>
      </c>
      <c r="L35" s="1107">
        <v>33</v>
      </c>
      <c r="M35" s="1107">
        <v>33</v>
      </c>
      <c r="N35" s="1041">
        <v>33</v>
      </c>
      <c r="O35" s="1106">
        <v>32</v>
      </c>
      <c r="P35" s="1108">
        <v>33</v>
      </c>
      <c r="Q35" s="1"/>
      <c r="R35" s="229"/>
    </row>
    <row r="36" spans="1:18">
      <c r="A36" s="295"/>
      <c r="B36" s="130"/>
      <c r="C36" s="237"/>
      <c r="D36" s="959"/>
      <c r="E36" s="1034"/>
      <c r="F36" s="1097"/>
      <c r="G36" s="1097"/>
      <c r="H36" s="1018"/>
      <c r="I36" s="991"/>
      <c r="J36" s="1097"/>
      <c r="K36" s="1097"/>
      <c r="L36" s="1097"/>
      <c r="M36" s="1097"/>
      <c r="N36" s="959"/>
      <c r="O36" s="1034"/>
      <c r="P36" s="1035"/>
      <c r="Q36" s="274"/>
      <c r="R36" s="293"/>
    </row>
    <row r="37" spans="1:18" ht="14.25" customHeight="1">
      <c r="A37" s="295"/>
      <c r="B37" s="271"/>
      <c r="C37" s="454" t="s">
        <v>557</v>
      </c>
      <c r="D37" s="1085">
        <v>1512</v>
      </c>
      <c r="E37" s="1086">
        <v>1512</v>
      </c>
      <c r="F37" s="1039">
        <v>1453</v>
      </c>
      <c r="G37" s="1039"/>
      <c r="H37" s="1113">
        <v>0.17757009345794383</v>
      </c>
      <c r="I37" s="1114">
        <v>0.17757009345794383</v>
      </c>
      <c r="J37" s="1039"/>
      <c r="K37" s="1039">
        <v>1400</v>
      </c>
      <c r="L37" s="1039">
        <v>1400</v>
      </c>
      <c r="M37" s="1039">
        <v>1342</v>
      </c>
      <c r="N37" s="1085">
        <v>1284</v>
      </c>
      <c r="O37" s="1086">
        <v>1284</v>
      </c>
      <c r="P37" s="1026">
        <v>1242</v>
      </c>
      <c r="Q37" s="1060"/>
      <c r="R37" s="295"/>
    </row>
    <row r="38" spans="1:18">
      <c r="A38" s="293"/>
      <c r="B38" s="274"/>
      <c r="C38" s="245" t="s">
        <v>520</v>
      </c>
      <c r="D38" s="1087">
        <v>771</v>
      </c>
      <c r="E38" s="1088">
        <v>771</v>
      </c>
      <c r="F38" s="1032">
        <v>801</v>
      </c>
      <c r="G38" s="1032"/>
      <c r="H38" s="1115">
        <v>-0.11175115207373276</v>
      </c>
      <c r="I38" s="1116">
        <v>-0.11175115207373276</v>
      </c>
      <c r="J38" s="1032"/>
      <c r="K38" s="1032">
        <v>827</v>
      </c>
      <c r="L38" s="1032">
        <v>827</v>
      </c>
      <c r="M38" s="1032">
        <v>853</v>
      </c>
      <c r="N38" s="1087">
        <v>868</v>
      </c>
      <c r="O38" s="1088">
        <v>868</v>
      </c>
      <c r="P38" s="1031">
        <v>882</v>
      </c>
      <c r="Q38" s="130"/>
      <c r="R38" s="295"/>
    </row>
    <row r="39" spans="1:18">
      <c r="A39" s="293"/>
      <c r="B39" s="274"/>
      <c r="C39" s="245" t="s">
        <v>445</v>
      </c>
      <c r="D39" s="1087">
        <v>741</v>
      </c>
      <c r="E39" s="1088">
        <v>741</v>
      </c>
      <c r="F39" s="1032">
        <v>652</v>
      </c>
      <c r="G39" s="1032"/>
      <c r="H39" s="1115">
        <v>0.78125</v>
      </c>
      <c r="I39" s="1116">
        <v>0.78125</v>
      </c>
      <c r="J39" s="1032"/>
      <c r="K39" s="1032">
        <v>573</v>
      </c>
      <c r="L39" s="1032">
        <v>573</v>
      </c>
      <c r="M39" s="1032">
        <v>489</v>
      </c>
      <c r="N39" s="1087">
        <v>416</v>
      </c>
      <c r="O39" s="1088">
        <v>416</v>
      </c>
      <c r="P39" s="1031">
        <v>360</v>
      </c>
      <c r="Q39" s="130"/>
      <c r="R39" s="295"/>
    </row>
    <row r="40" spans="1:18">
      <c r="A40" s="293"/>
      <c r="B40" s="1"/>
      <c r="C40" s="237"/>
      <c r="D40" s="1085"/>
      <c r="E40" s="1034"/>
      <c r="F40" s="1097"/>
      <c r="G40" s="1097"/>
      <c r="H40" s="1018"/>
      <c r="I40" s="991"/>
      <c r="J40" s="1097"/>
      <c r="K40" s="1097"/>
      <c r="L40" s="1097"/>
      <c r="M40" s="1097"/>
      <c r="N40" s="1085"/>
      <c r="O40" s="1034"/>
      <c r="P40" s="1035"/>
      <c r="Q40" s="274"/>
      <c r="R40" s="229"/>
    </row>
    <row r="41" spans="1:18" ht="12" customHeight="1">
      <c r="A41" s="295"/>
      <c r="B41" s="130"/>
      <c r="C41" s="1059" t="s">
        <v>221</v>
      </c>
      <c r="D41" s="1118">
        <v>12</v>
      </c>
      <c r="E41" s="1106">
        <v>12</v>
      </c>
      <c r="F41" s="1107">
        <v>12</v>
      </c>
      <c r="G41" s="1107"/>
      <c r="H41" s="1098">
        <f t="shared" si="2"/>
        <v>9.0909090909090828E-2</v>
      </c>
      <c r="I41" s="1099">
        <f t="shared" si="3"/>
        <v>9.0909090909090828E-2</v>
      </c>
      <c r="J41" s="1107"/>
      <c r="K41" s="1107">
        <v>11</v>
      </c>
      <c r="L41" s="1107">
        <v>12</v>
      </c>
      <c r="M41" s="1107">
        <v>11</v>
      </c>
      <c r="N41" s="1041">
        <v>11</v>
      </c>
      <c r="O41" s="1106">
        <v>11</v>
      </c>
      <c r="P41" s="1108">
        <v>11</v>
      </c>
      <c r="Q41" s="1"/>
      <c r="R41" s="293"/>
    </row>
    <row r="42" spans="1:18">
      <c r="A42" s="293"/>
      <c r="B42" s="274"/>
      <c r="C42" s="245"/>
      <c r="D42" s="1070"/>
      <c r="E42" s="960"/>
      <c r="F42" s="961"/>
      <c r="G42" s="961"/>
      <c r="H42" s="963"/>
      <c r="I42" s="964"/>
      <c r="J42" s="961"/>
      <c r="K42" s="961"/>
      <c r="L42" s="961"/>
      <c r="M42" s="961"/>
      <c r="N42" s="1070"/>
      <c r="O42" s="960"/>
      <c r="P42" s="965"/>
      <c r="Q42" s="130"/>
      <c r="R42" s="293"/>
    </row>
    <row r="43" spans="1:18" ht="14.25">
      <c r="A43" s="293"/>
      <c r="B43" s="274"/>
      <c r="C43" s="962" t="s">
        <v>603</v>
      </c>
      <c r="D43" s="1161">
        <f>E43</f>
        <v>164</v>
      </c>
      <c r="E43" s="1034">
        <v>164</v>
      </c>
      <c r="F43" s="1097">
        <v>125</v>
      </c>
      <c r="G43" s="1097"/>
      <c r="H43" s="1005" t="s">
        <v>575</v>
      </c>
      <c r="I43" s="1015" t="s">
        <v>575</v>
      </c>
      <c r="J43" s="1097"/>
      <c r="K43" s="1097">
        <f>L43</f>
        <v>102</v>
      </c>
      <c r="L43" s="1097">
        <v>102</v>
      </c>
      <c r="M43" s="1097">
        <v>77</v>
      </c>
      <c r="N43" s="1085">
        <f>O43</f>
        <v>61</v>
      </c>
      <c r="O43" s="1034">
        <v>61</v>
      </c>
      <c r="P43" s="1035">
        <v>50</v>
      </c>
      <c r="Q43" s="130"/>
      <c r="R43" s="293"/>
    </row>
    <row r="44" spans="1:18">
      <c r="A44" s="293"/>
      <c r="B44" s="274"/>
      <c r="C44" s="6"/>
      <c r="D44" s="190"/>
      <c r="E44" s="191"/>
      <c r="F44" s="163"/>
      <c r="G44" s="163"/>
      <c r="H44" s="919"/>
      <c r="I44" s="795"/>
      <c r="J44" s="163"/>
      <c r="K44" s="163"/>
      <c r="L44" s="163"/>
      <c r="M44" s="163"/>
      <c r="N44" s="190"/>
      <c r="O44" s="191"/>
      <c r="P44" s="924"/>
      <c r="Q44" s="130"/>
      <c r="R44" s="293"/>
    </row>
    <row r="45" spans="1:18" ht="9" customHeight="1">
      <c r="A45" s="225"/>
      <c r="B45" s="226"/>
      <c r="C45" s="226"/>
      <c r="D45" s="226"/>
      <c r="E45" s="226"/>
      <c r="F45" s="226"/>
      <c r="G45" s="226"/>
      <c r="H45" s="790"/>
      <c r="I45" s="790"/>
      <c r="J45" s="226"/>
      <c r="K45" s="226"/>
      <c r="L45" s="226"/>
      <c r="M45" s="226"/>
      <c r="N45" s="226"/>
      <c r="O45" s="226"/>
      <c r="P45" s="226"/>
      <c r="Q45" s="269"/>
      <c r="R45" s="229"/>
    </row>
    <row r="46" spans="1:18" s="248" customFormat="1" ht="14.25">
      <c r="A46" s="298"/>
      <c r="B46" s="829" t="s">
        <v>452</v>
      </c>
      <c r="D46" s="257"/>
      <c r="E46" s="257"/>
      <c r="F46" s="257"/>
      <c r="G46" s="257"/>
      <c r="H46" s="224"/>
      <c r="I46" s="224"/>
      <c r="J46" s="257"/>
      <c r="K46" s="257"/>
      <c r="L46" s="257"/>
      <c r="M46" s="257"/>
      <c r="N46" s="257"/>
      <c r="O46" s="257"/>
      <c r="P46" s="257"/>
      <c r="Q46" s="299"/>
      <c r="R46" s="298"/>
    </row>
    <row r="47" spans="1:18" s="248" customFormat="1" ht="14.25">
      <c r="A47" s="298"/>
      <c r="B47" s="829" t="s">
        <v>453</v>
      </c>
      <c r="D47" s="257"/>
      <c r="E47" s="257"/>
      <c r="F47" s="257"/>
      <c r="G47" s="257"/>
      <c r="H47" s="224"/>
      <c r="I47" s="224"/>
      <c r="J47" s="257"/>
      <c r="K47" s="257"/>
      <c r="L47" s="257"/>
      <c r="M47" s="257"/>
      <c r="N47" s="257"/>
      <c r="O47" s="257"/>
      <c r="P47" s="257"/>
      <c r="Q47" s="299"/>
      <c r="R47" s="298"/>
    </row>
    <row r="48" spans="1:18" s="248" customFormat="1" ht="14.25">
      <c r="A48" s="298"/>
      <c r="B48" s="829" t="s">
        <v>521</v>
      </c>
      <c r="D48" s="257"/>
      <c r="E48" s="257"/>
      <c r="F48" s="257"/>
      <c r="G48" s="257"/>
      <c r="H48" s="224"/>
      <c r="I48" s="224"/>
      <c r="J48" s="257"/>
      <c r="K48" s="257"/>
      <c r="L48" s="257"/>
      <c r="M48" s="257"/>
      <c r="N48" s="257"/>
      <c r="O48" s="257"/>
      <c r="P48" s="257"/>
      <c r="Q48" s="299"/>
      <c r="R48" s="298"/>
    </row>
    <row r="49" spans="1:18" s="248" customFormat="1" ht="14.25">
      <c r="A49" s="298"/>
      <c r="B49" s="829" t="s">
        <v>522</v>
      </c>
      <c r="D49" s="257"/>
      <c r="E49" s="257"/>
      <c r="F49" s="257"/>
      <c r="G49" s="257"/>
      <c r="H49" s="224"/>
      <c r="I49" s="224"/>
      <c r="J49" s="257"/>
      <c r="K49" s="257"/>
      <c r="L49" s="257"/>
      <c r="M49" s="257"/>
      <c r="N49" s="257"/>
      <c r="O49" s="257"/>
      <c r="P49" s="257"/>
      <c r="Q49" s="299"/>
      <c r="R49" s="298"/>
    </row>
    <row r="50" spans="1:18" s="248" customFormat="1" ht="14.25">
      <c r="A50" s="298"/>
      <c r="B50" s="829" t="s">
        <v>581</v>
      </c>
      <c r="D50" s="257"/>
      <c r="E50" s="257"/>
      <c r="F50" s="257"/>
      <c r="G50" s="257"/>
      <c r="H50" s="224"/>
      <c r="I50" s="224"/>
      <c r="J50" s="257"/>
      <c r="K50" s="257"/>
      <c r="L50" s="257"/>
      <c r="M50" s="257"/>
      <c r="N50" s="257"/>
      <c r="O50" s="257"/>
      <c r="P50" s="257"/>
      <c r="Q50" s="299"/>
      <c r="R50" s="298"/>
    </row>
    <row r="51" spans="1:18" s="248" customFormat="1" ht="14.25">
      <c r="A51" s="298"/>
      <c r="B51" s="829" t="s">
        <v>558</v>
      </c>
      <c r="D51" s="257"/>
      <c r="E51" s="257"/>
      <c r="F51" s="257"/>
      <c r="G51" s="257"/>
      <c r="H51" s="224"/>
      <c r="I51" s="224"/>
      <c r="J51" s="257"/>
      <c r="K51" s="257"/>
      <c r="L51" s="257"/>
      <c r="M51" s="257"/>
      <c r="N51" s="257"/>
      <c r="O51" s="257"/>
      <c r="P51" s="257"/>
      <c r="Q51" s="299"/>
      <c r="R51" s="298"/>
    </row>
    <row r="52" spans="1:18">
      <c r="A52" s="298"/>
      <c r="B52" s="300"/>
      <c r="C52" s="300"/>
      <c r="D52" s="300"/>
      <c r="E52" s="300"/>
      <c r="F52" s="300"/>
      <c r="G52" s="300"/>
      <c r="H52" s="801"/>
      <c r="I52" s="801"/>
      <c r="J52" s="300"/>
      <c r="K52" s="300"/>
      <c r="L52" s="300"/>
      <c r="M52" s="300"/>
      <c r="N52" s="300"/>
      <c r="O52" s="300"/>
      <c r="P52" s="300"/>
      <c r="Q52" s="299"/>
      <c r="R52" s="298"/>
    </row>
  </sheetData>
  <sheetProtection password="8355" sheet="1" objects="1" scenarios="1"/>
  <printOptions horizontalCentered="1"/>
  <pageMargins left="0.74803149606299213" right="0.74803149606299213" top="0.98425196850393704" bottom="0.98425196850393704" header="0.51181102362204722" footer="0.51181102362204722"/>
  <pageSetup paperSize="9" scale="56" fitToHeight="0" orientation="portrait" r:id="rId1"/>
  <headerFooter alignWithMargins="0">
    <oddHeader>&amp;CKPN Investor Relations</oddHeader>
    <oddFooter>&amp;L&amp;8Q2 2012&amp;C&amp;8&amp;A&amp;R&amp;8                   &amp;P/&amp;N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showGridLines="0" view="pageBreakPreview" zoomScale="90" zoomScaleNormal="100" zoomScaleSheetLayoutView="90" workbookViewId="0"/>
  </sheetViews>
  <sheetFormatPr defaultRowHeight="12"/>
  <cols>
    <col min="1" max="2" width="1.7109375" style="230" customWidth="1"/>
    <col min="3" max="3" width="47" style="230" customWidth="1"/>
    <col min="4" max="6" width="8.7109375" style="230" customWidth="1"/>
    <col min="7" max="7" width="1.7109375" style="230" customWidth="1"/>
    <col min="8" max="9" width="8.7109375" style="207" customWidth="1"/>
    <col min="10" max="10" width="1.7109375" style="230" customWidth="1"/>
    <col min="11" max="16" width="8.7109375" style="230" customWidth="1"/>
    <col min="17" max="18" width="1.7109375" style="230" customWidth="1"/>
    <col min="19" max="16384" width="9.140625" style="230"/>
  </cols>
  <sheetData>
    <row r="1" spans="1:18" ht="9" customHeight="1">
      <c r="A1" s="225"/>
      <c r="B1" s="226"/>
      <c r="C1" s="226"/>
      <c r="D1" s="282"/>
      <c r="E1" s="226"/>
      <c r="F1" s="282"/>
      <c r="G1" s="282"/>
      <c r="H1" s="790"/>
      <c r="I1" s="790"/>
      <c r="J1" s="282"/>
      <c r="K1" s="282"/>
      <c r="L1" s="282"/>
      <c r="M1" s="282"/>
      <c r="N1" s="282"/>
      <c r="O1" s="226"/>
      <c r="P1" s="282"/>
      <c r="Q1" s="283"/>
      <c r="R1" s="229"/>
    </row>
    <row r="2" spans="1:18">
      <c r="A2" s="225"/>
      <c r="B2" s="231"/>
      <c r="C2" s="278" t="s">
        <v>59</v>
      </c>
      <c r="D2" s="233" t="s">
        <v>533</v>
      </c>
      <c r="E2" s="159" t="s">
        <v>532</v>
      </c>
      <c r="F2" s="160" t="s">
        <v>436</v>
      </c>
      <c r="G2" s="160"/>
      <c r="H2" s="893" t="s">
        <v>516</v>
      </c>
      <c r="I2" s="776" t="s">
        <v>516</v>
      </c>
      <c r="J2" s="160"/>
      <c r="K2" s="127">
        <v>2011</v>
      </c>
      <c r="L2" s="160" t="s">
        <v>390</v>
      </c>
      <c r="M2" s="160" t="s">
        <v>356</v>
      </c>
      <c r="N2" s="233" t="s">
        <v>531</v>
      </c>
      <c r="O2" s="159" t="s">
        <v>312</v>
      </c>
      <c r="P2" s="920" t="s">
        <v>302</v>
      </c>
      <c r="Q2" s="272"/>
      <c r="R2" s="229"/>
    </row>
    <row r="3" spans="1:18">
      <c r="A3" s="225"/>
      <c r="B3" s="11"/>
      <c r="C3" s="279" t="s">
        <v>47</v>
      </c>
      <c r="D3" s="158"/>
      <c r="E3" s="159"/>
      <c r="F3" s="142"/>
      <c r="G3" s="142"/>
      <c r="H3" s="893" t="s">
        <v>534</v>
      </c>
      <c r="I3" s="791" t="s">
        <v>535</v>
      </c>
      <c r="J3" s="142"/>
      <c r="K3" s="142"/>
      <c r="L3" s="142"/>
      <c r="M3" s="142"/>
      <c r="N3" s="158"/>
      <c r="O3" s="159"/>
      <c r="P3" s="926"/>
      <c r="Q3" s="274"/>
      <c r="R3" s="229"/>
    </row>
    <row r="4" spans="1:18" ht="15.75">
      <c r="A4" s="225"/>
      <c r="B4" s="11"/>
      <c r="C4" s="237"/>
      <c r="D4" s="666"/>
      <c r="E4" s="676"/>
      <c r="F4" s="668"/>
      <c r="G4" s="668"/>
      <c r="H4" s="937"/>
      <c r="I4" s="800"/>
      <c r="J4" s="668"/>
      <c r="K4" s="668"/>
      <c r="L4" s="668"/>
      <c r="M4" s="668"/>
      <c r="N4" s="666"/>
      <c r="O4" s="676"/>
      <c r="P4" s="930"/>
      <c r="Q4" s="266"/>
      <c r="R4" s="229"/>
    </row>
    <row r="5" spans="1:18" ht="12" customHeight="1">
      <c r="A5" s="267"/>
      <c r="B5" s="7"/>
      <c r="C5" s="454" t="s">
        <v>459</v>
      </c>
      <c r="D5" s="494">
        <f>E5</f>
        <v>1226</v>
      </c>
      <c r="E5" s="358">
        <v>1226</v>
      </c>
      <c r="F5" s="359">
        <f>F6+F7</f>
        <v>1253</v>
      </c>
      <c r="G5" s="359"/>
      <c r="H5" s="914">
        <f>D5/N5-1</f>
        <v>-8.7797619047619069E-2</v>
      </c>
      <c r="I5" s="798">
        <f>E5/O5-1</f>
        <v>-8.7797619047619069E-2</v>
      </c>
      <c r="J5" s="359"/>
      <c r="K5" s="359">
        <f t="shared" ref="K5:P5" si="0">K6+K7</f>
        <v>1285</v>
      </c>
      <c r="L5" s="359">
        <f t="shared" si="0"/>
        <v>1285</v>
      </c>
      <c r="M5" s="359">
        <f t="shared" si="0"/>
        <v>1311</v>
      </c>
      <c r="N5" s="494">
        <f>O5</f>
        <v>1344</v>
      </c>
      <c r="O5" s="358">
        <f t="shared" si="0"/>
        <v>1344</v>
      </c>
      <c r="P5" s="861">
        <f t="shared" si="0"/>
        <v>1317</v>
      </c>
      <c r="Q5" s="7"/>
      <c r="R5" s="276"/>
    </row>
    <row r="6" spans="1:18" ht="14.25">
      <c r="A6" s="267"/>
      <c r="B6" s="493"/>
      <c r="C6" s="245" t="s">
        <v>512</v>
      </c>
      <c r="D6" s="611">
        <f t="shared" ref="D6:D9" si="1">E6</f>
        <v>1191</v>
      </c>
      <c r="E6" s="365">
        <v>1191</v>
      </c>
      <c r="F6" s="865">
        <v>1220</v>
      </c>
      <c r="G6" s="366"/>
      <c r="H6" s="896">
        <f t="shared" ref="H6:H20" si="2">D6/N6-1</f>
        <v>-9.7043214556482238E-2</v>
      </c>
      <c r="I6" s="327">
        <f t="shared" ref="I6:I20" si="3">E6/O6-1</f>
        <v>-9.7043214556482238E-2</v>
      </c>
      <c r="J6" s="366"/>
      <c r="K6" s="366">
        <v>1254</v>
      </c>
      <c r="L6" s="366">
        <v>1254</v>
      </c>
      <c r="M6" s="865">
        <v>1282</v>
      </c>
      <c r="N6" s="611">
        <f t="shared" ref="N6:N7" si="4">O6</f>
        <v>1319</v>
      </c>
      <c r="O6" s="365">
        <v>1319</v>
      </c>
      <c r="P6" s="865">
        <v>1294</v>
      </c>
      <c r="Q6" s="493"/>
      <c r="R6" s="276"/>
    </row>
    <row r="7" spans="1:18" ht="12" customHeight="1">
      <c r="A7" s="225"/>
      <c r="B7" s="492"/>
      <c r="C7" s="245" t="s">
        <v>463</v>
      </c>
      <c r="D7" s="611">
        <f t="shared" si="1"/>
        <v>35</v>
      </c>
      <c r="E7" s="365">
        <v>35</v>
      </c>
      <c r="F7" s="865">
        <v>33</v>
      </c>
      <c r="G7" s="366"/>
      <c r="H7" s="982">
        <f t="shared" si="2"/>
        <v>0.39999999999999991</v>
      </c>
      <c r="I7" s="356">
        <f t="shared" si="3"/>
        <v>0.39999999999999991</v>
      </c>
      <c r="J7" s="366"/>
      <c r="K7" s="366">
        <v>31</v>
      </c>
      <c r="L7" s="366">
        <v>31</v>
      </c>
      <c r="M7" s="865">
        <v>29</v>
      </c>
      <c r="N7" s="611">
        <f t="shared" si="4"/>
        <v>25</v>
      </c>
      <c r="O7" s="365">
        <v>25</v>
      </c>
      <c r="P7" s="865">
        <v>23</v>
      </c>
      <c r="Q7" s="493"/>
      <c r="R7" s="276"/>
    </row>
    <row r="8" spans="1:18">
      <c r="A8" s="225"/>
      <c r="B8" s="11"/>
      <c r="C8" s="6"/>
      <c r="D8" s="494"/>
      <c r="E8" s="361"/>
      <c r="F8" s="360"/>
      <c r="G8" s="360"/>
      <c r="H8" s="897"/>
      <c r="I8" s="332"/>
      <c r="J8" s="360"/>
      <c r="K8" s="360"/>
      <c r="L8" s="360"/>
      <c r="M8" s="360"/>
      <c r="N8" s="494"/>
      <c r="O8" s="361"/>
      <c r="P8" s="922"/>
      <c r="Q8" s="7"/>
      <c r="R8" s="276"/>
    </row>
    <row r="9" spans="1:18" s="118" customFormat="1" ht="14.25">
      <c r="A9" s="115"/>
      <c r="B9" s="116"/>
      <c r="C9" s="454" t="s">
        <v>568</v>
      </c>
      <c r="D9" s="494">
        <f t="shared" si="1"/>
        <v>176</v>
      </c>
      <c r="E9" s="369">
        <v>176</v>
      </c>
      <c r="F9" s="370">
        <v>179</v>
      </c>
      <c r="G9" s="370"/>
      <c r="H9" s="897">
        <f t="shared" si="2"/>
        <v>2.9239766081871288E-2</v>
      </c>
      <c r="I9" s="332">
        <f t="shared" si="3"/>
        <v>2.9239766081871288E-2</v>
      </c>
      <c r="J9" s="370"/>
      <c r="K9" s="370">
        <f>L9</f>
        <v>176</v>
      </c>
      <c r="L9" s="370">
        <v>176</v>
      </c>
      <c r="M9" s="370">
        <v>175</v>
      </c>
      <c r="N9" s="494">
        <f>O9</f>
        <v>171</v>
      </c>
      <c r="O9" s="369">
        <v>171</v>
      </c>
      <c r="P9" s="928">
        <v>168</v>
      </c>
      <c r="Q9" s="116"/>
      <c r="R9" s="117"/>
    </row>
    <row r="10" spans="1:18">
      <c r="A10" s="225"/>
      <c r="B10" s="11"/>
      <c r="C10" s="6"/>
      <c r="D10" s="380"/>
      <c r="E10" s="381"/>
      <c r="F10" s="466"/>
      <c r="G10" s="466"/>
      <c r="H10" s="916"/>
      <c r="I10" s="797"/>
      <c r="J10" s="466"/>
      <c r="K10" s="466"/>
      <c r="L10" s="466"/>
      <c r="M10" s="466"/>
      <c r="N10" s="380"/>
      <c r="O10" s="381"/>
      <c r="P10" s="921"/>
      <c r="Q10" s="7"/>
      <c r="R10" s="276"/>
    </row>
    <row r="11" spans="1:18">
      <c r="A11" s="225"/>
      <c r="B11" s="11"/>
      <c r="C11" s="454" t="s">
        <v>56</v>
      </c>
      <c r="D11" s="936">
        <f>D12+D13</f>
        <v>52</v>
      </c>
      <c r="E11" s="378">
        <f>E12+E13</f>
        <v>51</v>
      </c>
      <c r="F11" s="379">
        <f>F12+F13</f>
        <v>52</v>
      </c>
      <c r="G11" s="379"/>
      <c r="H11" s="897">
        <f t="shared" si="2"/>
        <v>0</v>
      </c>
      <c r="I11" s="332">
        <f t="shared" si="3"/>
        <v>-3.7735849056603765E-2</v>
      </c>
      <c r="J11" s="379"/>
      <c r="K11" s="379">
        <f>K12+K13</f>
        <v>51</v>
      </c>
      <c r="L11" s="379">
        <f>L12+L13</f>
        <v>51</v>
      </c>
      <c r="M11" s="379">
        <f>M12+M13</f>
        <v>50</v>
      </c>
      <c r="N11" s="936">
        <v>52</v>
      </c>
      <c r="O11" s="378">
        <f>O12+O13</f>
        <v>53</v>
      </c>
      <c r="P11" s="923">
        <f>P12+P13</f>
        <v>50</v>
      </c>
      <c r="Q11" s="7"/>
      <c r="R11" s="276"/>
    </row>
    <row r="12" spans="1:18">
      <c r="A12" s="225"/>
      <c r="B12" s="492"/>
      <c r="C12" s="288" t="s">
        <v>608</v>
      </c>
      <c r="D12" s="877">
        <v>29</v>
      </c>
      <c r="E12" s="363">
        <v>29</v>
      </c>
      <c r="F12" s="364">
        <v>29</v>
      </c>
      <c r="G12" s="364"/>
      <c r="H12" s="896">
        <f t="shared" si="2"/>
        <v>-3.3333333333333326E-2</v>
      </c>
      <c r="I12" s="327">
        <f t="shared" si="3"/>
        <v>-6.4516129032258118E-2</v>
      </c>
      <c r="J12" s="364"/>
      <c r="K12" s="364">
        <f>L12</f>
        <v>29</v>
      </c>
      <c r="L12" s="364">
        <v>29</v>
      </c>
      <c r="M12" s="364">
        <v>29</v>
      </c>
      <c r="N12" s="877">
        <v>30</v>
      </c>
      <c r="O12" s="363">
        <v>31</v>
      </c>
      <c r="P12" s="864">
        <v>28</v>
      </c>
      <c r="Q12" s="493"/>
      <c r="R12" s="276"/>
    </row>
    <row r="13" spans="1:18" ht="12" customHeight="1">
      <c r="A13" s="225"/>
      <c r="B13" s="492"/>
      <c r="C13" s="288" t="s">
        <v>461</v>
      </c>
      <c r="D13" s="877">
        <v>23</v>
      </c>
      <c r="E13" s="363">
        <v>22</v>
      </c>
      <c r="F13" s="364">
        <v>23</v>
      </c>
      <c r="G13" s="364"/>
      <c r="H13" s="896">
        <f t="shared" si="2"/>
        <v>4.5454545454545414E-2</v>
      </c>
      <c r="I13" s="327">
        <f t="shared" si="3"/>
        <v>0</v>
      </c>
      <c r="J13" s="364"/>
      <c r="K13" s="364">
        <f>L13</f>
        <v>22</v>
      </c>
      <c r="L13" s="364">
        <v>22</v>
      </c>
      <c r="M13" s="364">
        <v>21</v>
      </c>
      <c r="N13" s="877">
        <v>22</v>
      </c>
      <c r="O13" s="363">
        <v>22</v>
      </c>
      <c r="P13" s="864">
        <v>22</v>
      </c>
      <c r="Q13" s="493"/>
      <c r="R13" s="276"/>
    </row>
    <row r="14" spans="1:18">
      <c r="A14" s="225"/>
      <c r="B14" s="11"/>
      <c r="C14" s="6"/>
      <c r="D14" s="972"/>
      <c r="E14" s="383"/>
      <c r="F14" s="384"/>
      <c r="G14" s="384"/>
      <c r="H14" s="917"/>
      <c r="I14" s="792"/>
      <c r="J14" s="384"/>
      <c r="K14" s="384"/>
      <c r="L14" s="384"/>
      <c r="M14" s="384"/>
      <c r="N14" s="382"/>
      <c r="O14" s="383"/>
      <c r="P14" s="886"/>
      <c r="Q14" s="7"/>
      <c r="R14" s="276"/>
    </row>
    <row r="15" spans="1:18">
      <c r="A15" s="225"/>
      <c r="B15" s="11"/>
      <c r="C15" s="454" t="s">
        <v>295</v>
      </c>
      <c r="D15" s="973">
        <f>D16+D17</f>
        <v>259</v>
      </c>
      <c r="E15" s="358">
        <f>E16+E17</f>
        <v>249</v>
      </c>
      <c r="F15" s="359">
        <f>F16+F17</f>
        <v>268</v>
      </c>
      <c r="G15" s="359"/>
      <c r="H15" s="914">
        <f t="shared" si="2"/>
        <v>-4.0740740740740744E-2</v>
      </c>
      <c r="I15" s="798">
        <f t="shared" si="3"/>
        <v>-7.4349442379182173E-2</v>
      </c>
      <c r="J15" s="359"/>
      <c r="K15" s="359">
        <v>266</v>
      </c>
      <c r="L15" s="359">
        <f>L16+L17</f>
        <v>268</v>
      </c>
      <c r="M15" s="359">
        <f>M16+M17</f>
        <v>256</v>
      </c>
      <c r="N15" s="973">
        <f>N16+N17</f>
        <v>270</v>
      </c>
      <c r="O15" s="358">
        <f>O16+O17</f>
        <v>269</v>
      </c>
      <c r="P15" s="861">
        <f>P16+P17</f>
        <v>271</v>
      </c>
      <c r="Q15" s="7"/>
      <c r="R15" s="276"/>
    </row>
    <row r="16" spans="1:18">
      <c r="A16" s="225"/>
      <c r="B16" s="492"/>
      <c r="C16" s="245" t="s">
        <v>60</v>
      </c>
      <c r="D16" s="863">
        <v>242</v>
      </c>
      <c r="E16" s="365">
        <v>233</v>
      </c>
      <c r="F16" s="366">
        <v>251</v>
      </c>
      <c r="G16" s="366"/>
      <c r="H16" s="896">
        <f t="shared" si="2"/>
        <v>-4.3478260869565188E-2</v>
      </c>
      <c r="I16" s="327">
        <f t="shared" si="3"/>
        <v>-7.5396825396825351E-2</v>
      </c>
      <c r="J16" s="366"/>
      <c r="K16" s="366">
        <v>249</v>
      </c>
      <c r="L16" s="366">
        <v>251</v>
      </c>
      <c r="M16" s="366">
        <v>239</v>
      </c>
      <c r="N16" s="863">
        <v>253</v>
      </c>
      <c r="O16" s="365">
        <v>252</v>
      </c>
      <c r="P16" s="865">
        <v>254</v>
      </c>
      <c r="Q16" s="493"/>
      <c r="R16" s="276"/>
    </row>
    <row r="17" spans="1:18">
      <c r="A17" s="225"/>
      <c r="B17" s="492"/>
      <c r="C17" s="245" t="s">
        <v>61</v>
      </c>
      <c r="D17" s="863">
        <v>17</v>
      </c>
      <c r="E17" s="365">
        <v>16</v>
      </c>
      <c r="F17" s="366">
        <v>17</v>
      </c>
      <c r="G17" s="366"/>
      <c r="H17" s="896">
        <f t="shared" si="2"/>
        <v>0</v>
      </c>
      <c r="I17" s="327">
        <f t="shared" si="3"/>
        <v>-5.8823529411764719E-2</v>
      </c>
      <c r="J17" s="366"/>
      <c r="K17" s="366">
        <v>17</v>
      </c>
      <c r="L17" s="366">
        <v>17</v>
      </c>
      <c r="M17" s="366">
        <v>17</v>
      </c>
      <c r="N17" s="863">
        <v>17</v>
      </c>
      <c r="O17" s="365">
        <v>17</v>
      </c>
      <c r="P17" s="865">
        <v>17</v>
      </c>
      <c r="Q17" s="493"/>
      <c r="R17" s="276"/>
    </row>
    <row r="18" spans="1:18">
      <c r="A18" s="225"/>
      <c r="B18" s="11"/>
      <c r="C18" s="245"/>
      <c r="D18" s="472"/>
      <c r="E18" s="365"/>
      <c r="F18" s="366"/>
      <c r="G18" s="366"/>
      <c r="H18" s="896"/>
      <c r="I18" s="327"/>
      <c r="J18" s="366"/>
      <c r="K18" s="366"/>
      <c r="L18" s="366"/>
      <c r="M18" s="366"/>
      <c r="N18" s="472"/>
      <c r="O18" s="365"/>
      <c r="P18" s="865"/>
      <c r="Q18" s="116"/>
      <c r="R18" s="276"/>
    </row>
    <row r="19" spans="1:18">
      <c r="A19" s="267"/>
      <c r="B19" s="7"/>
      <c r="C19" s="454" t="s">
        <v>296</v>
      </c>
      <c r="D19" s="472"/>
      <c r="E19" s="365"/>
      <c r="F19" s="366"/>
      <c r="G19" s="366"/>
      <c r="H19" s="896"/>
      <c r="I19" s="327"/>
      <c r="J19" s="366"/>
      <c r="K19" s="366"/>
      <c r="L19" s="366"/>
      <c r="M19" s="366"/>
      <c r="N19" s="472"/>
      <c r="O19" s="365"/>
      <c r="P19" s="865"/>
      <c r="Q19" s="7"/>
      <c r="R19" s="276"/>
    </row>
    <row r="20" spans="1:18">
      <c r="A20" s="267"/>
      <c r="B20" s="493"/>
      <c r="C20" s="245" t="s">
        <v>368</v>
      </c>
      <c r="D20" s="472">
        <f>E20</f>
        <v>114</v>
      </c>
      <c r="E20" s="365">
        <v>114</v>
      </c>
      <c r="F20" s="366">
        <v>108</v>
      </c>
      <c r="G20" s="366"/>
      <c r="H20" s="982">
        <f t="shared" si="2"/>
        <v>0.32558139534883712</v>
      </c>
      <c r="I20" s="356">
        <f t="shared" si="3"/>
        <v>0.32558139534883712</v>
      </c>
      <c r="J20" s="366"/>
      <c r="K20" s="366">
        <f>L20</f>
        <v>102</v>
      </c>
      <c r="L20" s="366">
        <v>102</v>
      </c>
      <c r="M20" s="366">
        <v>94</v>
      </c>
      <c r="N20" s="472">
        <f>O20</f>
        <v>86</v>
      </c>
      <c r="O20" s="365">
        <v>86</v>
      </c>
      <c r="P20" s="865">
        <v>78</v>
      </c>
      <c r="Q20" s="493"/>
      <c r="R20" s="276"/>
    </row>
    <row r="21" spans="1:18">
      <c r="A21" s="267"/>
      <c r="B21" s="116"/>
      <c r="C21" s="245"/>
      <c r="D21" s="495"/>
      <c r="E21" s="234"/>
      <c r="F21" s="238"/>
      <c r="G21" s="238"/>
      <c r="H21" s="893"/>
      <c r="I21" s="791"/>
      <c r="J21" s="238"/>
      <c r="K21" s="238"/>
      <c r="L21" s="238"/>
      <c r="M21" s="238"/>
      <c r="N21" s="495"/>
      <c r="O21" s="234"/>
      <c r="P21" s="931"/>
      <c r="Q21" s="116"/>
      <c r="R21" s="276"/>
    </row>
    <row r="22" spans="1:18" ht="9" customHeight="1">
      <c r="A22" s="225"/>
      <c r="B22" s="226"/>
      <c r="C22" s="226"/>
      <c r="D22" s="269"/>
      <c r="E22" s="226"/>
      <c r="F22" s="269"/>
      <c r="G22" s="269"/>
      <c r="H22" s="790"/>
      <c r="I22" s="790"/>
      <c r="J22" s="269"/>
      <c r="K22" s="269"/>
      <c r="L22" s="269"/>
      <c r="M22" s="269"/>
      <c r="N22" s="269"/>
      <c r="O22" s="226"/>
      <c r="P22" s="269"/>
      <c r="Q22" s="269"/>
      <c r="R22" s="229"/>
    </row>
    <row r="23" spans="1:18" s="248" customFormat="1" ht="14.25">
      <c r="A23" s="290"/>
      <c r="B23" s="257" t="s">
        <v>460</v>
      </c>
      <c r="D23" s="290"/>
      <c r="E23" s="257"/>
      <c r="F23" s="290"/>
      <c r="G23" s="290"/>
      <c r="H23" s="224"/>
      <c r="I23" s="224"/>
      <c r="J23" s="290"/>
      <c r="K23" s="290"/>
      <c r="L23" s="290"/>
      <c r="M23" s="290"/>
      <c r="N23" s="290"/>
      <c r="O23" s="257"/>
      <c r="P23" s="290"/>
      <c r="Q23" s="290"/>
      <c r="R23" s="291"/>
    </row>
    <row r="24" spans="1:18" s="248" customFormat="1" ht="14.25">
      <c r="A24" s="290"/>
      <c r="B24" s="257" t="s">
        <v>569</v>
      </c>
      <c r="C24" s="290"/>
      <c r="D24" s="290"/>
      <c r="E24" s="290"/>
      <c r="F24" s="290"/>
      <c r="G24" s="290"/>
      <c r="H24" s="801"/>
      <c r="I24" s="801"/>
      <c r="J24" s="290"/>
      <c r="K24" s="290"/>
      <c r="L24" s="290"/>
      <c r="M24" s="290"/>
      <c r="N24" s="290"/>
      <c r="O24" s="290"/>
      <c r="P24" s="290"/>
      <c r="Q24" s="290"/>
      <c r="R24" s="291"/>
    </row>
    <row r="25" spans="1:18" ht="14.25">
      <c r="A25" s="290"/>
      <c r="B25" s="257"/>
      <c r="C25" s="290"/>
      <c r="D25" s="290"/>
      <c r="E25" s="290"/>
      <c r="F25" s="290"/>
      <c r="G25" s="290"/>
      <c r="H25" s="801"/>
      <c r="I25" s="801"/>
      <c r="J25" s="290"/>
      <c r="K25" s="290"/>
      <c r="L25" s="290"/>
      <c r="M25" s="290"/>
      <c r="N25" s="290"/>
      <c r="O25" s="290"/>
      <c r="P25" s="290"/>
      <c r="Q25" s="290"/>
      <c r="R25" s="291"/>
    </row>
    <row r="26" spans="1:18" ht="9" customHeight="1">
      <c r="A26" s="225"/>
      <c r="B26" s="226"/>
      <c r="C26" s="226"/>
      <c r="D26" s="269"/>
      <c r="E26" s="226"/>
      <c r="F26" s="269"/>
      <c r="G26" s="269"/>
      <c r="H26" s="790"/>
      <c r="I26" s="790"/>
      <c r="J26" s="269"/>
      <c r="K26" s="269"/>
      <c r="L26" s="269"/>
      <c r="M26" s="269"/>
      <c r="N26" s="269"/>
      <c r="O26" s="226"/>
      <c r="P26" s="269"/>
      <c r="Q26" s="269"/>
      <c r="R26" s="229"/>
    </row>
    <row r="27" spans="1:18">
      <c r="A27" s="225"/>
      <c r="B27" s="231"/>
      <c r="C27" s="278" t="s">
        <v>59</v>
      </c>
      <c r="D27" s="233" t="s">
        <v>533</v>
      </c>
      <c r="E27" s="159" t="s">
        <v>532</v>
      </c>
      <c r="F27" s="160" t="s">
        <v>436</v>
      </c>
      <c r="G27" s="160"/>
      <c r="H27" s="893" t="s">
        <v>516</v>
      </c>
      <c r="I27" s="776" t="s">
        <v>516</v>
      </c>
      <c r="J27" s="160"/>
      <c r="K27" s="127">
        <v>2011</v>
      </c>
      <c r="L27" s="160" t="s">
        <v>390</v>
      </c>
      <c r="M27" s="160" t="s">
        <v>356</v>
      </c>
      <c r="N27" s="233" t="s">
        <v>531</v>
      </c>
      <c r="O27" s="159" t="s">
        <v>312</v>
      </c>
      <c r="P27" s="920" t="s">
        <v>302</v>
      </c>
      <c r="Q27" s="271"/>
      <c r="R27" s="229"/>
    </row>
    <row r="28" spans="1:18">
      <c r="A28" s="225"/>
      <c r="B28" s="11"/>
      <c r="C28" s="279" t="s">
        <v>45</v>
      </c>
      <c r="D28" s="158"/>
      <c r="E28" s="159"/>
      <c r="F28" s="163"/>
      <c r="G28" s="163"/>
      <c r="H28" s="893" t="s">
        <v>534</v>
      </c>
      <c r="I28" s="791" t="s">
        <v>535</v>
      </c>
      <c r="J28" s="163"/>
      <c r="K28" s="163"/>
      <c r="L28" s="163"/>
      <c r="M28" s="163"/>
      <c r="N28" s="158"/>
      <c r="O28" s="159"/>
      <c r="P28" s="739"/>
      <c r="Q28" s="273"/>
      <c r="R28" s="229"/>
    </row>
    <row r="29" spans="1:18">
      <c r="A29" s="225"/>
      <c r="B29" s="11"/>
      <c r="C29" s="237"/>
      <c r="D29" s="233"/>
      <c r="E29" s="289"/>
      <c r="F29" s="127"/>
      <c r="G29" s="127"/>
      <c r="H29" s="895"/>
      <c r="I29" s="169"/>
      <c r="J29" s="127"/>
      <c r="K29" s="127"/>
      <c r="L29" s="127"/>
      <c r="M29" s="127"/>
      <c r="N29" s="233"/>
      <c r="O29" s="289"/>
      <c r="P29" s="932"/>
      <c r="Q29" s="266"/>
      <c r="R29" s="229"/>
    </row>
    <row r="30" spans="1:18" ht="14.25">
      <c r="A30" s="225"/>
      <c r="B30" s="11"/>
      <c r="C30" s="454" t="s">
        <v>511</v>
      </c>
      <c r="D30" s="1126">
        <f>E30</f>
        <v>2219</v>
      </c>
      <c r="E30" s="1086">
        <v>2219</v>
      </c>
      <c r="F30" s="1039">
        <v>2154</v>
      </c>
      <c r="G30" s="1039"/>
      <c r="H30" s="1127">
        <f>D30/N30-1</f>
        <v>0.11675893306492191</v>
      </c>
      <c r="I30" s="1128">
        <f>E30/O30-1</f>
        <v>0.11675893306492191</v>
      </c>
      <c r="J30" s="1039"/>
      <c r="K30" s="1039">
        <f>L30</f>
        <v>2105</v>
      </c>
      <c r="L30" s="1039">
        <v>2105</v>
      </c>
      <c r="M30" s="1039">
        <v>2043</v>
      </c>
      <c r="N30" s="1126">
        <f>O30</f>
        <v>1987</v>
      </c>
      <c r="O30" s="1086">
        <v>1987</v>
      </c>
      <c r="P30" s="1026">
        <v>1942</v>
      </c>
      <c r="Q30" s="7"/>
      <c r="R30" s="229"/>
    </row>
    <row r="31" spans="1:18" ht="14.25">
      <c r="A31" s="225"/>
      <c r="B31" s="11"/>
      <c r="C31" s="6" t="s">
        <v>509</v>
      </c>
      <c r="D31" s="1129">
        <f>E31</f>
        <v>0.71</v>
      </c>
      <c r="E31" s="1130">
        <v>0.71</v>
      </c>
      <c r="F31" s="1131">
        <v>0.68</v>
      </c>
      <c r="G31" s="1131"/>
      <c r="H31" s="1132"/>
      <c r="I31" s="1133"/>
      <c r="J31" s="1131"/>
      <c r="K31" s="1131">
        <v>0.65</v>
      </c>
      <c r="L31" s="1131">
        <v>0.65</v>
      </c>
      <c r="M31" s="1131">
        <v>0.62</v>
      </c>
      <c r="N31" s="1129">
        <f>O31</f>
        <v>0.59</v>
      </c>
      <c r="O31" s="1130">
        <v>0.59</v>
      </c>
      <c r="P31" s="1134">
        <v>0.56999999999999995</v>
      </c>
      <c r="Q31" s="266"/>
      <c r="R31" s="229"/>
    </row>
    <row r="32" spans="1:18">
      <c r="A32" s="225"/>
      <c r="B32" s="11"/>
      <c r="C32" s="237"/>
      <c r="D32" s="1135"/>
      <c r="E32" s="1136"/>
      <c r="F32" s="1137"/>
      <c r="G32" s="1137"/>
      <c r="H32" s="1027"/>
      <c r="I32" s="1028"/>
      <c r="J32" s="1137"/>
      <c r="K32" s="1137"/>
      <c r="L32" s="1137"/>
      <c r="M32" s="1137"/>
      <c r="N32" s="1135"/>
      <c r="O32" s="1136"/>
      <c r="P32" s="1138"/>
      <c r="Q32" s="266"/>
      <c r="R32" s="229"/>
    </row>
    <row r="33" spans="1:18" ht="14.25">
      <c r="A33" s="225"/>
      <c r="B33" s="1119"/>
      <c r="C33" s="1125" t="s">
        <v>510</v>
      </c>
      <c r="D33" s="1121">
        <v>505</v>
      </c>
      <c r="E33" s="1122">
        <v>253</v>
      </c>
      <c r="F33" s="1123">
        <v>252</v>
      </c>
      <c r="G33" s="1123"/>
      <c r="H33" s="1027">
        <v>1.4056224899598346E-2</v>
      </c>
      <c r="I33" s="1028">
        <v>0</v>
      </c>
      <c r="J33" s="1123"/>
      <c r="K33" s="1123">
        <v>1006</v>
      </c>
      <c r="L33" s="1123">
        <v>254</v>
      </c>
      <c r="M33" s="1123">
        <v>254</v>
      </c>
      <c r="N33" s="1121">
        <v>498</v>
      </c>
      <c r="O33" s="1122">
        <v>253</v>
      </c>
      <c r="P33" s="1124">
        <v>245</v>
      </c>
      <c r="Q33" s="1120"/>
      <c r="R33" s="229"/>
    </row>
    <row r="34" spans="1:18">
      <c r="A34" s="225"/>
      <c r="B34" s="11"/>
      <c r="C34" s="237"/>
      <c r="D34" s="1139"/>
      <c r="E34" s="1140"/>
      <c r="F34" s="1141"/>
      <c r="G34" s="1141"/>
      <c r="H34" s="1064"/>
      <c r="I34" s="1065"/>
      <c r="J34" s="1141"/>
      <c r="K34" s="1141"/>
      <c r="L34" s="1141"/>
      <c r="M34" s="1141"/>
      <c r="N34" s="1139"/>
      <c r="O34" s="1140"/>
      <c r="P34" s="1142"/>
      <c r="Q34" s="266"/>
      <c r="R34" s="229"/>
    </row>
    <row r="35" spans="1:18" ht="14.25">
      <c r="A35" s="225"/>
      <c r="B35" s="11"/>
      <c r="C35" s="454" t="s">
        <v>415</v>
      </c>
      <c r="D35" s="1143">
        <v>39</v>
      </c>
      <c r="E35" s="1122">
        <v>39</v>
      </c>
      <c r="F35" s="1123">
        <v>39</v>
      </c>
      <c r="G35" s="1123"/>
      <c r="H35" s="1027">
        <f t="shared" ref="H35:H42" si="5">D35/N35-1</f>
        <v>-9.3023255813953543E-2</v>
      </c>
      <c r="I35" s="1144">
        <f t="shared" ref="I35:I42" si="6">E35/O35-1</f>
        <v>-9.3023255813953543E-2</v>
      </c>
      <c r="J35" s="1123"/>
      <c r="K35" s="1123">
        <v>42</v>
      </c>
      <c r="L35" s="1123">
        <v>41</v>
      </c>
      <c r="M35" s="1123">
        <v>42</v>
      </c>
      <c r="N35" s="1143">
        <v>43</v>
      </c>
      <c r="O35" s="1122">
        <v>43</v>
      </c>
      <c r="P35" s="1124">
        <v>42</v>
      </c>
      <c r="Q35" s="7"/>
      <c r="R35" s="229"/>
    </row>
    <row r="36" spans="1:18" ht="14.25">
      <c r="A36" s="225"/>
      <c r="B36" s="11"/>
      <c r="C36" s="6" t="s">
        <v>434</v>
      </c>
      <c r="D36" s="1129">
        <v>0.37</v>
      </c>
      <c r="E36" s="1145">
        <v>0.38</v>
      </c>
      <c r="F36" s="1131">
        <v>0.37</v>
      </c>
      <c r="G36" s="1131"/>
      <c r="H36" s="1146"/>
      <c r="I36" s="1147"/>
      <c r="J36" s="1131"/>
      <c r="K36" s="1131">
        <v>0.35</v>
      </c>
      <c r="L36" s="1131">
        <v>0.35</v>
      </c>
      <c r="M36" s="1131">
        <v>0.43</v>
      </c>
      <c r="N36" s="1129">
        <v>0.32</v>
      </c>
      <c r="O36" s="1145">
        <v>0.3</v>
      </c>
      <c r="P36" s="1134">
        <v>0.33</v>
      </c>
      <c r="Q36" s="266"/>
      <c r="R36" s="229"/>
    </row>
    <row r="37" spans="1:18">
      <c r="A37" s="225"/>
      <c r="B37" s="11"/>
      <c r="C37" s="237"/>
      <c r="D37" s="1139"/>
      <c r="E37" s="1148"/>
      <c r="F37" s="1149"/>
      <c r="G37" s="1149"/>
      <c r="H37" s="1027"/>
      <c r="I37" s="1028"/>
      <c r="J37" s="1149"/>
      <c r="K37" s="1149"/>
      <c r="L37" s="1149"/>
      <c r="M37" s="1149"/>
      <c r="N37" s="1139"/>
      <c r="O37" s="1148"/>
      <c r="P37" s="1150"/>
      <c r="Q37" s="266"/>
      <c r="R37" s="229"/>
    </row>
    <row r="38" spans="1:18">
      <c r="A38" s="225"/>
      <c r="B38" s="11"/>
      <c r="C38" s="454" t="s">
        <v>353</v>
      </c>
      <c r="D38" s="1036">
        <v>219</v>
      </c>
      <c r="E38" s="1086">
        <v>214</v>
      </c>
      <c r="F38" s="1039">
        <v>224</v>
      </c>
      <c r="G38" s="1039"/>
      <c r="H38" s="1027">
        <f t="shared" si="5"/>
        <v>-4.7826086956521685E-2</v>
      </c>
      <c r="I38" s="1128">
        <f t="shared" si="6"/>
        <v>-0.10460251046025104</v>
      </c>
      <c r="J38" s="1039"/>
      <c r="K38" s="1039">
        <v>225</v>
      </c>
      <c r="L38" s="1039">
        <v>230</v>
      </c>
      <c r="M38" s="1039">
        <v>211</v>
      </c>
      <c r="N38" s="1036">
        <v>230</v>
      </c>
      <c r="O38" s="1086">
        <v>239</v>
      </c>
      <c r="P38" s="1026">
        <v>221</v>
      </c>
      <c r="Q38" s="7"/>
      <c r="R38" s="229"/>
    </row>
    <row r="39" spans="1:18">
      <c r="A39" s="225"/>
      <c r="B39" s="11"/>
      <c r="C39" s="237"/>
      <c r="D39" s="1139"/>
      <c r="E39" s="1148"/>
      <c r="F39" s="1149"/>
      <c r="G39" s="1149"/>
      <c r="H39" s="1027"/>
      <c r="I39" s="1028"/>
      <c r="J39" s="1149"/>
      <c r="K39" s="1149"/>
      <c r="L39" s="1149"/>
      <c r="M39" s="1149"/>
      <c r="N39" s="1139"/>
      <c r="O39" s="1148"/>
      <c r="P39" s="1150"/>
      <c r="Q39" s="266"/>
      <c r="R39" s="229"/>
    </row>
    <row r="40" spans="1:18">
      <c r="A40" s="225"/>
      <c r="B40" s="11"/>
      <c r="C40" s="454" t="s">
        <v>58</v>
      </c>
      <c r="D40" s="1143">
        <v>268</v>
      </c>
      <c r="E40" s="1122">
        <v>277</v>
      </c>
      <c r="F40" s="1123">
        <v>258</v>
      </c>
      <c r="G40" s="1123"/>
      <c r="H40" s="1127">
        <f t="shared" si="5"/>
        <v>0.13559322033898313</v>
      </c>
      <c r="I40" s="1128">
        <f t="shared" si="6"/>
        <v>0.14462809917355379</v>
      </c>
      <c r="J40" s="1123"/>
      <c r="K40" s="1123">
        <v>237</v>
      </c>
      <c r="L40" s="1123">
        <v>249</v>
      </c>
      <c r="M40" s="1123">
        <v>227</v>
      </c>
      <c r="N40" s="1143">
        <v>236</v>
      </c>
      <c r="O40" s="1122">
        <v>242</v>
      </c>
      <c r="P40" s="1124">
        <v>229</v>
      </c>
      <c r="Q40" s="7"/>
      <c r="R40" s="229"/>
    </row>
    <row r="41" spans="1:18">
      <c r="A41" s="225"/>
      <c r="B41" s="11"/>
      <c r="C41" s="237"/>
      <c r="D41" s="1139"/>
      <c r="E41" s="1148"/>
      <c r="F41" s="1149"/>
      <c r="G41" s="1149"/>
      <c r="H41" s="1027"/>
      <c r="I41" s="1028"/>
      <c r="J41" s="1149"/>
      <c r="K41" s="1149"/>
      <c r="L41" s="1149"/>
      <c r="M41" s="1149"/>
      <c r="N41" s="1139"/>
      <c r="O41" s="1148"/>
      <c r="P41" s="1150"/>
      <c r="Q41" s="266"/>
      <c r="R41" s="229"/>
    </row>
    <row r="42" spans="1:18">
      <c r="A42" s="225"/>
      <c r="B42" s="11"/>
      <c r="C42" s="454" t="s">
        <v>273</v>
      </c>
      <c r="D42" s="1126">
        <f>E42+F42</f>
        <v>322</v>
      </c>
      <c r="E42" s="1086">
        <v>160</v>
      </c>
      <c r="F42" s="1039">
        <v>162</v>
      </c>
      <c r="G42" s="1039"/>
      <c r="H42" s="1027">
        <f t="shared" si="5"/>
        <v>-9.2307692307692646E-3</v>
      </c>
      <c r="I42" s="1028">
        <f t="shared" si="6"/>
        <v>-6.9767441860465129E-2</v>
      </c>
      <c r="J42" s="1039"/>
      <c r="K42" s="1039">
        <f>P42+O42+M42+L42</f>
        <v>655</v>
      </c>
      <c r="L42" s="1039">
        <v>166</v>
      </c>
      <c r="M42" s="1039">
        <v>164</v>
      </c>
      <c r="N42" s="1126">
        <f>P42+O42</f>
        <v>325</v>
      </c>
      <c r="O42" s="1086">
        <v>172</v>
      </c>
      <c r="P42" s="1026">
        <v>153</v>
      </c>
      <c r="Q42" s="7"/>
      <c r="R42" s="229"/>
    </row>
    <row r="43" spans="1:18">
      <c r="A43" s="225"/>
      <c r="B43" s="11"/>
      <c r="C43" s="237"/>
      <c r="D43" s="292"/>
      <c r="E43" s="234"/>
      <c r="F43" s="238"/>
      <c r="G43" s="238"/>
      <c r="H43" s="893"/>
      <c r="I43" s="791"/>
      <c r="J43" s="238"/>
      <c r="K43" s="238"/>
      <c r="L43" s="238"/>
      <c r="M43" s="238"/>
      <c r="N43" s="292"/>
      <c r="O43" s="234"/>
      <c r="P43" s="931"/>
      <c r="Q43" s="131"/>
      <c r="R43" s="229"/>
    </row>
    <row r="44" spans="1:18" ht="9" customHeight="1">
      <c r="A44" s="225"/>
      <c r="B44" s="226"/>
      <c r="C44" s="226"/>
      <c r="D44" s="269"/>
      <c r="E44" s="226"/>
      <c r="F44" s="269"/>
      <c r="G44" s="269"/>
      <c r="H44" s="790"/>
      <c r="I44" s="790"/>
      <c r="J44" s="269"/>
      <c r="K44" s="269"/>
      <c r="L44" s="269"/>
      <c r="M44" s="269"/>
      <c r="N44" s="269"/>
      <c r="O44" s="226"/>
      <c r="P44" s="269"/>
      <c r="Q44" s="269"/>
      <c r="R44" s="229"/>
    </row>
    <row r="45" spans="1:18" s="248" customFormat="1" ht="14.25">
      <c r="A45" s="290"/>
      <c r="B45" s="257" t="s">
        <v>492</v>
      </c>
      <c r="D45" s="290"/>
      <c r="E45" s="257"/>
      <c r="F45" s="290"/>
      <c r="G45" s="290"/>
      <c r="H45" s="224"/>
      <c r="I45" s="224"/>
      <c r="J45" s="290"/>
      <c r="K45" s="290"/>
      <c r="L45" s="290"/>
      <c r="M45" s="290"/>
      <c r="N45" s="290"/>
      <c r="O45" s="257"/>
      <c r="P45" s="290"/>
      <c r="Q45" s="290"/>
      <c r="R45" s="291"/>
    </row>
    <row r="46" spans="1:18" s="248" customFormat="1" ht="14.25">
      <c r="A46" s="290"/>
      <c r="B46" s="257" t="s">
        <v>513</v>
      </c>
      <c r="C46" s="257"/>
      <c r="D46" s="290"/>
      <c r="E46" s="290"/>
      <c r="F46" s="290"/>
      <c r="G46" s="290"/>
      <c r="H46" s="801"/>
      <c r="I46" s="801"/>
      <c r="J46" s="290"/>
      <c r="K46" s="290"/>
      <c r="L46" s="290"/>
      <c r="M46" s="290"/>
      <c r="N46" s="290"/>
      <c r="O46" s="290"/>
      <c r="P46" s="290"/>
      <c r="Q46" s="290"/>
      <c r="R46" s="291"/>
    </row>
    <row r="47" spans="1:18" s="248" customFormat="1" ht="14.25">
      <c r="A47" s="290"/>
      <c r="B47" s="257"/>
      <c r="C47" s="290"/>
      <c r="D47" s="290"/>
      <c r="E47" s="290"/>
      <c r="F47" s="290"/>
      <c r="G47" s="290"/>
      <c r="H47" s="801"/>
      <c r="I47" s="801"/>
      <c r="J47" s="290"/>
      <c r="K47" s="290"/>
      <c r="L47" s="290"/>
      <c r="M47" s="290"/>
      <c r="N47" s="290"/>
      <c r="O47" s="290"/>
      <c r="P47" s="290"/>
      <c r="Q47" s="290"/>
      <c r="R47" s="291"/>
    </row>
    <row r="48" spans="1:18" ht="9" customHeight="1">
      <c r="A48" s="225"/>
      <c r="B48" s="226"/>
      <c r="C48" s="226"/>
      <c r="D48" s="269"/>
      <c r="E48" s="226"/>
      <c r="F48" s="269"/>
      <c r="G48" s="269"/>
      <c r="H48" s="790"/>
      <c r="I48" s="790"/>
      <c r="J48" s="269"/>
      <c r="K48" s="269"/>
      <c r="L48" s="269"/>
      <c r="M48" s="269"/>
      <c r="N48" s="269"/>
      <c r="O48" s="226"/>
      <c r="P48" s="269"/>
      <c r="Q48" s="269"/>
      <c r="R48" s="229"/>
    </row>
    <row r="49" spans="1:18">
      <c r="A49" s="225"/>
      <c r="B49" s="231"/>
      <c r="C49" s="278" t="s">
        <v>59</v>
      </c>
      <c r="D49" s="233" t="s">
        <v>533</v>
      </c>
      <c r="E49" s="159" t="s">
        <v>532</v>
      </c>
      <c r="F49" s="160" t="s">
        <v>436</v>
      </c>
      <c r="G49" s="160"/>
      <c r="H49" s="893" t="s">
        <v>516</v>
      </c>
      <c r="I49" s="776" t="s">
        <v>516</v>
      </c>
      <c r="J49" s="160"/>
      <c r="K49" s="127">
        <v>2011</v>
      </c>
      <c r="L49" s="160" t="s">
        <v>390</v>
      </c>
      <c r="M49" s="160" t="s">
        <v>356</v>
      </c>
      <c r="N49" s="233" t="s">
        <v>531</v>
      </c>
      <c r="O49" s="159" t="s">
        <v>312</v>
      </c>
      <c r="P49" s="920" t="s">
        <v>302</v>
      </c>
      <c r="Q49" s="272"/>
      <c r="R49" s="229"/>
    </row>
    <row r="50" spans="1:18">
      <c r="A50" s="225"/>
      <c r="B50" s="11"/>
      <c r="C50" s="279" t="s">
        <v>62</v>
      </c>
      <c r="D50" s="158"/>
      <c r="E50" s="159"/>
      <c r="F50" s="163"/>
      <c r="G50" s="163"/>
      <c r="H50" s="893" t="s">
        <v>534</v>
      </c>
      <c r="I50" s="791" t="s">
        <v>535</v>
      </c>
      <c r="J50" s="163"/>
      <c r="K50" s="163"/>
      <c r="L50" s="163"/>
      <c r="M50" s="163"/>
      <c r="N50" s="158"/>
      <c r="O50" s="159"/>
      <c r="P50" s="739"/>
      <c r="Q50" s="274"/>
      <c r="R50" s="229"/>
    </row>
    <row r="51" spans="1:18">
      <c r="A51" s="225"/>
      <c r="B51" s="11"/>
      <c r="C51" s="237"/>
      <c r="D51" s="292"/>
      <c r="E51" s="234"/>
      <c r="F51" s="238"/>
      <c r="G51" s="238"/>
      <c r="H51" s="893"/>
      <c r="I51" s="791"/>
      <c r="J51" s="238"/>
      <c r="K51" s="238"/>
      <c r="L51" s="238"/>
      <c r="M51" s="238"/>
      <c r="N51" s="292"/>
      <c r="O51" s="234"/>
      <c r="P51" s="931"/>
      <c r="Q51" s="266"/>
      <c r="R51" s="229"/>
    </row>
    <row r="52" spans="1:18">
      <c r="A52" s="267"/>
      <c r="B52" s="7"/>
      <c r="C52" s="454" t="s">
        <v>482</v>
      </c>
      <c r="D52" s="544">
        <f>E52</f>
        <v>11.2</v>
      </c>
      <c r="E52" s="385">
        <v>11.2</v>
      </c>
      <c r="F52" s="386">
        <f>F53+F54</f>
        <v>12.2</v>
      </c>
      <c r="G52" s="386"/>
      <c r="H52" s="1001">
        <f>D52/N52-1</f>
        <v>-0.30434782608695643</v>
      </c>
      <c r="I52" s="1007">
        <f>E52/O52-1</f>
        <v>-0.30434782608695643</v>
      </c>
      <c r="J52" s="386"/>
      <c r="K52" s="386">
        <f>K53+K54</f>
        <v>13.5</v>
      </c>
      <c r="L52" s="386">
        <f>L53+L54</f>
        <v>13.5</v>
      </c>
      <c r="M52" s="386">
        <f>M53+M54</f>
        <v>14.899999999999999</v>
      </c>
      <c r="N52" s="544">
        <f>O52</f>
        <v>16.099999999999998</v>
      </c>
      <c r="O52" s="385">
        <f>O53+O54</f>
        <v>16.099999999999998</v>
      </c>
      <c r="P52" s="866">
        <f>P53+P54</f>
        <v>17.2</v>
      </c>
      <c r="Q52" s="612"/>
      <c r="R52" s="276"/>
    </row>
    <row r="53" spans="1:18">
      <c r="A53" s="267"/>
      <c r="B53" s="116"/>
      <c r="C53" s="245" t="s">
        <v>63</v>
      </c>
      <c r="D53" s="481">
        <f t="shared" ref="D53:D61" si="7">E53</f>
        <v>7.7</v>
      </c>
      <c r="E53" s="388">
        <v>7.7</v>
      </c>
      <c r="F53" s="387">
        <v>8.6</v>
      </c>
      <c r="G53" s="387"/>
      <c r="H53" s="982">
        <f t="shared" ref="H53:H61" si="8">D53/N53-1</f>
        <v>-0.36885245901639341</v>
      </c>
      <c r="I53" s="356">
        <f t="shared" ref="I53:I61" si="9">E53/O53-1</f>
        <v>-0.36885245901639341</v>
      </c>
      <c r="J53" s="387"/>
      <c r="K53" s="387">
        <f>L53</f>
        <v>9.8000000000000007</v>
      </c>
      <c r="L53" s="387">
        <v>9.8000000000000007</v>
      </c>
      <c r="M53" s="387">
        <v>11.1</v>
      </c>
      <c r="N53" s="481">
        <f t="shared" ref="N53:N61" si="10">O53</f>
        <v>12.2</v>
      </c>
      <c r="O53" s="388">
        <v>12.2</v>
      </c>
      <c r="P53" s="867">
        <v>13.2</v>
      </c>
      <c r="Q53" s="613"/>
      <c r="R53" s="276"/>
    </row>
    <row r="54" spans="1:18">
      <c r="A54" s="267"/>
      <c r="B54" s="116"/>
      <c r="C54" s="245" t="s">
        <v>64</v>
      </c>
      <c r="D54" s="481">
        <f t="shared" si="7"/>
        <v>3.5</v>
      </c>
      <c r="E54" s="388">
        <v>3.5</v>
      </c>
      <c r="F54" s="387">
        <v>3.6</v>
      </c>
      <c r="G54" s="387"/>
      <c r="H54" s="982">
        <f t="shared" si="8"/>
        <v>-0.10256410256410253</v>
      </c>
      <c r="I54" s="356">
        <f t="shared" si="9"/>
        <v>-0.10256410256410253</v>
      </c>
      <c r="J54" s="387"/>
      <c r="K54" s="387">
        <f>L54</f>
        <v>3.7</v>
      </c>
      <c r="L54" s="387">
        <v>3.7</v>
      </c>
      <c r="M54" s="387">
        <v>3.8</v>
      </c>
      <c r="N54" s="481">
        <f t="shared" si="10"/>
        <v>3.9</v>
      </c>
      <c r="O54" s="388">
        <v>3.9</v>
      </c>
      <c r="P54" s="867">
        <v>4</v>
      </c>
      <c r="Q54" s="613"/>
      <c r="R54" s="276"/>
    </row>
    <row r="55" spans="1:18">
      <c r="A55" s="225"/>
      <c r="B55" s="11"/>
      <c r="C55" s="237"/>
      <c r="D55" s="494"/>
      <c r="E55" s="469"/>
      <c r="F55" s="468"/>
      <c r="G55" s="468"/>
      <c r="H55" s="897"/>
      <c r="I55" s="332"/>
      <c r="J55" s="468"/>
      <c r="K55" s="468"/>
      <c r="L55" s="468"/>
      <c r="M55" s="468"/>
      <c r="N55" s="494"/>
      <c r="O55" s="469"/>
      <c r="P55" s="933"/>
      <c r="Q55" s="614"/>
      <c r="R55" s="229"/>
    </row>
    <row r="56" spans="1:18">
      <c r="A56" s="267"/>
      <c r="B56" s="7"/>
      <c r="C56" s="454" t="s">
        <v>416</v>
      </c>
      <c r="D56" s="544"/>
      <c r="E56" s="390"/>
      <c r="F56" s="391"/>
      <c r="G56" s="391"/>
      <c r="H56" s="897"/>
      <c r="I56" s="332"/>
      <c r="J56" s="391"/>
      <c r="K56" s="391"/>
      <c r="L56" s="391"/>
      <c r="M56" s="391"/>
      <c r="N56" s="544"/>
      <c r="O56" s="390"/>
      <c r="P56" s="934"/>
      <c r="Q56" s="612"/>
      <c r="R56" s="276"/>
    </row>
    <row r="57" spans="1:18">
      <c r="A57" s="267"/>
      <c r="B57" s="116"/>
      <c r="C57" s="245" t="s">
        <v>235</v>
      </c>
      <c r="D57" s="481">
        <f t="shared" si="7"/>
        <v>10.6</v>
      </c>
      <c r="E57" s="388">
        <v>10.6</v>
      </c>
      <c r="F57" s="387">
        <v>10.5</v>
      </c>
      <c r="G57" s="387"/>
      <c r="H57" s="896">
        <f t="shared" si="8"/>
        <v>7.0707070707070718E-2</v>
      </c>
      <c r="I57" s="327">
        <f t="shared" si="9"/>
        <v>7.0707070707070718E-2</v>
      </c>
      <c r="J57" s="387"/>
      <c r="K57" s="387">
        <f>L57</f>
        <v>10</v>
      </c>
      <c r="L57" s="387">
        <v>10</v>
      </c>
      <c r="M57" s="387">
        <v>10</v>
      </c>
      <c r="N57" s="868">
        <f t="shared" si="10"/>
        <v>9.9</v>
      </c>
      <c r="O57" s="388">
        <v>9.9</v>
      </c>
      <c r="P57" s="867">
        <v>9.6999999999999993</v>
      </c>
      <c r="Q57" s="613"/>
      <c r="R57" s="276"/>
    </row>
    <row r="58" spans="1:18">
      <c r="A58" s="225"/>
      <c r="B58" s="11"/>
      <c r="C58" s="237"/>
      <c r="D58" s="544"/>
      <c r="E58" s="469"/>
      <c r="F58" s="468"/>
      <c r="G58" s="468"/>
      <c r="H58" s="897"/>
      <c r="I58" s="332"/>
      <c r="J58" s="468"/>
      <c r="K58" s="468"/>
      <c r="L58" s="468"/>
      <c r="M58" s="468"/>
      <c r="N58" s="544"/>
      <c r="O58" s="469"/>
      <c r="P58" s="933"/>
      <c r="Q58" s="614"/>
      <c r="R58" s="229"/>
    </row>
    <row r="59" spans="1:18">
      <c r="A59" s="267"/>
      <c r="B59" s="7"/>
      <c r="C59" s="454" t="s">
        <v>417</v>
      </c>
      <c r="D59" s="876">
        <f t="shared" si="7"/>
        <v>64.099999999999994</v>
      </c>
      <c r="E59" s="802">
        <v>64.099999999999994</v>
      </c>
      <c r="F59" s="866">
        <f>F60+F61</f>
        <v>63.5</v>
      </c>
      <c r="G59" s="386"/>
      <c r="H59" s="914">
        <f t="shared" si="8"/>
        <v>3.2206119162640823E-2</v>
      </c>
      <c r="I59" s="798">
        <f t="shared" si="9"/>
        <v>3.2206119162640823E-2</v>
      </c>
      <c r="J59" s="386"/>
      <c r="K59" s="866">
        <f>K60+K61</f>
        <v>63.9</v>
      </c>
      <c r="L59" s="866">
        <f>L60+L61</f>
        <v>63.9</v>
      </c>
      <c r="M59" s="866">
        <f>M60+M61</f>
        <v>64.2</v>
      </c>
      <c r="N59" s="876">
        <f t="shared" si="10"/>
        <v>62.1</v>
      </c>
      <c r="O59" s="802">
        <f>O60+O61</f>
        <v>62.1</v>
      </c>
      <c r="P59" s="866">
        <f>P60+P61</f>
        <v>61.1</v>
      </c>
      <c r="Q59" s="612"/>
      <c r="R59" s="276"/>
    </row>
    <row r="60" spans="1:18">
      <c r="A60" s="267"/>
      <c r="B60" s="116"/>
      <c r="C60" s="245" t="s">
        <v>268</v>
      </c>
      <c r="D60" s="868">
        <f t="shared" si="7"/>
        <v>30.7</v>
      </c>
      <c r="E60" s="803">
        <v>30.7</v>
      </c>
      <c r="F60" s="867">
        <v>30.8</v>
      </c>
      <c r="G60" s="387"/>
      <c r="H60" s="896">
        <f t="shared" si="8"/>
        <v>3.2679738562091387E-3</v>
      </c>
      <c r="I60" s="327">
        <f t="shared" si="9"/>
        <v>3.2679738562091387E-3</v>
      </c>
      <c r="J60" s="387"/>
      <c r="K60" s="867">
        <f>L60</f>
        <v>31.4</v>
      </c>
      <c r="L60" s="867">
        <v>31.4</v>
      </c>
      <c r="M60" s="867">
        <v>31.1</v>
      </c>
      <c r="N60" s="868">
        <f t="shared" si="10"/>
        <v>30.6</v>
      </c>
      <c r="O60" s="803">
        <v>30.6</v>
      </c>
      <c r="P60" s="867">
        <v>28.9</v>
      </c>
      <c r="Q60" s="613"/>
      <c r="R60" s="276"/>
    </row>
    <row r="61" spans="1:18">
      <c r="A61" s="267"/>
      <c r="B61" s="116"/>
      <c r="C61" s="245" t="s">
        <v>236</v>
      </c>
      <c r="D61" s="868">
        <f t="shared" si="7"/>
        <v>33.4</v>
      </c>
      <c r="E61" s="803">
        <v>33.4</v>
      </c>
      <c r="F61" s="867">
        <v>32.700000000000003</v>
      </c>
      <c r="G61" s="387"/>
      <c r="H61" s="896">
        <f t="shared" si="8"/>
        <v>6.0317460317460325E-2</v>
      </c>
      <c r="I61" s="327">
        <f t="shared" si="9"/>
        <v>6.0317460317460325E-2</v>
      </c>
      <c r="J61" s="387"/>
      <c r="K61" s="867">
        <f>L61</f>
        <v>32.5</v>
      </c>
      <c r="L61" s="867">
        <v>32.5</v>
      </c>
      <c r="M61" s="867">
        <v>33.1</v>
      </c>
      <c r="N61" s="868">
        <f t="shared" si="10"/>
        <v>31.5</v>
      </c>
      <c r="O61" s="803">
        <v>31.5</v>
      </c>
      <c r="P61" s="867">
        <v>32.200000000000003</v>
      </c>
      <c r="Q61" s="613"/>
      <c r="R61" s="276"/>
    </row>
    <row r="62" spans="1:18">
      <c r="A62" s="267"/>
      <c r="B62" s="116"/>
      <c r="C62" s="245"/>
      <c r="D62" s="467"/>
      <c r="E62" s="247"/>
      <c r="F62" s="275"/>
      <c r="G62" s="275"/>
      <c r="H62" s="901"/>
      <c r="I62" s="120"/>
      <c r="J62" s="275"/>
      <c r="K62" s="275"/>
      <c r="L62" s="275"/>
      <c r="M62" s="275"/>
      <c r="N62" s="467"/>
      <c r="O62" s="247"/>
      <c r="P62" s="935"/>
      <c r="Q62" s="116"/>
      <c r="R62" s="276"/>
    </row>
    <row r="63" spans="1:18" ht="9" customHeight="1">
      <c r="A63" s="225"/>
      <c r="B63" s="226"/>
      <c r="C63" s="226"/>
      <c r="D63" s="269"/>
      <c r="E63" s="226"/>
      <c r="F63" s="269"/>
      <c r="G63" s="269"/>
      <c r="H63" s="790"/>
      <c r="I63" s="790"/>
      <c r="J63" s="269"/>
      <c r="K63" s="269"/>
      <c r="L63" s="269"/>
      <c r="M63" s="269"/>
      <c r="N63" s="269"/>
      <c r="O63" s="226"/>
      <c r="P63" s="269"/>
      <c r="Q63" s="269"/>
      <c r="R63" s="229"/>
    </row>
    <row r="64" spans="1:18" s="243" customFormat="1">
      <c r="H64" s="208"/>
      <c r="I64" s="208"/>
    </row>
    <row r="65" spans="8:9" s="243" customFormat="1">
      <c r="H65" s="208"/>
      <c r="I65" s="208"/>
    </row>
    <row r="66" spans="8:9" s="243" customFormat="1">
      <c r="H66" s="208"/>
      <c r="I66" s="208"/>
    </row>
    <row r="67" spans="8:9" s="243" customFormat="1">
      <c r="H67" s="208"/>
      <c r="I67" s="208"/>
    </row>
    <row r="68" spans="8:9" s="243" customFormat="1">
      <c r="H68" s="208"/>
      <c r="I68" s="208"/>
    </row>
    <row r="69" spans="8:9" s="243" customFormat="1">
      <c r="H69" s="208"/>
      <c r="I69" s="208"/>
    </row>
    <row r="70" spans="8:9" s="243" customFormat="1">
      <c r="H70" s="208"/>
      <c r="I70" s="208"/>
    </row>
  </sheetData>
  <sheetProtection password="8355" sheet="1" objects="1" scenarios="1"/>
  <phoneticPr fontId="13" type="noConversion"/>
  <printOptions horizontalCentered="1"/>
  <pageMargins left="0.74803149606299213" right="0.74803149606299213" top="0.98425196850393704" bottom="0.98425196850393704" header="0.51181102362204722" footer="0.51181102362204722"/>
  <pageSetup paperSize="9" scale="56" fitToHeight="0" orientation="portrait" r:id="rId1"/>
  <headerFooter alignWithMargins="0">
    <oddHeader>&amp;CKPN Investor Relations</oddHeader>
    <oddFooter>&amp;L&amp;8Q2 2012&amp;C&amp;8&amp;A&amp;R&amp;8                   &amp;P/&amp;N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3"/>
  <sheetViews>
    <sheetView view="pageBreakPreview" zoomScale="90" zoomScaleNormal="100" zoomScaleSheetLayoutView="90" workbookViewId="0"/>
  </sheetViews>
  <sheetFormatPr defaultRowHeight="12"/>
  <cols>
    <col min="1" max="2" width="1.7109375" style="230" customWidth="1"/>
    <col min="3" max="3" width="47" style="230" customWidth="1"/>
    <col min="4" max="6" width="8.7109375" style="230" customWidth="1"/>
    <col min="7" max="7" width="1.7109375" style="230" customWidth="1"/>
    <col min="8" max="9" width="8.7109375" style="207" customWidth="1"/>
    <col min="10" max="10" width="1.7109375" style="230" customWidth="1"/>
    <col min="11" max="16" width="8.7109375" style="230" customWidth="1"/>
    <col min="17" max="18" width="1.7109375" style="230" customWidth="1"/>
    <col min="19" max="16384" width="9.140625" style="230"/>
  </cols>
  <sheetData>
    <row r="1" spans="1:29" ht="9" customHeight="1">
      <c r="A1" s="225"/>
      <c r="B1" s="226"/>
      <c r="C1" s="226"/>
      <c r="D1" s="282"/>
      <c r="E1" s="226"/>
      <c r="F1" s="282"/>
      <c r="G1" s="282"/>
      <c r="H1" s="790"/>
      <c r="I1" s="790"/>
      <c r="J1" s="282"/>
      <c r="K1" s="282"/>
      <c r="L1" s="282"/>
      <c r="M1" s="282"/>
      <c r="N1" s="282"/>
      <c r="O1" s="226"/>
      <c r="P1" s="282"/>
      <c r="Q1" s="283"/>
      <c r="R1" s="229"/>
    </row>
    <row r="2" spans="1:29">
      <c r="A2" s="225"/>
      <c r="B2" s="231"/>
      <c r="C2" s="232" t="s">
        <v>430</v>
      </c>
      <c r="D2" s="233" t="s">
        <v>533</v>
      </c>
      <c r="E2" s="159" t="s">
        <v>532</v>
      </c>
      <c r="F2" s="160" t="s">
        <v>436</v>
      </c>
      <c r="G2" s="160"/>
      <c r="H2" s="893" t="s">
        <v>516</v>
      </c>
      <c r="I2" s="776" t="s">
        <v>516</v>
      </c>
      <c r="J2" s="160"/>
      <c r="K2" s="127">
        <v>2011</v>
      </c>
      <c r="L2" s="160" t="s">
        <v>390</v>
      </c>
      <c r="M2" s="160" t="s">
        <v>356</v>
      </c>
      <c r="N2" s="233" t="s">
        <v>531</v>
      </c>
      <c r="O2" s="159" t="s">
        <v>312</v>
      </c>
      <c r="P2" s="160" t="s">
        <v>302</v>
      </c>
      <c r="Q2" s="9"/>
      <c r="R2" s="229"/>
    </row>
    <row r="3" spans="1:29">
      <c r="A3" s="225"/>
      <c r="B3" s="11"/>
      <c r="C3" s="237"/>
      <c r="D3" s="158"/>
      <c r="E3" s="159"/>
      <c r="F3" s="142"/>
      <c r="G3" s="142"/>
      <c r="H3" s="893" t="s">
        <v>534</v>
      </c>
      <c r="I3" s="791" t="s">
        <v>535</v>
      </c>
      <c r="J3" s="142"/>
      <c r="K3" s="142"/>
      <c r="L3" s="142"/>
      <c r="M3" s="142"/>
      <c r="N3" s="158"/>
      <c r="O3" s="159"/>
      <c r="P3" s="142"/>
      <c r="Q3" s="274"/>
      <c r="R3" s="229"/>
    </row>
    <row r="4" spans="1:29" ht="15.75">
      <c r="A4" s="225"/>
      <c r="B4" s="11"/>
      <c r="C4" s="237"/>
      <c r="D4" s="669"/>
      <c r="E4" s="675"/>
      <c r="F4" s="667"/>
      <c r="G4" s="667"/>
      <c r="H4" s="937"/>
      <c r="I4" s="800"/>
      <c r="J4" s="667"/>
      <c r="K4" s="667"/>
      <c r="L4" s="667"/>
      <c r="M4" s="667"/>
      <c r="N4" s="669"/>
      <c r="O4" s="675"/>
      <c r="P4" s="667"/>
      <c r="Q4" s="266"/>
      <c r="R4" s="229"/>
    </row>
    <row r="5" spans="1:29">
      <c r="A5" s="225"/>
      <c r="B5" s="11"/>
      <c r="C5" s="454" t="s">
        <v>493</v>
      </c>
      <c r="D5" s="472"/>
      <c r="E5" s="393"/>
      <c r="F5" s="394"/>
      <c r="G5" s="394"/>
      <c r="H5" s="896"/>
      <c r="I5" s="327"/>
      <c r="J5" s="394"/>
      <c r="K5" s="394"/>
      <c r="L5" s="394"/>
      <c r="M5" s="394"/>
      <c r="N5" s="472"/>
      <c r="O5" s="393"/>
      <c r="P5" s="394"/>
      <c r="Q5" s="266"/>
      <c r="R5" s="229"/>
    </row>
    <row r="6" spans="1:29" ht="14.25">
      <c r="A6" s="225"/>
      <c r="B6" s="11"/>
      <c r="C6" s="245" t="s">
        <v>293</v>
      </c>
      <c r="D6" s="472">
        <f>E6</f>
        <v>3509</v>
      </c>
      <c r="E6" s="805">
        <v>3509</v>
      </c>
      <c r="F6" s="394">
        <v>3545</v>
      </c>
      <c r="G6" s="394"/>
      <c r="H6" s="896">
        <f>D6/N6-1</f>
        <v>-4.594888526373031E-2</v>
      </c>
      <c r="I6" s="327">
        <f>E6/O6-1</f>
        <v>-4.594888526373031E-2</v>
      </c>
      <c r="J6" s="394"/>
      <c r="K6" s="394">
        <f>L6</f>
        <v>3609</v>
      </c>
      <c r="L6" s="394">
        <v>3609</v>
      </c>
      <c r="M6" s="394">
        <v>3646</v>
      </c>
      <c r="N6" s="472">
        <f>O6</f>
        <v>3678</v>
      </c>
      <c r="O6" s="805">
        <v>3678</v>
      </c>
      <c r="P6" s="394">
        <v>3697</v>
      </c>
      <c r="Q6" s="266"/>
      <c r="R6" s="229"/>
      <c r="T6" s="243"/>
      <c r="U6" s="243"/>
      <c r="V6" s="243"/>
      <c r="W6" s="243"/>
      <c r="X6" s="243"/>
      <c r="Y6" s="243"/>
      <c r="Z6" s="243"/>
      <c r="AA6" s="243"/>
      <c r="AB6" s="243"/>
      <c r="AC6" s="243"/>
    </row>
    <row r="7" spans="1:29" s="562" customFormat="1" ht="14.25">
      <c r="A7" s="558"/>
      <c r="B7" s="559"/>
      <c r="C7" s="634" t="s">
        <v>385</v>
      </c>
      <c r="D7" s="630">
        <f t="shared" ref="D7:D26" si="0">E7</f>
        <v>933</v>
      </c>
      <c r="E7" s="806">
        <v>933</v>
      </c>
      <c r="F7" s="869">
        <v>979</v>
      </c>
      <c r="G7" s="631"/>
      <c r="H7" s="999">
        <f t="shared" ref="H7:H27" si="1">D7/N7-1</f>
        <v>-0.1894005212858384</v>
      </c>
      <c r="I7" s="1008">
        <f t="shared" ref="I7:I26" si="2">E7/O7-1</f>
        <v>-0.1894005212858384</v>
      </c>
      <c r="J7" s="631"/>
      <c r="K7" s="631">
        <f>L7</f>
        <v>1040</v>
      </c>
      <c r="L7" s="631">
        <v>1040</v>
      </c>
      <c r="M7" s="869">
        <v>1090</v>
      </c>
      <c r="N7" s="630">
        <f t="shared" ref="N7:N27" si="3">O7</f>
        <v>1151</v>
      </c>
      <c r="O7" s="806">
        <v>1151</v>
      </c>
      <c r="P7" s="869">
        <v>1199</v>
      </c>
      <c r="Q7" s="632"/>
      <c r="R7" s="561"/>
      <c r="T7" s="633"/>
      <c r="U7" s="633"/>
      <c r="V7" s="633"/>
      <c r="W7" s="633"/>
      <c r="X7" s="633"/>
      <c r="Y7" s="633"/>
      <c r="Z7" s="633"/>
      <c r="AA7" s="633"/>
      <c r="AB7" s="633"/>
      <c r="AC7" s="633"/>
    </row>
    <row r="8" spans="1:29">
      <c r="A8" s="225"/>
      <c r="B8" s="11"/>
      <c r="C8" s="245"/>
      <c r="D8" s="571"/>
      <c r="E8" s="398"/>
      <c r="F8" s="397"/>
      <c r="G8" s="397"/>
      <c r="H8" s="896"/>
      <c r="I8" s="327"/>
      <c r="J8" s="397"/>
      <c r="K8" s="397"/>
      <c r="L8" s="397"/>
      <c r="M8" s="397"/>
      <c r="N8" s="571"/>
      <c r="O8" s="398"/>
      <c r="P8" s="397"/>
      <c r="Q8" s="131"/>
      <c r="R8" s="229"/>
      <c r="T8" s="286"/>
      <c r="U8" s="286"/>
      <c r="V8" s="286"/>
      <c r="W8" s="286"/>
      <c r="X8" s="286"/>
      <c r="Y8" s="286"/>
    </row>
    <row r="9" spans="1:29" s="118" customFormat="1">
      <c r="A9" s="564"/>
      <c r="B9" s="11"/>
      <c r="C9" s="2" t="s">
        <v>335</v>
      </c>
      <c r="D9" s="592"/>
      <c r="E9" s="407"/>
      <c r="F9" s="408"/>
      <c r="G9" s="408"/>
      <c r="H9" s="897"/>
      <c r="I9" s="332"/>
      <c r="J9" s="408"/>
      <c r="K9" s="408"/>
      <c r="L9" s="408"/>
      <c r="M9" s="408"/>
      <c r="N9" s="592"/>
      <c r="O9" s="407"/>
      <c r="P9" s="408"/>
      <c r="Q9" s="565"/>
      <c r="R9" s="296"/>
      <c r="T9" s="566"/>
      <c r="U9" s="566"/>
      <c r="V9" s="566"/>
      <c r="W9" s="566"/>
      <c r="X9" s="566"/>
      <c r="Y9" s="566"/>
    </row>
    <row r="10" spans="1:29">
      <c r="A10" s="225"/>
      <c r="B10" s="11"/>
      <c r="C10" s="245"/>
      <c r="D10" s="571"/>
      <c r="E10" s="398"/>
      <c r="F10" s="397"/>
      <c r="G10" s="397"/>
      <c r="H10" s="896"/>
      <c r="I10" s="327"/>
      <c r="J10" s="397"/>
      <c r="K10" s="397"/>
      <c r="L10" s="397"/>
      <c r="M10" s="397"/>
      <c r="N10" s="571"/>
      <c r="O10" s="398"/>
      <c r="P10" s="397"/>
      <c r="Q10" s="131"/>
      <c r="R10" s="229"/>
      <c r="T10" s="286"/>
      <c r="U10" s="286"/>
      <c r="V10" s="286"/>
      <c r="W10" s="286"/>
      <c r="X10" s="286"/>
      <c r="Y10" s="286"/>
    </row>
    <row r="11" spans="1:29">
      <c r="A11" s="225"/>
      <c r="B11" s="11"/>
      <c r="C11" s="454" t="s">
        <v>328</v>
      </c>
      <c r="D11" s="496"/>
      <c r="E11" s="356"/>
      <c r="F11" s="400"/>
      <c r="G11" s="400"/>
      <c r="H11" s="896"/>
      <c r="I11" s="327"/>
      <c r="J11" s="400"/>
      <c r="K11" s="400"/>
      <c r="L11" s="400"/>
      <c r="M11" s="400"/>
      <c r="N11" s="496"/>
      <c r="O11" s="356"/>
      <c r="P11" s="400"/>
      <c r="Q11" s="266"/>
      <c r="R11" s="229"/>
    </row>
    <row r="12" spans="1:29">
      <c r="A12" s="225"/>
      <c r="B12" s="11"/>
      <c r="C12" s="6" t="s">
        <v>320</v>
      </c>
      <c r="D12" s="472">
        <f t="shared" si="0"/>
        <v>616</v>
      </c>
      <c r="E12" s="572">
        <v>616</v>
      </c>
      <c r="F12" s="575">
        <v>625</v>
      </c>
      <c r="G12" s="575"/>
      <c r="H12" s="896">
        <f t="shared" si="1"/>
        <v>-7.6461769115442224E-2</v>
      </c>
      <c r="I12" s="327">
        <f t="shared" si="2"/>
        <v>-7.6461769115442224E-2</v>
      </c>
      <c r="J12" s="575"/>
      <c r="K12" s="575">
        <f>L12</f>
        <v>643</v>
      </c>
      <c r="L12" s="575">
        <v>643</v>
      </c>
      <c r="M12" s="575">
        <v>655</v>
      </c>
      <c r="N12" s="472">
        <f t="shared" si="3"/>
        <v>667</v>
      </c>
      <c r="O12" s="572">
        <v>667</v>
      </c>
      <c r="P12" s="575">
        <v>669</v>
      </c>
      <c r="Q12" s="131"/>
      <c r="R12" s="229"/>
      <c r="T12" s="286"/>
      <c r="U12" s="286"/>
      <c r="V12" s="286"/>
      <c r="W12" s="286"/>
      <c r="X12" s="286"/>
      <c r="Y12" s="286"/>
    </row>
    <row r="13" spans="1:29">
      <c r="A13" s="225"/>
      <c r="B13" s="11"/>
      <c r="C13" s="6" t="s">
        <v>321</v>
      </c>
      <c r="D13" s="472">
        <f t="shared" si="0"/>
        <v>379</v>
      </c>
      <c r="E13" s="572">
        <v>379</v>
      </c>
      <c r="F13" s="575">
        <v>268</v>
      </c>
      <c r="G13" s="575"/>
      <c r="H13" s="982">
        <f t="shared" si="1"/>
        <v>0.59243697478991586</v>
      </c>
      <c r="I13" s="356">
        <f t="shared" si="2"/>
        <v>0.59243697478991586</v>
      </c>
      <c r="J13" s="575"/>
      <c r="K13" s="575">
        <f>L13</f>
        <v>258</v>
      </c>
      <c r="L13" s="575">
        <v>258</v>
      </c>
      <c r="M13" s="575">
        <v>244</v>
      </c>
      <c r="N13" s="472">
        <f t="shared" si="3"/>
        <v>238</v>
      </c>
      <c r="O13" s="572">
        <v>238</v>
      </c>
      <c r="P13" s="575">
        <v>234</v>
      </c>
      <c r="Q13" s="131"/>
      <c r="R13" s="229"/>
      <c r="T13" s="286"/>
      <c r="U13" s="286"/>
      <c r="V13" s="286"/>
      <c r="W13" s="286"/>
      <c r="X13" s="286"/>
      <c r="Y13" s="286"/>
    </row>
    <row r="14" spans="1:29" s="562" customFormat="1">
      <c r="A14" s="558"/>
      <c r="B14" s="559"/>
      <c r="C14" s="634" t="s">
        <v>322</v>
      </c>
      <c r="D14" s="630">
        <f t="shared" si="0"/>
        <v>247</v>
      </c>
      <c r="E14" s="573">
        <v>247</v>
      </c>
      <c r="F14" s="576">
        <v>245</v>
      </c>
      <c r="G14" s="576"/>
      <c r="H14" s="898">
        <f t="shared" si="1"/>
        <v>5.555555555555558E-2</v>
      </c>
      <c r="I14" s="807">
        <f t="shared" si="2"/>
        <v>5.555555555555558E-2</v>
      </c>
      <c r="J14" s="576"/>
      <c r="K14" s="576">
        <f>L14</f>
        <v>241</v>
      </c>
      <c r="L14" s="576">
        <v>241</v>
      </c>
      <c r="M14" s="576">
        <v>235</v>
      </c>
      <c r="N14" s="630">
        <f t="shared" si="3"/>
        <v>234</v>
      </c>
      <c r="O14" s="573">
        <v>234</v>
      </c>
      <c r="P14" s="576">
        <v>231</v>
      </c>
      <c r="Q14" s="560"/>
      <c r="R14" s="561"/>
      <c r="T14" s="563"/>
      <c r="U14" s="563"/>
      <c r="V14" s="563"/>
      <c r="W14" s="563"/>
      <c r="X14" s="563"/>
      <c r="Y14" s="563"/>
    </row>
    <row r="15" spans="1:29" s="562" customFormat="1" ht="14.25">
      <c r="A15" s="558"/>
      <c r="B15" s="559"/>
      <c r="C15" s="634" t="s">
        <v>582</v>
      </c>
      <c r="D15" s="630">
        <f t="shared" si="0"/>
        <v>132</v>
      </c>
      <c r="E15" s="573">
        <v>132</v>
      </c>
      <c r="F15" s="576">
        <v>24</v>
      </c>
      <c r="G15" s="576"/>
      <c r="H15" s="898" t="s">
        <v>578</v>
      </c>
      <c r="I15" s="807" t="s">
        <v>578</v>
      </c>
      <c r="J15" s="576"/>
      <c r="K15" s="576">
        <f>L15</f>
        <v>17</v>
      </c>
      <c r="L15" s="576">
        <v>17</v>
      </c>
      <c r="M15" s="576">
        <v>9</v>
      </c>
      <c r="N15" s="630">
        <f t="shared" si="3"/>
        <v>4</v>
      </c>
      <c r="O15" s="573">
        <v>4</v>
      </c>
      <c r="P15" s="576">
        <v>3</v>
      </c>
      <c r="Q15" s="560"/>
      <c r="R15" s="561"/>
      <c r="T15" s="563"/>
      <c r="U15" s="563"/>
      <c r="V15" s="563"/>
      <c r="W15" s="563"/>
      <c r="X15" s="563"/>
      <c r="Y15" s="563"/>
    </row>
    <row r="16" spans="1:29" s="562" customFormat="1">
      <c r="A16" s="558"/>
      <c r="B16" s="559"/>
      <c r="C16" s="634" t="s">
        <v>386</v>
      </c>
      <c r="D16" s="630">
        <f t="shared" si="0"/>
        <v>160</v>
      </c>
      <c r="E16" s="573">
        <v>160</v>
      </c>
      <c r="F16" s="576">
        <v>168</v>
      </c>
      <c r="G16" s="576"/>
      <c r="H16" s="999">
        <f t="shared" si="1"/>
        <v>-0.18781725888324874</v>
      </c>
      <c r="I16" s="1008">
        <f t="shared" si="2"/>
        <v>-0.18781725888324874</v>
      </c>
      <c r="J16" s="576"/>
      <c r="K16" s="576">
        <f>L16</f>
        <v>179</v>
      </c>
      <c r="L16" s="576">
        <v>179</v>
      </c>
      <c r="M16" s="576">
        <v>189</v>
      </c>
      <c r="N16" s="630">
        <f t="shared" si="3"/>
        <v>197</v>
      </c>
      <c r="O16" s="573">
        <v>197</v>
      </c>
      <c r="P16" s="576">
        <v>205</v>
      </c>
      <c r="Q16" s="560"/>
      <c r="R16" s="561"/>
      <c r="T16" s="563"/>
      <c r="U16" s="563"/>
      <c r="V16" s="563"/>
      <c r="W16" s="563"/>
      <c r="X16" s="563"/>
      <c r="Y16" s="563"/>
    </row>
    <row r="17" spans="1:29" s="562" customFormat="1">
      <c r="A17" s="558"/>
      <c r="B17" s="559"/>
      <c r="C17" s="568"/>
      <c r="D17" s="570"/>
      <c r="E17" s="573"/>
      <c r="F17" s="576"/>
      <c r="G17" s="576"/>
      <c r="H17" s="898"/>
      <c r="I17" s="807"/>
      <c r="J17" s="576"/>
      <c r="K17" s="576"/>
      <c r="L17" s="576"/>
      <c r="M17" s="576"/>
      <c r="N17" s="570"/>
      <c r="O17" s="573"/>
      <c r="P17" s="576"/>
      <c r="Q17" s="560"/>
      <c r="R17" s="561"/>
      <c r="T17" s="563"/>
      <c r="U17" s="563"/>
      <c r="V17" s="563"/>
      <c r="W17" s="563"/>
      <c r="X17" s="563"/>
      <c r="Y17" s="563"/>
    </row>
    <row r="18" spans="1:29" s="562" customFormat="1">
      <c r="A18" s="558"/>
      <c r="B18" s="559"/>
      <c r="C18" s="454" t="s">
        <v>327</v>
      </c>
      <c r="D18" s="570"/>
      <c r="E18" s="573"/>
      <c r="F18" s="576"/>
      <c r="G18" s="576"/>
      <c r="H18" s="898"/>
      <c r="I18" s="807"/>
      <c r="J18" s="576"/>
      <c r="K18" s="576"/>
      <c r="L18" s="576"/>
      <c r="M18" s="576"/>
      <c r="N18" s="570"/>
      <c r="O18" s="573"/>
      <c r="P18" s="576"/>
      <c r="Q18" s="560"/>
      <c r="R18" s="561"/>
      <c r="T18" s="563"/>
      <c r="U18" s="563"/>
      <c r="V18" s="563"/>
      <c r="W18" s="563"/>
      <c r="X18" s="563"/>
      <c r="Y18" s="563"/>
    </row>
    <row r="19" spans="1:29">
      <c r="A19" s="225"/>
      <c r="B19" s="11"/>
      <c r="C19" s="6" t="s">
        <v>323</v>
      </c>
      <c r="D19" s="472">
        <f t="shared" si="0"/>
        <v>71</v>
      </c>
      <c r="E19" s="572">
        <v>71</v>
      </c>
      <c r="F19" s="575">
        <v>71</v>
      </c>
      <c r="G19" s="575"/>
      <c r="H19" s="896">
        <f t="shared" si="1"/>
        <v>2.8985507246376718E-2</v>
      </c>
      <c r="I19" s="327">
        <f t="shared" si="2"/>
        <v>2.8985507246376718E-2</v>
      </c>
      <c r="J19" s="575"/>
      <c r="K19" s="575">
        <f>L19</f>
        <v>70</v>
      </c>
      <c r="L19" s="575">
        <v>70</v>
      </c>
      <c r="M19" s="575">
        <v>69</v>
      </c>
      <c r="N19" s="472">
        <f t="shared" si="3"/>
        <v>69</v>
      </c>
      <c r="O19" s="572">
        <v>69</v>
      </c>
      <c r="P19" s="575">
        <v>68</v>
      </c>
      <c r="Q19" s="131"/>
      <c r="R19" s="229"/>
      <c r="T19" s="286"/>
      <c r="U19" s="286"/>
      <c r="V19" s="286"/>
      <c r="W19" s="286"/>
      <c r="X19" s="286"/>
      <c r="Y19" s="286"/>
    </row>
    <row r="20" spans="1:29">
      <c r="A20" s="225"/>
      <c r="B20" s="11"/>
      <c r="C20" s="6" t="s">
        <v>324</v>
      </c>
      <c r="D20" s="472">
        <f t="shared" si="0"/>
        <v>12</v>
      </c>
      <c r="E20" s="572">
        <v>12</v>
      </c>
      <c r="F20" s="575">
        <v>13</v>
      </c>
      <c r="G20" s="575"/>
      <c r="H20" s="982">
        <f t="shared" si="1"/>
        <v>-0.1428571428571429</v>
      </c>
      <c r="I20" s="356">
        <f t="shared" si="2"/>
        <v>-0.1428571428571429</v>
      </c>
      <c r="J20" s="575"/>
      <c r="K20" s="575">
        <f>L20</f>
        <v>13</v>
      </c>
      <c r="L20" s="575">
        <v>13</v>
      </c>
      <c r="M20" s="575">
        <v>14</v>
      </c>
      <c r="N20" s="472">
        <f t="shared" si="3"/>
        <v>14</v>
      </c>
      <c r="O20" s="572">
        <v>14</v>
      </c>
      <c r="P20" s="575">
        <v>14</v>
      </c>
      <c r="Q20" s="131"/>
      <c r="R20" s="229"/>
      <c r="T20" s="286"/>
      <c r="U20" s="286"/>
      <c r="V20" s="286"/>
      <c r="W20" s="286"/>
      <c r="X20" s="286"/>
      <c r="Y20" s="286"/>
    </row>
    <row r="21" spans="1:29" s="562" customFormat="1">
      <c r="A21" s="558"/>
      <c r="B21" s="559"/>
      <c r="C21" s="634" t="s">
        <v>384</v>
      </c>
      <c r="D21" s="630">
        <f t="shared" si="0"/>
        <v>6</v>
      </c>
      <c r="E21" s="573">
        <v>6</v>
      </c>
      <c r="F21" s="576">
        <v>6</v>
      </c>
      <c r="G21" s="576"/>
      <c r="H21" s="999">
        <f t="shared" si="1"/>
        <v>-0.1428571428571429</v>
      </c>
      <c r="I21" s="1008">
        <f t="shared" si="2"/>
        <v>-0.1428571428571429</v>
      </c>
      <c r="J21" s="576"/>
      <c r="K21" s="576">
        <f>L21</f>
        <v>6</v>
      </c>
      <c r="L21" s="576">
        <v>6</v>
      </c>
      <c r="M21" s="576">
        <v>6</v>
      </c>
      <c r="N21" s="630">
        <f t="shared" si="3"/>
        <v>7</v>
      </c>
      <c r="O21" s="573">
        <v>7</v>
      </c>
      <c r="P21" s="576">
        <v>7</v>
      </c>
      <c r="Q21" s="560"/>
      <c r="R21" s="561"/>
      <c r="T21" s="563"/>
      <c r="U21" s="563"/>
      <c r="V21" s="563"/>
      <c r="W21" s="563"/>
      <c r="X21" s="563"/>
      <c r="Y21" s="563"/>
    </row>
    <row r="22" spans="1:29">
      <c r="A22" s="225"/>
      <c r="B22" s="11"/>
      <c r="C22" s="567"/>
      <c r="D22" s="569"/>
      <c r="E22" s="572"/>
      <c r="F22" s="575"/>
      <c r="G22" s="575"/>
      <c r="H22" s="896"/>
      <c r="I22" s="327"/>
      <c r="J22" s="575"/>
      <c r="K22" s="575"/>
      <c r="L22" s="575"/>
      <c r="M22" s="575"/>
      <c r="N22" s="569"/>
      <c r="O22" s="572"/>
      <c r="P22" s="575"/>
      <c r="Q22" s="131"/>
      <c r="R22" s="229"/>
      <c r="T22" s="286"/>
      <c r="U22" s="286"/>
      <c r="V22" s="286"/>
      <c r="W22" s="286"/>
      <c r="X22" s="286"/>
      <c r="Y22" s="286"/>
    </row>
    <row r="23" spans="1:29" s="118" customFormat="1">
      <c r="A23" s="564"/>
      <c r="B23" s="11"/>
      <c r="C23" s="454" t="s">
        <v>383</v>
      </c>
      <c r="D23" s="471">
        <f t="shared" si="0"/>
        <v>285</v>
      </c>
      <c r="E23" s="574">
        <v>285</v>
      </c>
      <c r="F23" s="577">
        <v>290</v>
      </c>
      <c r="G23" s="577"/>
      <c r="H23" s="897">
        <f t="shared" si="1"/>
        <v>-6.8627450980392135E-2</v>
      </c>
      <c r="I23" s="332">
        <f t="shared" si="2"/>
        <v>-6.8627450980392135E-2</v>
      </c>
      <c r="J23" s="577"/>
      <c r="K23" s="577">
        <f>L23</f>
        <v>294</v>
      </c>
      <c r="L23" s="577">
        <v>294</v>
      </c>
      <c r="M23" s="577">
        <v>300</v>
      </c>
      <c r="N23" s="471">
        <f t="shared" si="3"/>
        <v>306</v>
      </c>
      <c r="O23" s="574">
        <v>306</v>
      </c>
      <c r="P23" s="577">
        <v>313</v>
      </c>
      <c r="Q23" s="565"/>
      <c r="R23" s="296"/>
      <c r="T23" s="566"/>
      <c r="U23" s="566"/>
      <c r="V23" s="566"/>
      <c r="W23" s="566"/>
      <c r="X23" s="566"/>
      <c r="Y23" s="566"/>
    </row>
    <row r="24" spans="1:29" s="118" customFormat="1">
      <c r="A24" s="564"/>
      <c r="B24" s="11"/>
      <c r="C24" s="607"/>
      <c r="D24" s="615"/>
      <c r="E24" s="616"/>
      <c r="F24" s="617"/>
      <c r="G24" s="617"/>
      <c r="H24" s="918"/>
      <c r="I24" s="794"/>
      <c r="J24" s="617"/>
      <c r="K24" s="617"/>
      <c r="L24" s="617"/>
      <c r="M24" s="617"/>
      <c r="N24" s="615"/>
      <c r="O24" s="616"/>
      <c r="P24" s="617"/>
      <c r="Q24" s="9"/>
      <c r="R24" s="296"/>
      <c r="T24" s="618"/>
      <c r="U24" s="618"/>
      <c r="V24" s="618"/>
      <c r="W24" s="618"/>
      <c r="X24" s="618"/>
      <c r="Y24" s="618"/>
      <c r="Z24" s="618"/>
      <c r="AA24" s="618"/>
      <c r="AB24" s="618"/>
      <c r="AC24" s="618"/>
    </row>
    <row r="25" spans="1:29" s="118" customFormat="1">
      <c r="A25" s="564"/>
      <c r="B25" s="11"/>
      <c r="C25" s="454" t="s">
        <v>523</v>
      </c>
      <c r="D25" s="872">
        <f>E25</f>
        <v>1209</v>
      </c>
      <c r="E25" s="879">
        <f>E26+E27</f>
        <v>1209</v>
      </c>
      <c r="F25" s="870">
        <f>F26+F27</f>
        <v>1103</v>
      </c>
      <c r="G25" s="395"/>
      <c r="H25" s="860">
        <f t="shared" si="1"/>
        <v>0.10009099181073711</v>
      </c>
      <c r="I25" s="591">
        <f>E25/O25-1</f>
        <v>0.10009099181073711</v>
      </c>
      <c r="J25" s="395"/>
      <c r="K25" s="870">
        <v>1102</v>
      </c>
      <c r="L25" s="870">
        <v>1102</v>
      </c>
      <c r="M25" s="870">
        <v>1094</v>
      </c>
      <c r="N25" s="872">
        <f t="shared" si="3"/>
        <v>1099</v>
      </c>
      <c r="O25" s="879">
        <v>1099</v>
      </c>
      <c r="P25" s="870">
        <v>1094</v>
      </c>
      <c r="Q25" s="9"/>
      <c r="R25" s="296"/>
      <c r="T25" s="618"/>
      <c r="U25" s="618"/>
      <c r="V25" s="618"/>
      <c r="W25" s="618"/>
      <c r="X25" s="618"/>
      <c r="Y25" s="618"/>
      <c r="Z25" s="618"/>
      <c r="AA25" s="618"/>
      <c r="AB25" s="618"/>
      <c r="AC25" s="618"/>
    </row>
    <row r="26" spans="1:29" ht="14.25">
      <c r="A26" s="225"/>
      <c r="B26" s="11"/>
      <c r="C26" s="245" t="s">
        <v>583</v>
      </c>
      <c r="D26" s="863">
        <f t="shared" si="0"/>
        <v>1056</v>
      </c>
      <c r="E26" s="805">
        <v>1056</v>
      </c>
      <c r="F26" s="871">
        <v>951</v>
      </c>
      <c r="G26" s="397"/>
      <c r="H26" s="982">
        <f t="shared" si="1"/>
        <v>0.11041009463722395</v>
      </c>
      <c r="I26" s="356">
        <f t="shared" si="2"/>
        <v>0.11041009463722395</v>
      </c>
      <c r="J26" s="397"/>
      <c r="K26" s="871">
        <v>952</v>
      </c>
      <c r="L26" s="871">
        <v>952</v>
      </c>
      <c r="M26" s="871">
        <v>946</v>
      </c>
      <c r="N26" s="863">
        <f t="shared" si="3"/>
        <v>951</v>
      </c>
      <c r="O26" s="805">
        <v>951</v>
      </c>
      <c r="P26" s="871">
        <v>947</v>
      </c>
      <c r="Q26" s="266"/>
      <c r="R26" s="229"/>
      <c r="T26" s="243"/>
      <c r="U26" s="243"/>
      <c r="V26" s="243"/>
      <c r="W26" s="243"/>
      <c r="X26" s="243"/>
      <c r="Y26" s="243"/>
      <c r="Z26" s="243"/>
      <c r="AA26" s="243"/>
      <c r="AB26" s="243"/>
      <c r="AC26" s="243"/>
    </row>
    <row r="27" spans="1:29" ht="14.25">
      <c r="A27" s="225"/>
      <c r="B27" s="11"/>
      <c r="C27" s="245" t="s">
        <v>584</v>
      </c>
      <c r="D27" s="863">
        <f>E27</f>
        <v>153</v>
      </c>
      <c r="E27" s="805">
        <v>153</v>
      </c>
      <c r="F27" s="871">
        <v>152</v>
      </c>
      <c r="G27" s="397"/>
      <c r="H27" s="896">
        <f t="shared" si="1"/>
        <v>3.3783783783783772E-2</v>
      </c>
      <c r="I27" s="327">
        <f>E27/O27-1</f>
        <v>3.3783783783783772E-2</v>
      </c>
      <c r="J27" s="397"/>
      <c r="K27" s="871">
        <v>150</v>
      </c>
      <c r="L27" s="871">
        <v>150</v>
      </c>
      <c r="M27" s="871">
        <v>148</v>
      </c>
      <c r="N27" s="863">
        <f t="shared" si="3"/>
        <v>148</v>
      </c>
      <c r="O27" s="805">
        <v>148</v>
      </c>
      <c r="P27" s="871">
        <v>147</v>
      </c>
      <c r="Q27" s="266"/>
      <c r="R27" s="229"/>
      <c r="T27" s="243"/>
      <c r="U27" s="243"/>
      <c r="V27" s="243"/>
      <c r="W27" s="243"/>
      <c r="X27" s="243"/>
      <c r="Y27" s="243"/>
      <c r="Z27" s="243"/>
      <c r="AA27" s="243"/>
      <c r="AB27" s="243"/>
      <c r="AC27" s="243"/>
    </row>
    <row r="28" spans="1:29">
      <c r="A28" s="225"/>
      <c r="B28" s="11"/>
      <c r="C28" s="815"/>
      <c r="D28" s="819"/>
      <c r="E28" s="816"/>
      <c r="F28" s="817"/>
      <c r="G28" s="817"/>
      <c r="H28" s="939"/>
      <c r="I28" s="818"/>
      <c r="J28" s="817"/>
      <c r="K28" s="817"/>
      <c r="L28" s="817"/>
      <c r="M28" s="817"/>
      <c r="N28" s="819"/>
      <c r="O28" s="816"/>
      <c r="P28" s="817"/>
      <c r="Q28" s="266"/>
      <c r="R28" s="229"/>
    </row>
    <row r="29" spans="1:29" ht="9" customHeight="1">
      <c r="A29" s="225"/>
      <c r="B29" s="226"/>
      <c r="C29" s="226"/>
      <c r="D29" s="282"/>
      <c r="E29" s="226"/>
      <c r="F29" s="282"/>
      <c r="G29" s="282"/>
      <c r="H29" s="790"/>
      <c r="I29" s="790"/>
      <c r="J29" s="282"/>
      <c r="K29" s="282"/>
      <c r="L29" s="282"/>
      <c r="M29" s="282"/>
      <c r="N29" s="282"/>
      <c r="O29" s="226"/>
      <c r="P29" s="282"/>
      <c r="Q29" s="283"/>
      <c r="R29" s="229"/>
    </row>
    <row r="30" spans="1:29" s="248" customFormat="1" ht="14.25">
      <c r="A30" s="277"/>
      <c r="B30" s="287" t="s">
        <v>587</v>
      </c>
      <c r="C30" s="831"/>
      <c r="D30" s="277"/>
      <c r="E30" s="287"/>
      <c r="F30" s="277"/>
      <c r="G30" s="277"/>
      <c r="H30" s="808"/>
      <c r="I30" s="808"/>
      <c r="J30" s="277"/>
      <c r="K30" s="277"/>
      <c r="L30" s="277"/>
      <c r="M30" s="277"/>
      <c r="N30" s="277"/>
      <c r="O30" s="287"/>
      <c r="P30" s="277"/>
      <c r="Q30" s="277"/>
      <c r="R30" s="277"/>
    </row>
    <row r="31" spans="1:29" s="248" customFormat="1" ht="14.25">
      <c r="A31" s="277"/>
      <c r="B31" s="287" t="s">
        <v>462</v>
      </c>
      <c r="C31" s="831"/>
      <c r="D31" s="277"/>
      <c r="E31" s="287"/>
      <c r="F31" s="277"/>
      <c r="G31" s="277"/>
      <c r="H31" s="808"/>
      <c r="I31" s="808"/>
      <c r="J31" s="277"/>
      <c r="K31" s="277"/>
      <c r="L31" s="277"/>
      <c r="M31" s="277"/>
      <c r="N31" s="277"/>
      <c r="O31" s="287"/>
      <c r="P31" s="277"/>
      <c r="Q31" s="277"/>
      <c r="R31" s="277"/>
    </row>
    <row r="32" spans="1:29" s="248" customFormat="1" ht="14.25">
      <c r="A32" s="277"/>
      <c r="B32" s="287" t="s">
        <v>588</v>
      </c>
      <c r="C32" s="831"/>
      <c r="D32" s="277"/>
      <c r="E32" s="287"/>
      <c r="F32" s="277"/>
      <c r="G32" s="277"/>
      <c r="H32" s="808"/>
      <c r="I32" s="808"/>
      <c r="J32" s="277"/>
      <c r="K32" s="277"/>
      <c r="L32" s="277"/>
      <c r="M32" s="277"/>
      <c r="N32" s="277"/>
      <c r="O32" s="287"/>
      <c r="P32" s="277"/>
      <c r="Q32" s="277"/>
      <c r="R32" s="277"/>
    </row>
    <row r="33" spans="1:20" s="248" customFormat="1" ht="14.25">
      <c r="A33" s="277"/>
      <c r="B33" s="287" t="s">
        <v>585</v>
      </c>
      <c r="C33" s="831"/>
      <c r="D33" s="277"/>
      <c r="E33" s="287"/>
      <c r="F33" s="277"/>
      <c r="G33" s="277"/>
      <c r="H33" s="808"/>
      <c r="I33" s="808"/>
      <c r="J33" s="277"/>
      <c r="K33" s="277"/>
      <c r="L33" s="277"/>
      <c r="M33" s="277"/>
      <c r="N33" s="277"/>
      <c r="O33" s="287"/>
      <c r="P33" s="277"/>
      <c r="Q33" s="277"/>
      <c r="R33" s="277"/>
    </row>
    <row r="34" spans="1:20" ht="14.25">
      <c r="A34" s="277"/>
      <c r="B34" s="830" t="s">
        <v>586</v>
      </c>
      <c r="C34" s="830"/>
      <c r="D34" s="277"/>
      <c r="E34" s="277"/>
      <c r="F34" s="277"/>
      <c r="G34" s="277"/>
      <c r="H34" s="796"/>
      <c r="I34" s="796"/>
      <c r="J34" s="277"/>
      <c r="K34" s="277"/>
      <c r="L34" s="277"/>
      <c r="M34" s="277"/>
      <c r="N34" s="277"/>
      <c r="O34" s="277"/>
      <c r="P34" s="277"/>
      <c r="Q34" s="277"/>
      <c r="R34" s="277"/>
    </row>
    <row r="35" spans="1:20" ht="9" customHeight="1"/>
    <row r="39" spans="1:20">
      <c r="T39" s="286"/>
    </row>
    <row r="43" spans="1:20" ht="9" customHeight="1"/>
  </sheetData>
  <sheetProtection password="8355" sheet="1" objects="1" scenarios="1"/>
  <phoneticPr fontId="13" type="noConversion"/>
  <printOptions horizontalCentered="1"/>
  <pageMargins left="0.74803149606299213" right="0.74803149606299213" top="0.98425196850393704" bottom="0.98425196850393704" header="0.51181102362204722" footer="0.51181102362204722"/>
  <pageSetup paperSize="9" scale="56" fitToHeight="0" orientation="portrait" r:id="rId1"/>
  <headerFooter alignWithMargins="0">
    <oddHeader>&amp;CKPN Investor Relations</oddHeader>
    <oddFooter>&amp;L&amp;8Q2 2012&amp;C&amp;8&amp;A&amp;R&amp;8                   &amp;P/&amp;N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8"/>
  <sheetViews>
    <sheetView view="pageBreakPreview" zoomScale="90" zoomScaleNormal="100" zoomScaleSheetLayoutView="90" workbookViewId="0"/>
  </sheetViews>
  <sheetFormatPr defaultRowHeight="12"/>
  <cols>
    <col min="1" max="2" width="1.7109375" style="230" customWidth="1"/>
    <col min="3" max="3" width="47" style="230" customWidth="1"/>
    <col min="4" max="6" width="8.7109375" style="230" customWidth="1"/>
    <col min="7" max="7" width="1.7109375" style="230" customWidth="1"/>
    <col min="8" max="9" width="8.7109375" style="230" customWidth="1"/>
    <col min="10" max="10" width="1.7109375" style="230" customWidth="1"/>
    <col min="11" max="16" width="8.7109375" style="230" customWidth="1"/>
    <col min="17" max="18" width="1.7109375" style="230" customWidth="1"/>
    <col min="19" max="16384" width="9.140625" style="230"/>
  </cols>
  <sheetData>
    <row r="1" spans="1:18" ht="9" customHeight="1">
      <c r="A1" s="225"/>
      <c r="B1" s="226"/>
      <c r="C1" s="226"/>
      <c r="D1" s="269"/>
      <c r="E1" s="226"/>
      <c r="F1" s="269"/>
      <c r="G1" s="269"/>
      <c r="H1" s="269"/>
      <c r="I1" s="269"/>
      <c r="J1" s="269"/>
      <c r="K1" s="269"/>
      <c r="L1" s="269"/>
      <c r="M1" s="269"/>
      <c r="N1" s="269"/>
      <c r="O1" s="226"/>
      <c r="P1" s="269"/>
      <c r="Q1" s="269"/>
      <c r="R1" s="229"/>
    </row>
    <row r="2" spans="1:18">
      <c r="A2" s="225"/>
      <c r="B2" s="231"/>
      <c r="C2" s="270" t="s">
        <v>477</v>
      </c>
      <c r="D2" s="233" t="s">
        <v>533</v>
      </c>
      <c r="E2" s="159" t="s">
        <v>532</v>
      </c>
      <c r="F2" s="160" t="s">
        <v>436</v>
      </c>
      <c r="G2" s="160"/>
      <c r="H2" s="893" t="s">
        <v>516</v>
      </c>
      <c r="I2" s="776" t="s">
        <v>516</v>
      </c>
      <c r="J2" s="160"/>
      <c r="K2" s="127">
        <v>2011</v>
      </c>
      <c r="L2" s="160" t="s">
        <v>390</v>
      </c>
      <c r="M2" s="160" t="s">
        <v>356</v>
      </c>
      <c r="N2" s="233" t="s">
        <v>531</v>
      </c>
      <c r="O2" s="159" t="s">
        <v>312</v>
      </c>
      <c r="P2" s="160" t="s">
        <v>302</v>
      </c>
      <c r="Q2" s="272"/>
      <c r="R2" s="229"/>
    </row>
    <row r="3" spans="1:18">
      <c r="A3" s="225"/>
      <c r="B3" s="11"/>
      <c r="C3" s="9"/>
      <c r="D3" s="158"/>
      <c r="E3" s="159"/>
      <c r="F3" s="142"/>
      <c r="G3" s="142"/>
      <c r="H3" s="894" t="s">
        <v>534</v>
      </c>
      <c r="I3" s="777" t="s">
        <v>535</v>
      </c>
      <c r="J3" s="142"/>
      <c r="K3" s="142"/>
      <c r="L3" s="142"/>
      <c r="M3" s="142"/>
      <c r="N3" s="158"/>
      <c r="O3" s="159"/>
      <c r="P3" s="142"/>
      <c r="Q3" s="274"/>
      <c r="R3" s="229"/>
    </row>
    <row r="4" spans="1:18" ht="15.75">
      <c r="A4" s="225"/>
      <c r="B4" s="11"/>
      <c r="C4" s="9"/>
      <c r="D4" s="669"/>
      <c r="E4" s="675"/>
      <c r="F4" s="667"/>
      <c r="G4" s="667"/>
      <c r="H4" s="940"/>
      <c r="I4" s="809"/>
      <c r="J4" s="667"/>
      <c r="K4" s="667"/>
      <c r="L4" s="667"/>
      <c r="M4" s="667"/>
      <c r="N4" s="669"/>
      <c r="O4" s="675"/>
      <c r="P4" s="667"/>
      <c r="Q4" s="274"/>
      <c r="R4" s="229"/>
    </row>
    <row r="5" spans="1:18">
      <c r="A5" s="225"/>
      <c r="B5" s="11"/>
      <c r="C5" s="740" t="s">
        <v>389</v>
      </c>
      <c r="D5" s="824">
        <f>F5+E5</f>
        <v>683</v>
      </c>
      <c r="E5" s="799">
        <v>314</v>
      </c>
      <c r="F5" s="823">
        <v>369</v>
      </c>
      <c r="G5" s="362"/>
      <c r="H5" s="1006">
        <f>D5/N5-1</f>
        <v>-0.1277139208173691</v>
      </c>
      <c r="I5" s="1009">
        <f>E5/O5-1</f>
        <v>-0.19693094629156005</v>
      </c>
      <c r="J5" s="362"/>
      <c r="K5" s="823">
        <f>P5+O5+M5+L5</f>
        <v>1562</v>
      </c>
      <c r="L5" s="823">
        <v>420</v>
      </c>
      <c r="M5" s="823">
        <v>359</v>
      </c>
      <c r="N5" s="824">
        <f>P5+O5</f>
        <v>783</v>
      </c>
      <c r="O5" s="799">
        <v>391</v>
      </c>
      <c r="P5" s="823">
        <v>392</v>
      </c>
      <c r="Q5" s="133"/>
      <c r="R5" s="229"/>
    </row>
    <row r="6" spans="1:18">
      <c r="A6" s="225"/>
      <c r="B6" s="11"/>
      <c r="C6" s="9"/>
      <c r="D6" s="619"/>
      <c r="E6" s="609"/>
      <c r="F6" s="610"/>
      <c r="G6" s="610"/>
      <c r="H6" s="929"/>
      <c r="I6" s="810"/>
      <c r="J6" s="610"/>
      <c r="K6" s="610"/>
      <c r="L6" s="610"/>
      <c r="M6" s="610"/>
      <c r="N6" s="619"/>
      <c r="O6" s="609"/>
      <c r="P6" s="610"/>
      <c r="Q6" s="133"/>
      <c r="R6" s="229"/>
    </row>
    <row r="7" spans="1:18">
      <c r="A7" s="267"/>
      <c r="B7" s="7"/>
      <c r="C7" s="454" t="s">
        <v>609</v>
      </c>
      <c r="D7" s="472"/>
      <c r="E7" s="398"/>
      <c r="F7" s="397"/>
      <c r="G7" s="397"/>
      <c r="H7" s="941"/>
      <c r="I7" s="887"/>
      <c r="J7" s="397"/>
      <c r="K7" s="397"/>
      <c r="L7" s="397"/>
      <c r="M7" s="397"/>
      <c r="N7" s="472"/>
      <c r="O7" s="398"/>
      <c r="P7" s="397"/>
      <c r="Q7" s="7"/>
      <c r="R7" s="276"/>
    </row>
    <row r="8" spans="1:18" ht="14.25">
      <c r="A8" s="267"/>
      <c r="B8" s="116"/>
      <c r="C8" s="245" t="s">
        <v>292</v>
      </c>
      <c r="D8" s="481">
        <f t="shared" ref="D8:D9" si="0">E8</f>
        <v>25</v>
      </c>
      <c r="E8" s="470">
        <v>25</v>
      </c>
      <c r="F8" s="397">
        <v>25</v>
      </c>
      <c r="G8" s="397"/>
      <c r="H8" s="1011">
        <f t="shared" ref="H8:H9" si="1">D8/N8-1</f>
        <v>0</v>
      </c>
      <c r="I8" s="1010">
        <f t="shared" ref="I8:I9" si="2">E8/O8-1</f>
        <v>0</v>
      </c>
      <c r="J8" s="397"/>
      <c r="K8" s="397">
        <f>L8</f>
        <v>25</v>
      </c>
      <c r="L8" s="397">
        <v>25</v>
      </c>
      <c r="M8" s="397">
        <v>25</v>
      </c>
      <c r="N8" s="481">
        <f t="shared" ref="N8:N9" si="3">O8</f>
        <v>25</v>
      </c>
      <c r="O8" s="470">
        <v>25</v>
      </c>
      <c r="P8" s="397">
        <v>25</v>
      </c>
      <c r="Q8" s="116"/>
      <c r="R8" s="276"/>
    </row>
    <row r="9" spans="1:18">
      <c r="A9" s="267"/>
      <c r="B9" s="116"/>
      <c r="C9" s="245" t="s">
        <v>76</v>
      </c>
      <c r="D9" s="481">
        <f t="shared" si="0"/>
        <v>12.9</v>
      </c>
      <c r="E9" s="398">
        <v>12.9</v>
      </c>
      <c r="F9" s="397">
        <v>14.2</v>
      </c>
      <c r="G9" s="397"/>
      <c r="H9" s="1011">
        <f t="shared" si="1"/>
        <v>-0.14569536423841056</v>
      </c>
      <c r="I9" s="1010">
        <f t="shared" si="2"/>
        <v>-0.14569536423841056</v>
      </c>
      <c r="J9" s="397"/>
      <c r="K9" s="397">
        <f>L9</f>
        <v>15.1</v>
      </c>
      <c r="L9" s="397">
        <v>15.1</v>
      </c>
      <c r="M9" s="397">
        <v>16</v>
      </c>
      <c r="N9" s="481">
        <f t="shared" si="3"/>
        <v>15.1</v>
      </c>
      <c r="O9" s="398">
        <v>15.1</v>
      </c>
      <c r="P9" s="397">
        <v>14.6</v>
      </c>
      <c r="Q9" s="116"/>
      <c r="R9" s="276"/>
    </row>
    <row r="10" spans="1:18">
      <c r="A10" s="225"/>
      <c r="B10" s="11"/>
      <c r="C10" s="237"/>
      <c r="D10" s="497"/>
      <c r="E10" s="253"/>
      <c r="F10" s="132"/>
      <c r="G10" s="132"/>
      <c r="H10" s="942"/>
      <c r="I10" s="811"/>
      <c r="J10" s="132"/>
      <c r="K10" s="132"/>
      <c r="L10" s="132"/>
      <c r="M10" s="132"/>
      <c r="N10" s="497"/>
      <c r="O10" s="253"/>
      <c r="P10" s="132"/>
      <c r="Q10" s="266"/>
      <c r="R10" s="229"/>
    </row>
    <row r="11" spans="1:18" ht="9" customHeight="1">
      <c r="A11" s="225"/>
      <c r="B11" s="226"/>
      <c r="C11" s="226"/>
      <c r="D11" s="269"/>
      <c r="E11" s="226"/>
      <c r="F11" s="269"/>
      <c r="G11" s="269"/>
      <c r="H11" s="269"/>
      <c r="I11" s="269"/>
      <c r="J11" s="269"/>
      <c r="K11" s="269"/>
      <c r="L11" s="269"/>
      <c r="M11" s="269"/>
      <c r="N11" s="269"/>
      <c r="O11" s="226"/>
      <c r="P11" s="269"/>
      <c r="Q11" s="269"/>
      <c r="R11" s="229"/>
    </row>
    <row r="12" spans="1:18" s="243" customFormat="1" ht="14.25">
      <c r="A12" s="277"/>
      <c r="B12" s="184"/>
      <c r="C12" s="248"/>
      <c r="D12" s="277"/>
      <c r="E12" s="280"/>
      <c r="F12" s="277"/>
      <c r="G12" s="277"/>
      <c r="H12" s="277"/>
      <c r="I12" s="277"/>
      <c r="J12" s="277"/>
      <c r="K12" s="277"/>
      <c r="L12" s="277"/>
      <c r="M12" s="277"/>
      <c r="N12" s="277"/>
      <c r="O12" s="280"/>
      <c r="P12" s="277"/>
      <c r="Q12" s="277"/>
      <c r="R12" s="277"/>
    </row>
    <row r="13" spans="1:18" s="243" customFormat="1"/>
    <row r="126" spans="1:18" s="281" customFormat="1">
      <c r="A126" s="230"/>
      <c r="B126" s="230"/>
      <c r="C126" s="230"/>
      <c r="D126" s="230"/>
      <c r="E126" s="230"/>
      <c r="F126" s="230"/>
      <c r="G126" s="230"/>
      <c r="H126" s="230"/>
      <c r="I126" s="230"/>
      <c r="J126" s="230"/>
      <c r="K126" s="230"/>
      <c r="L126" s="230"/>
      <c r="M126" s="230"/>
      <c r="N126" s="230"/>
      <c r="O126" s="230"/>
      <c r="P126" s="230"/>
      <c r="Q126" s="230"/>
      <c r="R126" s="230"/>
    </row>
    <row r="138" spans="1:18" s="281" customFormat="1">
      <c r="A138" s="230"/>
      <c r="B138" s="230"/>
      <c r="C138" s="230"/>
      <c r="D138" s="230"/>
      <c r="E138" s="230"/>
      <c r="F138" s="230"/>
      <c r="G138" s="230"/>
      <c r="H138" s="230"/>
      <c r="I138" s="230"/>
      <c r="J138" s="230"/>
      <c r="K138" s="230"/>
      <c r="L138" s="230"/>
      <c r="M138" s="230"/>
      <c r="N138" s="230"/>
      <c r="O138" s="230"/>
      <c r="P138" s="230"/>
      <c r="Q138" s="230"/>
      <c r="R138" s="230"/>
    </row>
  </sheetData>
  <sheetProtection password="8355" sheet="1" objects="1" scenarios="1"/>
  <printOptions horizontalCentered="1"/>
  <pageMargins left="0.74803149606299213" right="0.74803149606299213" top="0.98425196850393704" bottom="0.98425196850393704" header="0.51181102362204722" footer="0.51181102362204722"/>
  <pageSetup paperSize="9" scale="56" fitToHeight="0" orientation="portrait" r:id="rId1"/>
  <headerFooter alignWithMargins="0">
    <oddHeader>&amp;CKPN Investor Relations</oddHeader>
    <oddFooter>&amp;L&amp;8Q2 2012&amp;C&amp;8&amp;A&amp;R&amp;8                   &amp;P/&amp;N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view="pageBreakPreview" zoomScale="90" zoomScaleNormal="100" zoomScaleSheetLayoutView="90" workbookViewId="0"/>
  </sheetViews>
  <sheetFormatPr defaultRowHeight="12"/>
  <cols>
    <col min="1" max="2" width="1.7109375" style="230" customWidth="1"/>
    <col min="3" max="3" width="47" style="230" customWidth="1"/>
    <col min="4" max="6" width="8.7109375" style="230" customWidth="1"/>
    <col min="7" max="7" width="1.7109375" style="230" customWidth="1"/>
    <col min="8" max="9" width="8.7109375" style="230" customWidth="1"/>
    <col min="10" max="10" width="1.7109375" style="230" customWidth="1"/>
    <col min="11" max="16" width="8.7109375" style="230" customWidth="1"/>
    <col min="17" max="18" width="1.7109375" style="230" customWidth="1"/>
    <col min="19" max="16384" width="9.140625" style="230"/>
  </cols>
  <sheetData>
    <row r="1" spans="1:18" ht="9" customHeight="1">
      <c r="A1" s="225"/>
      <c r="B1" s="226"/>
      <c r="C1" s="226"/>
      <c r="D1" s="269"/>
      <c r="E1" s="226"/>
      <c r="F1" s="269"/>
      <c r="G1" s="269"/>
      <c r="H1" s="226"/>
      <c r="I1" s="226"/>
      <c r="J1" s="269"/>
      <c r="K1" s="269"/>
      <c r="L1" s="269"/>
      <c r="M1" s="269"/>
      <c r="N1" s="269"/>
      <c r="O1" s="226"/>
      <c r="P1" s="269"/>
      <c r="Q1" s="269"/>
      <c r="R1" s="229"/>
    </row>
    <row r="2" spans="1:18" s="243" customFormat="1">
      <c r="A2" s="225"/>
      <c r="B2" s="231"/>
      <c r="C2" s="278" t="s">
        <v>234</v>
      </c>
      <c r="D2" s="233" t="s">
        <v>533</v>
      </c>
      <c r="E2" s="159" t="s">
        <v>532</v>
      </c>
      <c r="F2" s="160" t="s">
        <v>436</v>
      </c>
      <c r="G2" s="160"/>
      <c r="H2" s="893" t="s">
        <v>516</v>
      </c>
      <c r="I2" s="776" t="s">
        <v>516</v>
      </c>
      <c r="J2" s="160"/>
      <c r="K2" s="127">
        <v>2011</v>
      </c>
      <c r="L2" s="160" t="s">
        <v>390</v>
      </c>
      <c r="M2" s="160" t="s">
        <v>356</v>
      </c>
      <c r="N2" s="233" t="s">
        <v>531</v>
      </c>
      <c r="O2" s="159" t="s">
        <v>312</v>
      </c>
      <c r="P2" s="160" t="s">
        <v>302</v>
      </c>
      <c r="Q2" s="9"/>
      <c r="R2" s="229"/>
    </row>
    <row r="3" spans="1:18" s="243" customFormat="1">
      <c r="A3" s="262"/>
      <c r="B3" s="263"/>
      <c r="C3" s="279" t="s">
        <v>387</v>
      </c>
      <c r="D3" s="158"/>
      <c r="E3" s="159"/>
      <c r="F3" s="163"/>
      <c r="G3" s="163"/>
      <c r="H3" s="913" t="s">
        <v>534</v>
      </c>
      <c r="I3" s="159" t="s">
        <v>535</v>
      </c>
      <c r="J3" s="163"/>
      <c r="K3" s="163"/>
      <c r="L3" s="163"/>
      <c r="M3" s="163"/>
      <c r="N3" s="158"/>
      <c r="O3" s="159"/>
      <c r="P3" s="163"/>
      <c r="Q3" s="127"/>
      <c r="R3" s="262"/>
    </row>
    <row r="4" spans="1:18" s="243" customFormat="1">
      <c r="A4" s="225"/>
      <c r="B4" s="11"/>
      <c r="C4" s="237"/>
      <c r="D4" s="284"/>
      <c r="E4" s="285"/>
      <c r="F4" s="246"/>
      <c r="G4" s="246"/>
      <c r="H4" s="943"/>
      <c r="I4" s="285"/>
      <c r="J4" s="246"/>
      <c r="K4" s="246"/>
      <c r="L4" s="246"/>
      <c r="M4" s="246"/>
      <c r="N4" s="284"/>
      <c r="O4" s="285"/>
      <c r="P4" s="246"/>
      <c r="Q4" s="266"/>
      <c r="R4" s="229"/>
    </row>
    <row r="5" spans="1:18" s="243" customFormat="1" ht="14.25">
      <c r="A5" s="267"/>
      <c r="B5" s="116"/>
      <c r="C5" s="245" t="s">
        <v>506</v>
      </c>
      <c r="D5" s="396">
        <f>F5+E5</f>
        <v>13.1</v>
      </c>
      <c r="E5" s="986">
        <v>6.8</v>
      </c>
      <c r="F5" s="873">
        <v>6.3</v>
      </c>
      <c r="G5" s="397"/>
      <c r="H5" s="896">
        <f>D5/N5-1</f>
        <v>3.1496062992125928E-2</v>
      </c>
      <c r="I5" s="327">
        <f>E5/O5-1</f>
        <v>6.25E-2</v>
      </c>
      <c r="J5" s="397"/>
      <c r="K5" s="873">
        <v>25.6</v>
      </c>
      <c r="L5" s="397">
        <v>6.3</v>
      </c>
      <c r="M5" s="873">
        <v>6.6</v>
      </c>
      <c r="N5" s="396">
        <f>P5+O5</f>
        <v>12.7</v>
      </c>
      <c r="O5" s="398">
        <v>6.4</v>
      </c>
      <c r="P5" s="873">
        <v>6.3</v>
      </c>
      <c r="Q5" s="116"/>
      <c r="R5" s="267"/>
    </row>
    <row r="6" spans="1:18" s="243" customFormat="1">
      <c r="A6" s="267"/>
      <c r="B6" s="116"/>
      <c r="C6" s="245"/>
      <c r="D6" s="396"/>
      <c r="E6" s="986"/>
      <c r="F6" s="397"/>
      <c r="G6" s="397"/>
      <c r="H6" s="896"/>
      <c r="I6" s="327"/>
      <c r="J6" s="397"/>
      <c r="K6" s="397"/>
      <c r="L6" s="397"/>
      <c r="M6" s="397"/>
      <c r="N6" s="396"/>
      <c r="O6" s="398"/>
      <c r="P6" s="397"/>
      <c r="Q6" s="116"/>
      <c r="R6" s="267"/>
    </row>
    <row r="7" spans="1:18" s="243" customFormat="1" ht="14.25">
      <c r="A7" s="267"/>
      <c r="B7" s="116"/>
      <c r="C7" s="288" t="s">
        <v>507</v>
      </c>
      <c r="D7" s="974">
        <v>3.9</v>
      </c>
      <c r="E7" s="986">
        <v>3.9</v>
      </c>
      <c r="F7" s="397">
        <v>4</v>
      </c>
      <c r="G7" s="397"/>
      <c r="H7" s="896">
        <f>D7/N7-1</f>
        <v>5.4054054054053946E-2</v>
      </c>
      <c r="I7" s="327">
        <f>E7/O7-1</f>
        <v>2.6315789473684292E-2</v>
      </c>
      <c r="J7" s="397"/>
      <c r="K7" s="397">
        <v>3.8</v>
      </c>
      <c r="L7" s="397">
        <v>3.9</v>
      </c>
      <c r="M7" s="397">
        <v>3.9</v>
      </c>
      <c r="N7" s="974">
        <v>3.7</v>
      </c>
      <c r="O7" s="398">
        <v>3.8</v>
      </c>
      <c r="P7" s="397">
        <v>3.6</v>
      </c>
      <c r="Q7" s="116"/>
      <c r="R7" s="267"/>
    </row>
    <row r="8" spans="1:18" s="243" customFormat="1">
      <c r="A8" s="225"/>
      <c r="B8" s="11"/>
      <c r="C8" s="237"/>
      <c r="D8" s="467"/>
      <c r="E8" s="247"/>
      <c r="F8" s="275"/>
      <c r="G8" s="275"/>
      <c r="H8" s="944"/>
      <c r="I8" s="247"/>
      <c r="J8" s="275"/>
      <c r="K8" s="275"/>
      <c r="L8" s="275"/>
      <c r="M8" s="275"/>
      <c r="N8" s="467"/>
      <c r="O8" s="247"/>
      <c r="P8" s="275"/>
      <c r="Q8" s="266"/>
      <c r="R8" s="229"/>
    </row>
    <row r="9" spans="1:18" ht="9" customHeight="1">
      <c r="A9" s="225"/>
      <c r="B9" s="226"/>
      <c r="C9" s="226"/>
      <c r="D9" s="269"/>
      <c r="E9" s="226"/>
      <c r="F9" s="269"/>
      <c r="G9" s="269"/>
      <c r="H9" s="226"/>
      <c r="I9" s="226"/>
      <c r="J9" s="269"/>
      <c r="K9" s="269"/>
      <c r="L9" s="269"/>
      <c r="M9" s="269"/>
      <c r="N9" s="269"/>
      <c r="O9" s="226"/>
      <c r="P9" s="269"/>
      <c r="Q9" s="269"/>
      <c r="R9" s="229"/>
    </row>
    <row r="10" spans="1:18" s="243" customFormat="1" ht="14.25">
      <c r="A10" s="277"/>
      <c r="B10" s="280" t="s">
        <v>587</v>
      </c>
      <c r="C10" s="248"/>
      <c r="D10" s="277"/>
      <c r="E10" s="280"/>
      <c r="F10" s="277"/>
      <c r="G10" s="277"/>
      <c r="H10" s="280"/>
      <c r="I10" s="280"/>
      <c r="J10" s="277"/>
      <c r="K10" s="277"/>
      <c r="L10" s="277"/>
      <c r="M10" s="277"/>
      <c r="N10" s="277"/>
      <c r="O10" s="280"/>
      <c r="P10" s="277"/>
      <c r="Q10" s="277"/>
      <c r="R10" s="277"/>
    </row>
    <row r="11" spans="1:18" s="243" customFormat="1">
      <c r="A11" s="889"/>
      <c r="B11" s="889"/>
      <c r="C11" s="889"/>
      <c r="D11" s="889"/>
      <c r="E11" s="889"/>
      <c r="F11" s="889"/>
      <c r="G11" s="889"/>
      <c r="H11" s="889"/>
      <c r="I11" s="889"/>
      <c r="J11" s="889"/>
      <c r="K11" s="889"/>
      <c r="L11" s="889"/>
      <c r="M11" s="889"/>
      <c r="N11" s="889"/>
      <c r="O11" s="889"/>
      <c r="P11" s="889"/>
      <c r="Q11" s="889"/>
      <c r="R11" s="889"/>
    </row>
  </sheetData>
  <sheetProtection password="8355" sheet="1" objects="1" scenarios="1"/>
  <phoneticPr fontId="13" type="noConversion"/>
  <printOptions horizontalCentered="1"/>
  <pageMargins left="0.74803149606299213" right="0.74803149606299213" top="0.98425196850393704" bottom="0.98425196850393704" header="0.51181102362204722" footer="0.51181102362204722"/>
  <pageSetup paperSize="9" scale="56" fitToHeight="0" orientation="portrait" r:id="rId1"/>
  <headerFooter alignWithMargins="0">
    <oddHeader>&amp;CKPN Investor Relations</oddHeader>
    <oddFooter>&amp;L&amp;8Q2 2012&amp;C&amp;8&amp;A&amp;R&amp;8                   &amp;P/&amp;N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5"/>
  <sheetViews>
    <sheetView view="pageBreakPreview" zoomScale="90" zoomScaleNormal="100" zoomScaleSheetLayoutView="90" workbookViewId="0"/>
  </sheetViews>
  <sheetFormatPr defaultRowHeight="12"/>
  <cols>
    <col min="1" max="2" width="1.7109375" style="230" customWidth="1"/>
    <col min="3" max="3" width="47" style="230" customWidth="1"/>
    <col min="4" max="6" width="8.7109375" style="230" customWidth="1"/>
    <col min="7" max="7" width="1.7109375" style="230" customWidth="1"/>
    <col min="8" max="9" width="8.7109375" style="207" customWidth="1"/>
    <col min="10" max="10" width="1.7109375" style="230" customWidth="1"/>
    <col min="11" max="16" width="8.7109375" style="230" customWidth="1"/>
    <col min="17" max="18" width="1.7109375" style="230" customWidth="1"/>
    <col min="19" max="19" width="1.140625" style="248" customWidth="1"/>
    <col min="20" max="16384" width="9.140625" style="230"/>
  </cols>
  <sheetData>
    <row r="1" spans="1:22" ht="8.25" customHeight="1">
      <c r="A1" s="229"/>
      <c r="B1" s="226"/>
      <c r="C1" s="226"/>
      <c r="D1" s="227"/>
      <c r="E1" s="227"/>
      <c r="F1" s="227"/>
      <c r="G1" s="227"/>
      <c r="H1" s="153"/>
      <c r="I1" s="153"/>
      <c r="J1" s="227"/>
      <c r="K1" s="227"/>
      <c r="L1" s="227"/>
      <c r="M1" s="227"/>
      <c r="N1" s="227"/>
      <c r="O1" s="227"/>
      <c r="P1" s="227"/>
      <c r="Q1" s="228"/>
      <c r="R1" s="229"/>
    </row>
    <row r="2" spans="1:22">
      <c r="A2" s="225"/>
      <c r="B2" s="231"/>
      <c r="C2" s="232" t="s">
        <v>40</v>
      </c>
      <c r="D2" s="233" t="s">
        <v>533</v>
      </c>
      <c r="E2" s="159" t="s">
        <v>532</v>
      </c>
      <c r="F2" s="160" t="s">
        <v>436</v>
      </c>
      <c r="G2" s="160"/>
      <c r="H2" s="893" t="s">
        <v>516</v>
      </c>
      <c r="I2" s="776" t="s">
        <v>516</v>
      </c>
      <c r="J2" s="160"/>
      <c r="K2" s="127">
        <v>2011</v>
      </c>
      <c r="L2" s="160" t="s">
        <v>390</v>
      </c>
      <c r="M2" s="160" t="s">
        <v>356</v>
      </c>
      <c r="N2" s="233" t="s">
        <v>531</v>
      </c>
      <c r="O2" s="159" t="s">
        <v>312</v>
      </c>
      <c r="P2" s="920" t="s">
        <v>302</v>
      </c>
      <c r="Q2" s="236"/>
      <c r="R2" s="229"/>
    </row>
    <row r="3" spans="1:22">
      <c r="A3" s="225"/>
      <c r="B3" s="11"/>
      <c r="C3" s="237"/>
      <c r="D3" s="158"/>
      <c r="E3" s="159"/>
      <c r="F3" s="142"/>
      <c r="G3" s="142"/>
      <c r="H3" s="893" t="s">
        <v>534</v>
      </c>
      <c r="I3" s="791" t="s">
        <v>535</v>
      </c>
      <c r="J3" s="142"/>
      <c r="K3" s="142"/>
      <c r="L3" s="142"/>
      <c r="M3" s="142"/>
      <c r="N3" s="158"/>
      <c r="O3" s="159"/>
      <c r="P3" s="926"/>
      <c r="Q3" s="239"/>
      <c r="R3" s="229"/>
    </row>
    <row r="4" spans="1:22" ht="15.75">
      <c r="A4" s="225"/>
      <c r="B4" s="11"/>
      <c r="C4" s="237"/>
      <c r="D4" s="669"/>
      <c r="E4" s="675"/>
      <c r="F4" s="667"/>
      <c r="G4" s="667"/>
      <c r="H4" s="937"/>
      <c r="I4" s="800"/>
      <c r="J4" s="667"/>
      <c r="K4" s="667"/>
      <c r="L4" s="667"/>
      <c r="M4" s="667"/>
      <c r="N4" s="669"/>
      <c r="O4" s="675"/>
      <c r="P4" s="945"/>
      <c r="Q4" s="239"/>
      <c r="R4" s="229"/>
    </row>
    <row r="5" spans="1:22">
      <c r="A5" s="240"/>
      <c r="B5" s="5"/>
      <c r="C5" s="454" t="s">
        <v>389</v>
      </c>
      <c r="D5" s="1105">
        <f>F5+E5</f>
        <v>1979</v>
      </c>
      <c r="E5" s="1106">
        <f>E6+E7+E8</f>
        <v>1008</v>
      </c>
      <c r="F5" s="1107">
        <f>F6+F7+F8</f>
        <v>971</v>
      </c>
      <c r="G5" s="1107"/>
      <c r="H5" s="1098">
        <f>D5/N5-1</f>
        <v>2.2739018087855278E-2</v>
      </c>
      <c r="I5" s="1153">
        <f>E5/O5-1</f>
        <v>1.921132457027297E-2</v>
      </c>
      <c r="J5" s="1107"/>
      <c r="K5" s="1107">
        <f>K6+K7+K8</f>
        <v>3979</v>
      </c>
      <c r="L5" s="1107">
        <f>L6+L7+L8</f>
        <v>1011</v>
      </c>
      <c r="M5" s="1107">
        <f>M6+M7+M8</f>
        <v>1033</v>
      </c>
      <c r="N5" s="1105">
        <f>P5+O5</f>
        <v>1935</v>
      </c>
      <c r="O5" s="1106">
        <f>O6+O7+O8</f>
        <v>989</v>
      </c>
      <c r="P5" s="1108">
        <f>P6+P7+P8</f>
        <v>946</v>
      </c>
      <c r="Q5" s="239"/>
      <c r="R5" s="229"/>
    </row>
    <row r="6" spans="1:22">
      <c r="A6" s="240"/>
      <c r="B6" s="620"/>
      <c r="C6" s="241" t="s">
        <v>38</v>
      </c>
      <c r="D6" s="1154">
        <f t="shared" ref="D6:D7" si="0">F6+E6</f>
        <v>1558</v>
      </c>
      <c r="E6" s="1155">
        <v>791</v>
      </c>
      <c r="F6" s="1156">
        <v>767</v>
      </c>
      <c r="G6" s="1156"/>
      <c r="H6" s="1078">
        <f t="shared" ref="H6:H7" si="1">D6/N6-1</f>
        <v>3.590425531914887E-2</v>
      </c>
      <c r="I6" s="1079">
        <f t="shared" ref="I6:I7" si="2">E6/O6-1</f>
        <v>2.9947916666666741E-2</v>
      </c>
      <c r="J6" s="1156"/>
      <c r="K6" s="1156">
        <f t="shared" ref="K6:K7" si="3">L6+O6+P6+M6</f>
        <v>3099</v>
      </c>
      <c r="L6" s="1156">
        <v>790</v>
      </c>
      <c r="M6" s="1156">
        <v>805</v>
      </c>
      <c r="N6" s="1154">
        <f t="shared" ref="N6:N7" si="4">P6+O6</f>
        <v>1504</v>
      </c>
      <c r="O6" s="1155">
        <v>768</v>
      </c>
      <c r="P6" s="1157">
        <v>736</v>
      </c>
      <c r="Q6" s="239"/>
      <c r="R6" s="229"/>
      <c r="T6" s="242"/>
      <c r="U6" s="207"/>
    </row>
    <row r="7" spans="1:22">
      <c r="A7" s="240"/>
      <c r="B7" s="620"/>
      <c r="C7" s="241" t="s">
        <v>39</v>
      </c>
      <c r="D7" s="1154">
        <f t="shared" si="0"/>
        <v>350</v>
      </c>
      <c r="E7" s="1155">
        <v>180</v>
      </c>
      <c r="F7" s="1156">
        <v>170</v>
      </c>
      <c r="G7" s="1156"/>
      <c r="H7" s="1078">
        <f t="shared" si="1"/>
        <v>5.7401812688821829E-2</v>
      </c>
      <c r="I7" s="1079">
        <f t="shared" si="2"/>
        <v>5.2631578947368363E-2</v>
      </c>
      <c r="J7" s="1156"/>
      <c r="K7" s="1156">
        <f t="shared" si="3"/>
        <v>687</v>
      </c>
      <c r="L7" s="1156">
        <v>180</v>
      </c>
      <c r="M7" s="1156">
        <v>176</v>
      </c>
      <c r="N7" s="1154">
        <f t="shared" si="4"/>
        <v>331</v>
      </c>
      <c r="O7" s="1155">
        <v>171</v>
      </c>
      <c r="P7" s="1157">
        <v>160</v>
      </c>
      <c r="Q7" s="239"/>
      <c r="R7" s="229"/>
      <c r="T7" s="242"/>
      <c r="U7" s="207"/>
      <c r="V7" s="207"/>
    </row>
    <row r="8" spans="1:22" ht="14.25">
      <c r="A8" s="225"/>
      <c r="B8" s="1151"/>
      <c r="C8" s="241" t="s">
        <v>551</v>
      </c>
      <c r="D8" s="1158">
        <v>71</v>
      </c>
      <c r="E8" s="1155">
        <v>37</v>
      </c>
      <c r="F8" s="1156">
        <v>34</v>
      </c>
      <c r="G8" s="1156"/>
      <c r="H8" s="1159">
        <v>-0.29000000000000004</v>
      </c>
      <c r="I8" s="1160">
        <v>-0.26</v>
      </c>
      <c r="J8" s="1156"/>
      <c r="K8" s="1156">
        <v>193</v>
      </c>
      <c r="L8" s="1156">
        <v>41</v>
      </c>
      <c r="M8" s="1156">
        <v>52</v>
      </c>
      <c r="N8" s="1158">
        <v>100</v>
      </c>
      <c r="O8" s="1155">
        <v>50</v>
      </c>
      <c r="P8" s="1157">
        <v>50</v>
      </c>
      <c r="Q8" s="239"/>
      <c r="R8" s="229"/>
    </row>
    <row r="9" spans="1:22">
      <c r="A9" s="225"/>
      <c r="B9" s="11"/>
      <c r="C9" s="237"/>
      <c r="D9" s="497"/>
      <c r="E9" s="253"/>
      <c r="F9" s="132"/>
      <c r="G9" s="132"/>
      <c r="H9" s="942"/>
      <c r="I9" s="129"/>
      <c r="J9" s="132"/>
      <c r="K9" s="132"/>
      <c r="L9" s="132"/>
      <c r="M9" s="132"/>
      <c r="N9" s="497"/>
      <c r="O9" s="253"/>
      <c r="P9" s="1152"/>
      <c r="Q9" s="239"/>
      <c r="R9" s="229"/>
      <c r="S9" s="249"/>
      <c r="U9" s="242"/>
    </row>
    <row r="10" spans="1:22" ht="8.25" customHeight="1">
      <c r="A10" s="225"/>
      <c r="B10" s="226"/>
      <c r="C10" s="226"/>
      <c r="D10" s="227"/>
      <c r="E10" s="227"/>
      <c r="F10" s="227"/>
      <c r="G10" s="227"/>
      <c r="H10" s="153"/>
      <c r="I10" s="153"/>
      <c r="J10" s="227"/>
      <c r="K10" s="227"/>
      <c r="L10" s="227"/>
      <c r="M10" s="227"/>
      <c r="N10" s="227"/>
      <c r="O10" s="227"/>
      <c r="P10" s="227"/>
      <c r="Q10" s="228"/>
      <c r="R10" s="229"/>
    </row>
    <row r="11" spans="1:22" ht="14.25">
      <c r="A11" s="249"/>
      <c r="B11" s="257" t="s">
        <v>336</v>
      </c>
      <c r="C11" s="248"/>
      <c r="D11" s="248"/>
      <c r="E11" s="248"/>
      <c r="F11" s="248"/>
      <c r="G11" s="248"/>
      <c r="H11" s="796"/>
      <c r="I11" s="796"/>
      <c r="J11" s="248"/>
      <c r="K11" s="248"/>
      <c r="L11" s="248"/>
      <c r="M11" s="248"/>
      <c r="N11" s="248"/>
      <c r="O11" s="248"/>
      <c r="P11" s="248"/>
      <c r="Q11" s="248"/>
      <c r="R11" s="248"/>
    </row>
    <row r="12" spans="1:22" ht="14.25">
      <c r="A12" s="249"/>
      <c r="B12" s="257" t="s">
        <v>550</v>
      </c>
      <c r="C12" s="248"/>
      <c r="D12" s="248"/>
      <c r="E12" s="248"/>
      <c r="F12" s="248"/>
      <c r="G12" s="248"/>
      <c r="H12" s="796"/>
      <c r="I12" s="796"/>
      <c r="J12" s="248"/>
      <c r="K12" s="248"/>
      <c r="L12" s="248"/>
      <c r="M12" s="248"/>
      <c r="N12" s="248"/>
      <c r="O12" s="248"/>
      <c r="P12" s="248"/>
      <c r="Q12" s="248"/>
      <c r="R12" s="248"/>
    </row>
    <row r="13" spans="1:22">
      <c r="A13" s="248"/>
      <c r="B13" s="248"/>
      <c r="C13" s="248"/>
      <c r="D13" s="248"/>
      <c r="E13" s="248"/>
      <c r="F13" s="248"/>
      <c r="G13" s="248"/>
      <c r="H13" s="796"/>
      <c r="I13" s="796"/>
      <c r="J13" s="248"/>
      <c r="K13" s="248"/>
      <c r="L13" s="248"/>
      <c r="M13" s="248"/>
      <c r="N13" s="248"/>
      <c r="O13" s="248"/>
      <c r="P13" s="248"/>
      <c r="Q13" s="248"/>
      <c r="R13" s="248"/>
    </row>
    <row r="14" spans="1:22" ht="8.25" customHeight="1">
      <c r="A14" s="225"/>
      <c r="B14" s="226"/>
      <c r="C14" s="226"/>
      <c r="D14" s="227"/>
      <c r="E14" s="227"/>
      <c r="F14" s="227"/>
      <c r="G14" s="227"/>
      <c r="H14" s="153"/>
      <c r="I14" s="153"/>
      <c r="J14" s="227"/>
      <c r="K14" s="227"/>
      <c r="L14" s="227"/>
      <c r="M14" s="227"/>
      <c r="N14" s="227"/>
      <c r="O14" s="227"/>
      <c r="P14" s="227"/>
      <c r="Q14" s="228"/>
      <c r="R14" s="229"/>
    </row>
    <row r="15" spans="1:22">
      <c r="A15" s="225"/>
      <c r="B15" s="231"/>
      <c r="C15" s="232" t="s">
        <v>38</v>
      </c>
      <c r="D15" s="233" t="s">
        <v>533</v>
      </c>
      <c r="E15" s="159" t="s">
        <v>532</v>
      </c>
      <c r="F15" s="160" t="s">
        <v>436</v>
      </c>
      <c r="G15" s="160"/>
      <c r="H15" s="893" t="s">
        <v>516</v>
      </c>
      <c r="I15" s="776" t="s">
        <v>516</v>
      </c>
      <c r="J15" s="160"/>
      <c r="K15" s="127">
        <v>2011</v>
      </c>
      <c r="L15" s="160" t="s">
        <v>390</v>
      </c>
      <c r="M15" s="160" t="s">
        <v>356</v>
      </c>
      <c r="N15" s="233" t="s">
        <v>531</v>
      </c>
      <c r="O15" s="159" t="s">
        <v>312</v>
      </c>
      <c r="P15" s="920" t="s">
        <v>302</v>
      </c>
      <c r="Q15" s="236"/>
      <c r="R15" s="229"/>
    </row>
    <row r="16" spans="1:22">
      <c r="A16" s="225"/>
      <c r="B16" s="11"/>
      <c r="C16" s="237"/>
      <c r="D16" s="158"/>
      <c r="E16" s="159"/>
      <c r="F16" s="163"/>
      <c r="G16" s="163"/>
      <c r="H16" s="893" t="s">
        <v>534</v>
      </c>
      <c r="I16" s="791" t="s">
        <v>535</v>
      </c>
      <c r="J16" s="163"/>
      <c r="K16" s="163"/>
      <c r="L16" s="163"/>
      <c r="M16" s="163"/>
      <c r="N16" s="158"/>
      <c r="O16" s="159"/>
      <c r="P16" s="739"/>
      <c r="Q16" s="239"/>
      <c r="R16" s="229"/>
    </row>
    <row r="17" spans="1:23">
      <c r="A17" s="225"/>
      <c r="B17" s="11"/>
      <c r="C17" s="237"/>
      <c r="D17" s="158"/>
      <c r="E17" s="188"/>
      <c r="F17" s="160"/>
      <c r="G17" s="160"/>
      <c r="H17" s="895"/>
      <c r="I17" s="169"/>
      <c r="J17" s="160"/>
      <c r="K17" s="160"/>
      <c r="L17" s="160"/>
      <c r="M17" s="160"/>
      <c r="N17" s="158"/>
      <c r="O17" s="188"/>
      <c r="P17" s="739"/>
      <c r="Q17" s="239"/>
      <c r="R17" s="229"/>
      <c r="T17" s="250"/>
    </row>
    <row r="18" spans="1:23" ht="14.25">
      <c r="A18" s="225"/>
      <c r="B18" s="11"/>
      <c r="C18" s="454" t="s">
        <v>65</v>
      </c>
      <c r="D18" s="498"/>
      <c r="E18" s="489"/>
      <c r="F18" s="490"/>
      <c r="G18" s="490"/>
      <c r="H18" s="938"/>
      <c r="I18" s="804"/>
      <c r="J18" s="490"/>
      <c r="K18" s="490"/>
      <c r="L18" s="490"/>
      <c r="M18" s="490"/>
      <c r="N18" s="498"/>
      <c r="O18" s="489"/>
      <c r="P18" s="946"/>
      <c r="Q18" s="239"/>
      <c r="R18" s="229"/>
    </row>
    <row r="19" spans="1:23">
      <c r="A19" s="8"/>
      <c r="B19" s="10"/>
      <c r="C19" s="245" t="s">
        <v>350</v>
      </c>
      <c r="D19" s="882">
        <v>0.158</v>
      </c>
      <c r="E19" s="992">
        <v>0.159</v>
      </c>
      <c r="F19" s="883">
        <v>0.157</v>
      </c>
      <c r="G19" s="409"/>
      <c r="H19" s="896"/>
      <c r="I19" s="327"/>
      <c r="J19" s="409"/>
      <c r="K19" s="883">
        <v>0.158</v>
      </c>
      <c r="L19" s="883">
        <v>0.159</v>
      </c>
      <c r="M19" s="409">
        <v>0.16</v>
      </c>
      <c r="N19" s="882">
        <v>0.157</v>
      </c>
      <c r="O19" s="367">
        <v>0.158</v>
      </c>
      <c r="P19" s="883">
        <v>0.155</v>
      </c>
      <c r="Q19" s="239"/>
      <c r="R19" s="229"/>
    </row>
    <row r="20" spans="1:23">
      <c r="A20" s="251"/>
      <c r="B20" s="11"/>
      <c r="C20" s="237"/>
      <c r="D20" s="472"/>
      <c r="E20" s="418"/>
      <c r="F20" s="394"/>
      <c r="G20" s="394"/>
      <c r="H20" s="896"/>
      <c r="I20" s="327"/>
      <c r="J20" s="394"/>
      <c r="K20" s="394"/>
      <c r="L20" s="394"/>
      <c r="M20" s="394"/>
      <c r="N20" s="472"/>
      <c r="O20" s="418"/>
      <c r="P20" s="947"/>
      <c r="Q20" s="239"/>
      <c r="R20" s="229"/>
    </row>
    <row r="21" spans="1:23">
      <c r="A21" s="8"/>
      <c r="B21" s="5"/>
      <c r="C21" s="454" t="s">
        <v>291</v>
      </c>
      <c r="D21" s="471">
        <f>E21</f>
        <v>23504</v>
      </c>
      <c r="E21" s="369">
        <f>E22+E23</f>
        <v>23504</v>
      </c>
      <c r="F21" s="370">
        <f>SUM(F22:F23)</f>
        <v>23062</v>
      </c>
      <c r="G21" s="370"/>
      <c r="H21" s="897">
        <f>D21/N21-1</f>
        <v>9.1280527439873804E-2</v>
      </c>
      <c r="I21" s="332">
        <f>E21/O21-1</f>
        <v>9.1280527439873804E-2</v>
      </c>
      <c r="J21" s="370"/>
      <c r="K21" s="370">
        <f>SUM(K22:K23)</f>
        <v>22717</v>
      </c>
      <c r="L21" s="370">
        <f>SUM(L22:L23)</f>
        <v>22717</v>
      </c>
      <c r="M21" s="370">
        <f>SUM(M22:M23)</f>
        <v>22148</v>
      </c>
      <c r="N21" s="471">
        <f>O21</f>
        <v>21538</v>
      </c>
      <c r="O21" s="369">
        <f>SUM(O22:O23)</f>
        <v>21538</v>
      </c>
      <c r="P21" s="928">
        <f>P22+P23</f>
        <v>20980</v>
      </c>
      <c r="Q21" s="239"/>
      <c r="R21" s="229"/>
    </row>
    <row r="22" spans="1:23">
      <c r="A22" s="8"/>
      <c r="B22" s="10"/>
      <c r="C22" s="245" t="s">
        <v>271</v>
      </c>
      <c r="D22" s="472">
        <f t="shared" ref="D22:D23" si="5">E22</f>
        <v>7777</v>
      </c>
      <c r="E22" s="365">
        <v>7777</v>
      </c>
      <c r="F22" s="366">
        <v>7598</v>
      </c>
      <c r="G22" s="366"/>
      <c r="H22" s="896">
        <f t="shared" ref="H22:H45" si="6">D22/N22-1</f>
        <v>6.6803840877915022E-2</v>
      </c>
      <c r="I22" s="327">
        <f t="shared" ref="I22:I23" si="7">E22/O22-1</f>
        <v>6.6803840877915022E-2</v>
      </c>
      <c r="J22" s="366"/>
      <c r="K22" s="366">
        <f>L22</f>
        <v>7493</v>
      </c>
      <c r="L22" s="366">
        <v>7493</v>
      </c>
      <c r="M22" s="366">
        <v>7382</v>
      </c>
      <c r="N22" s="472">
        <f t="shared" ref="N22:N24" si="8">O22</f>
        <v>7290</v>
      </c>
      <c r="O22" s="365">
        <v>7290</v>
      </c>
      <c r="P22" s="865">
        <v>7188</v>
      </c>
      <c r="Q22" s="239"/>
      <c r="R22" s="229"/>
    </row>
    <row r="23" spans="1:23">
      <c r="A23" s="8"/>
      <c r="B23" s="10"/>
      <c r="C23" s="245" t="s">
        <v>272</v>
      </c>
      <c r="D23" s="472">
        <f t="shared" si="5"/>
        <v>15727</v>
      </c>
      <c r="E23" s="365">
        <v>15727</v>
      </c>
      <c r="F23" s="366">
        <v>15464</v>
      </c>
      <c r="G23" s="366"/>
      <c r="H23" s="982">
        <f t="shared" si="6"/>
        <v>0.10380404267265586</v>
      </c>
      <c r="I23" s="356">
        <f t="shared" si="7"/>
        <v>0.10380404267265586</v>
      </c>
      <c r="J23" s="366"/>
      <c r="K23" s="366">
        <f>L23</f>
        <v>15224</v>
      </c>
      <c r="L23" s="366">
        <v>15224</v>
      </c>
      <c r="M23" s="366">
        <v>14766</v>
      </c>
      <c r="N23" s="472">
        <f t="shared" si="8"/>
        <v>14248</v>
      </c>
      <c r="O23" s="365">
        <v>14248</v>
      </c>
      <c r="P23" s="865">
        <v>13792</v>
      </c>
      <c r="Q23" s="239"/>
      <c r="R23" s="229"/>
    </row>
    <row r="24" spans="1:23">
      <c r="A24" s="8"/>
      <c r="B24" s="10"/>
      <c r="C24" s="6" t="s">
        <v>66</v>
      </c>
      <c r="D24" s="875">
        <v>0.9</v>
      </c>
      <c r="E24" s="355">
        <v>0.9</v>
      </c>
      <c r="F24" s="357">
        <v>0.9</v>
      </c>
      <c r="G24" s="357"/>
      <c r="H24" s="896"/>
      <c r="I24" s="327"/>
      <c r="J24" s="357"/>
      <c r="K24" s="357">
        <f>L24</f>
        <v>0.91</v>
      </c>
      <c r="L24" s="357">
        <v>0.91</v>
      </c>
      <c r="M24" s="357">
        <v>0.91</v>
      </c>
      <c r="N24" s="491">
        <f t="shared" si="8"/>
        <v>0.91</v>
      </c>
      <c r="O24" s="355">
        <v>0.91</v>
      </c>
      <c r="P24" s="927">
        <v>0.91</v>
      </c>
      <c r="Q24" s="239"/>
      <c r="R24" s="229"/>
      <c r="T24" s="243"/>
    </row>
    <row r="25" spans="1:23">
      <c r="A25" s="8"/>
      <c r="B25" s="10"/>
      <c r="C25" s="6"/>
      <c r="D25" s="975"/>
      <c r="E25" s="376"/>
      <c r="F25" s="377"/>
      <c r="G25" s="377"/>
      <c r="H25" s="896"/>
      <c r="I25" s="327"/>
      <c r="J25" s="377"/>
      <c r="K25" s="377"/>
      <c r="L25" s="377"/>
      <c r="M25" s="377"/>
      <c r="N25" s="375"/>
      <c r="O25" s="376"/>
      <c r="P25" s="948"/>
      <c r="Q25" s="239"/>
      <c r="R25" s="229"/>
      <c r="T25" s="243"/>
    </row>
    <row r="26" spans="1:23">
      <c r="A26" s="8"/>
      <c r="B26" s="10"/>
      <c r="C26" s="454" t="s">
        <v>494</v>
      </c>
      <c r="D26" s="827">
        <f>F26+E26</f>
        <v>787</v>
      </c>
      <c r="E26" s="369">
        <f>E21-F21</f>
        <v>442</v>
      </c>
      <c r="F26" s="370">
        <f>F21-K21</f>
        <v>345</v>
      </c>
      <c r="G26" s="370"/>
      <c r="H26" s="897"/>
      <c r="I26" s="332"/>
      <c r="J26" s="370"/>
      <c r="K26" s="370">
        <f>L26+O26+P26+M26</f>
        <v>2290</v>
      </c>
      <c r="L26" s="370">
        <f>L21-M21</f>
        <v>569</v>
      </c>
      <c r="M26" s="370">
        <f>M21-O21</f>
        <v>610</v>
      </c>
      <c r="N26" s="371">
        <f>P26+O26</f>
        <v>1111</v>
      </c>
      <c r="O26" s="369">
        <f>O21-P21</f>
        <v>558</v>
      </c>
      <c r="P26" s="928">
        <v>553</v>
      </c>
      <c r="Q26" s="239"/>
      <c r="R26" s="229"/>
      <c r="T26" s="243"/>
    </row>
    <row r="27" spans="1:23">
      <c r="A27" s="8"/>
      <c r="B27" s="10"/>
      <c r="C27" s="245" t="s">
        <v>271</v>
      </c>
      <c r="D27" s="976">
        <f t="shared" ref="D27:D28" si="9">F27+E27</f>
        <v>284</v>
      </c>
      <c r="E27" s="365">
        <f>E22-F22</f>
        <v>179</v>
      </c>
      <c r="F27" s="366">
        <v>105</v>
      </c>
      <c r="G27" s="366"/>
      <c r="H27" s="896"/>
      <c r="I27" s="327"/>
      <c r="J27" s="366"/>
      <c r="K27" s="366">
        <f>L27+O27+P27+M27</f>
        <v>424</v>
      </c>
      <c r="L27" s="366">
        <v>111</v>
      </c>
      <c r="M27" s="366">
        <v>92</v>
      </c>
      <c r="N27" s="368">
        <f t="shared" ref="N27:N28" si="10">P27+O27</f>
        <v>221</v>
      </c>
      <c r="O27" s="365">
        <v>102</v>
      </c>
      <c r="P27" s="865">
        <v>119</v>
      </c>
      <c r="Q27" s="239"/>
      <c r="R27" s="229"/>
      <c r="T27" s="252"/>
    </row>
    <row r="28" spans="1:23">
      <c r="A28" s="8"/>
      <c r="B28" s="10"/>
      <c r="C28" s="245" t="s">
        <v>272</v>
      </c>
      <c r="D28" s="976">
        <f t="shared" si="9"/>
        <v>503</v>
      </c>
      <c r="E28" s="365">
        <f>E23-F23</f>
        <v>263</v>
      </c>
      <c r="F28" s="366">
        <v>240</v>
      </c>
      <c r="G28" s="366"/>
      <c r="H28" s="896"/>
      <c r="I28" s="327"/>
      <c r="J28" s="366"/>
      <c r="K28" s="366">
        <f>L28+O28+P28+M28</f>
        <v>1866</v>
      </c>
      <c r="L28" s="366">
        <v>458</v>
      </c>
      <c r="M28" s="366">
        <v>518</v>
      </c>
      <c r="N28" s="368">
        <f t="shared" si="10"/>
        <v>890</v>
      </c>
      <c r="O28" s="365">
        <v>456</v>
      </c>
      <c r="P28" s="865">
        <v>434</v>
      </c>
      <c r="Q28" s="239"/>
      <c r="R28" s="229"/>
      <c r="T28" s="243"/>
    </row>
    <row r="29" spans="1:23">
      <c r="A29" s="251"/>
      <c r="B29" s="11"/>
      <c r="C29" s="237"/>
      <c r="D29" s="975"/>
      <c r="E29" s="376"/>
      <c r="F29" s="377"/>
      <c r="G29" s="377"/>
      <c r="H29" s="896"/>
      <c r="I29" s="327"/>
      <c r="J29" s="377"/>
      <c r="K29" s="377"/>
      <c r="L29" s="377"/>
      <c r="M29" s="377"/>
      <c r="N29" s="375"/>
      <c r="O29" s="376"/>
      <c r="P29" s="948"/>
      <c r="Q29" s="239"/>
      <c r="R29" s="229"/>
      <c r="T29" s="243"/>
    </row>
    <row r="30" spans="1:23">
      <c r="A30" s="8"/>
      <c r="B30" s="10"/>
      <c r="C30" s="454" t="s">
        <v>389</v>
      </c>
      <c r="D30" s="880">
        <f>F30+E30</f>
        <v>1558</v>
      </c>
      <c r="E30" s="405">
        <v>791</v>
      </c>
      <c r="F30" s="406">
        <v>767</v>
      </c>
      <c r="G30" s="406"/>
      <c r="H30" s="897">
        <f t="shared" si="6"/>
        <v>3.590425531914887E-2</v>
      </c>
      <c r="I30" s="332">
        <f>E30/O30-1</f>
        <v>2.9947916666666741E-2</v>
      </c>
      <c r="J30" s="406"/>
      <c r="K30" s="406">
        <v>3099</v>
      </c>
      <c r="L30" s="406">
        <v>790</v>
      </c>
      <c r="M30" s="406">
        <v>805</v>
      </c>
      <c r="N30" s="880">
        <f>P30+O30</f>
        <v>1504</v>
      </c>
      <c r="O30" s="405">
        <v>768</v>
      </c>
      <c r="P30" s="949">
        <v>736</v>
      </c>
      <c r="Q30" s="239"/>
      <c r="R30" s="229"/>
      <c r="T30" s="243"/>
    </row>
    <row r="31" spans="1:23">
      <c r="A31" s="8"/>
      <c r="B31" s="10"/>
      <c r="C31" s="237"/>
      <c r="D31" s="977"/>
      <c r="E31" s="411"/>
      <c r="F31" s="412"/>
      <c r="G31" s="412"/>
      <c r="H31" s="917"/>
      <c r="I31" s="792"/>
      <c r="J31" s="412"/>
      <c r="K31" s="412"/>
      <c r="L31" s="412"/>
      <c r="M31" s="412"/>
      <c r="N31" s="410"/>
      <c r="O31" s="411"/>
      <c r="P31" s="950"/>
      <c r="Q31" s="239"/>
      <c r="R31" s="229"/>
      <c r="T31" s="243"/>
    </row>
    <row r="32" spans="1:23">
      <c r="A32" s="8"/>
      <c r="B32" s="10"/>
      <c r="C32" s="454" t="s">
        <v>67</v>
      </c>
      <c r="D32" s="880">
        <v>11</v>
      </c>
      <c r="E32" s="405">
        <v>11</v>
      </c>
      <c r="F32" s="406">
        <v>11</v>
      </c>
      <c r="G32" s="406"/>
      <c r="H32" s="897">
        <f t="shared" si="6"/>
        <v>-8.333333333333337E-2</v>
      </c>
      <c r="I32" s="332">
        <f>E32/O32-1</f>
        <v>-8.333333333333337E-2</v>
      </c>
      <c r="J32" s="406"/>
      <c r="K32" s="406">
        <v>12</v>
      </c>
      <c r="L32" s="406">
        <v>12</v>
      </c>
      <c r="M32" s="406">
        <v>12</v>
      </c>
      <c r="N32" s="404">
        <v>12</v>
      </c>
      <c r="O32" s="405">
        <v>12</v>
      </c>
      <c r="P32" s="949">
        <v>12</v>
      </c>
      <c r="Q32" s="239"/>
      <c r="R32" s="229"/>
      <c r="W32" s="243"/>
    </row>
    <row r="33" spans="1:18">
      <c r="A33" s="8"/>
      <c r="B33" s="10"/>
      <c r="C33" s="241" t="s">
        <v>271</v>
      </c>
      <c r="D33" s="878">
        <v>21</v>
      </c>
      <c r="E33" s="373">
        <v>21</v>
      </c>
      <c r="F33" s="374">
        <v>21</v>
      </c>
      <c r="G33" s="374"/>
      <c r="H33" s="896">
        <f t="shared" si="6"/>
        <v>-8.6956521739130488E-2</v>
      </c>
      <c r="I33" s="327">
        <f t="shared" ref="I33:I45" si="11">E33/O33-1</f>
        <v>-8.6956521739130488E-2</v>
      </c>
      <c r="J33" s="374"/>
      <c r="K33" s="374">
        <v>23</v>
      </c>
      <c r="L33" s="374">
        <v>22</v>
      </c>
      <c r="M33" s="374">
        <v>23</v>
      </c>
      <c r="N33" s="372">
        <v>23</v>
      </c>
      <c r="O33" s="373">
        <v>23</v>
      </c>
      <c r="P33" s="881">
        <v>23</v>
      </c>
      <c r="Q33" s="239"/>
      <c r="R33" s="229"/>
    </row>
    <row r="34" spans="1:18">
      <c r="A34" s="8"/>
      <c r="B34" s="10"/>
      <c r="C34" s="241" t="s">
        <v>272</v>
      </c>
      <c r="D34" s="878">
        <v>6</v>
      </c>
      <c r="E34" s="373">
        <v>6</v>
      </c>
      <c r="F34" s="374">
        <v>6</v>
      </c>
      <c r="G34" s="374"/>
      <c r="H34" s="896">
        <f t="shared" si="6"/>
        <v>0</v>
      </c>
      <c r="I34" s="327">
        <f t="shared" si="11"/>
        <v>0</v>
      </c>
      <c r="J34" s="374"/>
      <c r="K34" s="374">
        <v>6</v>
      </c>
      <c r="L34" s="374">
        <v>6</v>
      </c>
      <c r="M34" s="374">
        <v>7</v>
      </c>
      <c r="N34" s="372">
        <v>6</v>
      </c>
      <c r="O34" s="373">
        <v>6</v>
      </c>
      <c r="P34" s="881">
        <v>6</v>
      </c>
      <c r="Q34" s="239"/>
      <c r="R34" s="229"/>
    </row>
    <row r="35" spans="1:18">
      <c r="A35" s="8"/>
      <c r="B35" s="10"/>
      <c r="C35" s="6" t="s">
        <v>57</v>
      </c>
      <c r="D35" s="874">
        <v>0.39</v>
      </c>
      <c r="E35" s="355">
        <v>0.39</v>
      </c>
      <c r="F35" s="357">
        <v>0.39</v>
      </c>
      <c r="G35" s="357"/>
      <c r="H35" s="896"/>
      <c r="I35" s="327"/>
      <c r="J35" s="357"/>
      <c r="K35" s="357">
        <v>0.36</v>
      </c>
      <c r="L35" s="357">
        <v>0.39</v>
      </c>
      <c r="M35" s="357">
        <v>0.36</v>
      </c>
      <c r="N35" s="413">
        <v>0.35</v>
      </c>
      <c r="O35" s="355">
        <v>0.35</v>
      </c>
      <c r="P35" s="927">
        <v>0.35</v>
      </c>
      <c r="Q35" s="239"/>
      <c r="R35" s="229"/>
    </row>
    <row r="36" spans="1:18">
      <c r="A36" s="8"/>
      <c r="B36" s="10"/>
      <c r="C36" s="237"/>
      <c r="D36" s="975"/>
      <c r="E36" s="376"/>
      <c r="F36" s="377"/>
      <c r="G36" s="377"/>
      <c r="H36" s="896"/>
      <c r="I36" s="327"/>
      <c r="J36" s="377"/>
      <c r="K36" s="377"/>
      <c r="L36" s="377"/>
      <c r="M36" s="377"/>
      <c r="N36" s="375"/>
      <c r="O36" s="376"/>
      <c r="P36" s="948"/>
      <c r="Q36" s="239"/>
      <c r="R36" s="229"/>
    </row>
    <row r="37" spans="1:18">
      <c r="A37" s="8"/>
      <c r="B37" s="10"/>
      <c r="C37" s="454" t="s">
        <v>288</v>
      </c>
      <c r="D37" s="978">
        <f>F37+E37</f>
        <v>18431</v>
      </c>
      <c r="E37" s="390">
        <v>9178</v>
      </c>
      <c r="F37" s="391">
        <v>9253</v>
      </c>
      <c r="G37" s="391"/>
      <c r="H37" s="897">
        <f t="shared" si="6"/>
        <v>-1.1318528054929722E-2</v>
      </c>
      <c r="I37" s="332">
        <f t="shared" si="11"/>
        <v>-2.6206896551724146E-2</v>
      </c>
      <c r="J37" s="391"/>
      <c r="K37" s="391">
        <f>P37+O37+M37+L37</f>
        <v>37275</v>
      </c>
      <c r="L37" s="391">
        <v>9411</v>
      </c>
      <c r="M37" s="391">
        <v>9222</v>
      </c>
      <c r="N37" s="389">
        <f>P37+O37</f>
        <v>18642</v>
      </c>
      <c r="O37" s="390">
        <v>9425</v>
      </c>
      <c r="P37" s="934">
        <v>9217</v>
      </c>
      <c r="Q37" s="239"/>
      <c r="R37" s="229"/>
    </row>
    <row r="38" spans="1:18">
      <c r="A38" s="8"/>
      <c r="B38" s="10"/>
      <c r="C38" s="237"/>
      <c r="D38" s="975"/>
      <c r="E38" s="376"/>
      <c r="F38" s="377"/>
      <c r="G38" s="377"/>
      <c r="H38" s="896"/>
      <c r="I38" s="327"/>
      <c r="J38" s="377"/>
      <c r="K38" s="377"/>
      <c r="L38" s="377"/>
      <c r="M38" s="377"/>
      <c r="N38" s="375"/>
      <c r="O38" s="376"/>
      <c r="P38" s="948"/>
      <c r="Q38" s="239"/>
      <c r="R38" s="229"/>
    </row>
    <row r="39" spans="1:18">
      <c r="A39" s="8"/>
      <c r="B39" s="10"/>
      <c r="C39" s="454" t="s">
        <v>354</v>
      </c>
      <c r="D39" s="827">
        <v>135</v>
      </c>
      <c r="E39" s="369">
        <v>134</v>
      </c>
      <c r="F39" s="370">
        <v>137</v>
      </c>
      <c r="G39" s="370"/>
      <c r="H39" s="860">
        <f t="shared" si="6"/>
        <v>-0.10596026490066224</v>
      </c>
      <c r="I39" s="591">
        <f t="shared" si="11"/>
        <v>-0.10666666666666669</v>
      </c>
      <c r="J39" s="370"/>
      <c r="K39" s="370">
        <v>147</v>
      </c>
      <c r="L39" s="370">
        <v>142</v>
      </c>
      <c r="M39" s="370">
        <v>143</v>
      </c>
      <c r="N39" s="371">
        <v>151</v>
      </c>
      <c r="O39" s="369">
        <v>150</v>
      </c>
      <c r="P39" s="928">
        <v>151</v>
      </c>
      <c r="Q39" s="239"/>
      <c r="R39" s="229"/>
    </row>
    <row r="40" spans="1:18">
      <c r="A40" s="8"/>
      <c r="B40" s="10"/>
      <c r="C40" s="241" t="s">
        <v>271</v>
      </c>
      <c r="D40" s="976">
        <v>213</v>
      </c>
      <c r="E40" s="365">
        <v>209</v>
      </c>
      <c r="F40" s="366">
        <v>216</v>
      </c>
      <c r="G40" s="366"/>
      <c r="H40" s="982">
        <f t="shared" si="6"/>
        <v>-0.14800000000000002</v>
      </c>
      <c r="I40" s="356">
        <f t="shared" si="11"/>
        <v>-0.15040650406504064</v>
      </c>
      <c r="J40" s="366"/>
      <c r="K40" s="366">
        <v>240</v>
      </c>
      <c r="L40" s="366">
        <v>228</v>
      </c>
      <c r="M40" s="366">
        <v>231</v>
      </c>
      <c r="N40" s="368">
        <v>250</v>
      </c>
      <c r="O40" s="365">
        <v>246</v>
      </c>
      <c r="P40" s="865">
        <v>255</v>
      </c>
      <c r="Q40" s="239"/>
      <c r="R40" s="229"/>
    </row>
    <row r="41" spans="1:18">
      <c r="A41" s="8"/>
      <c r="B41" s="10"/>
      <c r="C41" s="241" t="s">
        <v>272</v>
      </c>
      <c r="D41" s="976">
        <v>99</v>
      </c>
      <c r="E41" s="365">
        <v>99</v>
      </c>
      <c r="F41" s="366">
        <v>100</v>
      </c>
      <c r="G41" s="366"/>
      <c r="H41" s="896">
        <f t="shared" si="6"/>
        <v>-2.9411764705882359E-2</v>
      </c>
      <c r="I41" s="327">
        <f t="shared" si="11"/>
        <v>-3.8834951456310662E-2</v>
      </c>
      <c r="J41" s="366"/>
      <c r="K41" s="366">
        <v>101</v>
      </c>
      <c r="L41" s="366">
        <v>102</v>
      </c>
      <c r="M41" s="366">
        <v>101</v>
      </c>
      <c r="N41" s="368">
        <v>102</v>
      </c>
      <c r="O41" s="365">
        <v>103</v>
      </c>
      <c r="P41" s="865">
        <v>100</v>
      </c>
      <c r="Q41" s="239"/>
      <c r="R41" s="229"/>
    </row>
    <row r="42" spans="1:18">
      <c r="A42" s="8"/>
      <c r="B42" s="10"/>
      <c r="C42" s="237"/>
      <c r="D42" s="979"/>
      <c r="E42" s="402"/>
      <c r="F42" s="403"/>
      <c r="G42" s="403"/>
      <c r="H42" s="915"/>
      <c r="I42" s="793"/>
      <c r="J42" s="403"/>
      <c r="K42" s="403"/>
      <c r="L42" s="403"/>
      <c r="M42" s="403"/>
      <c r="N42" s="401"/>
      <c r="O42" s="402"/>
      <c r="P42" s="951"/>
      <c r="Q42" s="239"/>
      <c r="R42" s="229"/>
    </row>
    <row r="43" spans="1:18" ht="14.25">
      <c r="A43" s="8"/>
      <c r="B43" s="10"/>
      <c r="C43" s="454" t="s">
        <v>68</v>
      </c>
      <c r="D43" s="880">
        <v>38</v>
      </c>
      <c r="E43" s="405">
        <v>37</v>
      </c>
      <c r="F43" s="406">
        <v>39</v>
      </c>
      <c r="G43" s="406"/>
      <c r="H43" s="860">
        <f t="shared" si="6"/>
        <v>-0.28301886792452835</v>
      </c>
      <c r="I43" s="591">
        <f t="shared" si="11"/>
        <v>-0.22916666666666663</v>
      </c>
      <c r="J43" s="406"/>
      <c r="K43" s="406">
        <v>47</v>
      </c>
      <c r="L43" s="406">
        <v>40</v>
      </c>
      <c r="M43" s="406">
        <v>43</v>
      </c>
      <c r="N43" s="404">
        <v>53</v>
      </c>
      <c r="O43" s="405">
        <v>48</v>
      </c>
      <c r="P43" s="949">
        <v>57</v>
      </c>
      <c r="Q43" s="239"/>
      <c r="R43" s="229"/>
    </row>
    <row r="44" spans="1:18">
      <c r="A44" s="8"/>
      <c r="B44" s="10"/>
      <c r="C44" s="241" t="s">
        <v>271</v>
      </c>
      <c r="D44" s="878">
        <v>72</v>
      </c>
      <c r="E44" s="812">
        <v>62</v>
      </c>
      <c r="F44" s="374">
        <v>84</v>
      </c>
      <c r="G44" s="374"/>
      <c r="H44" s="982">
        <f t="shared" si="6"/>
        <v>-0.44186046511627908</v>
      </c>
      <c r="I44" s="998">
        <f t="shared" si="11"/>
        <v>-0.49180327868852458</v>
      </c>
      <c r="J44" s="374"/>
      <c r="K44" s="374">
        <v>117</v>
      </c>
      <c r="L44" s="374">
        <v>98</v>
      </c>
      <c r="M44" s="374">
        <v>112</v>
      </c>
      <c r="N44" s="372">
        <v>129</v>
      </c>
      <c r="O44" s="812">
        <v>122</v>
      </c>
      <c r="P44" s="881">
        <v>136</v>
      </c>
      <c r="Q44" s="239"/>
      <c r="R44" s="229"/>
    </row>
    <row r="45" spans="1:18">
      <c r="A45" s="8"/>
      <c r="B45" s="10"/>
      <c r="C45" s="241" t="s">
        <v>272</v>
      </c>
      <c r="D45" s="878">
        <v>13</v>
      </c>
      <c r="E45" s="373">
        <v>13</v>
      </c>
      <c r="F45" s="374">
        <v>13</v>
      </c>
      <c r="G45" s="374"/>
      <c r="H45" s="982">
        <f t="shared" si="6"/>
        <v>-0.1333333333333333</v>
      </c>
      <c r="I45" s="356">
        <f t="shared" si="11"/>
        <v>-0.1875</v>
      </c>
      <c r="J45" s="374"/>
      <c r="K45" s="374">
        <v>15</v>
      </c>
      <c r="L45" s="374">
        <v>15</v>
      </c>
      <c r="M45" s="374">
        <v>14</v>
      </c>
      <c r="N45" s="372">
        <v>15</v>
      </c>
      <c r="O45" s="373">
        <v>16</v>
      </c>
      <c r="P45" s="881">
        <v>14</v>
      </c>
      <c r="Q45" s="239"/>
      <c r="R45" s="229"/>
    </row>
    <row r="46" spans="1:18">
      <c r="A46" s="8"/>
      <c r="B46" s="10"/>
      <c r="C46" s="237"/>
      <c r="D46" s="375"/>
      <c r="E46" s="376"/>
      <c r="F46" s="377"/>
      <c r="G46" s="377"/>
      <c r="H46" s="896"/>
      <c r="I46" s="327"/>
      <c r="J46" s="377"/>
      <c r="K46" s="377"/>
      <c r="L46" s="377"/>
      <c r="M46" s="377"/>
      <c r="N46" s="375"/>
      <c r="O46" s="376"/>
      <c r="P46" s="948"/>
      <c r="Q46" s="239"/>
      <c r="R46" s="229"/>
    </row>
    <row r="47" spans="1:18">
      <c r="A47" s="8"/>
      <c r="B47" s="10"/>
      <c r="C47" s="454" t="s">
        <v>69</v>
      </c>
      <c r="D47" s="980">
        <v>0.23</v>
      </c>
      <c r="E47" s="420">
        <v>0.22</v>
      </c>
      <c r="F47" s="419">
        <v>0.24</v>
      </c>
      <c r="G47" s="419"/>
      <c r="H47" s="897"/>
      <c r="I47" s="332"/>
      <c r="J47" s="419"/>
      <c r="K47" s="419">
        <f>AVERAGE(L47:P47)</f>
        <v>0.22999999999999998</v>
      </c>
      <c r="L47" s="419">
        <v>0.25</v>
      </c>
      <c r="M47" s="419">
        <v>0.22</v>
      </c>
      <c r="N47" s="473">
        <v>0.23</v>
      </c>
      <c r="O47" s="420">
        <v>0.22</v>
      </c>
      <c r="P47" s="952">
        <v>0.23</v>
      </c>
      <c r="Q47" s="239"/>
      <c r="R47" s="229"/>
    </row>
    <row r="48" spans="1:18">
      <c r="A48" s="8"/>
      <c r="B48" s="10"/>
      <c r="C48" s="241" t="s">
        <v>271</v>
      </c>
      <c r="D48" s="874">
        <v>0.21</v>
      </c>
      <c r="E48" s="355">
        <v>0.2</v>
      </c>
      <c r="F48" s="357">
        <v>0.21</v>
      </c>
      <c r="G48" s="357"/>
      <c r="H48" s="896"/>
      <c r="I48" s="327"/>
      <c r="J48" s="357"/>
      <c r="K48" s="357">
        <f>AVERAGE(L48:P48)</f>
        <v>0.22599999999999998</v>
      </c>
      <c r="L48" s="357">
        <v>0.25</v>
      </c>
      <c r="M48" s="357">
        <v>0.21</v>
      </c>
      <c r="N48" s="413">
        <v>0.22</v>
      </c>
      <c r="O48" s="355">
        <v>0.22</v>
      </c>
      <c r="P48" s="927">
        <v>0.23</v>
      </c>
      <c r="Q48" s="239"/>
      <c r="R48" s="229"/>
    </row>
    <row r="49" spans="1:18">
      <c r="A49" s="8"/>
      <c r="B49" s="10"/>
      <c r="C49" s="241" t="s">
        <v>272</v>
      </c>
      <c r="D49" s="874">
        <v>0.24</v>
      </c>
      <c r="E49" s="355">
        <v>0.23</v>
      </c>
      <c r="F49" s="357">
        <v>0.25</v>
      </c>
      <c r="G49" s="357"/>
      <c r="H49" s="896"/>
      <c r="I49" s="327"/>
      <c r="J49" s="357"/>
      <c r="K49" s="357">
        <f>AVERAGE(L49:P49)</f>
        <v>0.23399999999999999</v>
      </c>
      <c r="L49" s="357">
        <v>0.26</v>
      </c>
      <c r="M49" s="357">
        <v>0.23</v>
      </c>
      <c r="N49" s="874">
        <v>0.23</v>
      </c>
      <c r="O49" s="355">
        <v>0.22</v>
      </c>
      <c r="P49" s="927">
        <v>0.23</v>
      </c>
      <c r="Q49" s="239"/>
      <c r="R49" s="229"/>
    </row>
    <row r="50" spans="1:18">
      <c r="A50" s="8"/>
      <c r="B50" s="10"/>
      <c r="C50" s="237"/>
      <c r="D50" s="254"/>
      <c r="E50" s="255"/>
      <c r="F50" s="256"/>
      <c r="G50" s="256"/>
      <c r="H50" s="942"/>
      <c r="I50" s="129"/>
      <c r="J50" s="256"/>
      <c r="K50" s="256"/>
      <c r="L50" s="256"/>
      <c r="M50" s="256"/>
      <c r="N50" s="254"/>
      <c r="O50" s="255"/>
      <c r="P50" s="953"/>
      <c r="Q50" s="239"/>
      <c r="R50" s="229"/>
    </row>
    <row r="51" spans="1:18" ht="8.25" customHeight="1">
      <c r="A51" s="251"/>
      <c r="B51" s="226"/>
      <c r="C51" s="226"/>
      <c r="D51" s="227"/>
      <c r="E51" s="227"/>
      <c r="F51" s="227"/>
      <c r="G51" s="227"/>
      <c r="H51" s="153"/>
      <c r="I51" s="153"/>
      <c r="J51" s="227"/>
      <c r="K51" s="227"/>
      <c r="L51" s="227"/>
      <c r="M51" s="227"/>
      <c r="N51" s="227"/>
      <c r="O51" s="227"/>
      <c r="P51" s="227"/>
      <c r="Q51" s="228"/>
      <c r="R51" s="229"/>
    </row>
    <row r="52" spans="1:18" ht="14.25">
      <c r="A52" s="249"/>
      <c r="B52" s="257" t="s">
        <v>495</v>
      </c>
      <c r="C52" s="248"/>
      <c r="D52" s="248"/>
      <c r="E52" s="248"/>
      <c r="F52" s="248"/>
      <c r="G52" s="248"/>
      <c r="H52" s="796"/>
      <c r="I52" s="796"/>
      <c r="J52" s="248"/>
      <c r="K52" s="248"/>
      <c r="L52" s="248"/>
      <c r="M52" s="248"/>
      <c r="N52" s="248"/>
      <c r="O52" s="248"/>
      <c r="P52" s="248"/>
      <c r="Q52" s="248"/>
      <c r="R52" s="248"/>
    </row>
    <row r="53" spans="1:18">
      <c r="A53" s="249"/>
      <c r="B53" s="248"/>
      <c r="C53" s="248"/>
      <c r="D53" s="248"/>
      <c r="E53" s="248"/>
      <c r="F53" s="248"/>
      <c r="G53" s="248"/>
      <c r="H53" s="796"/>
      <c r="I53" s="796"/>
      <c r="J53" s="248"/>
      <c r="K53" s="248"/>
      <c r="L53" s="248"/>
      <c r="M53" s="248"/>
      <c r="N53" s="248"/>
      <c r="O53" s="248"/>
      <c r="P53" s="248"/>
      <c r="Q53" s="248"/>
      <c r="R53" s="248"/>
    </row>
    <row r="54" spans="1:18" ht="8.25" customHeight="1">
      <c r="A54" s="251"/>
      <c r="B54" s="226"/>
      <c r="C54" s="226"/>
      <c r="D54" s="227"/>
      <c r="E54" s="227"/>
      <c r="F54" s="227"/>
      <c r="G54" s="227"/>
      <c r="H54" s="153"/>
      <c r="I54" s="153"/>
      <c r="J54" s="227"/>
      <c r="K54" s="227"/>
      <c r="L54" s="227"/>
      <c r="M54" s="227"/>
      <c r="N54" s="227"/>
      <c r="O54" s="227"/>
      <c r="P54" s="227"/>
      <c r="Q54" s="228"/>
      <c r="R54" s="229"/>
    </row>
    <row r="55" spans="1:18" ht="14.25">
      <c r="A55" s="251"/>
      <c r="B55" s="231"/>
      <c r="C55" s="232" t="s">
        <v>289</v>
      </c>
      <c r="D55" s="233" t="s">
        <v>533</v>
      </c>
      <c r="E55" s="159" t="s">
        <v>532</v>
      </c>
      <c r="F55" s="160" t="s">
        <v>436</v>
      </c>
      <c r="G55" s="160"/>
      <c r="H55" s="893" t="s">
        <v>516</v>
      </c>
      <c r="I55" s="776" t="s">
        <v>516</v>
      </c>
      <c r="J55" s="160"/>
      <c r="K55" s="127">
        <v>2011</v>
      </c>
      <c r="L55" s="160" t="s">
        <v>390</v>
      </c>
      <c r="M55" s="160" t="s">
        <v>356</v>
      </c>
      <c r="N55" s="233" t="s">
        <v>531</v>
      </c>
      <c r="O55" s="159" t="s">
        <v>312</v>
      </c>
      <c r="P55" s="920" t="s">
        <v>302</v>
      </c>
      <c r="Q55" s="235"/>
      <c r="R55" s="229"/>
    </row>
    <row r="56" spans="1:18">
      <c r="A56" s="251"/>
      <c r="B56" s="11"/>
      <c r="C56" s="237"/>
      <c r="D56" s="158"/>
      <c r="E56" s="159"/>
      <c r="F56" s="163"/>
      <c r="G56" s="163"/>
      <c r="H56" s="893" t="s">
        <v>534</v>
      </c>
      <c r="I56" s="791" t="s">
        <v>535</v>
      </c>
      <c r="J56" s="163"/>
      <c r="K56" s="163"/>
      <c r="L56" s="163"/>
      <c r="M56" s="163"/>
      <c r="N56" s="158"/>
      <c r="O56" s="159"/>
      <c r="P56" s="739"/>
      <c r="Q56" s="134"/>
      <c r="R56" s="229"/>
    </row>
    <row r="57" spans="1:18">
      <c r="A57" s="251"/>
      <c r="B57" s="11"/>
      <c r="C57" s="237"/>
      <c r="D57" s="158"/>
      <c r="E57" s="188"/>
      <c r="F57" s="160"/>
      <c r="G57" s="160"/>
      <c r="H57" s="895"/>
      <c r="I57" s="169"/>
      <c r="J57" s="160"/>
      <c r="K57" s="160"/>
      <c r="L57" s="160"/>
      <c r="M57" s="160"/>
      <c r="N57" s="158"/>
      <c r="O57" s="188"/>
      <c r="P57" s="739"/>
      <c r="Q57" s="134"/>
      <c r="R57" s="229"/>
    </row>
    <row r="58" spans="1:18" ht="14.25">
      <c r="A58" s="251"/>
      <c r="B58" s="11"/>
      <c r="C58" s="454" t="s">
        <v>219</v>
      </c>
      <c r="D58" s="375"/>
      <c r="E58" s="376"/>
      <c r="F58" s="377"/>
      <c r="G58" s="377"/>
      <c r="H58" s="896"/>
      <c r="I58" s="327"/>
      <c r="J58" s="377"/>
      <c r="K58" s="377"/>
      <c r="L58" s="377"/>
      <c r="M58" s="377"/>
      <c r="N58" s="375"/>
      <c r="O58" s="376"/>
      <c r="P58" s="948"/>
      <c r="Q58" s="5"/>
      <c r="R58" s="229"/>
    </row>
    <row r="59" spans="1:18">
      <c r="A59" s="8"/>
      <c r="B59" s="620"/>
      <c r="C59" s="245" t="s">
        <v>350</v>
      </c>
      <c r="D59" s="875" t="s">
        <v>466</v>
      </c>
      <c r="E59" s="992" t="s">
        <v>466</v>
      </c>
      <c r="F59" s="409" t="s">
        <v>466</v>
      </c>
      <c r="G59" s="409"/>
      <c r="H59" s="896"/>
      <c r="I59" s="327"/>
      <c r="J59" s="409"/>
      <c r="K59" s="409" t="s">
        <v>311</v>
      </c>
      <c r="L59" s="409" t="s">
        <v>466</v>
      </c>
      <c r="M59" s="409" t="s">
        <v>311</v>
      </c>
      <c r="N59" s="875" t="s">
        <v>311</v>
      </c>
      <c r="O59" s="367" t="s">
        <v>311</v>
      </c>
      <c r="P59" s="883" t="s">
        <v>311</v>
      </c>
      <c r="Q59" s="620"/>
      <c r="R59" s="244"/>
    </row>
    <row r="60" spans="1:18">
      <c r="A60" s="251"/>
      <c r="B60" s="11"/>
      <c r="C60" s="237"/>
      <c r="D60" s="981"/>
      <c r="E60" s="393"/>
      <c r="F60" s="394"/>
      <c r="G60" s="394"/>
      <c r="H60" s="896"/>
      <c r="I60" s="327"/>
      <c r="J60" s="394"/>
      <c r="K60" s="394"/>
      <c r="L60" s="394"/>
      <c r="M60" s="394"/>
      <c r="N60" s="392"/>
      <c r="O60" s="393"/>
      <c r="P60" s="947"/>
      <c r="Q60" s="134"/>
      <c r="R60" s="229"/>
    </row>
    <row r="61" spans="1:18">
      <c r="A61" s="8"/>
      <c r="B61" s="5"/>
      <c r="C61" s="454" t="s">
        <v>291</v>
      </c>
      <c r="D61" s="862">
        <f>E61</f>
        <v>4409</v>
      </c>
      <c r="E61" s="369">
        <f>E62+E63</f>
        <v>4409</v>
      </c>
      <c r="F61" s="370">
        <f>F62+F63</f>
        <v>4273</v>
      </c>
      <c r="G61" s="370"/>
      <c r="H61" s="860">
        <f>D61/N61-1</f>
        <v>0.12848733043255689</v>
      </c>
      <c r="I61" s="591">
        <f>E61/O61-1</f>
        <v>0.12848733043255689</v>
      </c>
      <c r="J61" s="370"/>
      <c r="K61" s="370">
        <f>L61</f>
        <v>4131</v>
      </c>
      <c r="L61" s="370">
        <f>L62+L63</f>
        <v>4131</v>
      </c>
      <c r="M61" s="370">
        <f>M62+M63</f>
        <v>4070</v>
      </c>
      <c r="N61" s="471">
        <f>O61</f>
        <v>3907</v>
      </c>
      <c r="O61" s="369">
        <f>O62+O63</f>
        <v>3907</v>
      </c>
      <c r="P61" s="928">
        <f>P62+P63</f>
        <v>3878</v>
      </c>
      <c r="Q61" s="5"/>
      <c r="R61" s="240"/>
    </row>
    <row r="62" spans="1:18">
      <c r="A62" s="8"/>
      <c r="B62" s="620"/>
      <c r="C62" s="245" t="s">
        <v>271</v>
      </c>
      <c r="D62" s="863">
        <f>E62</f>
        <v>822</v>
      </c>
      <c r="E62" s="365">
        <v>822</v>
      </c>
      <c r="F62" s="366">
        <v>818</v>
      </c>
      <c r="G62" s="366"/>
      <c r="H62" s="896">
        <f t="shared" ref="H62:H85" si="12">D62/N62-1</f>
        <v>5.7915057915058021E-2</v>
      </c>
      <c r="I62" s="327">
        <f t="shared" ref="I62:I63" si="13">E62/O62-1</f>
        <v>5.7915057915058021E-2</v>
      </c>
      <c r="J62" s="366"/>
      <c r="K62" s="366">
        <f>L62</f>
        <v>809</v>
      </c>
      <c r="L62" s="366">
        <v>809</v>
      </c>
      <c r="M62" s="366">
        <v>788</v>
      </c>
      <c r="N62" s="472">
        <f t="shared" ref="N62:N64" si="14">O62</f>
        <v>777</v>
      </c>
      <c r="O62" s="365">
        <v>777</v>
      </c>
      <c r="P62" s="865">
        <v>757</v>
      </c>
      <c r="Q62" s="620"/>
      <c r="R62" s="244"/>
    </row>
    <row r="63" spans="1:18" ht="14.25">
      <c r="A63" s="8"/>
      <c r="B63" s="620"/>
      <c r="C63" s="245" t="s">
        <v>300</v>
      </c>
      <c r="D63" s="863">
        <f>E63</f>
        <v>3587</v>
      </c>
      <c r="E63" s="365">
        <v>3587</v>
      </c>
      <c r="F63" s="366">
        <v>3455</v>
      </c>
      <c r="G63" s="366"/>
      <c r="H63" s="982">
        <f t="shared" si="12"/>
        <v>0.14600638977635794</v>
      </c>
      <c r="I63" s="356">
        <f t="shared" si="13"/>
        <v>0.14600638977635794</v>
      </c>
      <c r="J63" s="366"/>
      <c r="K63" s="366">
        <f>L63</f>
        <v>3322</v>
      </c>
      <c r="L63" s="366">
        <v>3322</v>
      </c>
      <c r="M63" s="366">
        <v>3282</v>
      </c>
      <c r="N63" s="472">
        <f t="shared" si="14"/>
        <v>3130</v>
      </c>
      <c r="O63" s="365">
        <v>3130</v>
      </c>
      <c r="P63" s="865">
        <v>3121</v>
      </c>
      <c r="Q63" s="620"/>
      <c r="R63" s="244"/>
    </row>
    <row r="64" spans="1:18">
      <c r="A64" s="8"/>
      <c r="B64" s="620"/>
      <c r="C64" s="6" t="s">
        <v>66</v>
      </c>
      <c r="D64" s="875">
        <v>0.77</v>
      </c>
      <c r="E64" s="355">
        <v>0.77</v>
      </c>
      <c r="F64" s="357">
        <v>0.77</v>
      </c>
      <c r="G64" s="357"/>
      <c r="H64" s="896"/>
      <c r="I64" s="327"/>
      <c r="J64" s="357"/>
      <c r="K64" s="357">
        <f>L64</f>
        <v>0.78</v>
      </c>
      <c r="L64" s="357">
        <v>0.78</v>
      </c>
      <c r="M64" s="357">
        <v>0.78</v>
      </c>
      <c r="N64" s="491">
        <f t="shared" si="14"/>
        <v>0.8</v>
      </c>
      <c r="O64" s="355">
        <v>0.8</v>
      </c>
      <c r="P64" s="927">
        <v>0.8</v>
      </c>
      <c r="Q64" s="620"/>
      <c r="R64" s="244"/>
    </row>
    <row r="65" spans="1:18">
      <c r="A65" s="8"/>
      <c r="B65" s="10"/>
      <c r="C65" s="6"/>
      <c r="D65" s="975"/>
      <c r="E65" s="376"/>
      <c r="F65" s="377"/>
      <c r="G65" s="377"/>
      <c r="H65" s="896"/>
      <c r="I65" s="327"/>
      <c r="J65" s="377"/>
      <c r="K65" s="377"/>
      <c r="L65" s="377"/>
      <c r="M65" s="377"/>
      <c r="N65" s="375"/>
      <c r="O65" s="376"/>
      <c r="P65" s="948"/>
      <c r="Q65" s="10"/>
      <c r="R65" s="244"/>
    </row>
    <row r="66" spans="1:18">
      <c r="A66" s="8"/>
      <c r="B66" s="10"/>
      <c r="C66" s="454" t="s">
        <v>494</v>
      </c>
      <c r="D66" s="827">
        <f>F66+E66</f>
        <v>278</v>
      </c>
      <c r="E66" s="369">
        <f>E61-F61</f>
        <v>136</v>
      </c>
      <c r="F66" s="370">
        <f>F61-K61</f>
        <v>142</v>
      </c>
      <c r="G66" s="370"/>
      <c r="H66" s="897"/>
      <c r="I66" s="332"/>
      <c r="J66" s="370"/>
      <c r="K66" s="370">
        <f>L66+O66+P66+M66</f>
        <v>403</v>
      </c>
      <c r="L66" s="370">
        <f t="shared" ref="L66:O68" si="15">L61-M61</f>
        <v>61</v>
      </c>
      <c r="M66" s="370">
        <f>M61-O61</f>
        <v>163</v>
      </c>
      <c r="N66" s="371">
        <f>P66+O66</f>
        <v>179</v>
      </c>
      <c r="O66" s="369">
        <f t="shared" si="15"/>
        <v>29</v>
      </c>
      <c r="P66" s="928">
        <v>150</v>
      </c>
      <c r="Q66" s="10"/>
      <c r="R66" s="244"/>
    </row>
    <row r="67" spans="1:18">
      <c r="A67" s="8"/>
      <c r="B67" s="620"/>
      <c r="C67" s="245" t="s">
        <v>271</v>
      </c>
      <c r="D67" s="976">
        <f t="shared" ref="D67:D68" si="16">F67+E67</f>
        <v>13</v>
      </c>
      <c r="E67" s="365">
        <f t="shared" ref="E67:E68" si="17">E62-F62</f>
        <v>4</v>
      </c>
      <c r="F67" s="366">
        <f>F62-K62</f>
        <v>9</v>
      </c>
      <c r="G67" s="366"/>
      <c r="H67" s="896"/>
      <c r="I67" s="327"/>
      <c r="J67" s="366"/>
      <c r="K67" s="366">
        <f>L67+O67+P67+M67</f>
        <v>66</v>
      </c>
      <c r="L67" s="366">
        <f t="shared" si="15"/>
        <v>21</v>
      </c>
      <c r="M67" s="366">
        <f>M62-O62</f>
        <v>11</v>
      </c>
      <c r="N67" s="368">
        <f>O67+P67</f>
        <v>34</v>
      </c>
      <c r="O67" s="365">
        <f t="shared" si="15"/>
        <v>20</v>
      </c>
      <c r="P67" s="865">
        <v>14</v>
      </c>
      <c r="Q67" s="620"/>
      <c r="R67" s="244"/>
    </row>
    <row r="68" spans="1:18" ht="14.25">
      <c r="A68" s="8"/>
      <c r="B68" s="620"/>
      <c r="C68" s="245" t="s">
        <v>300</v>
      </c>
      <c r="D68" s="976">
        <f t="shared" si="16"/>
        <v>265</v>
      </c>
      <c r="E68" s="365">
        <f t="shared" si="17"/>
        <v>132</v>
      </c>
      <c r="F68" s="366">
        <f>F63-K63</f>
        <v>133</v>
      </c>
      <c r="G68" s="366"/>
      <c r="H68" s="896"/>
      <c r="I68" s="327"/>
      <c r="J68" s="366"/>
      <c r="K68" s="366">
        <f>L68+O68+P68+M68</f>
        <v>337</v>
      </c>
      <c r="L68" s="366">
        <f t="shared" si="15"/>
        <v>40</v>
      </c>
      <c r="M68" s="366">
        <f>M63-O63</f>
        <v>152</v>
      </c>
      <c r="N68" s="368">
        <f>O68+P68</f>
        <v>145</v>
      </c>
      <c r="O68" s="365">
        <f t="shared" si="15"/>
        <v>9</v>
      </c>
      <c r="P68" s="865">
        <v>136</v>
      </c>
      <c r="Q68" s="620"/>
      <c r="R68" s="244"/>
    </row>
    <row r="69" spans="1:18">
      <c r="A69" s="251"/>
      <c r="B69" s="11"/>
      <c r="C69" s="237"/>
      <c r="D69" s="975"/>
      <c r="E69" s="376"/>
      <c r="F69" s="377"/>
      <c r="G69" s="377"/>
      <c r="H69" s="896"/>
      <c r="I69" s="327"/>
      <c r="J69" s="377"/>
      <c r="K69" s="377"/>
      <c r="L69" s="377"/>
      <c r="M69" s="377"/>
      <c r="N69" s="375"/>
      <c r="O69" s="376"/>
      <c r="P69" s="948"/>
      <c r="Q69" s="134"/>
      <c r="R69" s="229"/>
    </row>
    <row r="70" spans="1:18">
      <c r="A70" s="8"/>
      <c r="B70" s="5"/>
      <c r="C70" s="454" t="s">
        <v>389</v>
      </c>
      <c r="D70" s="880">
        <f>F70+E70</f>
        <v>350</v>
      </c>
      <c r="E70" s="405">
        <v>180</v>
      </c>
      <c r="F70" s="406">
        <v>170</v>
      </c>
      <c r="G70" s="406"/>
      <c r="H70" s="897">
        <f t="shared" si="12"/>
        <v>5.7401812688821829E-2</v>
      </c>
      <c r="I70" s="332">
        <f>E70/O70-1</f>
        <v>5.2631578947368363E-2</v>
      </c>
      <c r="J70" s="406"/>
      <c r="K70" s="406">
        <f>P70+O70+M70+L70</f>
        <v>687</v>
      </c>
      <c r="L70" s="406">
        <v>180</v>
      </c>
      <c r="M70" s="406">
        <v>176</v>
      </c>
      <c r="N70" s="404">
        <f>P70+O70</f>
        <v>331</v>
      </c>
      <c r="O70" s="405">
        <v>171</v>
      </c>
      <c r="P70" s="949">
        <v>160</v>
      </c>
      <c r="Q70" s="5"/>
      <c r="R70" s="244"/>
    </row>
    <row r="71" spans="1:18">
      <c r="A71" s="251"/>
      <c r="B71" s="11"/>
      <c r="C71" s="237"/>
      <c r="D71" s="975"/>
      <c r="E71" s="376"/>
      <c r="F71" s="377"/>
      <c r="G71" s="377"/>
      <c r="H71" s="896"/>
      <c r="I71" s="327"/>
      <c r="J71" s="377"/>
      <c r="K71" s="377"/>
      <c r="L71" s="377"/>
      <c r="M71" s="377"/>
      <c r="N71" s="375"/>
      <c r="O71" s="376"/>
      <c r="P71" s="948"/>
      <c r="Q71" s="134"/>
      <c r="R71" s="229"/>
    </row>
    <row r="72" spans="1:18">
      <c r="A72" s="8"/>
      <c r="B72" s="5"/>
      <c r="C72" s="454" t="s">
        <v>67</v>
      </c>
      <c r="D72" s="880">
        <v>14</v>
      </c>
      <c r="E72" s="405">
        <v>14</v>
      </c>
      <c r="F72" s="406">
        <v>13</v>
      </c>
      <c r="G72" s="406"/>
      <c r="H72" s="897">
        <f t="shared" si="12"/>
        <v>0</v>
      </c>
      <c r="I72" s="332">
        <f t="shared" ref="I72:I85" si="18">E72/O72-1</f>
        <v>0</v>
      </c>
      <c r="J72" s="406"/>
      <c r="K72" s="406">
        <v>14</v>
      </c>
      <c r="L72" s="406">
        <v>14</v>
      </c>
      <c r="M72" s="406">
        <v>15</v>
      </c>
      <c r="N72" s="404">
        <v>14</v>
      </c>
      <c r="O72" s="405">
        <v>14</v>
      </c>
      <c r="P72" s="949">
        <v>14</v>
      </c>
      <c r="Q72" s="5"/>
      <c r="R72" s="244"/>
    </row>
    <row r="73" spans="1:18">
      <c r="A73" s="8"/>
      <c r="B73" s="620"/>
      <c r="C73" s="241" t="s">
        <v>271</v>
      </c>
      <c r="D73" s="878">
        <v>41</v>
      </c>
      <c r="E73" s="373">
        <v>41</v>
      </c>
      <c r="F73" s="374">
        <v>40</v>
      </c>
      <c r="G73" s="374"/>
      <c r="H73" s="896">
        <f t="shared" si="12"/>
        <v>-2.3809523809523836E-2</v>
      </c>
      <c r="I73" s="327">
        <f t="shared" si="18"/>
        <v>-4.6511627906976716E-2</v>
      </c>
      <c r="J73" s="374"/>
      <c r="K73" s="374">
        <v>43</v>
      </c>
      <c r="L73" s="374">
        <v>43</v>
      </c>
      <c r="M73" s="374">
        <v>44</v>
      </c>
      <c r="N73" s="372">
        <v>42</v>
      </c>
      <c r="O73" s="373">
        <v>43</v>
      </c>
      <c r="P73" s="881">
        <v>41</v>
      </c>
      <c r="Q73" s="620"/>
      <c r="R73" s="240"/>
    </row>
    <row r="74" spans="1:18">
      <c r="A74" s="8"/>
      <c r="B74" s="620"/>
      <c r="C74" s="241" t="s">
        <v>272</v>
      </c>
      <c r="D74" s="878">
        <v>7</v>
      </c>
      <c r="E74" s="373">
        <v>7</v>
      </c>
      <c r="F74" s="374">
        <v>7</v>
      </c>
      <c r="G74" s="374"/>
      <c r="H74" s="982">
        <f t="shared" si="12"/>
        <v>-0.125</v>
      </c>
      <c r="I74" s="356">
        <f t="shared" si="18"/>
        <v>-0.125</v>
      </c>
      <c r="J74" s="374"/>
      <c r="K74" s="374">
        <v>8</v>
      </c>
      <c r="L74" s="374">
        <v>8</v>
      </c>
      <c r="M74" s="374">
        <v>8</v>
      </c>
      <c r="N74" s="372">
        <v>8</v>
      </c>
      <c r="O74" s="373">
        <v>8</v>
      </c>
      <c r="P74" s="881">
        <v>7</v>
      </c>
      <c r="Q74" s="620"/>
      <c r="R74" s="240"/>
    </row>
    <row r="75" spans="1:18">
      <c r="A75" s="8"/>
      <c r="B75" s="620"/>
      <c r="C75" s="6" t="s">
        <v>57</v>
      </c>
      <c r="D75" s="982">
        <v>0.24</v>
      </c>
      <c r="E75" s="355">
        <v>0.24</v>
      </c>
      <c r="F75" s="357">
        <v>0.24</v>
      </c>
      <c r="G75" s="357"/>
      <c r="H75" s="896"/>
      <c r="I75" s="327"/>
      <c r="J75" s="357"/>
      <c r="K75" s="357">
        <v>0.2</v>
      </c>
      <c r="L75" s="357">
        <v>0.22</v>
      </c>
      <c r="M75" s="357">
        <v>0.19</v>
      </c>
      <c r="N75" s="399">
        <v>0.2</v>
      </c>
      <c r="O75" s="355">
        <v>0.2</v>
      </c>
      <c r="P75" s="927">
        <v>0.2</v>
      </c>
      <c r="Q75" s="620"/>
      <c r="R75" s="244"/>
    </row>
    <row r="76" spans="1:18">
      <c r="A76" s="251"/>
      <c r="B76" s="492"/>
      <c r="C76" s="621"/>
      <c r="D76" s="975"/>
      <c r="E76" s="376"/>
      <c r="F76" s="377"/>
      <c r="G76" s="377"/>
      <c r="H76" s="896"/>
      <c r="I76" s="327"/>
      <c r="J76" s="377"/>
      <c r="K76" s="377"/>
      <c r="L76" s="377"/>
      <c r="M76" s="377"/>
      <c r="N76" s="375"/>
      <c r="O76" s="376"/>
      <c r="P76" s="948"/>
      <c r="Q76" s="134"/>
      <c r="R76" s="229"/>
    </row>
    <row r="77" spans="1:18">
      <c r="A77" s="8"/>
      <c r="B77" s="6"/>
      <c r="C77" s="454" t="s">
        <v>288</v>
      </c>
      <c r="D77" s="983">
        <f>F77+E77</f>
        <v>3248</v>
      </c>
      <c r="E77" s="421">
        <v>1634</v>
      </c>
      <c r="F77" s="414">
        <v>1614</v>
      </c>
      <c r="G77" s="414"/>
      <c r="H77" s="897">
        <f t="shared" si="12"/>
        <v>6.352324819908306E-2</v>
      </c>
      <c r="I77" s="332">
        <f t="shared" si="18"/>
        <v>5.8290155440414493E-2</v>
      </c>
      <c r="J77" s="414"/>
      <c r="K77" s="414">
        <f>P77+O77+M77+L77</f>
        <v>6119</v>
      </c>
      <c r="L77" s="414">
        <v>1599</v>
      </c>
      <c r="M77" s="414">
        <v>1466</v>
      </c>
      <c r="N77" s="499">
        <f>P77+O77</f>
        <v>3054</v>
      </c>
      <c r="O77" s="421">
        <v>1544</v>
      </c>
      <c r="P77" s="954">
        <v>1510</v>
      </c>
      <c r="Q77" s="11"/>
      <c r="R77" s="225"/>
    </row>
    <row r="78" spans="1:18">
      <c r="A78" s="251"/>
      <c r="B78" s="11"/>
      <c r="C78" s="237"/>
      <c r="D78" s="975"/>
      <c r="E78" s="376"/>
      <c r="F78" s="377"/>
      <c r="G78" s="377"/>
      <c r="H78" s="896"/>
      <c r="I78" s="327"/>
      <c r="J78" s="377"/>
      <c r="K78" s="377"/>
      <c r="L78" s="377"/>
      <c r="M78" s="377"/>
      <c r="N78" s="375"/>
      <c r="O78" s="376"/>
      <c r="P78" s="948"/>
      <c r="Q78" s="134"/>
      <c r="R78" s="229"/>
    </row>
    <row r="79" spans="1:18">
      <c r="A79" s="8"/>
      <c r="B79" s="2"/>
      <c r="C79" s="454" t="s">
        <v>354</v>
      </c>
      <c r="D79" s="862">
        <v>127</v>
      </c>
      <c r="E79" s="416">
        <v>126</v>
      </c>
      <c r="F79" s="415">
        <v>128</v>
      </c>
      <c r="G79" s="415"/>
      <c r="H79" s="897">
        <f t="shared" si="12"/>
        <v>-3.0534351145038219E-2</v>
      </c>
      <c r="I79" s="332">
        <f>E79/O79-1</f>
        <v>-3.0769230769230771E-2</v>
      </c>
      <c r="J79" s="415"/>
      <c r="K79" s="415">
        <v>128</v>
      </c>
      <c r="L79" s="415">
        <v>129</v>
      </c>
      <c r="M79" s="415">
        <v>122.9612081257</v>
      </c>
      <c r="N79" s="471">
        <v>131</v>
      </c>
      <c r="O79" s="416">
        <v>130</v>
      </c>
      <c r="P79" s="955">
        <v>131.89134536040001</v>
      </c>
      <c r="Q79" s="11"/>
      <c r="R79" s="225"/>
    </row>
    <row r="80" spans="1:18">
      <c r="A80" s="8"/>
      <c r="B80" s="620"/>
      <c r="C80" s="241" t="s">
        <v>271</v>
      </c>
      <c r="D80" s="863">
        <v>446</v>
      </c>
      <c r="E80" s="418">
        <v>442</v>
      </c>
      <c r="F80" s="417">
        <v>449</v>
      </c>
      <c r="G80" s="417"/>
      <c r="H80" s="896">
        <f t="shared" si="12"/>
        <v>-2.6200873362445365E-2</v>
      </c>
      <c r="I80" s="327">
        <f t="shared" si="18"/>
        <v>-2.8571428571428581E-2</v>
      </c>
      <c r="J80" s="417"/>
      <c r="K80" s="417">
        <v>444</v>
      </c>
      <c r="L80" s="417">
        <v>449</v>
      </c>
      <c r="M80" s="417">
        <v>414</v>
      </c>
      <c r="N80" s="472">
        <v>458</v>
      </c>
      <c r="O80" s="418">
        <v>455</v>
      </c>
      <c r="P80" s="871">
        <v>460</v>
      </c>
      <c r="Q80" s="620"/>
      <c r="R80" s="244"/>
    </row>
    <row r="81" spans="1:18">
      <c r="A81" s="8"/>
      <c r="B81" s="620"/>
      <c r="C81" s="241" t="s">
        <v>272</v>
      </c>
      <c r="D81" s="863">
        <v>51</v>
      </c>
      <c r="E81" s="418">
        <v>52</v>
      </c>
      <c r="F81" s="417">
        <v>51</v>
      </c>
      <c r="G81" s="417"/>
      <c r="H81" s="896">
        <f t="shared" si="12"/>
        <v>-1.9230769230769273E-2</v>
      </c>
      <c r="I81" s="327">
        <f t="shared" si="18"/>
        <v>0</v>
      </c>
      <c r="J81" s="417"/>
      <c r="K81" s="417">
        <v>52</v>
      </c>
      <c r="L81" s="417">
        <v>52</v>
      </c>
      <c r="M81" s="417">
        <v>52</v>
      </c>
      <c r="N81" s="472">
        <v>52</v>
      </c>
      <c r="O81" s="418">
        <v>52</v>
      </c>
      <c r="P81" s="871">
        <v>52</v>
      </c>
      <c r="Q81" s="620"/>
      <c r="R81" s="244"/>
    </row>
    <row r="82" spans="1:18">
      <c r="A82" s="8"/>
      <c r="B82" s="10"/>
      <c r="C82" s="237"/>
      <c r="D82" s="984"/>
      <c r="E82" s="423"/>
      <c r="F82" s="424"/>
      <c r="G82" s="424"/>
      <c r="H82" s="918"/>
      <c r="I82" s="794"/>
      <c r="J82" s="424"/>
      <c r="K82" s="424"/>
      <c r="L82" s="424"/>
      <c r="M82" s="424"/>
      <c r="N82" s="422"/>
      <c r="O82" s="423"/>
      <c r="P82" s="956"/>
      <c r="Q82" s="134"/>
      <c r="R82" s="229"/>
    </row>
    <row r="83" spans="1:18">
      <c r="A83" s="8"/>
      <c r="B83" s="10"/>
      <c r="C83" s="454" t="s">
        <v>267</v>
      </c>
      <c r="D83" s="880">
        <v>21</v>
      </c>
      <c r="E83" s="405">
        <v>20</v>
      </c>
      <c r="F83" s="406">
        <v>19</v>
      </c>
      <c r="G83" s="406"/>
      <c r="H83" s="860">
        <f t="shared" si="12"/>
        <v>0.3125</v>
      </c>
      <c r="I83" s="591">
        <f t="shared" si="18"/>
        <v>0.17647058823529416</v>
      </c>
      <c r="J83" s="406"/>
      <c r="K83" s="406">
        <v>19</v>
      </c>
      <c r="L83" s="406">
        <v>23</v>
      </c>
      <c r="M83" s="406">
        <v>20</v>
      </c>
      <c r="N83" s="404">
        <v>16</v>
      </c>
      <c r="O83" s="405">
        <v>17</v>
      </c>
      <c r="P83" s="949">
        <v>15</v>
      </c>
      <c r="Q83" s="134"/>
      <c r="R83" s="229"/>
    </row>
    <row r="84" spans="1:18">
      <c r="A84" s="8"/>
      <c r="B84" s="620"/>
      <c r="C84" s="241" t="s">
        <v>271</v>
      </c>
      <c r="D84" s="878">
        <v>72</v>
      </c>
      <c r="E84" s="373">
        <v>67</v>
      </c>
      <c r="F84" s="374">
        <v>77</v>
      </c>
      <c r="G84" s="374"/>
      <c r="H84" s="982">
        <f t="shared" si="12"/>
        <v>-9.9999999999999978E-2</v>
      </c>
      <c r="I84" s="356">
        <f t="shared" si="18"/>
        <v>-0.18292682926829273</v>
      </c>
      <c r="J84" s="374"/>
      <c r="K84" s="374">
        <v>77</v>
      </c>
      <c r="L84" s="374">
        <v>73</v>
      </c>
      <c r="M84" s="374">
        <v>73</v>
      </c>
      <c r="N84" s="372">
        <v>80</v>
      </c>
      <c r="O84" s="373">
        <v>82</v>
      </c>
      <c r="P84" s="881">
        <v>78</v>
      </c>
      <c r="Q84" s="134"/>
      <c r="R84" s="229"/>
    </row>
    <row r="85" spans="1:18">
      <c r="A85" s="8"/>
      <c r="B85" s="620"/>
      <c r="C85" s="241" t="s">
        <v>272</v>
      </c>
      <c r="D85" s="878">
        <v>10</v>
      </c>
      <c r="E85" s="373">
        <v>10</v>
      </c>
      <c r="F85" s="374">
        <v>11</v>
      </c>
      <c r="G85" s="374"/>
      <c r="H85" s="982">
        <f t="shared" si="12"/>
        <v>0.66666666666666674</v>
      </c>
      <c r="I85" s="356">
        <f t="shared" si="18"/>
        <v>0.4285714285714286</v>
      </c>
      <c r="J85" s="374"/>
      <c r="K85" s="374">
        <v>8</v>
      </c>
      <c r="L85" s="374">
        <v>11</v>
      </c>
      <c r="M85" s="374">
        <v>11</v>
      </c>
      <c r="N85" s="372">
        <v>6</v>
      </c>
      <c r="O85" s="373">
        <v>7</v>
      </c>
      <c r="P85" s="881">
        <v>6</v>
      </c>
      <c r="Q85" s="620"/>
      <c r="R85" s="240"/>
    </row>
    <row r="86" spans="1:18">
      <c r="A86" s="251"/>
      <c r="B86" s="11"/>
      <c r="C86" s="237"/>
      <c r="D86" s="975"/>
      <c r="E86" s="376"/>
      <c r="F86" s="377"/>
      <c r="G86" s="377"/>
      <c r="H86" s="896"/>
      <c r="I86" s="327"/>
      <c r="J86" s="377"/>
      <c r="K86" s="377"/>
      <c r="L86" s="377"/>
      <c r="M86" s="377"/>
      <c r="N86" s="375"/>
      <c r="O86" s="376"/>
      <c r="P86" s="948"/>
      <c r="Q86" s="134"/>
      <c r="R86" s="229"/>
    </row>
    <row r="87" spans="1:18">
      <c r="A87" s="251"/>
      <c r="B87" s="11"/>
      <c r="C87" s="454" t="s">
        <v>69</v>
      </c>
      <c r="D87" s="985">
        <v>0.17</v>
      </c>
      <c r="E87" s="420">
        <v>0.18</v>
      </c>
      <c r="F87" s="419">
        <v>0.16</v>
      </c>
      <c r="G87" s="419"/>
      <c r="H87" s="897"/>
      <c r="I87" s="332"/>
      <c r="J87" s="419"/>
      <c r="K87" s="419">
        <v>0.25</v>
      </c>
      <c r="L87" s="419">
        <v>0.24</v>
      </c>
      <c r="M87" s="419">
        <v>0.14000000000000001</v>
      </c>
      <c r="N87" s="832">
        <v>0.3</v>
      </c>
      <c r="O87" s="420">
        <v>0.35</v>
      </c>
      <c r="P87" s="952">
        <v>0.25</v>
      </c>
      <c r="Q87" s="5"/>
      <c r="R87" s="229"/>
    </row>
    <row r="88" spans="1:18">
      <c r="A88" s="8"/>
      <c r="B88" s="620"/>
      <c r="C88" s="241" t="s">
        <v>271</v>
      </c>
      <c r="D88" s="875">
        <v>0.24</v>
      </c>
      <c r="E88" s="355">
        <v>0.26</v>
      </c>
      <c r="F88" s="357">
        <v>0.22</v>
      </c>
      <c r="G88" s="357"/>
      <c r="H88" s="896"/>
      <c r="I88" s="327"/>
      <c r="J88" s="357"/>
      <c r="K88" s="357">
        <v>0.18</v>
      </c>
      <c r="L88" s="357">
        <v>0.19</v>
      </c>
      <c r="M88" s="357">
        <v>0.17</v>
      </c>
      <c r="N88" s="491">
        <v>0.18</v>
      </c>
      <c r="O88" s="355">
        <v>0.16</v>
      </c>
      <c r="P88" s="927">
        <v>0.2</v>
      </c>
      <c r="Q88" s="620"/>
      <c r="R88" s="244"/>
    </row>
    <row r="89" spans="1:18">
      <c r="A89" s="8"/>
      <c r="B89" s="620"/>
      <c r="C89" s="241" t="s">
        <v>272</v>
      </c>
      <c r="D89" s="875">
        <v>0.16</v>
      </c>
      <c r="E89" s="355">
        <v>0.17</v>
      </c>
      <c r="F89" s="357">
        <v>0.15</v>
      </c>
      <c r="G89" s="357"/>
      <c r="H89" s="896"/>
      <c r="I89" s="327"/>
      <c r="J89" s="357"/>
      <c r="K89" s="357">
        <v>0.27</v>
      </c>
      <c r="L89" s="357">
        <v>0.26</v>
      </c>
      <c r="M89" s="357">
        <v>0.13</v>
      </c>
      <c r="N89" s="875">
        <v>0.34</v>
      </c>
      <c r="O89" s="355">
        <v>0.4</v>
      </c>
      <c r="P89" s="927">
        <v>0.27</v>
      </c>
      <c r="Q89" s="620"/>
      <c r="R89" s="244"/>
    </row>
    <row r="90" spans="1:18">
      <c r="A90" s="251"/>
      <c r="B90" s="11"/>
      <c r="C90" s="237"/>
      <c r="D90" s="254"/>
      <c r="E90" s="268"/>
      <c r="F90" s="256"/>
      <c r="G90" s="256"/>
      <c r="H90" s="903"/>
      <c r="I90" s="485"/>
      <c r="J90" s="256"/>
      <c r="K90" s="256"/>
      <c r="L90" s="256"/>
      <c r="M90" s="256"/>
      <c r="N90" s="254"/>
      <c r="O90" s="268"/>
      <c r="P90" s="953"/>
      <c r="Q90" s="134"/>
      <c r="R90" s="229"/>
    </row>
    <row r="91" spans="1:18" ht="8.25" customHeight="1">
      <c r="A91" s="251"/>
      <c r="B91" s="226"/>
      <c r="C91" s="226"/>
      <c r="D91" s="227"/>
      <c r="E91" s="227"/>
      <c r="F91" s="227"/>
      <c r="G91" s="227"/>
      <c r="H91" s="153"/>
      <c r="I91" s="153"/>
      <c r="J91" s="227"/>
      <c r="K91" s="227"/>
      <c r="L91" s="227"/>
      <c r="M91" s="227"/>
      <c r="N91" s="227"/>
      <c r="O91" s="227"/>
      <c r="P91" s="227"/>
      <c r="Q91" s="228"/>
      <c r="R91" s="229"/>
    </row>
    <row r="92" spans="1:18" ht="12.75" customHeight="1">
      <c r="A92" s="248"/>
      <c r="B92" s="258" t="s">
        <v>290</v>
      </c>
      <c r="C92" s="248"/>
      <c r="D92" s="259"/>
      <c r="E92" s="259"/>
      <c r="F92" s="259"/>
      <c r="G92" s="259"/>
      <c r="H92" s="169"/>
      <c r="I92" s="169"/>
      <c r="J92" s="259"/>
      <c r="K92" s="259"/>
      <c r="L92" s="259"/>
      <c r="M92" s="259"/>
      <c r="N92" s="259"/>
      <c r="O92" s="259"/>
      <c r="P92" s="259"/>
      <c r="Q92" s="260"/>
      <c r="R92" s="261"/>
    </row>
    <row r="93" spans="1:18" ht="14.25">
      <c r="A93" s="248"/>
      <c r="B93" s="257" t="s">
        <v>496</v>
      </c>
      <c r="C93" s="248"/>
      <c r="D93" s="248"/>
      <c r="E93" s="248"/>
      <c r="F93" s="248"/>
      <c r="G93" s="248"/>
      <c r="H93" s="796"/>
      <c r="I93" s="796"/>
      <c r="J93" s="248"/>
      <c r="K93" s="248"/>
      <c r="L93" s="248"/>
      <c r="M93" s="248"/>
      <c r="N93" s="248"/>
      <c r="O93" s="248"/>
      <c r="P93" s="248"/>
      <c r="Q93" s="248"/>
      <c r="R93" s="248"/>
    </row>
    <row r="94" spans="1:18" ht="14.25">
      <c r="A94" s="249"/>
      <c r="B94" s="257" t="s">
        <v>589</v>
      </c>
      <c r="C94" s="248"/>
      <c r="D94" s="248"/>
      <c r="E94" s="248"/>
      <c r="F94" s="248"/>
      <c r="G94" s="248"/>
      <c r="H94" s="796"/>
      <c r="I94" s="796"/>
      <c r="J94" s="248"/>
      <c r="K94" s="248"/>
      <c r="L94" s="248"/>
      <c r="M94" s="248"/>
      <c r="N94" s="248"/>
      <c r="O94" s="248"/>
      <c r="P94" s="248"/>
      <c r="Q94" s="248"/>
      <c r="R94" s="248"/>
    </row>
    <row r="95" spans="1:18" ht="14.25">
      <c r="A95" s="248"/>
      <c r="B95" s="257"/>
      <c r="C95" s="248"/>
      <c r="D95" s="248"/>
      <c r="E95" s="248"/>
      <c r="F95" s="248"/>
      <c r="G95" s="248"/>
      <c r="H95" s="796"/>
      <c r="I95" s="796"/>
      <c r="J95" s="248"/>
      <c r="K95" s="248"/>
      <c r="L95" s="248"/>
      <c r="M95" s="248"/>
      <c r="N95" s="248"/>
      <c r="O95" s="248"/>
      <c r="P95" s="248"/>
      <c r="Q95" s="248"/>
      <c r="R95" s="248"/>
    </row>
  </sheetData>
  <sheetProtection password="8355" sheet="1" objects="1" scenarios="1"/>
  <phoneticPr fontId="13" type="noConversion"/>
  <printOptions horizontalCentered="1"/>
  <pageMargins left="0.74803149606299213" right="0.74803149606299213" top="0.98425196850393704" bottom="0.98425196850393704" header="0.51181102362204722" footer="0.51181102362204722"/>
  <pageSetup paperSize="9" scale="56" fitToHeight="0" orientation="portrait" r:id="rId1"/>
  <headerFooter alignWithMargins="0">
    <oddHeader>&amp;CKPN Investor Relations</oddHeader>
    <oddFooter>&amp;L&amp;8Q2 2012&amp;C&amp;8&amp;A&amp;R&amp;8                   &amp;P/&amp;N</oddFooter>
  </headerFooter>
  <rowBreaks count="1" manualBreakCount="1">
    <brk id="53" max="1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9"/>
  <sheetViews>
    <sheetView view="pageBreakPreview" zoomScale="90" zoomScaleNormal="100" zoomScaleSheetLayoutView="90" workbookViewId="0"/>
  </sheetViews>
  <sheetFormatPr defaultRowHeight="12"/>
  <cols>
    <col min="1" max="2" width="1.7109375" style="154" customWidth="1"/>
    <col min="3" max="3" width="56" style="154" customWidth="1"/>
    <col min="4" max="6" width="8.7109375" style="154" customWidth="1"/>
    <col min="7" max="7" width="1.7109375" style="154" customWidth="1"/>
    <col min="8" max="9" width="8.7109375" style="207" customWidth="1"/>
    <col min="10" max="10" width="1.7109375" style="154" customWidth="1"/>
    <col min="11" max="16" width="8.7109375" style="154" customWidth="1"/>
    <col min="17" max="18" width="1.7109375" style="154" customWidth="1"/>
    <col min="19" max="16384" width="9.140625" style="154"/>
  </cols>
  <sheetData>
    <row r="1" spans="1:18" ht="9" customHeight="1">
      <c r="A1" s="152"/>
      <c r="B1" s="152"/>
      <c r="C1" s="152"/>
      <c r="D1" s="152"/>
      <c r="E1" s="152"/>
      <c r="F1" s="152"/>
      <c r="G1" s="152"/>
      <c r="H1" s="153"/>
      <c r="I1" s="153"/>
      <c r="J1" s="152"/>
      <c r="K1" s="152"/>
      <c r="L1" s="152"/>
      <c r="M1" s="152"/>
      <c r="N1" s="152"/>
      <c r="O1" s="152"/>
      <c r="P1" s="152"/>
      <c r="Q1" s="152"/>
      <c r="R1" s="152"/>
    </row>
    <row r="2" spans="1:18">
      <c r="A2" s="155"/>
      <c r="B2" s="160"/>
      <c r="C2" s="157" t="s">
        <v>0</v>
      </c>
      <c r="D2" s="233" t="s">
        <v>533</v>
      </c>
      <c r="E2" s="159" t="s">
        <v>532</v>
      </c>
      <c r="F2" s="160" t="s">
        <v>436</v>
      </c>
      <c r="G2" s="160"/>
      <c r="H2" s="893" t="s">
        <v>516</v>
      </c>
      <c r="I2" s="776" t="s">
        <v>516</v>
      </c>
      <c r="J2" s="160"/>
      <c r="K2" s="127">
        <v>2011</v>
      </c>
      <c r="L2" s="160" t="s">
        <v>390</v>
      </c>
      <c r="M2" s="160" t="s">
        <v>356</v>
      </c>
      <c r="N2" s="233" t="s">
        <v>531</v>
      </c>
      <c r="O2" s="159" t="s">
        <v>312</v>
      </c>
      <c r="P2" s="160" t="s">
        <v>302</v>
      </c>
      <c r="Q2" s="210"/>
      <c r="R2" s="155"/>
    </row>
    <row r="3" spans="1:18">
      <c r="A3" s="152"/>
      <c r="B3" s="163"/>
      <c r="C3" s="145" t="s">
        <v>18</v>
      </c>
      <c r="D3" s="158"/>
      <c r="E3" s="159"/>
      <c r="F3" s="142"/>
      <c r="G3" s="142"/>
      <c r="H3" s="894" t="s">
        <v>534</v>
      </c>
      <c r="I3" s="777" t="s">
        <v>535</v>
      </c>
      <c r="J3" s="142"/>
      <c r="K3" s="142"/>
      <c r="L3" s="142"/>
      <c r="M3" s="142"/>
      <c r="N3" s="158"/>
      <c r="O3" s="159"/>
      <c r="P3" s="142"/>
      <c r="Q3" s="211"/>
      <c r="R3" s="152"/>
    </row>
    <row r="4" spans="1:18" ht="15.75">
      <c r="A4" s="152"/>
      <c r="B4" s="163"/>
      <c r="C4" s="212"/>
      <c r="D4" s="671"/>
      <c r="E4" s="674"/>
      <c r="F4" s="673"/>
      <c r="G4" s="673"/>
      <c r="H4" s="937"/>
      <c r="I4" s="813"/>
      <c r="J4" s="670"/>
      <c r="K4" s="673"/>
      <c r="L4" s="673"/>
      <c r="M4" s="673"/>
      <c r="N4" s="671"/>
      <c r="O4" s="674"/>
      <c r="P4" s="673"/>
      <c r="Q4" s="163"/>
      <c r="R4" s="152"/>
    </row>
    <row r="5" spans="1:18" s="172" customFormat="1">
      <c r="A5" s="155"/>
      <c r="B5" s="623"/>
      <c r="C5" s="453" t="s">
        <v>12</v>
      </c>
      <c r="D5" s="681">
        <f>F5+E5</f>
        <v>778</v>
      </c>
      <c r="E5" s="682">
        <f>'P&amp;L'!E23</f>
        <v>407</v>
      </c>
      <c r="F5" s="683">
        <f>'P&amp;L'!F23</f>
        <v>371</v>
      </c>
      <c r="G5" s="684"/>
      <c r="H5" s="860">
        <f>D5/N5-1</f>
        <v>-0.29909909909909915</v>
      </c>
      <c r="I5" s="997">
        <f>E5/O5-1</f>
        <v>-0.2626811594202898</v>
      </c>
      <c r="J5" s="684"/>
      <c r="K5" s="683">
        <f>P5+O5+M5+L5</f>
        <v>1771</v>
      </c>
      <c r="L5" s="683">
        <f>'P&amp;L'!L23</f>
        <v>209</v>
      </c>
      <c r="M5" s="683">
        <f>'P&amp;L'!M23</f>
        <v>452</v>
      </c>
      <c r="N5" s="681">
        <f>P5+O5</f>
        <v>1110</v>
      </c>
      <c r="O5" s="682">
        <f>'P&amp;L'!O23</f>
        <v>552</v>
      </c>
      <c r="P5" s="683">
        <f>'P&amp;L'!P23</f>
        <v>558</v>
      </c>
      <c r="Q5" s="146"/>
      <c r="R5" s="155"/>
    </row>
    <row r="6" spans="1:18">
      <c r="A6" s="152"/>
      <c r="B6" s="170"/>
      <c r="C6" s="163" t="s">
        <v>237</v>
      </c>
      <c r="D6" s="685">
        <f t="shared" ref="D6:D62" si="0">F6+E6</f>
        <v>364</v>
      </c>
      <c r="E6" s="686">
        <v>177</v>
      </c>
      <c r="F6" s="687">
        <v>187</v>
      </c>
      <c r="G6" s="501"/>
      <c r="H6" s="896">
        <f t="shared" ref="H6:H62" si="1">D6/N6-1</f>
        <v>8.6567164179104372E-2</v>
      </c>
      <c r="I6" s="778">
        <f t="shared" ref="I6:I62" si="2">E6/O6-1</f>
        <v>-1.6666666666666718E-2</v>
      </c>
      <c r="J6" s="501"/>
      <c r="K6" s="687">
        <f>P6+O6+M6+L6</f>
        <v>754</v>
      </c>
      <c r="L6" s="687">
        <v>220</v>
      </c>
      <c r="M6" s="687">
        <v>199</v>
      </c>
      <c r="N6" s="685">
        <f t="shared" ref="N6:N62" si="3">P6+O6</f>
        <v>335</v>
      </c>
      <c r="O6" s="686">
        <v>180</v>
      </c>
      <c r="P6" s="687">
        <v>155</v>
      </c>
      <c r="Q6" s="622"/>
      <c r="R6" s="152"/>
    </row>
    <row r="7" spans="1:18">
      <c r="A7" s="152"/>
      <c r="B7" s="170"/>
      <c r="C7" s="163" t="s">
        <v>238</v>
      </c>
      <c r="D7" s="685">
        <f t="shared" si="0"/>
        <v>13</v>
      </c>
      <c r="E7" s="686">
        <v>7</v>
      </c>
      <c r="F7" s="687">
        <v>6</v>
      </c>
      <c r="G7" s="501"/>
      <c r="H7" s="982">
        <f t="shared" si="1"/>
        <v>0.18181818181818188</v>
      </c>
      <c r="I7" s="998">
        <f t="shared" si="2"/>
        <v>-0.41666666666666663</v>
      </c>
      <c r="J7" s="501"/>
      <c r="K7" s="687">
        <f>P7+O7+M7+L7</f>
        <v>24</v>
      </c>
      <c r="L7" s="687">
        <v>7</v>
      </c>
      <c r="M7" s="687">
        <v>6</v>
      </c>
      <c r="N7" s="685">
        <f t="shared" si="3"/>
        <v>11</v>
      </c>
      <c r="O7" s="686">
        <v>12</v>
      </c>
      <c r="P7" s="687">
        <v>-1</v>
      </c>
      <c r="Q7" s="622"/>
      <c r="R7" s="152"/>
    </row>
    <row r="8" spans="1:18">
      <c r="A8" s="152"/>
      <c r="B8" s="170"/>
      <c r="C8" s="163"/>
      <c r="D8" s="688"/>
      <c r="E8" s="686"/>
      <c r="F8" s="687"/>
      <c r="G8" s="689"/>
      <c r="H8" s="896"/>
      <c r="I8" s="778"/>
      <c r="J8" s="689"/>
      <c r="K8" s="687"/>
      <c r="L8" s="687"/>
      <c r="M8" s="687"/>
      <c r="N8" s="688"/>
      <c r="O8" s="686"/>
      <c r="P8" s="687"/>
      <c r="Q8" s="622"/>
      <c r="R8" s="152"/>
    </row>
    <row r="9" spans="1:18">
      <c r="A9" s="152"/>
      <c r="B9" s="170"/>
      <c r="C9" s="163" t="s">
        <v>239</v>
      </c>
      <c r="D9" s="688"/>
      <c r="E9" s="686"/>
      <c r="F9" s="687"/>
      <c r="G9" s="689"/>
      <c r="H9" s="896"/>
      <c r="I9" s="778"/>
      <c r="J9" s="689"/>
      <c r="K9" s="687"/>
      <c r="L9" s="687"/>
      <c r="M9" s="687"/>
      <c r="N9" s="688"/>
      <c r="O9" s="686"/>
      <c r="P9" s="687"/>
      <c r="Q9" s="622"/>
      <c r="R9" s="152"/>
    </row>
    <row r="10" spans="1:18">
      <c r="A10" s="152"/>
      <c r="B10" s="170"/>
      <c r="C10" s="163" t="s">
        <v>483</v>
      </c>
      <c r="D10" s="685">
        <f t="shared" si="0"/>
        <v>1088</v>
      </c>
      <c r="E10" s="686">
        <v>548</v>
      </c>
      <c r="F10" s="687">
        <v>540</v>
      </c>
      <c r="G10" s="501"/>
      <c r="H10" s="896">
        <f t="shared" si="1"/>
        <v>-2.943800178412137E-2</v>
      </c>
      <c r="I10" s="778">
        <f t="shared" si="2"/>
        <v>-2.8368794326241176E-2</v>
      </c>
      <c r="J10" s="501"/>
      <c r="K10" s="687">
        <f>P10+O10+M10+L10</f>
        <v>2589</v>
      </c>
      <c r="L10" s="687">
        <v>880</v>
      </c>
      <c r="M10" s="687">
        <v>588</v>
      </c>
      <c r="N10" s="685">
        <f t="shared" si="3"/>
        <v>1121</v>
      </c>
      <c r="O10" s="686">
        <v>564</v>
      </c>
      <c r="P10" s="687">
        <f>'[1]P&amp;L'!H14+'[1]P&amp;L'!H15</f>
        <v>557</v>
      </c>
      <c r="Q10" s="622"/>
      <c r="R10" s="152"/>
    </row>
    <row r="11" spans="1:18">
      <c r="A11" s="152"/>
      <c r="B11" s="170"/>
      <c r="C11" s="163" t="s">
        <v>240</v>
      </c>
      <c r="D11" s="685">
        <f t="shared" si="0"/>
        <v>1</v>
      </c>
      <c r="E11" s="686">
        <v>-2</v>
      </c>
      <c r="F11" s="687">
        <v>3</v>
      </c>
      <c r="G11" s="501"/>
      <c r="H11" s="982" t="s">
        <v>574</v>
      </c>
      <c r="I11" s="998">
        <f t="shared" si="2"/>
        <v>-0.89473684210526316</v>
      </c>
      <c r="J11" s="501"/>
      <c r="K11" s="687">
        <f>P11+O11+M11+L11</f>
        <v>-15</v>
      </c>
      <c r="L11" s="687">
        <v>-6</v>
      </c>
      <c r="M11" s="687">
        <v>5</v>
      </c>
      <c r="N11" s="685">
        <f t="shared" si="3"/>
        <v>-14</v>
      </c>
      <c r="O11" s="686">
        <v>-19</v>
      </c>
      <c r="P11" s="687">
        <v>5</v>
      </c>
      <c r="Q11" s="622"/>
      <c r="R11" s="152"/>
    </row>
    <row r="12" spans="1:18">
      <c r="A12" s="152"/>
      <c r="B12" s="170"/>
      <c r="C12" s="163" t="s">
        <v>3</v>
      </c>
      <c r="D12" s="685">
        <f t="shared" si="0"/>
        <v>-58</v>
      </c>
      <c r="E12" s="686">
        <v>-26</v>
      </c>
      <c r="F12" s="687">
        <v>-32</v>
      </c>
      <c r="G12" s="501"/>
      <c r="H12" s="982">
        <f t="shared" si="1"/>
        <v>0.11538461538461542</v>
      </c>
      <c r="I12" s="998">
        <f t="shared" si="2"/>
        <v>1</v>
      </c>
      <c r="J12" s="501"/>
      <c r="K12" s="687">
        <f>P12+O12+M12+L12</f>
        <v>-137</v>
      </c>
      <c r="L12" s="687">
        <v>-80</v>
      </c>
      <c r="M12" s="687">
        <v>-5</v>
      </c>
      <c r="N12" s="685">
        <f t="shared" si="3"/>
        <v>-52</v>
      </c>
      <c r="O12" s="686">
        <v>-13</v>
      </c>
      <c r="P12" s="687">
        <v>-39</v>
      </c>
      <c r="Q12" s="622"/>
      <c r="R12" s="152"/>
    </row>
    <row r="13" spans="1:18">
      <c r="A13" s="152"/>
      <c r="B13" s="170"/>
      <c r="C13" s="163" t="s">
        <v>241</v>
      </c>
      <c r="D13" s="685">
        <f t="shared" si="0"/>
        <v>-53</v>
      </c>
      <c r="E13" s="686">
        <v>5</v>
      </c>
      <c r="F13" s="687">
        <v>-58</v>
      </c>
      <c r="G13" s="501"/>
      <c r="H13" s="982">
        <f t="shared" si="1"/>
        <v>-0.74519230769230771</v>
      </c>
      <c r="I13" s="998" t="s">
        <v>574</v>
      </c>
      <c r="J13" s="501"/>
      <c r="K13" s="687">
        <f>P13+O13+M13+L13</f>
        <v>-209</v>
      </c>
      <c r="L13" s="687">
        <v>-30</v>
      </c>
      <c r="M13" s="687">
        <v>29</v>
      </c>
      <c r="N13" s="685">
        <f t="shared" si="3"/>
        <v>-208</v>
      </c>
      <c r="O13" s="686">
        <v>-88</v>
      </c>
      <c r="P13" s="687">
        <v>-120</v>
      </c>
      <c r="Q13" s="622"/>
      <c r="R13" s="152"/>
    </row>
    <row r="14" spans="1:18">
      <c r="A14" s="152"/>
      <c r="B14" s="170"/>
      <c r="C14" s="163"/>
      <c r="D14" s="690"/>
      <c r="E14" s="682"/>
      <c r="F14" s="683"/>
      <c r="G14" s="684"/>
      <c r="H14" s="896"/>
      <c r="I14" s="778"/>
      <c r="J14" s="684"/>
      <c r="K14" s="683"/>
      <c r="L14" s="683"/>
      <c r="M14" s="683"/>
      <c r="N14" s="690"/>
      <c r="O14" s="682"/>
      <c r="P14" s="683"/>
      <c r="Q14" s="146"/>
      <c r="R14" s="152"/>
    </row>
    <row r="15" spans="1:18">
      <c r="A15" s="152"/>
      <c r="B15" s="170"/>
      <c r="C15" s="175" t="s">
        <v>242</v>
      </c>
      <c r="D15" s="685">
        <f t="shared" si="0"/>
        <v>-3</v>
      </c>
      <c r="E15" s="686">
        <v>26</v>
      </c>
      <c r="F15" s="687">
        <v>-29</v>
      </c>
      <c r="G15" s="501"/>
      <c r="H15" s="896" t="s">
        <v>574</v>
      </c>
      <c r="I15" s="778" t="s">
        <v>574</v>
      </c>
      <c r="J15" s="501"/>
      <c r="K15" s="687">
        <f t="shared" ref="K15:K21" si="4">P15+O15+M15+L15</f>
        <v>14</v>
      </c>
      <c r="L15" s="687">
        <v>5</v>
      </c>
      <c r="M15" s="687">
        <v>7</v>
      </c>
      <c r="N15" s="685">
        <f t="shared" si="3"/>
        <v>2</v>
      </c>
      <c r="O15" s="686">
        <v>-8</v>
      </c>
      <c r="P15" s="687">
        <v>10</v>
      </c>
      <c r="Q15" s="622"/>
      <c r="R15" s="152"/>
    </row>
    <row r="16" spans="1:18">
      <c r="A16" s="152"/>
      <c r="B16" s="170"/>
      <c r="C16" s="175" t="s">
        <v>70</v>
      </c>
      <c r="D16" s="685">
        <f t="shared" si="0"/>
        <v>-14</v>
      </c>
      <c r="E16" s="686">
        <v>-7</v>
      </c>
      <c r="F16" s="687">
        <v>-7</v>
      </c>
      <c r="G16" s="501"/>
      <c r="H16" s="982">
        <f t="shared" si="1"/>
        <v>-0.26315789473684215</v>
      </c>
      <c r="I16" s="998">
        <f t="shared" si="2"/>
        <v>-0.91666666666666663</v>
      </c>
      <c r="J16" s="501"/>
      <c r="K16" s="687">
        <f t="shared" si="4"/>
        <v>24</v>
      </c>
      <c r="L16" s="687">
        <v>-14</v>
      </c>
      <c r="M16" s="687">
        <v>57</v>
      </c>
      <c r="N16" s="685">
        <f t="shared" si="3"/>
        <v>-19</v>
      </c>
      <c r="O16" s="686">
        <v>-84</v>
      </c>
      <c r="P16" s="687">
        <v>65</v>
      </c>
      <c r="Q16" s="622"/>
      <c r="R16" s="152"/>
    </row>
    <row r="17" spans="1:18">
      <c r="A17" s="152"/>
      <c r="B17" s="170"/>
      <c r="C17" s="175" t="s">
        <v>243</v>
      </c>
      <c r="D17" s="685">
        <f t="shared" si="0"/>
        <v>-140</v>
      </c>
      <c r="E17" s="686">
        <v>43</v>
      </c>
      <c r="F17" s="687">
        <v>-183</v>
      </c>
      <c r="G17" s="501"/>
      <c r="H17" s="982">
        <f t="shared" si="1"/>
        <v>0.18644067796610164</v>
      </c>
      <c r="I17" s="998">
        <f t="shared" si="2"/>
        <v>-0.41095890410958902</v>
      </c>
      <c r="J17" s="501"/>
      <c r="K17" s="687">
        <f t="shared" si="4"/>
        <v>64</v>
      </c>
      <c r="L17" s="687">
        <v>130</v>
      </c>
      <c r="M17" s="687">
        <v>52</v>
      </c>
      <c r="N17" s="685">
        <f t="shared" si="3"/>
        <v>-118</v>
      </c>
      <c r="O17" s="686">
        <v>73</v>
      </c>
      <c r="P17" s="687">
        <v>-191</v>
      </c>
      <c r="Q17" s="622"/>
      <c r="R17" s="152"/>
    </row>
    <row r="18" spans="1:18">
      <c r="A18" s="152"/>
      <c r="B18" s="170"/>
      <c r="C18" s="175" t="s">
        <v>71</v>
      </c>
      <c r="D18" s="685">
        <f t="shared" si="0"/>
        <v>28</v>
      </c>
      <c r="E18" s="686">
        <v>18</v>
      </c>
      <c r="F18" s="687">
        <v>10</v>
      </c>
      <c r="G18" s="501"/>
      <c r="H18" s="982">
        <f t="shared" si="1"/>
        <v>-0.17647058823529416</v>
      </c>
      <c r="I18" s="998">
        <f t="shared" si="2"/>
        <v>0.38461538461538458</v>
      </c>
      <c r="J18" s="501"/>
      <c r="K18" s="687">
        <f t="shared" si="4"/>
        <v>12</v>
      </c>
      <c r="L18" s="687">
        <v>-27</v>
      </c>
      <c r="M18" s="687">
        <v>5</v>
      </c>
      <c r="N18" s="685">
        <f t="shared" si="3"/>
        <v>34</v>
      </c>
      <c r="O18" s="686">
        <v>13</v>
      </c>
      <c r="P18" s="687">
        <v>21</v>
      </c>
      <c r="Q18" s="622"/>
      <c r="R18" s="152"/>
    </row>
    <row r="19" spans="1:18">
      <c r="A19" s="152"/>
      <c r="B19" s="170"/>
      <c r="C19" s="175" t="s">
        <v>244</v>
      </c>
      <c r="D19" s="685">
        <f t="shared" si="0"/>
        <v>41</v>
      </c>
      <c r="E19" s="686">
        <v>85</v>
      </c>
      <c r="F19" s="687">
        <v>-44</v>
      </c>
      <c r="G19" s="501"/>
      <c r="H19" s="896" t="s">
        <v>574</v>
      </c>
      <c r="I19" s="998">
        <f t="shared" si="2"/>
        <v>-0.15000000000000002</v>
      </c>
      <c r="J19" s="501"/>
      <c r="K19" s="687">
        <f t="shared" si="4"/>
        <v>150</v>
      </c>
      <c r="L19" s="687">
        <v>206</v>
      </c>
      <c r="M19" s="687">
        <v>-14</v>
      </c>
      <c r="N19" s="685">
        <f t="shared" si="3"/>
        <v>-42</v>
      </c>
      <c r="O19" s="686">
        <v>100</v>
      </c>
      <c r="P19" s="687">
        <v>-142</v>
      </c>
      <c r="Q19" s="622"/>
      <c r="R19" s="152"/>
    </row>
    <row r="20" spans="1:18">
      <c r="A20" s="152"/>
      <c r="B20" s="170"/>
      <c r="C20" s="175" t="s">
        <v>245</v>
      </c>
      <c r="D20" s="685">
        <f t="shared" si="0"/>
        <v>-52</v>
      </c>
      <c r="E20" s="686">
        <v>-86</v>
      </c>
      <c r="F20" s="687">
        <v>34</v>
      </c>
      <c r="G20" s="501"/>
      <c r="H20" s="982">
        <f t="shared" si="1"/>
        <v>-0.51401869158878499</v>
      </c>
      <c r="I20" s="998">
        <f t="shared" si="2"/>
        <v>0.10256410256410264</v>
      </c>
      <c r="J20" s="501"/>
      <c r="K20" s="687">
        <f t="shared" si="4"/>
        <v>-151</v>
      </c>
      <c r="L20" s="687">
        <v>10</v>
      </c>
      <c r="M20" s="687">
        <v>-54</v>
      </c>
      <c r="N20" s="685">
        <f t="shared" si="3"/>
        <v>-107</v>
      </c>
      <c r="O20" s="686">
        <v>-78</v>
      </c>
      <c r="P20" s="687">
        <v>-29</v>
      </c>
      <c r="Q20" s="622"/>
      <c r="R20" s="152"/>
    </row>
    <row r="21" spans="1:18">
      <c r="A21" s="152"/>
      <c r="B21" s="170"/>
      <c r="C21" s="175" t="s">
        <v>500</v>
      </c>
      <c r="D21" s="685">
        <f t="shared" si="0"/>
        <v>-59</v>
      </c>
      <c r="E21" s="686">
        <v>-8</v>
      </c>
      <c r="F21" s="687">
        <v>-51</v>
      </c>
      <c r="G21" s="501"/>
      <c r="H21" s="896" t="s">
        <v>576</v>
      </c>
      <c r="I21" s="778" t="s">
        <v>575</v>
      </c>
      <c r="J21" s="501"/>
      <c r="K21" s="687">
        <f t="shared" si="4"/>
        <v>-20</v>
      </c>
      <c r="L21" s="687">
        <v>29</v>
      </c>
      <c r="M21" s="687">
        <v>-33</v>
      </c>
      <c r="N21" s="685">
        <f t="shared" si="3"/>
        <v>-16</v>
      </c>
      <c r="O21" s="686">
        <v>-3</v>
      </c>
      <c r="P21" s="687">
        <v>-13</v>
      </c>
      <c r="Q21" s="622"/>
      <c r="R21" s="152"/>
    </row>
    <row r="22" spans="1:18" s="172" customFormat="1">
      <c r="A22" s="155"/>
      <c r="B22" s="177"/>
      <c r="C22" s="142" t="s">
        <v>72</v>
      </c>
      <c r="D22" s="681">
        <f t="shared" si="0"/>
        <v>-199</v>
      </c>
      <c r="E22" s="682">
        <f>E15+E16+E17+E18+E19+E20+E21</f>
        <v>71</v>
      </c>
      <c r="F22" s="683">
        <f>F15+F16+F17+F18+F19+F20+F21</f>
        <v>-270</v>
      </c>
      <c r="G22" s="502"/>
      <c r="H22" s="860">
        <f t="shared" ref="H22" si="5">D22/N22-1</f>
        <v>-0.25187969924812026</v>
      </c>
      <c r="I22" s="779" t="s">
        <v>576</v>
      </c>
      <c r="J22" s="502"/>
      <c r="K22" s="683">
        <f>K15+K16+K17+K18+K19+K20+K21</f>
        <v>93</v>
      </c>
      <c r="L22" s="683">
        <f>L15+L16+L17+L18+L19+L20+L21</f>
        <v>339</v>
      </c>
      <c r="M22" s="683">
        <f>M15+M16+M17+M18+M19+M20+M21</f>
        <v>20</v>
      </c>
      <c r="N22" s="681">
        <f t="shared" si="3"/>
        <v>-266</v>
      </c>
      <c r="O22" s="682">
        <f>O15+O16+O17+O18+O19+O20+O21</f>
        <v>13</v>
      </c>
      <c r="P22" s="683">
        <f>P15+P16+P17+P18+P19+P20+P21</f>
        <v>-279</v>
      </c>
      <c r="Q22" s="146"/>
      <c r="R22" s="155"/>
    </row>
    <row r="23" spans="1:18">
      <c r="A23" s="152"/>
      <c r="B23" s="170"/>
      <c r="C23" s="175"/>
      <c r="D23" s="688"/>
      <c r="E23" s="686"/>
      <c r="F23" s="687"/>
      <c r="G23" s="501"/>
      <c r="H23" s="897"/>
      <c r="I23" s="779"/>
      <c r="J23" s="501"/>
      <c r="K23" s="687"/>
      <c r="L23" s="687"/>
      <c r="M23" s="687"/>
      <c r="N23" s="688"/>
      <c r="O23" s="686"/>
      <c r="P23" s="687"/>
      <c r="Q23" s="146"/>
      <c r="R23" s="152"/>
    </row>
    <row r="24" spans="1:18">
      <c r="A24" s="152"/>
      <c r="B24" s="170"/>
      <c r="C24" s="175" t="s">
        <v>246</v>
      </c>
      <c r="D24" s="685">
        <f t="shared" si="0"/>
        <v>1</v>
      </c>
      <c r="E24" s="686">
        <v>1</v>
      </c>
      <c r="F24" s="687">
        <v>0</v>
      </c>
      <c r="G24" s="501"/>
      <c r="H24" s="896">
        <f t="shared" si="1"/>
        <v>0</v>
      </c>
      <c r="I24" s="778">
        <f t="shared" si="2"/>
        <v>0</v>
      </c>
      <c r="J24" s="501"/>
      <c r="K24" s="687">
        <f>P24+O24+M24+L24</f>
        <v>1</v>
      </c>
      <c r="L24" s="687">
        <v>0</v>
      </c>
      <c r="M24" s="687">
        <v>0</v>
      </c>
      <c r="N24" s="685">
        <f t="shared" si="3"/>
        <v>1</v>
      </c>
      <c r="O24" s="686">
        <v>1</v>
      </c>
      <c r="P24" s="687">
        <v>0</v>
      </c>
      <c r="Q24" s="622"/>
      <c r="R24" s="152"/>
    </row>
    <row r="25" spans="1:18">
      <c r="A25" s="152"/>
      <c r="B25" s="170"/>
      <c r="C25" s="175" t="s">
        <v>247</v>
      </c>
      <c r="D25" s="685">
        <f t="shared" si="0"/>
        <v>-210</v>
      </c>
      <c r="E25" s="686">
        <v>-119</v>
      </c>
      <c r="F25" s="687">
        <v>-91</v>
      </c>
      <c r="G25" s="501"/>
      <c r="H25" s="896" t="s">
        <v>577</v>
      </c>
      <c r="I25" s="778" t="s">
        <v>574</v>
      </c>
      <c r="J25" s="501"/>
      <c r="K25" s="687">
        <f>P25+O25+M25+L25</f>
        <v>-231</v>
      </c>
      <c r="L25" s="687">
        <v>-82</v>
      </c>
      <c r="M25" s="687">
        <v>-127</v>
      </c>
      <c r="N25" s="685">
        <f t="shared" si="3"/>
        <v>-22</v>
      </c>
      <c r="O25" s="686">
        <v>93</v>
      </c>
      <c r="P25" s="687">
        <v>-115</v>
      </c>
      <c r="Q25" s="622"/>
      <c r="R25" s="152"/>
    </row>
    <row r="26" spans="1:18">
      <c r="A26" s="152"/>
      <c r="B26" s="170"/>
      <c r="C26" s="175" t="s">
        <v>248</v>
      </c>
      <c r="D26" s="685">
        <f t="shared" si="0"/>
        <v>-379</v>
      </c>
      <c r="E26" s="686">
        <v>-121</v>
      </c>
      <c r="F26" s="687">
        <v>-258</v>
      </c>
      <c r="G26" s="501"/>
      <c r="H26" s="896">
        <f t="shared" si="1"/>
        <v>7.9772079772079785E-2</v>
      </c>
      <c r="I26" s="998">
        <f t="shared" si="2"/>
        <v>0.27368421052631575</v>
      </c>
      <c r="J26" s="501"/>
      <c r="K26" s="687">
        <f>P26+O26+M26+L26</f>
        <v>-637</v>
      </c>
      <c r="L26" s="687">
        <v>-67</v>
      </c>
      <c r="M26" s="687">
        <v>-219</v>
      </c>
      <c r="N26" s="685">
        <f t="shared" si="3"/>
        <v>-351</v>
      </c>
      <c r="O26" s="686">
        <v>-95</v>
      </c>
      <c r="P26" s="687">
        <v>-256</v>
      </c>
      <c r="Q26" s="622"/>
      <c r="R26" s="152"/>
    </row>
    <row r="27" spans="1:18" s="172" customFormat="1">
      <c r="A27" s="155"/>
      <c r="B27" s="177"/>
      <c r="C27" s="142" t="s">
        <v>249</v>
      </c>
      <c r="D27" s="681">
        <f t="shared" si="0"/>
        <v>1346</v>
      </c>
      <c r="E27" s="682">
        <f>E5+E6+E7+E10+E11+E12+E13+E22+E24+E25+E26</f>
        <v>948</v>
      </c>
      <c r="F27" s="683">
        <f>F5+F6+F7+F10+F11+F12+F13+F22+F24+F25+F26</f>
        <v>398</v>
      </c>
      <c r="G27" s="502"/>
      <c r="H27" s="860">
        <f t="shared" si="1"/>
        <v>-0.19159159159159156</v>
      </c>
      <c r="I27" s="997">
        <f t="shared" si="2"/>
        <v>-0.20999999999999996</v>
      </c>
      <c r="J27" s="502"/>
      <c r="K27" s="683">
        <f>K5+K6+K7+K10+K11+K12+K13+K22+K24+K25+K26</f>
        <v>4003</v>
      </c>
      <c r="L27" s="683">
        <f>L5+L6+L7+L10+L11+L12+L13+L22+L24+L25+L26</f>
        <v>1390</v>
      </c>
      <c r="M27" s="683">
        <f>M5+M6+M7+M10+M11+M12+M13+M22+M24+M25+M26</f>
        <v>948</v>
      </c>
      <c r="N27" s="681">
        <f t="shared" si="3"/>
        <v>1665</v>
      </c>
      <c r="O27" s="682">
        <f>O5+O6+O7+O10+O11+O12+O13+O22+O24+O25+O26</f>
        <v>1200</v>
      </c>
      <c r="P27" s="683">
        <f>P5+P6+P7+P10+P11+P12+P13+P22+P24+P25+P26</f>
        <v>465</v>
      </c>
      <c r="Q27" s="146"/>
      <c r="R27" s="155"/>
    </row>
    <row r="28" spans="1:18">
      <c r="A28" s="152"/>
      <c r="B28" s="170"/>
      <c r="C28" s="175"/>
      <c r="D28" s="688"/>
      <c r="E28" s="686"/>
      <c r="F28" s="687"/>
      <c r="G28" s="501"/>
      <c r="H28" s="897"/>
      <c r="I28" s="779"/>
      <c r="J28" s="501"/>
      <c r="K28" s="687"/>
      <c r="L28" s="687"/>
      <c r="M28" s="687"/>
      <c r="N28" s="688"/>
      <c r="O28" s="686"/>
      <c r="P28" s="687"/>
      <c r="Q28" s="146"/>
      <c r="R28" s="152"/>
    </row>
    <row r="29" spans="1:18">
      <c r="A29" s="152"/>
      <c r="B29" s="170"/>
      <c r="C29" s="175" t="s">
        <v>250</v>
      </c>
      <c r="D29" s="685">
        <f t="shared" si="0"/>
        <v>-161</v>
      </c>
      <c r="E29" s="686">
        <v>-157</v>
      </c>
      <c r="F29" s="687">
        <v>-4</v>
      </c>
      <c r="G29" s="501"/>
      <c r="H29" s="982" t="s">
        <v>577</v>
      </c>
      <c r="I29" s="778" t="s">
        <v>578</v>
      </c>
      <c r="J29" s="501"/>
      <c r="K29" s="687">
        <f t="shared" ref="K29:K36" si="6">P29+O29+M29+L29</f>
        <v>-23</v>
      </c>
      <c r="L29" s="687">
        <v>3</v>
      </c>
      <c r="M29" s="687">
        <v>0</v>
      </c>
      <c r="N29" s="685">
        <f t="shared" si="3"/>
        <v>-26</v>
      </c>
      <c r="O29" s="686">
        <v>-5</v>
      </c>
      <c r="P29" s="687">
        <v>-21</v>
      </c>
      <c r="Q29" s="622"/>
      <c r="R29" s="152"/>
    </row>
    <row r="30" spans="1:18">
      <c r="A30" s="152"/>
      <c r="B30" s="170"/>
      <c r="C30" s="175" t="s">
        <v>251</v>
      </c>
      <c r="D30" s="685">
        <f t="shared" si="0"/>
        <v>-2</v>
      </c>
      <c r="E30" s="686">
        <v>-2</v>
      </c>
      <c r="F30" s="687">
        <v>0</v>
      </c>
      <c r="G30" s="501"/>
      <c r="H30" s="982" t="s">
        <v>574</v>
      </c>
      <c r="I30" s="778">
        <f t="shared" ref="I30:I33" si="7">E30/O30-1</f>
        <v>0</v>
      </c>
      <c r="J30" s="501"/>
      <c r="K30" s="687">
        <f t="shared" si="6"/>
        <v>-2</v>
      </c>
      <c r="L30" s="687">
        <v>-7</v>
      </c>
      <c r="M30" s="687">
        <v>0</v>
      </c>
      <c r="N30" s="685">
        <f t="shared" si="3"/>
        <v>5</v>
      </c>
      <c r="O30" s="686">
        <v>-2</v>
      </c>
      <c r="P30" s="687">
        <v>7</v>
      </c>
      <c r="Q30" s="622"/>
      <c r="R30" s="152"/>
    </row>
    <row r="31" spans="1:18">
      <c r="A31" s="152"/>
      <c r="B31" s="170"/>
      <c r="C31" s="175" t="s">
        <v>480</v>
      </c>
      <c r="D31" s="685">
        <f t="shared" si="0"/>
        <v>-16</v>
      </c>
      <c r="E31" s="686">
        <v>0</v>
      </c>
      <c r="F31" s="687">
        <v>-16</v>
      </c>
      <c r="G31" s="501"/>
      <c r="H31" s="896">
        <f t="shared" ref="H31:H33" si="8">D31/N31-1</f>
        <v>0</v>
      </c>
      <c r="I31" s="998">
        <f t="shared" si="7"/>
        <v>-1</v>
      </c>
      <c r="J31" s="501"/>
      <c r="K31" s="687">
        <f t="shared" si="6"/>
        <v>-27</v>
      </c>
      <c r="L31" s="687">
        <v>-1</v>
      </c>
      <c r="M31" s="687">
        <v>-10</v>
      </c>
      <c r="N31" s="685">
        <f t="shared" si="3"/>
        <v>-16</v>
      </c>
      <c r="O31" s="686">
        <v>-16</v>
      </c>
      <c r="P31" s="687">
        <v>0</v>
      </c>
      <c r="Q31" s="622"/>
      <c r="R31" s="152"/>
    </row>
    <row r="32" spans="1:18">
      <c r="A32" s="152"/>
      <c r="B32" s="170"/>
      <c r="C32" s="175" t="s">
        <v>252</v>
      </c>
      <c r="D32" s="691">
        <f t="shared" si="0"/>
        <v>0</v>
      </c>
      <c r="E32" s="686">
        <v>0</v>
      </c>
      <c r="F32" s="687">
        <v>0</v>
      </c>
      <c r="G32" s="501"/>
      <c r="H32" s="982">
        <f t="shared" si="8"/>
        <v>-1</v>
      </c>
      <c r="I32" s="778" t="s">
        <v>574</v>
      </c>
      <c r="J32" s="501"/>
      <c r="K32" s="687">
        <f t="shared" si="6"/>
        <v>9</v>
      </c>
      <c r="L32" s="687">
        <v>0</v>
      </c>
      <c r="M32" s="687">
        <v>1</v>
      </c>
      <c r="N32" s="685">
        <f t="shared" si="3"/>
        <v>8</v>
      </c>
      <c r="O32" s="686">
        <v>0</v>
      </c>
      <c r="P32" s="687">
        <v>8</v>
      </c>
      <c r="Q32" s="622"/>
      <c r="R32" s="152"/>
    </row>
    <row r="33" spans="1:18">
      <c r="A33" s="152"/>
      <c r="B33" s="170"/>
      <c r="C33" s="175" t="s">
        <v>253</v>
      </c>
      <c r="D33" s="685">
        <f t="shared" si="0"/>
        <v>-967</v>
      </c>
      <c r="E33" s="686">
        <v>-507</v>
      </c>
      <c r="F33" s="687">
        <v>-460</v>
      </c>
      <c r="G33" s="501"/>
      <c r="H33" s="896">
        <f t="shared" si="8"/>
        <v>7.8037904124860669E-2</v>
      </c>
      <c r="I33" s="778">
        <f t="shared" si="7"/>
        <v>-1.5533980582524309E-2</v>
      </c>
      <c r="J33" s="501"/>
      <c r="K33" s="687">
        <f t="shared" si="6"/>
        <v>-2047</v>
      </c>
      <c r="L33" s="687">
        <v>-652</v>
      </c>
      <c r="M33" s="687">
        <v>-498</v>
      </c>
      <c r="N33" s="685">
        <f t="shared" si="3"/>
        <v>-897</v>
      </c>
      <c r="O33" s="686">
        <v>-515</v>
      </c>
      <c r="P33" s="687">
        <v>-382</v>
      </c>
      <c r="Q33" s="622"/>
      <c r="R33" s="152"/>
    </row>
    <row r="34" spans="1:18">
      <c r="A34" s="152"/>
      <c r="B34" s="170"/>
      <c r="C34" s="175" t="s">
        <v>254</v>
      </c>
      <c r="D34" s="685">
        <f t="shared" si="0"/>
        <v>5</v>
      </c>
      <c r="E34" s="686">
        <v>2</v>
      </c>
      <c r="F34" s="687">
        <v>3</v>
      </c>
      <c r="G34" s="501"/>
      <c r="H34" s="896" t="s">
        <v>576</v>
      </c>
      <c r="I34" s="778" t="s">
        <v>574</v>
      </c>
      <c r="J34" s="501"/>
      <c r="K34" s="687">
        <f t="shared" si="6"/>
        <v>21</v>
      </c>
      <c r="L34" s="687">
        <v>19</v>
      </c>
      <c r="M34" s="687">
        <v>1</v>
      </c>
      <c r="N34" s="685">
        <f t="shared" si="3"/>
        <v>1</v>
      </c>
      <c r="O34" s="686">
        <v>0</v>
      </c>
      <c r="P34" s="687">
        <v>1</v>
      </c>
      <c r="Q34" s="622"/>
      <c r="R34" s="152"/>
    </row>
    <row r="35" spans="1:18">
      <c r="A35" s="152"/>
      <c r="B35" s="170"/>
      <c r="C35" s="175" t="s">
        <v>73</v>
      </c>
      <c r="D35" s="685">
        <f t="shared" si="0"/>
        <v>38</v>
      </c>
      <c r="E35" s="686">
        <v>1</v>
      </c>
      <c r="F35" s="687">
        <v>37</v>
      </c>
      <c r="G35" s="501"/>
      <c r="H35" s="982">
        <f t="shared" si="1"/>
        <v>-0.38709677419354838</v>
      </c>
      <c r="I35" s="998">
        <f t="shared" si="2"/>
        <v>-0.93333333333333335</v>
      </c>
      <c r="J35" s="501"/>
      <c r="K35" s="687">
        <f t="shared" si="6"/>
        <v>156</v>
      </c>
      <c r="L35" s="687">
        <v>81</v>
      </c>
      <c r="M35" s="687">
        <v>13</v>
      </c>
      <c r="N35" s="685">
        <f t="shared" si="3"/>
        <v>62</v>
      </c>
      <c r="O35" s="686">
        <v>15</v>
      </c>
      <c r="P35" s="687">
        <v>47</v>
      </c>
      <c r="Q35" s="622"/>
      <c r="R35" s="152"/>
    </row>
    <row r="36" spans="1:18">
      <c r="A36" s="152"/>
      <c r="B36" s="170"/>
      <c r="C36" s="175" t="s">
        <v>255</v>
      </c>
      <c r="D36" s="685">
        <f t="shared" si="0"/>
        <v>-43</v>
      </c>
      <c r="E36" s="686">
        <v>-7</v>
      </c>
      <c r="F36" s="687">
        <v>-36</v>
      </c>
      <c r="G36" s="501"/>
      <c r="H36" s="982">
        <f t="shared" si="1"/>
        <v>-0.21818181818181814</v>
      </c>
      <c r="I36" s="998">
        <f t="shared" si="2"/>
        <v>-0.72</v>
      </c>
      <c r="J36" s="501"/>
      <c r="K36" s="687">
        <f t="shared" si="6"/>
        <v>-73</v>
      </c>
      <c r="L36" s="687">
        <v>17</v>
      </c>
      <c r="M36" s="687">
        <v>-35</v>
      </c>
      <c r="N36" s="685">
        <f t="shared" si="3"/>
        <v>-55</v>
      </c>
      <c r="O36" s="686">
        <v>-25</v>
      </c>
      <c r="P36" s="687">
        <v>-30</v>
      </c>
      <c r="Q36" s="622"/>
      <c r="R36" s="152"/>
    </row>
    <row r="37" spans="1:18" s="172" customFormat="1">
      <c r="A37" s="155"/>
      <c r="B37" s="177"/>
      <c r="C37" s="142" t="s">
        <v>20</v>
      </c>
      <c r="D37" s="681">
        <f t="shared" si="0"/>
        <v>-1146</v>
      </c>
      <c r="E37" s="682">
        <f>E29+E30+E31+E32+E33+E34+E35+E36</f>
        <v>-670</v>
      </c>
      <c r="F37" s="683">
        <f>F29+F30+F31+F32+F33+F34+F35+F36</f>
        <v>-476</v>
      </c>
      <c r="G37" s="502"/>
      <c r="H37" s="860">
        <f t="shared" si="1"/>
        <v>0.24836601307189543</v>
      </c>
      <c r="I37" s="997">
        <f t="shared" si="2"/>
        <v>0.22262773722627727</v>
      </c>
      <c r="J37" s="502"/>
      <c r="K37" s="683">
        <f>K29+K30+K31+K32+K33+K34+K35+K36</f>
        <v>-1986</v>
      </c>
      <c r="L37" s="683">
        <f>L29+L30+L31+L32+L33+L34+L35+L36</f>
        <v>-540</v>
      </c>
      <c r="M37" s="683">
        <f>M29+M30+M31+M32+M33+M34+M35+M36</f>
        <v>-528</v>
      </c>
      <c r="N37" s="681">
        <f t="shared" si="3"/>
        <v>-918</v>
      </c>
      <c r="O37" s="682">
        <f>O29+O30+O31+O32+O33+O34+O35+O36</f>
        <v>-548</v>
      </c>
      <c r="P37" s="683">
        <f>P29+P30+P31+P32+P33+P34+P35+P36</f>
        <v>-370</v>
      </c>
      <c r="Q37" s="146"/>
      <c r="R37" s="155"/>
    </row>
    <row r="38" spans="1:18">
      <c r="A38" s="152"/>
      <c r="B38" s="170"/>
      <c r="C38" s="175"/>
      <c r="D38" s="688"/>
      <c r="E38" s="686"/>
      <c r="F38" s="687"/>
      <c r="G38" s="501"/>
      <c r="H38" s="897"/>
      <c r="I38" s="779"/>
      <c r="J38" s="501"/>
      <c r="K38" s="687"/>
      <c r="L38" s="687"/>
      <c r="M38" s="687"/>
      <c r="N38" s="688"/>
      <c r="O38" s="686"/>
      <c r="P38" s="687"/>
      <c r="Q38" s="146"/>
      <c r="R38" s="152"/>
    </row>
    <row r="39" spans="1:18">
      <c r="A39" s="152"/>
      <c r="B39" s="170"/>
      <c r="C39" s="175" t="s">
        <v>566</v>
      </c>
      <c r="D39" s="691">
        <f t="shared" si="0"/>
        <v>0</v>
      </c>
      <c r="E39" s="686">
        <v>0</v>
      </c>
      <c r="F39" s="687">
        <v>0</v>
      </c>
      <c r="G39" s="501"/>
      <c r="H39" s="982">
        <f t="shared" si="1"/>
        <v>-1</v>
      </c>
      <c r="I39" s="998">
        <f t="shared" si="2"/>
        <v>-1</v>
      </c>
      <c r="J39" s="501"/>
      <c r="K39" s="687">
        <f t="shared" ref="K39:K45" si="9">P39+O39+M39+L39</f>
        <v>-1000</v>
      </c>
      <c r="L39" s="687">
        <v>0</v>
      </c>
      <c r="M39" s="687">
        <v>-333</v>
      </c>
      <c r="N39" s="685">
        <f t="shared" si="3"/>
        <v>-667</v>
      </c>
      <c r="O39" s="686">
        <v>-489</v>
      </c>
      <c r="P39" s="687">
        <v>-178</v>
      </c>
      <c r="Q39" s="622"/>
      <c r="R39" s="152"/>
    </row>
    <row r="40" spans="1:18">
      <c r="A40" s="152"/>
      <c r="B40" s="170"/>
      <c r="C40" s="175" t="s">
        <v>256</v>
      </c>
      <c r="D40" s="691">
        <f t="shared" si="0"/>
        <v>0</v>
      </c>
      <c r="E40" s="686">
        <v>0</v>
      </c>
      <c r="F40" s="687">
        <v>0</v>
      </c>
      <c r="G40" s="501"/>
      <c r="H40" s="896" t="s">
        <v>574</v>
      </c>
      <c r="I40" s="778" t="s">
        <v>574</v>
      </c>
      <c r="J40" s="501"/>
      <c r="K40" s="687">
        <f t="shared" si="9"/>
        <v>0</v>
      </c>
      <c r="L40" s="687">
        <v>0</v>
      </c>
      <c r="M40" s="687">
        <v>0</v>
      </c>
      <c r="N40" s="691">
        <f t="shared" si="3"/>
        <v>0</v>
      </c>
      <c r="O40" s="686">
        <v>0</v>
      </c>
      <c r="P40" s="687">
        <v>0</v>
      </c>
      <c r="Q40" s="622"/>
      <c r="R40" s="152"/>
    </row>
    <row r="41" spans="1:18">
      <c r="A41" s="152"/>
      <c r="B41" s="170"/>
      <c r="C41" s="175" t="s">
        <v>74</v>
      </c>
      <c r="D41" s="685">
        <f t="shared" si="0"/>
        <v>-809</v>
      </c>
      <c r="E41" s="686">
        <v>-809</v>
      </c>
      <c r="F41" s="687">
        <v>0</v>
      </c>
      <c r="G41" s="501"/>
      <c r="H41" s="896">
        <f t="shared" si="1"/>
        <v>1.7610062893081757E-2</v>
      </c>
      <c r="I41" s="778">
        <f t="shared" si="2"/>
        <v>1.7610062893081757E-2</v>
      </c>
      <c r="J41" s="501"/>
      <c r="K41" s="687">
        <f t="shared" si="9"/>
        <v>-1200</v>
      </c>
      <c r="L41" s="687">
        <v>0</v>
      </c>
      <c r="M41" s="687">
        <v>-405</v>
      </c>
      <c r="N41" s="685">
        <f t="shared" si="3"/>
        <v>-795</v>
      </c>
      <c r="O41" s="686">
        <v>-795</v>
      </c>
      <c r="P41" s="687">
        <v>0</v>
      </c>
      <c r="Q41" s="622"/>
      <c r="R41" s="152"/>
    </row>
    <row r="42" spans="1:18">
      <c r="A42" s="152"/>
      <c r="B42" s="170"/>
      <c r="C42" s="175" t="s">
        <v>257</v>
      </c>
      <c r="D42" s="685">
        <f t="shared" si="0"/>
        <v>2</v>
      </c>
      <c r="E42" s="686">
        <v>2</v>
      </c>
      <c r="F42" s="687">
        <v>0</v>
      </c>
      <c r="G42" s="501"/>
      <c r="H42" s="982">
        <f t="shared" si="1"/>
        <v>-0.6</v>
      </c>
      <c r="I42" s="778">
        <f t="shared" si="2"/>
        <v>0</v>
      </c>
      <c r="J42" s="501"/>
      <c r="K42" s="687">
        <f t="shared" si="9"/>
        <v>5</v>
      </c>
      <c r="L42" s="687">
        <v>0</v>
      </c>
      <c r="M42" s="687">
        <v>0</v>
      </c>
      <c r="N42" s="685">
        <f t="shared" si="3"/>
        <v>5</v>
      </c>
      <c r="O42" s="686">
        <v>2</v>
      </c>
      <c r="P42" s="687">
        <v>3</v>
      </c>
      <c r="Q42" s="622"/>
      <c r="R42" s="152"/>
    </row>
    <row r="43" spans="1:18" ht="14.25">
      <c r="A43" s="152"/>
      <c r="B43" s="170"/>
      <c r="C43" s="175" t="s">
        <v>572</v>
      </c>
      <c r="D43" s="691">
        <f t="shared" si="0"/>
        <v>847</v>
      </c>
      <c r="E43" s="686">
        <v>100</v>
      </c>
      <c r="F43" s="687">
        <v>747</v>
      </c>
      <c r="G43" s="501"/>
      <c r="H43" s="896" t="s">
        <v>575</v>
      </c>
      <c r="I43" s="998">
        <f t="shared" ref="I43:I44" si="10">E43/O43-1</f>
        <v>-0.69604863221884505</v>
      </c>
      <c r="J43" s="501"/>
      <c r="K43" s="687">
        <f t="shared" si="9"/>
        <v>2159</v>
      </c>
      <c r="L43" s="687">
        <v>463</v>
      </c>
      <c r="M43" s="687">
        <v>1366</v>
      </c>
      <c r="N43" s="691">
        <f t="shared" si="3"/>
        <v>330</v>
      </c>
      <c r="O43" s="686">
        <v>329</v>
      </c>
      <c r="P43" s="687">
        <v>1</v>
      </c>
      <c r="Q43" s="622"/>
      <c r="R43" s="152"/>
    </row>
    <row r="44" spans="1:18">
      <c r="A44" s="152"/>
      <c r="B44" s="170"/>
      <c r="C44" s="175" t="s">
        <v>258</v>
      </c>
      <c r="D44" s="685">
        <f t="shared" si="0"/>
        <v>-425</v>
      </c>
      <c r="E44" s="686">
        <v>-15</v>
      </c>
      <c r="F44" s="687">
        <v>-410</v>
      </c>
      <c r="G44" s="501"/>
      <c r="H44" s="896" t="s">
        <v>578</v>
      </c>
      <c r="I44" s="998">
        <f t="shared" si="10"/>
        <v>0.5</v>
      </c>
      <c r="J44" s="501"/>
      <c r="K44" s="687">
        <f t="shared" si="9"/>
        <v>-1702</v>
      </c>
      <c r="L44" s="687">
        <v>-675</v>
      </c>
      <c r="M44" s="687">
        <v>-997</v>
      </c>
      <c r="N44" s="685">
        <f t="shared" si="3"/>
        <v>-30</v>
      </c>
      <c r="O44" s="686">
        <v>-10</v>
      </c>
      <c r="P44" s="687">
        <v>-20</v>
      </c>
      <c r="Q44" s="622"/>
      <c r="R44" s="152"/>
    </row>
    <row r="45" spans="1:18">
      <c r="A45" s="152"/>
      <c r="B45" s="170"/>
      <c r="C45" s="175" t="s">
        <v>259</v>
      </c>
      <c r="D45" s="685">
        <f t="shared" si="0"/>
        <v>-4</v>
      </c>
      <c r="E45" s="686">
        <v>-4</v>
      </c>
      <c r="F45" s="687">
        <v>0</v>
      </c>
      <c r="G45" s="501"/>
      <c r="H45" s="896" t="s">
        <v>574</v>
      </c>
      <c r="I45" s="778" t="s">
        <v>574</v>
      </c>
      <c r="J45" s="501"/>
      <c r="K45" s="687">
        <f t="shared" si="9"/>
        <v>-10</v>
      </c>
      <c r="L45" s="687">
        <v>-3</v>
      </c>
      <c r="M45" s="687">
        <v>-8</v>
      </c>
      <c r="N45" s="685">
        <f t="shared" si="3"/>
        <v>1</v>
      </c>
      <c r="O45" s="686">
        <v>1</v>
      </c>
      <c r="P45" s="687">
        <v>0</v>
      </c>
      <c r="Q45" s="622"/>
      <c r="R45" s="152"/>
    </row>
    <row r="46" spans="1:18" s="172" customFormat="1">
      <c r="A46" s="155"/>
      <c r="B46" s="177"/>
      <c r="C46" s="142" t="s">
        <v>260</v>
      </c>
      <c r="D46" s="681">
        <f t="shared" si="0"/>
        <v>-389</v>
      </c>
      <c r="E46" s="682">
        <f>E39+E40+E41+E42+E43+E44+E45</f>
        <v>-726</v>
      </c>
      <c r="F46" s="683">
        <f>F39+F40+F41+F42+F43+F44+F45</f>
        <v>337</v>
      </c>
      <c r="G46" s="502"/>
      <c r="H46" s="860">
        <f t="shared" si="1"/>
        <v>-0.66349480968858132</v>
      </c>
      <c r="I46" s="997">
        <f t="shared" si="2"/>
        <v>-0.24532224532224534</v>
      </c>
      <c r="J46" s="502"/>
      <c r="K46" s="683">
        <f>K39+K40+K41+K42+K43+K44+K45</f>
        <v>-1748</v>
      </c>
      <c r="L46" s="683">
        <f>L39+L40+L41+L42+L43+L44+L45</f>
        <v>-215</v>
      </c>
      <c r="M46" s="683">
        <f>M39+M40+M41+M42+M43+M44+M45</f>
        <v>-377</v>
      </c>
      <c r="N46" s="681">
        <f t="shared" si="3"/>
        <v>-1156</v>
      </c>
      <c r="O46" s="682">
        <f>O39+O40+O41+O42+O43+O44+O45</f>
        <v>-962</v>
      </c>
      <c r="P46" s="683">
        <f>P39+P40+P41+P42+P43+P44+P45</f>
        <v>-194</v>
      </c>
      <c r="Q46" s="146"/>
      <c r="R46" s="155"/>
    </row>
    <row r="47" spans="1:18" s="172" customFormat="1">
      <c r="A47" s="155"/>
      <c r="B47" s="177"/>
      <c r="C47" s="215"/>
      <c r="D47" s="692"/>
      <c r="E47" s="693"/>
      <c r="F47" s="694"/>
      <c r="G47" s="684"/>
      <c r="H47" s="897"/>
      <c r="I47" s="779"/>
      <c r="J47" s="684"/>
      <c r="K47" s="694"/>
      <c r="L47" s="694"/>
      <c r="M47" s="694"/>
      <c r="N47" s="692"/>
      <c r="O47" s="693"/>
      <c r="P47" s="694"/>
      <c r="Q47" s="146"/>
      <c r="R47" s="155"/>
    </row>
    <row r="48" spans="1:18" s="172" customFormat="1">
      <c r="A48" s="155"/>
      <c r="B48" s="177"/>
      <c r="C48" s="142" t="s">
        <v>135</v>
      </c>
      <c r="D48" s="681">
        <f t="shared" si="0"/>
        <v>-189</v>
      </c>
      <c r="E48" s="682">
        <f>E27+E37+E46</f>
        <v>-448</v>
      </c>
      <c r="F48" s="683">
        <f>F27+F37+F46</f>
        <v>259</v>
      </c>
      <c r="G48" s="502"/>
      <c r="H48" s="860">
        <f t="shared" si="1"/>
        <v>-0.53789731051344747</v>
      </c>
      <c r="I48" s="997">
        <f t="shared" si="2"/>
        <v>0.44516129032258056</v>
      </c>
      <c r="J48" s="502"/>
      <c r="K48" s="683">
        <f>P48+O48+M48+L48</f>
        <v>269</v>
      </c>
      <c r="L48" s="683">
        <f>L27+L37+L46</f>
        <v>635</v>
      </c>
      <c r="M48" s="683">
        <f>M27+M37+M46</f>
        <v>43</v>
      </c>
      <c r="N48" s="681">
        <f t="shared" si="3"/>
        <v>-409</v>
      </c>
      <c r="O48" s="682">
        <f>O27+O37+O46</f>
        <v>-310</v>
      </c>
      <c r="P48" s="683">
        <f>P27+P37+P46</f>
        <v>-99</v>
      </c>
      <c r="Q48" s="146"/>
      <c r="R48" s="155"/>
    </row>
    <row r="49" spans="1:18" s="172" customFormat="1">
      <c r="A49" s="155"/>
      <c r="B49" s="177"/>
      <c r="C49" s="142"/>
      <c r="D49" s="681"/>
      <c r="E49" s="693"/>
      <c r="F49" s="694"/>
      <c r="G49" s="684"/>
      <c r="H49" s="897"/>
      <c r="I49" s="779"/>
      <c r="J49" s="684"/>
      <c r="K49" s="694"/>
      <c r="L49" s="694"/>
      <c r="M49" s="694"/>
      <c r="N49" s="681"/>
      <c r="O49" s="693"/>
      <c r="P49" s="694"/>
      <c r="Q49" s="146"/>
      <c r="R49" s="155"/>
    </row>
    <row r="50" spans="1:18" s="172" customFormat="1">
      <c r="A50" s="155"/>
      <c r="B50" s="177"/>
      <c r="C50" s="142" t="s">
        <v>498</v>
      </c>
      <c r="D50" s="681">
        <f>F50</f>
        <v>950</v>
      </c>
      <c r="E50" s="682">
        <f>F53</f>
        <v>1209</v>
      </c>
      <c r="F50" s="683">
        <f>L53</f>
        <v>950</v>
      </c>
      <c r="G50" s="502"/>
      <c r="H50" s="982">
        <f t="shared" si="1"/>
        <v>0.39296187683284467</v>
      </c>
      <c r="I50" s="778" t="s">
        <v>575</v>
      </c>
      <c r="J50" s="502"/>
      <c r="K50" s="683">
        <f>P50</f>
        <v>682</v>
      </c>
      <c r="L50" s="683">
        <f>M53</f>
        <v>315</v>
      </c>
      <c r="M50" s="683">
        <f>O53</f>
        <v>271</v>
      </c>
      <c r="N50" s="681">
        <f>P50</f>
        <v>682</v>
      </c>
      <c r="O50" s="682">
        <f>P53</f>
        <v>581</v>
      </c>
      <c r="P50" s="683">
        <v>682</v>
      </c>
      <c r="Q50" s="146"/>
      <c r="R50" s="155"/>
    </row>
    <row r="51" spans="1:18">
      <c r="A51" s="152"/>
      <c r="B51" s="170"/>
      <c r="C51" s="175" t="s">
        <v>261</v>
      </c>
      <c r="D51" s="685">
        <f>E51+F51</f>
        <v>-189</v>
      </c>
      <c r="E51" s="686">
        <f>E48</f>
        <v>-448</v>
      </c>
      <c r="F51" s="687">
        <f>F48</f>
        <v>259</v>
      </c>
      <c r="G51" s="501"/>
      <c r="H51" s="982">
        <f t="shared" si="1"/>
        <v>-0.53789731051344747</v>
      </c>
      <c r="I51" s="998">
        <f t="shared" si="2"/>
        <v>0.44516129032258056</v>
      </c>
      <c r="J51" s="501"/>
      <c r="K51" s="687">
        <f>P51+O51+M51+L51</f>
        <v>269</v>
      </c>
      <c r="L51" s="687">
        <f>L48</f>
        <v>635</v>
      </c>
      <c r="M51" s="687">
        <v>43</v>
      </c>
      <c r="N51" s="685">
        <f t="shared" si="3"/>
        <v>-409</v>
      </c>
      <c r="O51" s="686">
        <f>O48</f>
        <v>-310</v>
      </c>
      <c r="P51" s="687">
        <f>P48</f>
        <v>-99</v>
      </c>
      <c r="Q51" s="622"/>
      <c r="R51" s="152"/>
    </row>
    <row r="52" spans="1:18">
      <c r="A52" s="152"/>
      <c r="B52" s="170"/>
      <c r="C52" s="175" t="s">
        <v>262</v>
      </c>
      <c r="D52" s="685">
        <f>E52+F52</f>
        <v>1</v>
      </c>
      <c r="E52" s="686">
        <v>1</v>
      </c>
      <c r="F52" s="687">
        <v>0</v>
      </c>
      <c r="G52" s="501"/>
      <c r="H52" s="896" t="s">
        <v>574</v>
      </c>
      <c r="I52" s="778" t="s">
        <v>574</v>
      </c>
      <c r="J52" s="501"/>
      <c r="K52" s="687">
        <f>P52+O52+M52+L52</f>
        <v>-1</v>
      </c>
      <c r="L52" s="687">
        <v>0</v>
      </c>
      <c r="M52" s="687">
        <v>1</v>
      </c>
      <c r="N52" s="685">
        <f t="shared" si="3"/>
        <v>-2</v>
      </c>
      <c r="O52" s="686">
        <v>0</v>
      </c>
      <c r="P52" s="687">
        <v>-2</v>
      </c>
      <c r="Q52" s="622"/>
      <c r="R52" s="152"/>
    </row>
    <row r="53" spans="1:18" s="172" customFormat="1">
      <c r="A53" s="155"/>
      <c r="B53" s="177"/>
      <c r="C53" s="142" t="s">
        <v>499</v>
      </c>
      <c r="D53" s="681">
        <f>D50+D51+D52</f>
        <v>762</v>
      </c>
      <c r="E53" s="682">
        <f>E50+E51+E52</f>
        <v>762</v>
      </c>
      <c r="F53" s="683">
        <f>F50+F51+F52</f>
        <v>1209</v>
      </c>
      <c r="G53" s="502"/>
      <c r="H53" s="896" t="s">
        <v>575</v>
      </c>
      <c r="I53" s="778" t="s">
        <v>575</v>
      </c>
      <c r="J53" s="502"/>
      <c r="K53" s="683">
        <f t="shared" ref="K53:P53" si="11">K50+K51+K52</f>
        <v>950</v>
      </c>
      <c r="L53" s="683">
        <f t="shared" si="11"/>
        <v>950</v>
      </c>
      <c r="M53" s="683">
        <f t="shared" si="11"/>
        <v>315</v>
      </c>
      <c r="N53" s="681">
        <f t="shared" si="11"/>
        <v>271</v>
      </c>
      <c r="O53" s="682">
        <f t="shared" si="11"/>
        <v>271</v>
      </c>
      <c r="P53" s="683">
        <f t="shared" si="11"/>
        <v>581</v>
      </c>
      <c r="Q53" s="146"/>
      <c r="R53" s="155"/>
    </row>
    <row r="54" spans="1:18">
      <c r="A54" s="152"/>
      <c r="B54" s="170"/>
      <c r="C54" s="175" t="s">
        <v>263</v>
      </c>
      <c r="D54" s="691">
        <f>E54</f>
        <v>116</v>
      </c>
      <c r="E54" s="686">
        <v>116</v>
      </c>
      <c r="F54" s="687">
        <v>90</v>
      </c>
      <c r="G54" s="501"/>
      <c r="H54" s="982">
        <f t="shared" si="1"/>
        <v>-0.86400937866354044</v>
      </c>
      <c r="I54" s="998">
        <f t="shared" si="2"/>
        <v>-0.86400937866354044</v>
      </c>
      <c r="J54" s="501"/>
      <c r="K54" s="687">
        <f>L54</f>
        <v>76</v>
      </c>
      <c r="L54" s="687">
        <v>76</v>
      </c>
      <c r="M54" s="687">
        <v>330</v>
      </c>
      <c r="N54" s="691">
        <f>O54</f>
        <v>853</v>
      </c>
      <c r="O54" s="686">
        <v>853</v>
      </c>
      <c r="P54" s="687">
        <v>363</v>
      </c>
      <c r="Q54" s="622"/>
      <c r="R54" s="152"/>
    </row>
    <row r="55" spans="1:18">
      <c r="A55" s="152"/>
      <c r="B55" s="170"/>
      <c r="C55" s="175" t="s">
        <v>301</v>
      </c>
      <c r="D55" s="688">
        <f>E55</f>
        <v>0</v>
      </c>
      <c r="E55" s="686">
        <v>0</v>
      </c>
      <c r="F55" s="687">
        <v>-32</v>
      </c>
      <c r="G55" s="501"/>
      <c r="H55" s="896" t="s">
        <v>574</v>
      </c>
      <c r="I55" s="778" t="s">
        <v>574</v>
      </c>
      <c r="J55" s="501"/>
      <c r="K55" s="687">
        <f>P55+O55+M55+L55</f>
        <v>-36</v>
      </c>
      <c r="L55" s="687">
        <v>-36</v>
      </c>
      <c r="M55" s="687">
        <v>0</v>
      </c>
      <c r="N55" s="688">
        <f>O55</f>
        <v>0</v>
      </c>
      <c r="O55" s="686">
        <v>0</v>
      </c>
      <c r="P55" s="687">
        <v>0</v>
      </c>
      <c r="Q55" s="622"/>
      <c r="R55" s="152"/>
    </row>
    <row r="56" spans="1:18" s="172" customFormat="1">
      <c r="A56" s="155"/>
      <c r="B56" s="177"/>
      <c r="C56" s="142" t="s">
        <v>264</v>
      </c>
      <c r="D56" s="681">
        <f>D54+D55+D53</f>
        <v>878</v>
      </c>
      <c r="E56" s="682">
        <f>E53+E54+E55</f>
        <v>878</v>
      </c>
      <c r="F56" s="683">
        <f>F53+F54+F55</f>
        <v>1267</v>
      </c>
      <c r="G56" s="502"/>
      <c r="H56" s="860">
        <f t="shared" si="1"/>
        <v>-0.21886120996441283</v>
      </c>
      <c r="I56" s="997">
        <f t="shared" si="2"/>
        <v>-0.21886120996441283</v>
      </c>
      <c r="J56" s="502"/>
      <c r="K56" s="683">
        <f t="shared" ref="K56:P56" si="12">K53+K54+K55</f>
        <v>990</v>
      </c>
      <c r="L56" s="683">
        <f t="shared" si="12"/>
        <v>990</v>
      </c>
      <c r="M56" s="683">
        <f t="shared" si="12"/>
        <v>645</v>
      </c>
      <c r="N56" s="681">
        <f t="shared" si="12"/>
        <v>1124</v>
      </c>
      <c r="O56" s="682">
        <f t="shared" si="12"/>
        <v>1124</v>
      </c>
      <c r="P56" s="683">
        <f t="shared" si="12"/>
        <v>944</v>
      </c>
      <c r="Q56" s="146"/>
      <c r="R56" s="155"/>
    </row>
    <row r="57" spans="1:18">
      <c r="A57" s="152"/>
      <c r="B57" s="170"/>
      <c r="C57" s="142"/>
      <c r="D57" s="695"/>
      <c r="E57" s="696"/>
      <c r="F57" s="697"/>
      <c r="G57" s="684"/>
      <c r="H57" s="897"/>
      <c r="I57" s="779"/>
      <c r="J57" s="684"/>
      <c r="K57" s="697"/>
      <c r="L57" s="697"/>
      <c r="M57" s="697"/>
      <c r="N57" s="695"/>
      <c r="O57" s="696"/>
      <c r="P57" s="697"/>
      <c r="Q57" s="146"/>
      <c r="R57" s="152"/>
    </row>
    <row r="58" spans="1:18">
      <c r="A58" s="152"/>
      <c r="B58" s="170"/>
      <c r="C58" s="171" t="s">
        <v>265</v>
      </c>
      <c r="D58" s="685">
        <f t="shared" si="0"/>
        <v>1346</v>
      </c>
      <c r="E58" s="686">
        <f>E27</f>
        <v>948</v>
      </c>
      <c r="F58" s="687">
        <f>F27</f>
        <v>398</v>
      </c>
      <c r="G58" s="501"/>
      <c r="H58" s="982">
        <f t="shared" si="1"/>
        <v>-0.19159159159159156</v>
      </c>
      <c r="I58" s="998">
        <f t="shared" si="2"/>
        <v>-0.20999999999999996</v>
      </c>
      <c r="J58" s="501"/>
      <c r="K58" s="687">
        <f>P58+O58+M58+L58</f>
        <v>4003</v>
      </c>
      <c r="L58" s="687">
        <f>L27</f>
        <v>1390</v>
      </c>
      <c r="M58" s="687">
        <f>M27</f>
        <v>948</v>
      </c>
      <c r="N58" s="685">
        <f t="shared" si="3"/>
        <v>1665</v>
      </c>
      <c r="O58" s="686">
        <f>O27</f>
        <v>1200</v>
      </c>
      <c r="P58" s="687">
        <f>P27</f>
        <v>465</v>
      </c>
      <c r="Q58" s="622"/>
      <c r="R58" s="152"/>
    </row>
    <row r="59" spans="1:18">
      <c r="A59" s="152"/>
      <c r="B59" s="170"/>
      <c r="C59" s="171" t="s">
        <v>497</v>
      </c>
      <c r="D59" s="685">
        <f t="shared" si="0"/>
        <v>-967</v>
      </c>
      <c r="E59" s="686">
        <v>-507</v>
      </c>
      <c r="F59" s="687">
        <v>-460</v>
      </c>
      <c r="G59" s="501"/>
      <c r="H59" s="896">
        <f t="shared" si="1"/>
        <v>7.8037904124860669E-2</v>
      </c>
      <c r="I59" s="778">
        <f t="shared" si="2"/>
        <v>-1.5533980582524309E-2</v>
      </c>
      <c r="J59" s="501"/>
      <c r="K59" s="687">
        <f>P59+O59+M59+L59</f>
        <v>-2047</v>
      </c>
      <c r="L59" s="687">
        <f>L33</f>
        <v>-652</v>
      </c>
      <c r="M59" s="687">
        <f>M33</f>
        <v>-498</v>
      </c>
      <c r="N59" s="685">
        <f t="shared" si="3"/>
        <v>-897</v>
      </c>
      <c r="O59" s="686">
        <v>-515</v>
      </c>
      <c r="P59" s="687">
        <v>-382</v>
      </c>
      <c r="Q59" s="622"/>
      <c r="R59" s="152"/>
    </row>
    <row r="60" spans="1:18">
      <c r="A60" s="152"/>
      <c r="B60" s="170"/>
      <c r="C60" s="171" t="s">
        <v>266</v>
      </c>
      <c r="D60" s="685">
        <f t="shared" si="0"/>
        <v>38</v>
      </c>
      <c r="E60" s="686">
        <v>1</v>
      </c>
      <c r="F60" s="687">
        <v>37</v>
      </c>
      <c r="G60" s="501"/>
      <c r="H60" s="982">
        <f t="shared" si="1"/>
        <v>-0.38709677419354838</v>
      </c>
      <c r="I60" s="998">
        <f t="shared" si="2"/>
        <v>-0.93333333333333335</v>
      </c>
      <c r="J60" s="501"/>
      <c r="K60" s="687">
        <f>P60+O60+M60+L60</f>
        <v>156</v>
      </c>
      <c r="L60" s="687">
        <f>L35</f>
        <v>81</v>
      </c>
      <c r="M60" s="687">
        <f>M35</f>
        <v>13</v>
      </c>
      <c r="N60" s="685">
        <f t="shared" si="3"/>
        <v>62</v>
      </c>
      <c r="O60" s="686">
        <v>15</v>
      </c>
      <c r="P60" s="687">
        <v>47</v>
      </c>
      <c r="Q60" s="622"/>
      <c r="R60" s="152"/>
    </row>
    <row r="61" spans="1:18">
      <c r="A61" s="152"/>
      <c r="B61" s="170"/>
      <c r="C61" s="171" t="s">
        <v>22</v>
      </c>
      <c r="D61" s="685">
        <f t="shared" si="0"/>
        <v>154</v>
      </c>
      <c r="E61" s="686">
        <v>92</v>
      </c>
      <c r="F61" s="687">
        <v>62</v>
      </c>
      <c r="G61" s="501"/>
      <c r="H61" s="896">
        <f t="shared" si="1"/>
        <v>6.5359477124182774E-3</v>
      </c>
      <c r="I61" s="778">
        <f t="shared" si="2"/>
        <v>0</v>
      </c>
      <c r="J61" s="501"/>
      <c r="K61" s="687">
        <f>P61+O61+M61+L61</f>
        <v>337</v>
      </c>
      <c r="L61" s="687">
        <v>92</v>
      </c>
      <c r="M61" s="687">
        <v>92</v>
      </c>
      <c r="N61" s="685">
        <f t="shared" si="3"/>
        <v>153</v>
      </c>
      <c r="O61" s="686">
        <v>92</v>
      </c>
      <c r="P61" s="687">
        <v>61</v>
      </c>
      <c r="Q61" s="216"/>
      <c r="R61" s="152"/>
    </row>
    <row r="62" spans="1:18" s="172" customFormat="1" ht="14.25">
      <c r="A62" s="155"/>
      <c r="B62" s="142"/>
      <c r="C62" s="142" t="s">
        <v>278</v>
      </c>
      <c r="D62" s="681">
        <f t="shared" si="0"/>
        <v>571</v>
      </c>
      <c r="E62" s="682">
        <f>E58+E59+E60+E61</f>
        <v>534</v>
      </c>
      <c r="F62" s="683">
        <f>F58+F59+F60+F61</f>
        <v>37</v>
      </c>
      <c r="G62" s="502"/>
      <c r="H62" s="860">
        <f t="shared" si="1"/>
        <v>-0.41912512716174977</v>
      </c>
      <c r="I62" s="997">
        <f t="shared" si="2"/>
        <v>-0.3257575757575758</v>
      </c>
      <c r="J62" s="502"/>
      <c r="K62" s="683">
        <f>K58+K59+K60+K61</f>
        <v>2449</v>
      </c>
      <c r="L62" s="683">
        <f>L58+L59+L60+L61</f>
        <v>911</v>
      </c>
      <c r="M62" s="683">
        <f>M58+M59+M60+M61</f>
        <v>555</v>
      </c>
      <c r="N62" s="681">
        <f t="shared" si="3"/>
        <v>983</v>
      </c>
      <c r="O62" s="682">
        <f>O58+O59+O60+O61</f>
        <v>792</v>
      </c>
      <c r="P62" s="683">
        <f>P58+P59+P60+P61</f>
        <v>191</v>
      </c>
      <c r="Q62" s="149"/>
      <c r="R62" s="155"/>
    </row>
    <row r="63" spans="1:18">
      <c r="A63" s="155"/>
      <c r="B63" s="142"/>
      <c r="C63" s="142"/>
      <c r="D63" s="214"/>
      <c r="E63" s="205"/>
      <c r="F63" s="204"/>
      <c r="G63" s="147"/>
      <c r="H63" s="942"/>
      <c r="I63" s="811"/>
      <c r="J63" s="147"/>
      <c r="K63" s="204"/>
      <c r="L63" s="204"/>
      <c r="M63" s="204"/>
      <c r="N63" s="214"/>
      <c r="O63" s="205"/>
      <c r="P63" s="204"/>
      <c r="Q63" s="147"/>
      <c r="R63" s="155"/>
    </row>
    <row r="64" spans="1:18" ht="9" customHeight="1">
      <c r="A64" s="152"/>
      <c r="B64" s="152"/>
      <c r="C64" s="152"/>
      <c r="D64" s="152"/>
      <c r="E64" s="152"/>
      <c r="F64" s="152"/>
      <c r="G64" s="152"/>
      <c r="H64" s="153"/>
      <c r="I64" s="153"/>
      <c r="J64" s="152"/>
      <c r="K64" s="152"/>
      <c r="L64" s="152"/>
      <c r="M64" s="152"/>
      <c r="N64" s="152"/>
      <c r="O64" s="152"/>
      <c r="P64" s="152"/>
      <c r="Q64" s="152"/>
      <c r="R64" s="152"/>
    </row>
    <row r="65" spans="1:19" ht="14.25">
      <c r="A65" s="183"/>
      <c r="B65" s="217" t="s">
        <v>369</v>
      </c>
      <c r="C65" s="184"/>
      <c r="D65" s="183"/>
      <c r="E65" s="184"/>
      <c r="F65" s="183"/>
      <c r="G65" s="183"/>
      <c r="H65" s="219"/>
      <c r="I65" s="219"/>
      <c r="J65" s="183"/>
      <c r="K65" s="183"/>
      <c r="L65" s="183"/>
      <c r="M65" s="183"/>
      <c r="N65" s="183"/>
      <c r="O65" s="184"/>
      <c r="P65" s="183"/>
      <c r="Q65" s="183"/>
      <c r="R65" s="185"/>
    </row>
    <row r="66" spans="1:19" ht="14.25">
      <c r="A66" s="183"/>
      <c r="B66" s="217" t="s">
        <v>590</v>
      </c>
      <c r="C66" s="184"/>
      <c r="D66" s="183"/>
      <c r="E66" s="184"/>
      <c r="F66" s="183"/>
      <c r="G66" s="183"/>
      <c r="H66" s="219"/>
      <c r="I66" s="219"/>
      <c r="J66" s="183"/>
      <c r="K66" s="183"/>
      <c r="L66" s="183"/>
      <c r="M66" s="183"/>
      <c r="N66" s="183"/>
      <c r="O66" s="184"/>
      <c r="P66" s="183"/>
      <c r="Q66" s="183"/>
      <c r="R66" s="185"/>
    </row>
    <row r="67" spans="1:19" s="230" customFormat="1" ht="14.25">
      <c r="A67" s="290"/>
      <c r="B67" s="257"/>
      <c r="C67" s="290"/>
      <c r="D67" s="290"/>
      <c r="E67" s="290"/>
      <c r="F67" s="290"/>
      <c r="G67" s="290"/>
      <c r="H67" s="169"/>
      <c r="I67" s="169"/>
      <c r="J67" s="290"/>
      <c r="K67" s="290"/>
      <c r="L67" s="290"/>
      <c r="M67" s="290"/>
      <c r="N67" s="290"/>
      <c r="O67" s="290"/>
      <c r="P67" s="290"/>
      <c r="Q67" s="290"/>
      <c r="R67" s="291"/>
    </row>
    <row r="68" spans="1:19" ht="9" customHeight="1">
      <c r="A68" s="152"/>
      <c r="B68" s="152"/>
      <c r="C68" s="152"/>
      <c r="D68" s="152"/>
      <c r="E68" s="152"/>
      <c r="F68" s="152"/>
      <c r="G68" s="152"/>
      <c r="H68" s="153"/>
      <c r="I68" s="153"/>
      <c r="J68" s="152"/>
      <c r="K68" s="152"/>
      <c r="L68" s="152"/>
      <c r="M68" s="152"/>
      <c r="N68" s="152"/>
      <c r="O68" s="152"/>
      <c r="P68" s="152"/>
      <c r="Q68" s="152"/>
      <c r="R68" s="152"/>
    </row>
    <row r="69" spans="1:19">
      <c r="A69" s="155"/>
      <c r="B69" s="160"/>
      <c r="C69" s="157" t="s">
        <v>0</v>
      </c>
      <c r="D69" s="233" t="s">
        <v>533</v>
      </c>
      <c r="E69" s="159" t="s">
        <v>532</v>
      </c>
      <c r="F69" s="160" t="s">
        <v>436</v>
      </c>
      <c r="G69" s="160"/>
      <c r="H69" s="893" t="s">
        <v>516</v>
      </c>
      <c r="I69" s="776" t="s">
        <v>516</v>
      </c>
      <c r="J69" s="160"/>
      <c r="K69" s="127">
        <v>2011</v>
      </c>
      <c r="L69" s="160" t="s">
        <v>390</v>
      </c>
      <c r="M69" s="160" t="s">
        <v>356</v>
      </c>
      <c r="N69" s="233" t="s">
        <v>531</v>
      </c>
      <c r="O69" s="159" t="s">
        <v>312</v>
      </c>
      <c r="P69" s="160" t="s">
        <v>302</v>
      </c>
      <c r="Q69" s="210"/>
      <c r="R69" s="155"/>
      <c r="S69" s="193"/>
    </row>
    <row r="70" spans="1:19">
      <c r="A70" s="152"/>
      <c r="B70" s="163"/>
      <c r="C70" s="145" t="s">
        <v>233</v>
      </c>
      <c r="D70" s="158"/>
      <c r="E70" s="159"/>
      <c r="F70" s="163"/>
      <c r="G70" s="163"/>
      <c r="H70" s="894" t="s">
        <v>534</v>
      </c>
      <c r="I70" s="777" t="s">
        <v>535</v>
      </c>
      <c r="J70" s="163"/>
      <c r="K70" s="163"/>
      <c r="L70" s="163"/>
      <c r="M70" s="163"/>
      <c r="N70" s="158"/>
      <c r="O70" s="159"/>
      <c r="P70" s="163"/>
      <c r="Q70" s="211"/>
      <c r="R70" s="152"/>
      <c r="S70" s="193"/>
    </row>
    <row r="71" spans="1:19">
      <c r="A71" s="152"/>
      <c r="B71" s="163"/>
      <c r="C71" s="163"/>
      <c r="D71" s="167"/>
      <c r="E71" s="188"/>
      <c r="F71" s="163"/>
      <c r="G71" s="163"/>
      <c r="H71" s="895"/>
      <c r="I71" s="720"/>
      <c r="J71" s="163"/>
      <c r="K71" s="163"/>
      <c r="L71" s="163"/>
      <c r="M71" s="163"/>
      <c r="N71" s="167"/>
      <c r="O71" s="188"/>
      <c r="P71" s="163"/>
      <c r="Q71" s="163"/>
      <c r="R71" s="152"/>
      <c r="S71" s="193"/>
    </row>
    <row r="72" spans="1:19">
      <c r="A72" s="152"/>
      <c r="B72" s="170"/>
      <c r="C72" s="171" t="s">
        <v>38</v>
      </c>
      <c r="D72" s="368">
        <f>F72+E72</f>
        <v>261</v>
      </c>
      <c r="E72" s="323">
        <v>150</v>
      </c>
      <c r="F72" s="347">
        <v>111</v>
      </c>
      <c r="G72" s="501"/>
      <c r="H72" s="982">
        <f>D72/N72-1</f>
        <v>0.18636363636363629</v>
      </c>
      <c r="I72" s="998">
        <f>E72/O72-1</f>
        <v>0.18110236220472431</v>
      </c>
      <c r="J72" s="501"/>
      <c r="K72" s="347">
        <f>P72+O72+M72+L72</f>
        <v>609</v>
      </c>
      <c r="L72" s="347">
        <v>233</v>
      </c>
      <c r="M72" s="347">
        <v>156</v>
      </c>
      <c r="N72" s="368">
        <f>P72+O72</f>
        <v>220</v>
      </c>
      <c r="O72" s="323">
        <v>127</v>
      </c>
      <c r="P72" s="347">
        <v>93</v>
      </c>
      <c r="Q72" s="213"/>
      <c r="R72" s="152"/>
      <c r="S72" s="193"/>
    </row>
    <row r="73" spans="1:19">
      <c r="A73" s="152"/>
      <c r="B73" s="170"/>
      <c r="C73" s="171" t="s">
        <v>39</v>
      </c>
      <c r="D73" s="368">
        <f t="shared" ref="D73:D93" si="13">F73+E73</f>
        <v>41</v>
      </c>
      <c r="E73" s="474">
        <v>21</v>
      </c>
      <c r="F73" s="347">
        <v>20</v>
      </c>
      <c r="G73" s="501"/>
      <c r="H73" s="982">
        <f t="shared" ref="H73:H93" si="14">D73/N73-1</f>
        <v>-0.25454545454545452</v>
      </c>
      <c r="I73" s="998">
        <f t="shared" ref="I73:I93" si="15">E73/O73-1</f>
        <v>-0.4</v>
      </c>
      <c r="J73" s="501"/>
      <c r="K73" s="347">
        <f>P73+O73+M73+L73</f>
        <v>114</v>
      </c>
      <c r="L73" s="347">
        <v>35</v>
      </c>
      <c r="M73" s="347">
        <v>24</v>
      </c>
      <c r="N73" s="368">
        <f t="shared" ref="N73:N93" si="16">P73+O73</f>
        <v>55</v>
      </c>
      <c r="O73" s="474">
        <v>35</v>
      </c>
      <c r="P73" s="347">
        <v>20</v>
      </c>
      <c r="Q73" s="213"/>
      <c r="R73" s="152"/>
      <c r="S73" s="193"/>
    </row>
    <row r="74" spans="1:19">
      <c r="A74" s="152"/>
      <c r="B74" s="170"/>
      <c r="C74" s="171" t="s">
        <v>48</v>
      </c>
      <c r="D74" s="971">
        <f t="shared" si="13"/>
        <v>0</v>
      </c>
      <c r="E74" s="323">
        <v>0</v>
      </c>
      <c r="F74" s="347">
        <v>0</v>
      </c>
      <c r="G74" s="501"/>
      <c r="H74" s="982">
        <f t="shared" si="14"/>
        <v>-1</v>
      </c>
      <c r="I74" s="778" t="s">
        <v>574</v>
      </c>
      <c r="J74" s="501"/>
      <c r="K74" s="347">
        <f>P74+O74+M74+L74</f>
        <v>2</v>
      </c>
      <c r="L74" s="347">
        <v>0</v>
      </c>
      <c r="M74" s="347">
        <v>1</v>
      </c>
      <c r="N74" s="368">
        <f t="shared" si="16"/>
        <v>1</v>
      </c>
      <c r="O74" s="323">
        <v>0</v>
      </c>
      <c r="P74" s="347">
        <v>1</v>
      </c>
      <c r="Q74" s="213"/>
      <c r="R74" s="152"/>
      <c r="S74" s="193"/>
    </row>
    <row r="75" spans="1:19">
      <c r="A75" s="152"/>
      <c r="B75" s="170"/>
      <c r="C75" s="171" t="s">
        <v>478</v>
      </c>
      <c r="D75" s="825">
        <f t="shared" si="13"/>
        <v>1</v>
      </c>
      <c r="E75" s="474">
        <v>0</v>
      </c>
      <c r="F75" s="347">
        <v>1</v>
      </c>
      <c r="G75" s="501"/>
      <c r="H75" s="896">
        <f t="shared" si="14"/>
        <v>0</v>
      </c>
      <c r="I75" s="998">
        <f t="shared" si="15"/>
        <v>-1</v>
      </c>
      <c r="J75" s="501"/>
      <c r="K75" s="347">
        <f>P75+O75+M75+L75</f>
        <v>0</v>
      </c>
      <c r="L75" s="347">
        <v>1</v>
      </c>
      <c r="M75" s="347">
        <v>-2</v>
      </c>
      <c r="N75" s="825">
        <f t="shared" si="16"/>
        <v>1</v>
      </c>
      <c r="O75" s="474">
        <v>1</v>
      </c>
      <c r="P75" s="347">
        <v>0</v>
      </c>
      <c r="Q75" s="213"/>
      <c r="R75" s="152"/>
      <c r="S75" s="193"/>
    </row>
    <row r="76" spans="1:19">
      <c r="A76" s="152"/>
      <c r="B76" s="177"/>
      <c r="C76" s="143" t="s">
        <v>40</v>
      </c>
      <c r="D76" s="826">
        <f t="shared" si="13"/>
        <v>303</v>
      </c>
      <c r="E76" s="345">
        <f>E72+E73+E74+E75</f>
        <v>171</v>
      </c>
      <c r="F76" s="346">
        <f>F72+F73+F74+F75</f>
        <v>132</v>
      </c>
      <c r="G76" s="500"/>
      <c r="H76" s="897">
        <f t="shared" si="14"/>
        <v>9.3862815884476536E-2</v>
      </c>
      <c r="I76" s="779">
        <f t="shared" si="15"/>
        <v>4.9079754601226933E-2</v>
      </c>
      <c r="J76" s="500"/>
      <c r="K76" s="346">
        <f>K72+K73+K74+K75</f>
        <v>725</v>
      </c>
      <c r="L76" s="346">
        <f>L72+L73+L74+L75</f>
        <v>269</v>
      </c>
      <c r="M76" s="346">
        <f>M72+M73+M74+M75</f>
        <v>179</v>
      </c>
      <c r="N76" s="826">
        <f t="shared" si="16"/>
        <v>277</v>
      </c>
      <c r="O76" s="345">
        <f>O72+O73+O74+O75</f>
        <v>163</v>
      </c>
      <c r="P76" s="346">
        <f>P72+P73+P74+P75</f>
        <v>114</v>
      </c>
      <c r="Q76" s="146"/>
      <c r="R76" s="152"/>
      <c r="S76" s="193"/>
    </row>
    <row r="77" spans="1:19" s="172" customFormat="1">
      <c r="A77" s="155"/>
      <c r="B77" s="170"/>
      <c r="C77" s="163"/>
      <c r="D77" s="504"/>
      <c r="E77" s="428"/>
      <c r="F77" s="349"/>
      <c r="G77" s="500"/>
      <c r="H77" s="896"/>
      <c r="I77" s="778"/>
      <c r="J77" s="500"/>
      <c r="K77" s="349"/>
      <c r="L77" s="349"/>
      <c r="M77" s="349"/>
      <c r="N77" s="504"/>
      <c r="O77" s="428"/>
      <c r="P77" s="349"/>
      <c r="Q77" s="146"/>
      <c r="R77" s="155"/>
      <c r="S77" s="182"/>
    </row>
    <row r="78" spans="1:19" s="172" customFormat="1">
      <c r="A78" s="155"/>
      <c r="B78" s="170"/>
      <c r="C78" s="171" t="s">
        <v>421</v>
      </c>
      <c r="D78" s="691">
        <f t="shared" si="13"/>
        <v>97</v>
      </c>
      <c r="E78" s="323">
        <v>67</v>
      </c>
      <c r="F78" s="347">
        <v>30</v>
      </c>
      <c r="G78" s="501"/>
      <c r="H78" s="896" t="s">
        <v>575</v>
      </c>
      <c r="I78" s="778" t="s">
        <v>576</v>
      </c>
      <c r="J78" s="501"/>
      <c r="K78" s="347">
        <f>P78+O78+M78+L78</f>
        <v>74</v>
      </c>
      <c r="L78" s="347">
        <v>24</v>
      </c>
      <c r="M78" s="347">
        <v>17</v>
      </c>
      <c r="N78" s="691">
        <f t="shared" si="16"/>
        <v>33</v>
      </c>
      <c r="O78" s="323">
        <v>20</v>
      </c>
      <c r="P78" s="347">
        <v>13</v>
      </c>
      <c r="Q78" s="622"/>
      <c r="R78" s="155"/>
      <c r="S78" s="182"/>
    </row>
    <row r="79" spans="1:19" s="172" customFormat="1">
      <c r="A79" s="155"/>
      <c r="B79" s="170"/>
      <c r="C79" s="171" t="s">
        <v>422</v>
      </c>
      <c r="D79" s="691">
        <f t="shared" si="13"/>
        <v>142</v>
      </c>
      <c r="E79" s="323">
        <v>66</v>
      </c>
      <c r="F79" s="347">
        <v>76</v>
      </c>
      <c r="G79" s="501"/>
      <c r="H79" s="982">
        <f t="shared" si="14"/>
        <v>0.29090909090909101</v>
      </c>
      <c r="I79" s="778">
        <f t="shared" si="15"/>
        <v>4.7619047619047672E-2</v>
      </c>
      <c r="J79" s="501"/>
      <c r="K79" s="347">
        <f>P79+O79+M79+L79</f>
        <v>243</v>
      </c>
      <c r="L79" s="347">
        <v>72</v>
      </c>
      <c r="M79" s="347">
        <v>61</v>
      </c>
      <c r="N79" s="691">
        <f t="shared" si="16"/>
        <v>110</v>
      </c>
      <c r="O79" s="323">
        <v>63</v>
      </c>
      <c r="P79" s="347">
        <v>47</v>
      </c>
      <c r="Q79" s="622"/>
      <c r="R79" s="155"/>
      <c r="S79" s="182"/>
    </row>
    <row r="80" spans="1:19">
      <c r="A80" s="152"/>
      <c r="B80" s="170"/>
      <c r="C80" s="171" t="s">
        <v>41</v>
      </c>
      <c r="D80" s="691">
        <f t="shared" si="13"/>
        <v>51</v>
      </c>
      <c r="E80" s="323">
        <v>23</v>
      </c>
      <c r="F80" s="347">
        <v>28</v>
      </c>
      <c r="G80" s="501"/>
      <c r="H80" s="896">
        <f t="shared" si="14"/>
        <v>2.0000000000000018E-2</v>
      </c>
      <c r="I80" s="998">
        <f t="shared" si="15"/>
        <v>-0.23333333333333328</v>
      </c>
      <c r="J80" s="501"/>
      <c r="K80" s="347">
        <f>P80+O80+M80+L80</f>
        <v>112</v>
      </c>
      <c r="L80" s="347">
        <v>33</v>
      </c>
      <c r="M80" s="347">
        <v>29</v>
      </c>
      <c r="N80" s="691">
        <f t="shared" si="16"/>
        <v>50</v>
      </c>
      <c r="O80" s="323">
        <v>30</v>
      </c>
      <c r="P80" s="347">
        <v>20</v>
      </c>
      <c r="Q80" s="622"/>
      <c r="R80" s="152"/>
      <c r="S80" s="193"/>
    </row>
    <row r="81" spans="1:19" s="172" customFormat="1">
      <c r="A81" s="155"/>
      <c r="B81" s="170"/>
      <c r="C81" s="171" t="s">
        <v>429</v>
      </c>
      <c r="D81" s="691">
        <f t="shared" si="13"/>
        <v>331</v>
      </c>
      <c r="E81" s="323">
        <v>158</v>
      </c>
      <c r="F81" s="347">
        <v>173</v>
      </c>
      <c r="G81" s="501"/>
      <c r="H81" s="896">
        <f t="shared" si="14"/>
        <v>-7.5418994413407825E-2</v>
      </c>
      <c r="I81" s="998">
        <f t="shared" si="15"/>
        <v>-0.20603015075376885</v>
      </c>
      <c r="J81" s="501"/>
      <c r="K81" s="347">
        <f>P81+O81+M81+L81</f>
        <v>760</v>
      </c>
      <c r="L81" s="347">
        <v>224</v>
      </c>
      <c r="M81" s="347">
        <v>178</v>
      </c>
      <c r="N81" s="691">
        <f t="shared" si="16"/>
        <v>358</v>
      </c>
      <c r="O81" s="323">
        <v>199</v>
      </c>
      <c r="P81" s="347">
        <v>159</v>
      </c>
      <c r="Q81" s="622"/>
      <c r="R81" s="155"/>
      <c r="S81" s="182"/>
    </row>
    <row r="82" spans="1:19">
      <c r="A82" s="152"/>
      <c r="B82" s="170"/>
      <c r="C82" s="171" t="s">
        <v>478</v>
      </c>
      <c r="D82" s="691">
        <f t="shared" si="13"/>
        <v>1</v>
      </c>
      <c r="E82" s="323">
        <v>1</v>
      </c>
      <c r="F82" s="347">
        <v>0</v>
      </c>
      <c r="G82" s="501"/>
      <c r="H82" s="896" t="s">
        <v>574</v>
      </c>
      <c r="I82" s="778" t="s">
        <v>574</v>
      </c>
      <c r="J82" s="501"/>
      <c r="K82" s="347">
        <f>P82+O82+M82+L82</f>
        <v>1</v>
      </c>
      <c r="L82" s="347">
        <v>0</v>
      </c>
      <c r="M82" s="347">
        <v>2</v>
      </c>
      <c r="N82" s="971">
        <f t="shared" si="16"/>
        <v>-1</v>
      </c>
      <c r="O82" s="323">
        <v>-2</v>
      </c>
      <c r="P82" s="347">
        <v>1</v>
      </c>
      <c r="Q82" s="622"/>
      <c r="R82" s="152"/>
      <c r="S82" s="193"/>
    </row>
    <row r="83" spans="1:19">
      <c r="A83" s="152"/>
      <c r="B83" s="177"/>
      <c r="C83" s="143" t="s">
        <v>269</v>
      </c>
      <c r="D83" s="738">
        <f t="shared" si="13"/>
        <v>622</v>
      </c>
      <c r="E83" s="345">
        <f>E78+E79+E80+E81+E82</f>
        <v>315</v>
      </c>
      <c r="F83" s="346">
        <f>F78+F79+F80+F81+F82</f>
        <v>307</v>
      </c>
      <c r="G83" s="500"/>
      <c r="H83" s="860">
        <f t="shared" si="14"/>
        <v>0.13090909090909086</v>
      </c>
      <c r="I83" s="779">
        <f t="shared" si="15"/>
        <v>1.6129032258064502E-2</v>
      </c>
      <c r="J83" s="500"/>
      <c r="K83" s="346">
        <f>K78+K79+K80+K81+K82</f>
        <v>1190</v>
      </c>
      <c r="L83" s="346">
        <f>L78+L79+L80+L81+L82</f>
        <v>353</v>
      </c>
      <c r="M83" s="346">
        <f>M78+M79+M80+M81+M82</f>
        <v>287</v>
      </c>
      <c r="N83" s="738">
        <f t="shared" si="16"/>
        <v>550</v>
      </c>
      <c r="O83" s="345">
        <f>O78+O79+O80+O81+O82</f>
        <v>310</v>
      </c>
      <c r="P83" s="346">
        <f>P78+P79+P80+P81+P82</f>
        <v>240</v>
      </c>
      <c r="Q83" s="146"/>
      <c r="R83" s="152"/>
      <c r="S83" s="193"/>
    </row>
    <row r="84" spans="1:19">
      <c r="A84" s="152"/>
      <c r="B84" s="170"/>
      <c r="C84" s="171"/>
      <c r="D84" s="504"/>
      <c r="E84" s="428"/>
      <c r="F84" s="349"/>
      <c r="G84" s="500"/>
      <c r="H84" s="896"/>
      <c r="I84" s="778"/>
      <c r="J84" s="500"/>
      <c r="K84" s="349"/>
      <c r="L84" s="349"/>
      <c r="M84" s="349"/>
      <c r="N84" s="504"/>
      <c r="O84" s="428"/>
      <c r="P84" s="349"/>
      <c r="Q84" s="146"/>
      <c r="R84" s="152"/>
      <c r="S84" s="193"/>
    </row>
    <row r="85" spans="1:19">
      <c r="A85" s="152"/>
      <c r="B85" s="170"/>
      <c r="C85" s="171" t="s">
        <v>473</v>
      </c>
      <c r="D85" s="368">
        <f t="shared" si="13"/>
        <v>36</v>
      </c>
      <c r="E85" s="323">
        <v>18</v>
      </c>
      <c r="F85" s="347">
        <v>18</v>
      </c>
      <c r="G85" s="501"/>
      <c r="H85" s="982">
        <f t="shared" si="14"/>
        <v>-0.44615384615384612</v>
      </c>
      <c r="I85" s="998">
        <f t="shared" si="15"/>
        <v>-0.55000000000000004</v>
      </c>
      <c r="J85" s="501"/>
      <c r="K85" s="347">
        <f>L85+M85+O85+P85</f>
        <v>116</v>
      </c>
      <c r="L85" s="347">
        <v>23</v>
      </c>
      <c r="M85" s="347">
        <v>28</v>
      </c>
      <c r="N85" s="368">
        <f t="shared" si="16"/>
        <v>65</v>
      </c>
      <c r="O85" s="323">
        <v>40</v>
      </c>
      <c r="P85" s="347">
        <v>25</v>
      </c>
      <c r="Q85" s="213"/>
      <c r="R85" s="152"/>
      <c r="S85" s="193"/>
    </row>
    <row r="86" spans="1:19" s="172" customFormat="1">
      <c r="A86" s="155"/>
      <c r="B86" s="170"/>
      <c r="C86" s="171" t="s">
        <v>77</v>
      </c>
      <c r="D86" s="427">
        <f t="shared" si="13"/>
        <v>0</v>
      </c>
      <c r="E86" s="323">
        <v>0</v>
      </c>
      <c r="F86" s="347">
        <v>0</v>
      </c>
      <c r="G86" s="501"/>
      <c r="H86" s="896" t="s">
        <v>574</v>
      </c>
      <c r="I86" s="778" t="s">
        <v>574</v>
      </c>
      <c r="J86" s="501"/>
      <c r="K86" s="347">
        <f>L86+M86+O86+P86</f>
        <v>1</v>
      </c>
      <c r="L86" s="347">
        <v>0</v>
      </c>
      <c r="M86" s="347">
        <v>1</v>
      </c>
      <c r="N86" s="427">
        <f t="shared" si="16"/>
        <v>0</v>
      </c>
      <c r="O86" s="323">
        <v>0</v>
      </c>
      <c r="P86" s="347">
        <v>0</v>
      </c>
      <c r="Q86" s="213"/>
      <c r="R86" s="155"/>
      <c r="S86" s="182"/>
    </row>
    <row r="87" spans="1:19">
      <c r="A87" s="152"/>
      <c r="B87" s="177"/>
      <c r="C87" s="142" t="s">
        <v>212</v>
      </c>
      <c r="D87" s="503">
        <f t="shared" si="13"/>
        <v>658</v>
      </c>
      <c r="E87" s="345">
        <f>E83+E85+E86</f>
        <v>333</v>
      </c>
      <c r="F87" s="346">
        <f>F83+F85+F86</f>
        <v>325</v>
      </c>
      <c r="G87" s="500"/>
      <c r="H87" s="897">
        <f t="shared" si="14"/>
        <v>6.9918699186991784E-2</v>
      </c>
      <c r="I87" s="779">
        <f t="shared" si="15"/>
        <v>-4.8571428571428599E-2</v>
      </c>
      <c r="J87" s="500"/>
      <c r="K87" s="346">
        <f>K83+K85+K86</f>
        <v>1307</v>
      </c>
      <c r="L87" s="346">
        <f>L83+L85+L86</f>
        <v>376</v>
      </c>
      <c r="M87" s="346">
        <f>M83+M85+M86</f>
        <v>316</v>
      </c>
      <c r="N87" s="503">
        <f t="shared" si="16"/>
        <v>615</v>
      </c>
      <c r="O87" s="345">
        <f>O83+O85+O86</f>
        <v>350</v>
      </c>
      <c r="P87" s="346">
        <f>P83+P85+P86</f>
        <v>265</v>
      </c>
      <c r="Q87" s="146"/>
      <c r="R87" s="152"/>
      <c r="S87" s="193"/>
    </row>
    <row r="88" spans="1:19">
      <c r="A88" s="152"/>
      <c r="B88" s="177"/>
      <c r="C88" s="179"/>
      <c r="D88" s="505"/>
      <c r="E88" s="328"/>
      <c r="F88" s="330"/>
      <c r="G88" s="506"/>
      <c r="H88" s="897"/>
      <c r="I88" s="779"/>
      <c r="J88" s="506"/>
      <c r="K88" s="330"/>
      <c r="L88" s="330"/>
      <c r="M88" s="330"/>
      <c r="N88" s="505"/>
      <c r="O88" s="328"/>
      <c r="P88" s="330"/>
      <c r="Q88" s="149"/>
      <c r="R88" s="152"/>
      <c r="S88" s="193"/>
    </row>
    <row r="89" spans="1:19" s="172" customFormat="1">
      <c r="A89" s="155"/>
      <c r="B89" s="177"/>
      <c r="C89" s="179" t="s">
        <v>234</v>
      </c>
      <c r="D89" s="371">
        <f t="shared" si="13"/>
        <v>3</v>
      </c>
      <c r="E89" s="333">
        <v>1</v>
      </c>
      <c r="F89" s="334">
        <v>2</v>
      </c>
      <c r="G89" s="502"/>
      <c r="H89" s="897">
        <f t="shared" si="14"/>
        <v>0</v>
      </c>
      <c r="I89" s="997">
        <f t="shared" si="15"/>
        <v>-0.5</v>
      </c>
      <c r="J89" s="502"/>
      <c r="K89" s="334">
        <f>P89+O89+M89+L89</f>
        <v>9</v>
      </c>
      <c r="L89" s="334">
        <v>4</v>
      </c>
      <c r="M89" s="334">
        <v>2</v>
      </c>
      <c r="N89" s="371">
        <f t="shared" si="16"/>
        <v>3</v>
      </c>
      <c r="O89" s="333">
        <v>2</v>
      </c>
      <c r="P89" s="334">
        <v>1</v>
      </c>
      <c r="Q89" s="147"/>
      <c r="R89" s="155"/>
      <c r="S89" s="182"/>
    </row>
    <row r="90" spans="1:19">
      <c r="A90" s="152"/>
      <c r="B90" s="177"/>
      <c r="C90" s="179"/>
      <c r="D90" s="505"/>
      <c r="E90" s="328"/>
      <c r="F90" s="330"/>
      <c r="G90" s="506"/>
      <c r="H90" s="897"/>
      <c r="I90" s="779"/>
      <c r="J90" s="506"/>
      <c r="K90" s="330"/>
      <c r="L90" s="330"/>
      <c r="M90" s="330"/>
      <c r="N90" s="505"/>
      <c r="O90" s="328"/>
      <c r="P90" s="330"/>
      <c r="Q90" s="149"/>
      <c r="R90" s="152"/>
      <c r="S90" s="193"/>
    </row>
    <row r="91" spans="1:19" s="202" customFormat="1">
      <c r="A91" s="197"/>
      <c r="B91" s="142"/>
      <c r="C91" s="142" t="s">
        <v>51</v>
      </c>
      <c r="D91" s="827">
        <f t="shared" si="13"/>
        <v>3</v>
      </c>
      <c r="E91" s="426">
        <v>2</v>
      </c>
      <c r="F91" s="425">
        <v>1</v>
      </c>
      <c r="G91" s="502"/>
      <c r="H91" s="860">
        <f t="shared" si="14"/>
        <v>0.5</v>
      </c>
      <c r="I91" s="779" t="s">
        <v>574</v>
      </c>
      <c r="J91" s="502"/>
      <c r="K91" s="425">
        <f>L91+M91+O91+P91</f>
        <v>6</v>
      </c>
      <c r="L91" s="425">
        <v>3</v>
      </c>
      <c r="M91" s="425">
        <v>1</v>
      </c>
      <c r="N91" s="827">
        <f t="shared" si="16"/>
        <v>2</v>
      </c>
      <c r="O91" s="426">
        <v>0</v>
      </c>
      <c r="P91" s="425">
        <v>2</v>
      </c>
      <c r="Q91" s="147"/>
      <c r="R91" s="197"/>
      <c r="S91" s="201"/>
    </row>
    <row r="92" spans="1:19" s="172" customFormat="1">
      <c r="A92" s="155"/>
      <c r="B92" s="142"/>
      <c r="C92" s="179"/>
      <c r="D92" s="505"/>
      <c r="E92" s="328"/>
      <c r="F92" s="330"/>
      <c r="G92" s="506"/>
      <c r="H92" s="897"/>
      <c r="I92" s="779"/>
      <c r="J92" s="506"/>
      <c r="K92" s="330"/>
      <c r="L92" s="330"/>
      <c r="M92" s="330"/>
      <c r="N92" s="505"/>
      <c r="O92" s="328"/>
      <c r="P92" s="330"/>
      <c r="Q92" s="149"/>
      <c r="R92" s="155"/>
      <c r="S92" s="182"/>
    </row>
    <row r="93" spans="1:19" s="172" customFormat="1">
      <c r="A93" s="155"/>
      <c r="B93" s="142"/>
      <c r="C93" s="142" t="s">
        <v>75</v>
      </c>
      <c r="D93" s="505">
        <f t="shared" si="13"/>
        <v>967</v>
      </c>
      <c r="E93" s="328">
        <f>E76+E89+E87+E91</f>
        <v>507</v>
      </c>
      <c r="F93" s="330">
        <f>F76+F89+F87+F91</f>
        <v>460</v>
      </c>
      <c r="G93" s="506"/>
      <c r="H93" s="897">
        <f t="shared" si="14"/>
        <v>7.8037904124860669E-2</v>
      </c>
      <c r="I93" s="779">
        <f t="shared" si="15"/>
        <v>-1.5533980582524309E-2</v>
      </c>
      <c r="J93" s="506"/>
      <c r="K93" s="330">
        <f>K76+K89+K87+K91</f>
        <v>2047</v>
      </c>
      <c r="L93" s="330">
        <f>L76+L89+L87+L91</f>
        <v>652</v>
      </c>
      <c r="M93" s="330">
        <f>M76+M89+M87+M91</f>
        <v>498</v>
      </c>
      <c r="N93" s="505">
        <f t="shared" si="16"/>
        <v>897</v>
      </c>
      <c r="O93" s="328">
        <f>O76+O89+O87+O91</f>
        <v>515</v>
      </c>
      <c r="P93" s="330">
        <f>P76+P89+P87+P91</f>
        <v>382</v>
      </c>
      <c r="Q93" s="149"/>
      <c r="R93" s="155"/>
      <c r="S93" s="182"/>
    </row>
    <row r="94" spans="1:19" s="172" customFormat="1">
      <c r="A94" s="155"/>
      <c r="B94" s="163"/>
      <c r="C94" s="206"/>
      <c r="D94" s="189"/>
      <c r="E94" s="135"/>
      <c r="F94" s="139"/>
      <c r="G94" s="149"/>
      <c r="H94" s="958"/>
      <c r="I94" s="814"/>
      <c r="J94" s="149"/>
      <c r="K94" s="139"/>
      <c r="L94" s="139"/>
      <c r="M94" s="139"/>
      <c r="N94" s="189"/>
      <c r="O94" s="135"/>
      <c r="P94" s="139"/>
      <c r="Q94" s="149"/>
      <c r="R94" s="155"/>
      <c r="S94" s="182"/>
    </row>
    <row r="95" spans="1:19" s="172" customFormat="1">
      <c r="A95" s="155"/>
      <c r="B95" s="152"/>
      <c r="C95" s="152"/>
      <c r="D95" s="152"/>
      <c r="E95" s="152"/>
      <c r="F95" s="152"/>
      <c r="G95" s="152"/>
      <c r="H95" s="153"/>
      <c r="I95" s="153"/>
      <c r="J95" s="152"/>
      <c r="K95" s="152"/>
      <c r="L95" s="152"/>
      <c r="M95" s="152"/>
      <c r="N95" s="152"/>
      <c r="O95" s="152"/>
      <c r="P95" s="152"/>
      <c r="Q95" s="152"/>
      <c r="R95" s="155"/>
      <c r="S95" s="182"/>
    </row>
    <row r="96" spans="1:19" s="172" customFormat="1" ht="14.25">
      <c r="A96" s="746"/>
      <c r="B96" s="747" t="s">
        <v>484</v>
      </c>
      <c r="C96" s="184"/>
      <c r="D96" s="183"/>
      <c r="E96" s="184"/>
      <c r="F96" s="183"/>
      <c r="G96" s="183"/>
      <c r="H96" s="219"/>
      <c r="I96" s="219"/>
      <c r="J96" s="183"/>
      <c r="K96" s="183"/>
      <c r="L96" s="183"/>
      <c r="M96" s="183"/>
      <c r="N96" s="183"/>
      <c r="O96" s="184"/>
      <c r="P96" s="183"/>
      <c r="Q96" s="185"/>
      <c r="R96" s="746"/>
      <c r="S96" s="182"/>
    </row>
    <row r="97" spans="1:19" ht="14.25">
      <c r="A97" s="718"/>
      <c r="B97" s="748"/>
      <c r="C97" s="290"/>
      <c r="D97" s="290"/>
      <c r="E97" s="290"/>
      <c r="F97" s="290"/>
      <c r="G97" s="290"/>
      <c r="H97" s="169"/>
      <c r="I97" s="169"/>
      <c r="J97" s="290"/>
      <c r="K97" s="290"/>
      <c r="L97" s="290"/>
      <c r="M97" s="290"/>
      <c r="N97" s="290"/>
      <c r="O97" s="290"/>
      <c r="P97" s="290"/>
      <c r="Q97" s="290"/>
      <c r="R97" s="718"/>
      <c r="S97" s="193"/>
    </row>
    <row r="98" spans="1:19" ht="9" customHeight="1">
      <c r="A98" s="152"/>
      <c r="B98" s="152"/>
      <c r="C98" s="152"/>
      <c r="D98" s="152"/>
      <c r="E98" s="152"/>
      <c r="F98" s="152"/>
      <c r="G98" s="152"/>
      <c r="H98" s="153"/>
      <c r="I98" s="153"/>
      <c r="J98" s="152"/>
      <c r="K98" s="152"/>
      <c r="L98" s="152"/>
      <c r="M98" s="152"/>
      <c r="N98" s="152"/>
      <c r="O98" s="152"/>
      <c r="P98" s="152"/>
      <c r="Q98" s="152"/>
      <c r="R98" s="152"/>
      <c r="S98" s="193"/>
    </row>
    <row r="99" spans="1:19">
      <c r="A99" s="152"/>
      <c r="B99" s="160"/>
      <c r="C99" s="157" t="s">
        <v>0</v>
      </c>
      <c r="D99" s="233" t="s">
        <v>533</v>
      </c>
      <c r="E99" s="159" t="s">
        <v>532</v>
      </c>
      <c r="F99" s="160" t="s">
        <v>436</v>
      </c>
      <c r="G99" s="160"/>
      <c r="H99" s="893"/>
      <c r="I99" s="776"/>
      <c r="J99" s="160"/>
      <c r="K99" s="127">
        <v>2011</v>
      </c>
      <c r="L99" s="160" t="s">
        <v>390</v>
      </c>
      <c r="M99" s="160" t="s">
        <v>356</v>
      </c>
      <c r="N99" s="233" t="s">
        <v>531</v>
      </c>
      <c r="O99" s="159" t="s">
        <v>312</v>
      </c>
      <c r="P99" s="160" t="s">
        <v>302</v>
      </c>
      <c r="Q99" s="210"/>
      <c r="R99" s="152"/>
      <c r="S99" s="193"/>
    </row>
    <row r="100" spans="1:19" s="230" customFormat="1">
      <c r="A100" s="152"/>
      <c r="B100" s="163"/>
      <c r="C100" s="145" t="s">
        <v>297</v>
      </c>
      <c r="D100" s="158"/>
      <c r="E100" s="159"/>
      <c r="F100" s="163"/>
      <c r="G100" s="163"/>
      <c r="H100" s="894"/>
      <c r="I100" s="777"/>
      <c r="J100" s="163"/>
      <c r="K100" s="163"/>
      <c r="L100" s="163"/>
      <c r="M100" s="163"/>
      <c r="N100" s="158"/>
      <c r="O100" s="159"/>
      <c r="P100" s="163"/>
      <c r="Q100" s="211"/>
      <c r="R100" s="152"/>
    </row>
    <row r="101" spans="1:19" ht="9" customHeight="1">
      <c r="A101" s="152"/>
      <c r="B101" s="163"/>
      <c r="C101" s="163"/>
      <c r="D101" s="167"/>
      <c r="E101" s="188"/>
      <c r="F101" s="163"/>
      <c r="G101" s="163"/>
      <c r="H101" s="895"/>
      <c r="I101" s="720"/>
      <c r="J101" s="163"/>
      <c r="K101" s="163"/>
      <c r="L101" s="163"/>
      <c r="M101" s="163"/>
      <c r="N101" s="167"/>
      <c r="O101" s="188"/>
      <c r="P101" s="163"/>
      <c r="Q101" s="163"/>
      <c r="R101" s="152"/>
    </row>
    <row r="102" spans="1:19">
      <c r="A102" s="155"/>
      <c r="B102" s="170"/>
      <c r="C102" s="171" t="s">
        <v>38</v>
      </c>
      <c r="D102" s="326">
        <f>D72/Revenues!D37</f>
        <v>0.16221255438160348</v>
      </c>
      <c r="E102" s="327">
        <f>E72/Revenues!E37</f>
        <v>0.18404907975460122</v>
      </c>
      <c r="F102" s="353">
        <f>F72/Revenues!F37</f>
        <v>0.1397984886649874</v>
      </c>
      <c r="G102" s="353"/>
      <c r="H102" s="896"/>
      <c r="I102" s="778"/>
      <c r="J102" s="353"/>
      <c r="K102" s="353">
        <f>K72/Revenues!K37</f>
        <v>0.18802099413399198</v>
      </c>
      <c r="L102" s="353">
        <f>L72/Revenues!L37</f>
        <v>0.28140096618357485</v>
      </c>
      <c r="M102" s="353">
        <f>M72/Revenues!M37</f>
        <v>0.18615751789976134</v>
      </c>
      <c r="N102" s="326">
        <f>N72/Revenues!N37</f>
        <v>0.13986013986013987</v>
      </c>
      <c r="O102" s="327">
        <f>O72/Revenues!O37</f>
        <v>0.15855181023720349</v>
      </c>
      <c r="P102" s="353">
        <f>P72/Revenues!P37</f>
        <v>0.12046632124352331</v>
      </c>
      <c r="Q102" s="213"/>
      <c r="R102" s="155"/>
      <c r="S102" s="193"/>
    </row>
    <row r="103" spans="1:19">
      <c r="A103" s="152"/>
      <c r="B103" s="170"/>
      <c r="C103" s="171" t="s">
        <v>39</v>
      </c>
      <c r="D103" s="326">
        <f>D73/Revenues!D38</f>
        <v>0.10327455919395466</v>
      </c>
      <c r="E103" s="327">
        <f>E73/Revenues!E38</f>
        <v>0.10194174757281553</v>
      </c>
      <c r="F103" s="353">
        <f>F73/Revenues!F38</f>
        <v>0.10471204188481675</v>
      </c>
      <c r="G103" s="353"/>
      <c r="H103" s="896"/>
      <c r="I103" s="778"/>
      <c r="J103" s="353"/>
      <c r="K103" s="353">
        <f>K73/Revenues!K38</f>
        <v>0.14615384615384616</v>
      </c>
      <c r="L103" s="353">
        <f>L73/Revenues!L38</f>
        <v>0.17241379310344829</v>
      </c>
      <c r="M103" s="353">
        <f>M73/Revenues!M38</f>
        <v>0.12121212121212122</v>
      </c>
      <c r="N103" s="326">
        <f>N73/Revenues!N38</f>
        <v>0.14511873350923482</v>
      </c>
      <c r="O103" s="327">
        <f>O73/Revenues!O38</f>
        <v>0.18134715025906736</v>
      </c>
      <c r="P103" s="353">
        <f>P73/Revenues!P38</f>
        <v>0.10752688172043011</v>
      </c>
      <c r="Q103" s="213"/>
      <c r="R103" s="152"/>
      <c r="S103" s="193"/>
    </row>
    <row r="104" spans="1:19">
      <c r="A104" s="152"/>
      <c r="B104" s="170"/>
      <c r="C104" s="171" t="s">
        <v>48</v>
      </c>
      <c r="D104" s="326">
        <f>D74/Revenues!D39</f>
        <v>0</v>
      </c>
      <c r="E104" s="327">
        <f>E74/Revenues!E39</f>
        <v>0</v>
      </c>
      <c r="F104" s="353">
        <f>F74/Revenues!F39</f>
        <v>0</v>
      </c>
      <c r="G104" s="353"/>
      <c r="H104" s="896"/>
      <c r="I104" s="778"/>
      <c r="J104" s="353"/>
      <c r="K104" s="353">
        <f>K74/Revenues!K39</f>
        <v>6.8493150684931503E-3</v>
      </c>
      <c r="L104" s="353">
        <f>L74/Revenues!L39</f>
        <v>0</v>
      </c>
      <c r="M104" s="353">
        <f>M74/Revenues!M39</f>
        <v>1.2345679012345678E-2</v>
      </c>
      <c r="N104" s="326">
        <f>N74/Revenues!N39</f>
        <v>6.7567567567567571E-3</v>
      </c>
      <c r="O104" s="327">
        <f>O74/Revenues!O39</f>
        <v>0</v>
      </c>
      <c r="P104" s="353">
        <f>P74/Revenues!P39</f>
        <v>1.4492753623188406E-2</v>
      </c>
      <c r="Q104" s="213"/>
      <c r="R104" s="152"/>
      <c r="S104" s="193"/>
    </row>
    <row r="105" spans="1:19">
      <c r="A105" s="152"/>
      <c r="B105" s="170"/>
      <c r="C105" s="171" t="s">
        <v>478</v>
      </c>
      <c r="D105" s="326">
        <f>D75/Revenues!D40</f>
        <v>-1.8867924528301886E-2</v>
      </c>
      <c r="E105" s="327">
        <f>E75/Revenues!E40</f>
        <v>0</v>
      </c>
      <c r="F105" s="353">
        <f>F75/Revenues!F40</f>
        <v>-3.8461538461538464E-2</v>
      </c>
      <c r="G105" s="353"/>
      <c r="H105" s="896"/>
      <c r="I105" s="778"/>
      <c r="J105" s="353"/>
      <c r="K105" s="353">
        <f>K75/Revenues!K40</f>
        <v>0</v>
      </c>
      <c r="L105" s="353">
        <f>L75/Revenues!L40</f>
        <v>-3.5714285714285712E-2</v>
      </c>
      <c r="M105" s="353">
        <f>M75/Revenues!M40</f>
        <v>6.4516129032258063E-2</v>
      </c>
      <c r="N105" s="326">
        <f>N75/Revenues!N40</f>
        <v>-1.7241379310344827E-2</v>
      </c>
      <c r="O105" s="327">
        <f>O75/Revenues!O40</f>
        <v>-3.3333333333333333E-2</v>
      </c>
      <c r="P105" s="353">
        <f>P75/Revenues!P40</f>
        <v>0</v>
      </c>
      <c r="Q105" s="213"/>
      <c r="R105" s="152"/>
      <c r="S105" s="193"/>
    </row>
    <row r="106" spans="1:19">
      <c r="A106" s="152"/>
      <c r="B106" s="177"/>
      <c r="C106" s="143" t="s">
        <v>40</v>
      </c>
      <c r="D106" s="331">
        <f>D76/Revenues!D41</f>
        <v>0.14609450337512053</v>
      </c>
      <c r="E106" s="332">
        <f>E76/Revenues!E41</f>
        <v>0.16208530805687205</v>
      </c>
      <c r="F106" s="354">
        <f>F76/Revenues!F41</f>
        <v>0.1295387634936212</v>
      </c>
      <c r="G106" s="354"/>
      <c r="H106" s="897"/>
      <c r="I106" s="779"/>
      <c r="J106" s="354"/>
      <c r="K106" s="354">
        <f>K76/Revenues!K41</f>
        <v>0.17286599904625655</v>
      </c>
      <c r="L106" s="354">
        <f>L76/Revenues!L41</f>
        <v>0.25234521575984992</v>
      </c>
      <c r="M106" s="354">
        <f>M76/Revenues!M41</f>
        <v>0.16482504604051565</v>
      </c>
      <c r="N106" s="331">
        <f>N76/Revenues!N41</f>
        <v>0.1356513222331048</v>
      </c>
      <c r="O106" s="332">
        <f>O76/Revenues!O41</f>
        <v>0.15627996164908917</v>
      </c>
      <c r="P106" s="354">
        <f>P76/Revenues!P41</f>
        <v>0.11411411411411411</v>
      </c>
      <c r="Q106" s="146"/>
      <c r="R106" s="152"/>
      <c r="S106" s="193"/>
    </row>
    <row r="107" spans="1:19">
      <c r="A107" s="152"/>
      <c r="B107" s="170"/>
      <c r="C107" s="163"/>
      <c r="D107" s="331"/>
      <c r="E107" s="332"/>
      <c r="F107" s="354"/>
      <c r="G107" s="354"/>
      <c r="H107" s="897"/>
      <c r="I107" s="779"/>
      <c r="J107" s="354"/>
      <c r="K107" s="354"/>
      <c r="L107" s="354"/>
      <c r="M107" s="354"/>
      <c r="N107" s="331"/>
      <c r="O107" s="332"/>
      <c r="P107" s="354"/>
      <c r="Q107" s="146"/>
      <c r="R107" s="152"/>
      <c r="S107" s="193"/>
    </row>
    <row r="108" spans="1:19">
      <c r="A108" s="152"/>
      <c r="B108" s="170"/>
      <c r="C108" s="171" t="s">
        <v>421</v>
      </c>
      <c r="D108" s="326">
        <f>D78/Revenues!D43</f>
        <v>0.11123853211009174</v>
      </c>
      <c r="E108" s="327">
        <f>E78/Revenues!E43</f>
        <v>0.15056179775280898</v>
      </c>
      <c r="F108" s="353">
        <f>F78/Revenues!F43</f>
        <v>7.0257611241217793E-2</v>
      </c>
      <c r="G108" s="354"/>
      <c r="H108" s="897"/>
      <c r="I108" s="779"/>
      <c r="J108" s="354"/>
      <c r="K108" s="353">
        <f>K78/Revenues!K43</f>
        <v>3.8947368421052633E-2</v>
      </c>
      <c r="L108" s="353">
        <f>L78/Revenues!L43</f>
        <v>5.2516411378555797E-2</v>
      </c>
      <c r="M108" s="353">
        <f>M78/Revenues!M43</f>
        <v>3.5940803382663845E-2</v>
      </c>
      <c r="N108" s="326">
        <f>N78/Revenues!N43</f>
        <v>3.4020618556701028E-2</v>
      </c>
      <c r="O108" s="327">
        <f>O78/Revenues!O43</f>
        <v>4.0816326530612242E-2</v>
      </c>
      <c r="P108" s="353">
        <f>P78/Revenues!P43</f>
        <v>2.7083333333333334E-2</v>
      </c>
      <c r="Q108" s="146"/>
      <c r="R108" s="152"/>
      <c r="S108" s="193"/>
    </row>
    <row r="109" spans="1:19">
      <c r="A109" s="152"/>
      <c r="B109" s="170"/>
      <c r="C109" s="171" t="s">
        <v>422</v>
      </c>
      <c r="D109" s="326">
        <f>D79/Revenues!D44</f>
        <v>0.15519125683060109</v>
      </c>
      <c r="E109" s="327">
        <f>E79/Revenues!E44</f>
        <v>0.14442013129102846</v>
      </c>
      <c r="F109" s="353">
        <f>F79/Revenues!F44</f>
        <v>0.16593886462882096</v>
      </c>
      <c r="G109" s="354"/>
      <c r="H109" s="897"/>
      <c r="I109" s="779"/>
      <c r="J109" s="354"/>
      <c r="K109" s="353">
        <f>K79/Revenues!K44</f>
        <v>0.12769311613242249</v>
      </c>
      <c r="L109" s="353">
        <f>L79/Revenues!L44</f>
        <v>0.15221987315010571</v>
      </c>
      <c r="M109" s="353">
        <f>M79/Revenues!M44</f>
        <v>0.12923728813559321</v>
      </c>
      <c r="N109" s="326">
        <f>N79/Revenues!N44</f>
        <v>0.11482254697286012</v>
      </c>
      <c r="O109" s="327">
        <f>O79/Revenues!O44</f>
        <v>0.13152400835073069</v>
      </c>
      <c r="P109" s="353">
        <f>P79/Revenues!P44</f>
        <v>9.8121085594989568E-2</v>
      </c>
      <c r="Q109" s="146"/>
      <c r="R109" s="152"/>
      <c r="S109" s="193"/>
    </row>
    <row r="110" spans="1:19">
      <c r="A110" s="152"/>
      <c r="B110" s="170"/>
      <c r="C110" s="171" t="s">
        <v>41</v>
      </c>
      <c r="D110" s="326">
        <f>D80/Revenues!D45</f>
        <v>4.2535446205170975E-2</v>
      </c>
      <c r="E110" s="327">
        <f>E80/Revenues!E45</f>
        <v>3.8269550748752081E-2</v>
      </c>
      <c r="F110" s="353">
        <f>F80/Revenues!F45</f>
        <v>4.6822742474916385E-2</v>
      </c>
      <c r="G110" s="354"/>
      <c r="H110" s="897"/>
      <c r="I110" s="779"/>
      <c r="J110" s="354"/>
      <c r="K110" s="353">
        <f>K80/Revenues!K45</f>
        <v>4.6109510086455328E-2</v>
      </c>
      <c r="L110" s="353">
        <f>L80/Revenues!L45</f>
        <v>5.5E-2</v>
      </c>
      <c r="M110" s="353">
        <f>M80/Revenues!M45</f>
        <v>4.8333333333333332E-2</v>
      </c>
      <c r="N110" s="326">
        <f>N80/Revenues!N45</f>
        <v>4.0683482506102521E-2</v>
      </c>
      <c r="O110" s="327">
        <f>O80/Revenues!O45</f>
        <v>4.878048780487805E-2</v>
      </c>
      <c r="P110" s="353">
        <f>P80/Revenues!P45</f>
        <v>3.2573289902280131E-2</v>
      </c>
      <c r="Q110" s="146"/>
      <c r="R110" s="152"/>
      <c r="S110" s="193"/>
    </row>
    <row r="111" spans="1:19">
      <c r="A111" s="152"/>
      <c r="B111" s="170"/>
      <c r="C111" s="171" t="s">
        <v>429</v>
      </c>
      <c r="D111" s="326">
        <f>D81/Revenues!D46</f>
        <v>0.26166007905138339</v>
      </c>
      <c r="E111" s="327">
        <f>E81/Revenues!E46</f>
        <v>0.24960505529225907</v>
      </c>
      <c r="F111" s="353">
        <f>F81/Revenues!F46</f>
        <v>0.27373417721518989</v>
      </c>
      <c r="G111" s="354"/>
      <c r="H111" s="897"/>
      <c r="I111" s="779"/>
      <c r="J111" s="354"/>
      <c r="K111" s="353">
        <f>K81/Revenues!K46</f>
        <v>0.28582173749529899</v>
      </c>
      <c r="L111" s="353">
        <f>L81/Revenues!L46</f>
        <v>0.33734939759036142</v>
      </c>
      <c r="M111" s="353">
        <f>M81/Revenues!M46</f>
        <v>0.27010622154779967</v>
      </c>
      <c r="N111" s="326">
        <f>N81/Revenues!N46</f>
        <v>0.2679640718562874</v>
      </c>
      <c r="O111" s="327">
        <f>O81/Revenues!O46</f>
        <v>0.29613095238095238</v>
      </c>
      <c r="P111" s="353">
        <f>P81/Revenues!P46</f>
        <v>0.23945783132530121</v>
      </c>
      <c r="Q111" s="146"/>
      <c r="R111" s="152"/>
      <c r="S111" s="193"/>
    </row>
    <row r="112" spans="1:19" s="172" customFormat="1">
      <c r="A112" s="155"/>
      <c r="B112" s="170"/>
      <c r="C112" s="171" t="s">
        <v>478</v>
      </c>
      <c r="D112" s="326">
        <f>D82/Revenues!D47</f>
        <v>-9.6061479346781938E-4</v>
      </c>
      <c r="E112" s="327">
        <f>E82/Revenues!E47</f>
        <v>-1.9193857965451055E-3</v>
      </c>
      <c r="F112" s="353">
        <f>F82/Revenues!F47</f>
        <v>0</v>
      </c>
      <c r="G112" s="354"/>
      <c r="H112" s="897"/>
      <c r="I112" s="779"/>
      <c r="J112" s="354"/>
      <c r="K112" s="353">
        <f>K82/Revenues!K47</f>
        <v>-4.4404973357015987E-4</v>
      </c>
      <c r="L112" s="353">
        <f>L82/Revenues!L47</f>
        <v>0</v>
      </c>
      <c r="M112" s="353">
        <f>M82/Revenues!M47</f>
        <v>-3.5842293906810036E-3</v>
      </c>
      <c r="N112" s="326">
        <f>N82/Revenues!N47</f>
        <v>8.8495575221238937E-4</v>
      </c>
      <c r="O112" s="327">
        <f>O82/Revenues!O47</f>
        <v>3.5587188612099642E-3</v>
      </c>
      <c r="P112" s="353">
        <f>P82/Revenues!P47</f>
        <v>-1.7605633802816902E-3</v>
      </c>
      <c r="Q112" s="146"/>
      <c r="R112" s="155"/>
      <c r="S112" s="182"/>
    </row>
    <row r="113" spans="1:19" s="172" customFormat="1">
      <c r="A113" s="155"/>
      <c r="B113" s="170"/>
      <c r="C113" s="143" t="s">
        <v>269</v>
      </c>
      <c r="D113" s="331">
        <f>D83/Revenues!D48</f>
        <v>0.19376947040498443</v>
      </c>
      <c r="E113" s="332">
        <f>E83/Revenues!E48</f>
        <v>0.19504643962848298</v>
      </c>
      <c r="F113" s="354">
        <f>F83/Revenues!F48</f>
        <v>0.19247648902821315</v>
      </c>
      <c r="G113" s="354"/>
      <c r="H113" s="897"/>
      <c r="I113" s="779"/>
      <c r="J113" s="354"/>
      <c r="K113" s="354">
        <f>K83/Revenues!K48</f>
        <v>0.17924386202741377</v>
      </c>
      <c r="L113" s="354">
        <f>L83/Revenues!L48</f>
        <v>0.21656441717791411</v>
      </c>
      <c r="M113" s="354">
        <f>M83/Revenues!M48</f>
        <v>0.17436208991494531</v>
      </c>
      <c r="N113" s="331">
        <f>N83/Revenues!N48</f>
        <v>0.16354445435622955</v>
      </c>
      <c r="O113" s="332">
        <f>O83/Revenues!O48</f>
        <v>0.18299881936245574</v>
      </c>
      <c r="P113" s="354">
        <f>P83/Revenues!P48</f>
        <v>0.14379868184541642</v>
      </c>
      <c r="Q113" s="146"/>
      <c r="R113" s="155"/>
      <c r="S113" s="182"/>
    </row>
    <row r="114" spans="1:19">
      <c r="A114" s="152"/>
      <c r="B114" s="177"/>
      <c r="C114" s="171"/>
      <c r="D114" s="331"/>
      <c r="E114" s="332"/>
      <c r="F114" s="354"/>
      <c r="G114" s="354"/>
      <c r="H114" s="897"/>
      <c r="I114" s="779"/>
      <c r="J114" s="354"/>
      <c r="K114" s="354"/>
      <c r="L114" s="354"/>
      <c r="M114" s="354"/>
      <c r="N114" s="331"/>
      <c r="O114" s="332"/>
      <c r="P114" s="354"/>
      <c r="Q114" s="146"/>
      <c r="R114" s="152"/>
      <c r="S114" s="193"/>
    </row>
    <row r="115" spans="1:19" s="172" customFormat="1">
      <c r="A115" s="155"/>
      <c r="B115" s="170"/>
      <c r="C115" s="171" t="s">
        <v>472</v>
      </c>
      <c r="D115" s="326">
        <f>D85/Revenues!D50</f>
        <v>4.5801526717557252E-2</v>
      </c>
      <c r="E115" s="327">
        <f>E85/Revenues!E50</f>
        <v>5.027932960893855E-2</v>
      </c>
      <c r="F115" s="353">
        <f>F85/Revenues!F50</f>
        <v>4.2056074766355138E-2</v>
      </c>
      <c r="G115" s="354"/>
      <c r="H115" s="897"/>
      <c r="I115" s="779"/>
      <c r="J115" s="354"/>
      <c r="K115" s="353">
        <f>K85/Revenues!K50</f>
        <v>6.4230343300110737E-2</v>
      </c>
      <c r="L115" s="353">
        <f>L85/Revenues!L50</f>
        <v>4.5999999999999999E-2</v>
      </c>
      <c r="M115" s="353">
        <f>M85/Revenues!M50</f>
        <v>6.6193853427895979E-2</v>
      </c>
      <c r="N115" s="326">
        <f>N85/Revenues!N50</f>
        <v>7.3612684031710077E-2</v>
      </c>
      <c r="O115" s="327">
        <f>O85/Revenues!O50</f>
        <v>9.1116173120728935E-2</v>
      </c>
      <c r="P115" s="353">
        <f>P85/Revenues!P50</f>
        <v>5.6306306306306307E-2</v>
      </c>
      <c r="Q115" s="146"/>
      <c r="R115" s="155"/>
      <c r="S115" s="182"/>
    </row>
    <row r="116" spans="1:19">
      <c r="A116" s="152"/>
      <c r="B116" s="170"/>
      <c r="C116" s="171" t="s">
        <v>77</v>
      </c>
      <c r="D116" s="326">
        <f>D86/Revenues!D51</f>
        <v>0</v>
      </c>
      <c r="E116" s="327">
        <f>E86/Revenues!E51</f>
        <v>0</v>
      </c>
      <c r="F116" s="353">
        <f>F86/Revenues!F51</f>
        <v>0</v>
      </c>
      <c r="G116" s="354"/>
      <c r="H116" s="897"/>
      <c r="I116" s="779"/>
      <c r="J116" s="354"/>
      <c r="K116" s="353">
        <f>K86/Revenues!K51</f>
        <v>-3.1746031746031746E-3</v>
      </c>
      <c r="L116" s="353">
        <f>L86/Revenues!L51</f>
        <v>0</v>
      </c>
      <c r="M116" s="353">
        <f>M86/Revenues!M51</f>
        <v>-1.2658227848101266E-2</v>
      </c>
      <c r="N116" s="326">
        <f>N86/Revenues!N51</f>
        <v>0</v>
      </c>
      <c r="O116" s="327">
        <f>O86/Revenues!O51</f>
        <v>0</v>
      </c>
      <c r="P116" s="353">
        <f>P86/Revenues!P51</f>
        <v>0</v>
      </c>
      <c r="Q116" s="213"/>
      <c r="R116" s="152"/>
      <c r="S116" s="193"/>
    </row>
    <row r="117" spans="1:19">
      <c r="A117" s="152"/>
      <c r="B117" s="170"/>
      <c r="C117" s="142" t="s">
        <v>212</v>
      </c>
      <c r="D117" s="331">
        <f>D87/Revenues!D52</f>
        <v>0.1713095548034366</v>
      </c>
      <c r="E117" s="332">
        <f>E87/Revenues!E52</f>
        <v>0.17554032683183976</v>
      </c>
      <c r="F117" s="354">
        <f>F87/Revenues!F52</f>
        <v>0.16718106995884774</v>
      </c>
      <c r="G117" s="354"/>
      <c r="H117" s="897"/>
      <c r="I117" s="779"/>
      <c r="J117" s="354"/>
      <c r="K117" s="354">
        <f>K87/Revenues!K52</f>
        <v>0.16076260762607625</v>
      </c>
      <c r="L117" s="354">
        <f>L87/Revenues!L52</f>
        <v>0.18377321603128055</v>
      </c>
      <c r="M117" s="354">
        <f>M87/Revenues!M52</f>
        <v>0.15879396984924624</v>
      </c>
      <c r="N117" s="331">
        <f>N87/Revenues!N52</f>
        <v>0.15021983390327309</v>
      </c>
      <c r="O117" s="332">
        <f>O87/Revenues!O52</f>
        <v>0.16990291262135923</v>
      </c>
      <c r="P117" s="354">
        <f>P87/Revenues!P52</f>
        <v>0.1302851524090462</v>
      </c>
      <c r="Q117" s="213"/>
      <c r="R117" s="152"/>
      <c r="S117" s="193"/>
    </row>
    <row r="118" spans="1:19">
      <c r="A118" s="152"/>
      <c r="B118" s="170"/>
      <c r="C118" s="179"/>
      <c r="D118" s="331"/>
      <c r="E118" s="332"/>
      <c r="F118" s="354"/>
      <c r="G118" s="354"/>
      <c r="H118" s="897"/>
      <c r="I118" s="779"/>
      <c r="J118" s="354"/>
      <c r="K118" s="354"/>
      <c r="L118" s="354"/>
      <c r="M118" s="354"/>
      <c r="N118" s="331"/>
      <c r="O118" s="332"/>
      <c r="P118" s="354"/>
      <c r="Q118" s="213"/>
      <c r="R118" s="152"/>
      <c r="S118" s="193"/>
    </row>
    <row r="119" spans="1:19">
      <c r="A119" s="152"/>
      <c r="B119" s="170"/>
      <c r="C119" s="179" t="s">
        <v>234</v>
      </c>
      <c r="D119" s="331">
        <f>D89/Revenues!D54</f>
        <v>5.8139534883720929E-3</v>
      </c>
      <c r="E119" s="332">
        <f>E89/Revenues!E54</f>
        <v>3.8314176245210726E-3</v>
      </c>
      <c r="F119" s="354">
        <f>F89/Revenues!F54</f>
        <v>7.8431372549019607E-3</v>
      </c>
      <c r="G119" s="354"/>
      <c r="H119" s="897"/>
      <c r="I119" s="779"/>
      <c r="J119" s="354"/>
      <c r="K119" s="354">
        <f>K89/Revenues!K54</f>
        <v>9.2118730808597744E-3</v>
      </c>
      <c r="L119" s="354">
        <f>L89/Revenues!L54</f>
        <v>1.6064257028112448E-2</v>
      </c>
      <c r="M119" s="354">
        <f>M89/Revenues!M54</f>
        <v>7.8125E-3</v>
      </c>
      <c r="N119" s="331">
        <f>N89/Revenues!N54</f>
        <v>6.3559322033898309E-3</v>
      </c>
      <c r="O119" s="332">
        <f>O89/Revenues!O54</f>
        <v>8.130081300813009E-3</v>
      </c>
      <c r="P119" s="354">
        <f>P89/Revenues!P54</f>
        <v>4.4247787610619468E-3</v>
      </c>
      <c r="Q119" s="146"/>
      <c r="R119" s="152"/>
      <c r="S119" s="193"/>
    </row>
    <row r="120" spans="1:19">
      <c r="A120" s="152"/>
      <c r="B120" s="170"/>
      <c r="C120" s="179"/>
      <c r="D120" s="331"/>
      <c r="E120" s="332"/>
      <c r="F120" s="354"/>
      <c r="G120" s="354"/>
      <c r="H120" s="897"/>
      <c r="I120" s="779"/>
      <c r="J120" s="354"/>
      <c r="K120" s="354"/>
      <c r="L120" s="354"/>
      <c r="M120" s="354"/>
      <c r="N120" s="331"/>
      <c r="O120" s="332"/>
      <c r="P120" s="354"/>
      <c r="Q120" s="213"/>
      <c r="R120" s="152"/>
      <c r="S120" s="193"/>
    </row>
    <row r="121" spans="1:19">
      <c r="A121" s="152"/>
      <c r="B121" s="198"/>
      <c r="C121" s="142" t="s">
        <v>51</v>
      </c>
      <c r="D121" s="331">
        <f>D91/Revenues!D78</f>
        <v>8.3333333333333329E-2</v>
      </c>
      <c r="E121" s="332">
        <f>E91/Revenues!E78</f>
        <v>0.11764705882352941</v>
      </c>
      <c r="F121" s="354">
        <f>F91/Revenues!F78</f>
        <v>5.2631578947368418E-2</v>
      </c>
      <c r="G121" s="354"/>
      <c r="H121" s="897"/>
      <c r="I121" s="779"/>
      <c r="J121" s="354"/>
      <c r="K121" s="354">
        <f>K91/Revenues!K78</f>
        <v>9.375E-2</v>
      </c>
      <c r="L121" s="354">
        <f>L91/Revenues!L78</f>
        <v>0.1875</v>
      </c>
      <c r="M121" s="354">
        <f>M91/Revenues!M78</f>
        <v>7.1428571428571425E-2</v>
      </c>
      <c r="N121" s="331">
        <f>N91/Revenues!N78</f>
        <v>5.8823529411764705E-2</v>
      </c>
      <c r="O121" s="332">
        <f>O91/Revenues!O78</f>
        <v>0</v>
      </c>
      <c r="P121" s="354">
        <f>P91/Revenues!P78</f>
        <v>0.125</v>
      </c>
      <c r="Q121" s="220"/>
      <c r="R121" s="152"/>
      <c r="S121" s="193"/>
    </row>
    <row r="122" spans="1:19">
      <c r="A122" s="152"/>
      <c r="B122" s="177"/>
      <c r="C122" s="179"/>
      <c r="D122" s="331"/>
      <c r="E122" s="332"/>
      <c r="F122" s="354"/>
      <c r="G122" s="354"/>
      <c r="H122" s="897"/>
      <c r="I122" s="779"/>
      <c r="J122" s="354"/>
      <c r="K122" s="354"/>
      <c r="L122" s="354"/>
      <c r="M122" s="354"/>
      <c r="N122" s="331"/>
      <c r="O122" s="332"/>
      <c r="P122" s="354"/>
      <c r="Q122" s="146"/>
      <c r="R122" s="152"/>
      <c r="S122" s="193"/>
    </row>
    <row r="123" spans="1:19" s="172" customFormat="1">
      <c r="A123" s="155"/>
      <c r="B123" s="170"/>
      <c r="C123" s="142" t="s">
        <v>75</v>
      </c>
      <c r="D123" s="331">
        <f>D93/Revenues!D82</f>
        <v>0.1532002534854246</v>
      </c>
      <c r="E123" s="332">
        <f>E93/Revenues!E82</f>
        <v>0.16074825618262523</v>
      </c>
      <c r="F123" s="354">
        <f>F93/Revenues!F82</f>
        <v>0.14566181127295758</v>
      </c>
      <c r="G123" s="354"/>
      <c r="H123" s="897"/>
      <c r="I123" s="779"/>
      <c r="J123" s="354"/>
      <c r="K123" s="354">
        <f>K93/Revenues!K82</f>
        <v>0.15719551528183076</v>
      </c>
      <c r="L123" s="354">
        <f>L93/Revenues!L82</f>
        <v>0.19787556904400608</v>
      </c>
      <c r="M123" s="354">
        <f>M93/Revenues!M82</f>
        <v>0.15294840294840295</v>
      </c>
      <c r="N123" s="331">
        <f>N93/Revenues!N82</f>
        <v>0.13861845155308297</v>
      </c>
      <c r="O123" s="332">
        <f>O93/Revenues!O82</f>
        <v>0.1572039072039072</v>
      </c>
      <c r="P123" s="354">
        <f>P93/Revenues!P82</f>
        <v>0.11956181533646322</v>
      </c>
      <c r="Q123" s="216"/>
      <c r="R123" s="155"/>
      <c r="S123" s="182"/>
    </row>
    <row r="124" spans="1:19">
      <c r="A124" s="152"/>
      <c r="B124" s="142"/>
      <c r="C124" s="142"/>
      <c r="D124" s="196"/>
      <c r="E124" s="129"/>
      <c r="F124" s="433"/>
      <c r="G124" s="433"/>
      <c r="H124" s="942"/>
      <c r="I124" s="811"/>
      <c r="J124" s="433"/>
      <c r="K124" s="433"/>
      <c r="L124" s="433"/>
      <c r="M124" s="433"/>
      <c r="N124" s="196"/>
      <c r="O124" s="129"/>
      <c r="P124" s="433"/>
      <c r="Q124" s="147"/>
      <c r="R124" s="152"/>
      <c r="S124" s="193"/>
    </row>
    <row r="125" spans="1:19" ht="6" customHeight="1">
      <c r="A125" s="152"/>
      <c r="B125" s="152"/>
      <c r="C125" s="152"/>
      <c r="D125" s="152"/>
      <c r="E125" s="152"/>
      <c r="F125" s="152"/>
      <c r="G125" s="152"/>
      <c r="H125" s="153"/>
      <c r="I125" s="153"/>
      <c r="J125" s="152"/>
      <c r="K125" s="152"/>
      <c r="L125" s="152"/>
      <c r="M125" s="152"/>
      <c r="N125" s="152"/>
      <c r="O125" s="152"/>
      <c r="P125" s="152"/>
      <c r="Q125" s="152"/>
      <c r="R125" s="152"/>
      <c r="S125" s="193"/>
    </row>
    <row r="126" spans="1:19" s="172" customFormat="1" ht="14.25">
      <c r="A126" s="746"/>
      <c r="B126" s="748" t="s">
        <v>484</v>
      </c>
      <c r="C126" s="290"/>
      <c r="D126" s="290"/>
      <c r="E126" s="290"/>
      <c r="F126" s="290"/>
      <c r="G126" s="290"/>
      <c r="H126" s="169"/>
      <c r="I126" s="169"/>
      <c r="J126" s="290"/>
      <c r="K126" s="290"/>
      <c r="L126" s="290"/>
      <c r="M126" s="290"/>
      <c r="N126" s="290"/>
      <c r="O126" s="290"/>
      <c r="P126" s="290"/>
      <c r="Q126" s="750"/>
      <c r="R126" s="746"/>
      <c r="S126" s="182"/>
    </row>
    <row r="127" spans="1:19" s="172" customFormat="1" ht="14.25">
      <c r="A127" s="746"/>
      <c r="B127" s="748"/>
      <c r="C127" s="290"/>
      <c r="D127" s="290"/>
      <c r="E127" s="290"/>
      <c r="F127" s="290"/>
      <c r="G127" s="290"/>
      <c r="H127" s="169"/>
      <c r="I127" s="169"/>
      <c r="J127" s="290"/>
      <c r="K127" s="290"/>
      <c r="L127" s="290"/>
      <c r="M127" s="290"/>
      <c r="N127" s="290"/>
      <c r="O127" s="290"/>
      <c r="P127" s="290"/>
      <c r="Q127" s="750"/>
      <c r="R127" s="746"/>
      <c r="S127" s="182"/>
    </row>
    <row r="128" spans="1:19">
      <c r="A128" s="152"/>
      <c r="B128" s="152"/>
      <c r="C128" s="152"/>
      <c r="D128" s="152"/>
      <c r="E128" s="152"/>
      <c r="F128" s="152"/>
      <c r="G128" s="152"/>
      <c r="H128" s="153"/>
      <c r="I128" s="153"/>
      <c r="J128" s="152"/>
      <c r="K128" s="152"/>
      <c r="L128" s="152"/>
      <c r="M128" s="152"/>
      <c r="N128" s="152"/>
      <c r="O128" s="152"/>
      <c r="P128" s="152"/>
      <c r="Q128" s="152"/>
      <c r="R128" s="152"/>
      <c r="S128" s="193"/>
    </row>
    <row r="129" spans="1:19" s="172" customFormat="1">
      <c r="A129" s="155"/>
      <c r="B129" s="160"/>
      <c r="C129" s="221" t="s">
        <v>406</v>
      </c>
      <c r="D129" s="233" t="s">
        <v>533</v>
      </c>
      <c r="E129" s="159" t="s">
        <v>532</v>
      </c>
      <c r="F129" s="160" t="s">
        <v>436</v>
      </c>
      <c r="G129" s="160"/>
      <c r="H129" s="893" t="s">
        <v>516</v>
      </c>
      <c r="I129" s="776" t="s">
        <v>516</v>
      </c>
      <c r="J129" s="160"/>
      <c r="K129" s="127">
        <v>2011</v>
      </c>
      <c r="L129" s="160" t="s">
        <v>390</v>
      </c>
      <c r="M129" s="160" t="s">
        <v>356</v>
      </c>
      <c r="N129" s="233" t="s">
        <v>531</v>
      </c>
      <c r="O129" s="159" t="s">
        <v>312</v>
      </c>
      <c r="P129" s="160" t="s">
        <v>302</v>
      </c>
      <c r="Q129" s="210"/>
      <c r="R129" s="155"/>
      <c r="S129" s="182"/>
    </row>
    <row r="130" spans="1:19">
      <c r="A130" s="155"/>
      <c r="B130" s="163"/>
      <c r="C130" s="222" t="s">
        <v>213</v>
      </c>
      <c r="D130" s="158"/>
      <c r="E130" s="159"/>
      <c r="F130" s="163"/>
      <c r="G130" s="163"/>
      <c r="H130" s="894" t="s">
        <v>534</v>
      </c>
      <c r="I130" s="777" t="s">
        <v>535</v>
      </c>
      <c r="J130" s="163"/>
      <c r="K130" s="163"/>
      <c r="L130" s="163"/>
      <c r="M130" s="163"/>
      <c r="N130" s="158"/>
      <c r="O130" s="159"/>
      <c r="P130" s="163"/>
      <c r="Q130" s="211"/>
      <c r="R130" s="155"/>
      <c r="S130" s="193"/>
    </row>
    <row r="131" spans="1:19" ht="9" customHeight="1">
      <c r="A131" s="155"/>
      <c r="B131" s="163"/>
      <c r="C131" s="163"/>
      <c r="D131" s="304"/>
      <c r="E131" s="305"/>
      <c r="F131" s="138"/>
      <c r="G131" s="163"/>
      <c r="H131" s="901"/>
      <c r="I131" s="783"/>
      <c r="J131" s="163"/>
      <c r="K131" s="138"/>
      <c r="L131" s="138"/>
      <c r="M131" s="138"/>
      <c r="N131" s="304"/>
      <c r="O131" s="305"/>
      <c r="P131" s="138"/>
      <c r="Q131" s="163"/>
      <c r="R131" s="155"/>
      <c r="S131" s="193"/>
    </row>
    <row r="132" spans="1:19" ht="14.25">
      <c r="A132" s="155"/>
      <c r="B132" s="177"/>
      <c r="C132" s="507" t="s">
        <v>407</v>
      </c>
      <c r="D132" s="513">
        <f>E132</f>
        <v>12.879999999999999</v>
      </c>
      <c r="E132" s="429">
        <f>E133+E134</f>
        <v>12.879999999999999</v>
      </c>
      <c r="F132" s="729">
        <f>+F133+F134</f>
        <v>12.879999999999999</v>
      </c>
      <c r="G132" s="510"/>
      <c r="H132" s="897">
        <f>D132/N132-1</f>
        <v>4.8859934853419995E-2</v>
      </c>
      <c r="I132" s="779">
        <f>E132/O132-1</f>
        <v>4.8859934853419995E-2</v>
      </c>
      <c r="J132" s="510"/>
      <c r="K132" s="729">
        <f>+K133+K134</f>
        <v>12.129999999999999</v>
      </c>
      <c r="L132" s="729">
        <f>+L133+L134</f>
        <v>12.129999999999999</v>
      </c>
      <c r="M132" s="729">
        <f>+M133+M134</f>
        <v>11.8</v>
      </c>
      <c r="N132" s="513">
        <f>O132</f>
        <v>12.280000000000001</v>
      </c>
      <c r="O132" s="429">
        <f>O133+O134</f>
        <v>12.280000000000001</v>
      </c>
      <c r="P132" s="729">
        <f>P133+P134</f>
        <v>12.280000000000001</v>
      </c>
      <c r="Q132" s="147"/>
      <c r="R132" s="155"/>
      <c r="S132" s="193"/>
    </row>
    <row r="133" spans="1:19" s="230" customFormat="1">
      <c r="A133" s="155"/>
      <c r="B133" s="170"/>
      <c r="C133" s="203" t="s">
        <v>214</v>
      </c>
      <c r="D133" s="514">
        <f t="shared" ref="D133:D150" si="17">E133</f>
        <v>12.12</v>
      </c>
      <c r="E133" s="726">
        <v>12.12</v>
      </c>
      <c r="F133" s="730">
        <v>12.12</v>
      </c>
      <c r="G133" s="508"/>
      <c r="H133" s="896">
        <f t="shared" ref="H133:H150" si="18">D133/N133-1</f>
        <v>6.4091308165056926E-2</v>
      </c>
      <c r="I133" s="778">
        <f t="shared" ref="I133:I150" si="19">E133/O133-1</f>
        <v>6.4091308165056926E-2</v>
      </c>
      <c r="J133" s="508"/>
      <c r="K133" s="730">
        <f>L133</f>
        <v>11.37</v>
      </c>
      <c r="L133" s="730">
        <v>11.37</v>
      </c>
      <c r="M133" s="730">
        <v>10.91</v>
      </c>
      <c r="N133" s="514">
        <f t="shared" ref="N133:N150" si="20">O133</f>
        <v>11.39</v>
      </c>
      <c r="O133" s="726">
        <v>11.39</v>
      </c>
      <c r="P133" s="730">
        <v>11.39</v>
      </c>
      <c r="Q133" s="213"/>
      <c r="R133" s="155"/>
    </row>
    <row r="134" spans="1:19" ht="14.25" customHeight="1">
      <c r="A134" s="155"/>
      <c r="B134" s="170"/>
      <c r="C134" s="203" t="s">
        <v>215</v>
      </c>
      <c r="D134" s="514">
        <f t="shared" si="17"/>
        <v>0.76</v>
      </c>
      <c r="E134" s="726">
        <v>0.76</v>
      </c>
      <c r="F134" s="730">
        <v>0.76</v>
      </c>
      <c r="G134" s="508"/>
      <c r="H134" s="982">
        <f t="shared" si="18"/>
        <v>-0.1460674157303371</v>
      </c>
      <c r="I134" s="998">
        <f t="shared" si="19"/>
        <v>-0.1460674157303371</v>
      </c>
      <c r="J134" s="508"/>
      <c r="K134" s="730">
        <f>L134</f>
        <v>0.76</v>
      </c>
      <c r="L134" s="730">
        <v>0.76</v>
      </c>
      <c r="M134" s="730">
        <v>0.89</v>
      </c>
      <c r="N134" s="514">
        <f t="shared" si="20"/>
        <v>0.89</v>
      </c>
      <c r="O134" s="726">
        <v>0.89</v>
      </c>
      <c r="P134" s="730">
        <v>0.89</v>
      </c>
      <c r="Q134" s="213"/>
      <c r="R134" s="152"/>
      <c r="S134" s="193"/>
    </row>
    <row r="135" spans="1:19">
      <c r="A135" s="155"/>
      <c r="B135" s="170"/>
      <c r="C135" s="203"/>
      <c r="D135" s="515"/>
      <c r="E135" s="431"/>
      <c r="F135" s="731"/>
      <c r="G135" s="509"/>
      <c r="H135" s="896"/>
      <c r="I135" s="778"/>
      <c r="J135" s="509"/>
      <c r="K135" s="731"/>
      <c r="L135" s="731"/>
      <c r="M135" s="731"/>
      <c r="N135" s="515"/>
      <c r="O135" s="431"/>
      <c r="P135" s="731"/>
      <c r="Q135" s="146"/>
      <c r="R135" s="155"/>
      <c r="S135" s="193"/>
    </row>
    <row r="136" spans="1:19">
      <c r="A136" s="152"/>
      <c r="B136" s="177"/>
      <c r="C136" s="507" t="s">
        <v>216</v>
      </c>
      <c r="D136" s="513">
        <f t="shared" si="17"/>
        <v>0.4</v>
      </c>
      <c r="E136" s="429">
        <f>E137+E138</f>
        <v>0.4</v>
      </c>
      <c r="F136" s="729">
        <f>+F137+F138</f>
        <v>0.23</v>
      </c>
      <c r="G136" s="509"/>
      <c r="H136" s="860">
        <f t="shared" si="18"/>
        <v>-0.6992481203007519</v>
      </c>
      <c r="I136" s="997">
        <f t="shared" si="19"/>
        <v>-0.6992481203007519</v>
      </c>
      <c r="J136" s="509"/>
      <c r="K136" s="729">
        <f>+K137+K138</f>
        <v>0.63</v>
      </c>
      <c r="L136" s="729">
        <f>+L137+L138</f>
        <v>0.63</v>
      </c>
      <c r="M136" s="729">
        <f>+M137+M138</f>
        <v>1.68</v>
      </c>
      <c r="N136" s="513">
        <f t="shared" si="20"/>
        <v>1.3299999999999998</v>
      </c>
      <c r="O136" s="429">
        <f>+O137+O138</f>
        <v>1.3299999999999998</v>
      </c>
      <c r="P136" s="729">
        <f>P137+P138</f>
        <v>0.52</v>
      </c>
      <c r="Q136" s="146"/>
      <c r="R136" s="152"/>
      <c r="S136" s="193"/>
    </row>
    <row r="137" spans="1:19">
      <c r="A137" s="152"/>
      <c r="B137" s="170"/>
      <c r="C137" s="203" t="s">
        <v>351</v>
      </c>
      <c r="D137" s="514">
        <f t="shared" si="17"/>
        <v>0.18</v>
      </c>
      <c r="E137" s="726">
        <v>0.18</v>
      </c>
      <c r="F137" s="730">
        <v>0.14000000000000001</v>
      </c>
      <c r="G137" s="508"/>
      <c r="H137" s="982">
        <f t="shared" si="18"/>
        <v>0.19999999999999996</v>
      </c>
      <c r="I137" s="998">
        <f t="shared" si="19"/>
        <v>0.19999999999999996</v>
      </c>
      <c r="J137" s="508"/>
      <c r="K137" s="730">
        <f>L137</f>
        <v>0.15</v>
      </c>
      <c r="L137" s="730">
        <v>0.15</v>
      </c>
      <c r="M137" s="730">
        <v>0.15</v>
      </c>
      <c r="N137" s="514">
        <f t="shared" si="20"/>
        <v>0.15</v>
      </c>
      <c r="O137" s="726">
        <v>0.15</v>
      </c>
      <c r="P137" s="730">
        <v>0.16</v>
      </c>
      <c r="Q137" s="213"/>
      <c r="R137" s="152"/>
      <c r="S137" s="193"/>
    </row>
    <row r="138" spans="1:19" s="172" customFormat="1">
      <c r="A138" s="155"/>
      <c r="B138" s="170"/>
      <c r="C138" s="203" t="s">
        <v>217</v>
      </c>
      <c r="D138" s="514">
        <f t="shared" si="17"/>
        <v>0.22</v>
      </c>
      <c r="E138" s="726">
        <v>0.22</v>
      </c>
      <c r="F138" s="730">
        <v>0.09</v>
      </c>
      <c r="G138" s="508"/>
      <c r="H138" s="982">
        <f t="shared" si="18"/>
        <v>-0.81355932203389836</v>
      </c>
      <c r="I138" s="998">
        <f t="shared" si="19"/>
        <v>-0.81355932203389836</v>
      </c>
      <c r="J138" s="508"/>
      <c r="K138" s="730">
        <f>L138</f>
        <v>0.48</v>
      </c>
      <c r="L138" s="730">
        <v>0.48</v>
      </c>
      <c r="M138" s="730">
        <v>1.53</v>
      </c>
      <c r="N138" s="514">
        <f t="shared" si="20"/>
        <v>1.18</v>
      </c>
      <c r="O138" s="726">
        <v>1.18</v>
      </c>
      <c r="P138" s="730">
        <v>0.36</v>
      </c>
      <c r="Q138" s="213"/>
      <c r="R138" s="155"/>
      <c r="S138" s="182"/>
    </row>
    <row r="139" spans="1:19">
      <c r="A139" s="152"/>
      <c r="B139" s="170"/>
      <c r="C139" s="203"/>
      <c r="D139" s="514"/>
      <c r="E139" s="430"/>
      <c r="F139" s="730"/>
      <c r="G139" s="508"/>
      <c r="H139" s="896"/>
      <c r="I139" s="778"/>
      <c r="J139" s="508"/>
      <c r="K139" s="730"/>
      <c r="L139" s="730"/>
      <c r="M139" s="730"/>
      <c r="N139" s="514"/>
      <c r="O139" s="430"/>
      <c r="P139" s="730"/>
      <c r="Q139" s="213"/>
      <c r="R139" s="152"/>
      <c r="S139" s="193"/>
    </row>
    <row r="140" spans="1:19">
      <c r="A140" s="152"/>
      <c r="B140" s="624"/>
      <c r="C140" s="453" t="s">
        <v>218</v>
      </c>
      <c r="D140" s="512">
        <f t="shared" si="17"/>
        <v>13.28</v>
      </c>
      <c r="E140" s="341">
        <f>E132+E136</f>
        <v>13.28</v>
      </c>
      <c r="F140" s="732">
        <f>+F132+F136</f>
        <v>13.11</v>
      </c>
      <c r="G140" s="625"/>
      <c r="H140" s="897">
        <f t="shared" si="18"/>
        <v>-2.4246877296105973E-2</v>
      </c>
      <c r="I140" s="779">
        <f t="shared" si="19"/>
        <v>-2.4246877296105973E-2</v>
      </c>
      <c r="J140" s="625"/>
      <c r="K140" s="732">
        <f>+K132+K136</f>
        <v>12.76</v>
      </c>
      <c r="L140" s="732">
        <f>+L132+L136</f>
        <v>12.76</v>
      </c>
      <c r="M140" s="732">
        <f>+M132+M136</f>
        <v>13.48</v>
      </c>
      <c r="N140" s="512">
        <f t="shared" si="20"/>
        <v>13.610000000000001</v>
      </c>
      <c r="O140" s="341">
        <f>+O132+O136</f>
        <v>13.610000000000001</v>
      </c>
      <c r="P140" s="732">
        <f>+P132+P136</f>
        <v>12.8</v>
      </c>
      <c r="Q140" s="626"/>
      <c r="R140" s="152"/>
      <c r="S140" s="193"/>
    </row>
    <row r="141" spans="1:19" ht="14.25">
      <c r="A141" s="152"/>
      <c r="B141" s="198"/>
      <c r="C141" s="223" t="s">
        <v>287</v>
      </c>
      <c r="D141" s="516">
        <f t="shared" si="17"/>
        <v>1.76</v>
      </c>
      <c r="E141" s="432">
        <v>1.76</v>
      </c>
      <c r="F141" s="733">
        <v>1.61</v>
      </c>
      <c r="G141" s="511"/>
      <c r="H141" s="999">
        <f t="shared" si="18"/>
        <v>-0.20000000000000007</v>
      </c>
      <c r="I141" s="1000">
        <f t="shared" si="19"/>
        <v>-0.20000000000000007</v>
      </c>
      <c r="J141" s="511"/>
      <c r="K141" s="733">
        <f>L141</f>
        <v>1.46</v>
      </c>
      <c r="L141" s="733">
        <v>1.46</v>
      </c>
      <c r="M141" s="733">
        <v>1.56</v>
      </c>
      <c r="N141" s="516">
        <f t="shared" si="20"/>
        <v>2.2000000000000002</v>
      </c>
      <c r="O141" s="432">
        <v>2.2000000000000002</v>
      </c>
      <c r="P141" s="733">
        <v>1.38</v>
      </c>
      <c r="Q141" s="220"/>
      <c r="R141" s="152"/>
      <c r="S141" s="193"/>
    </row>
    <row r="142" spans="1:19" s="172" customFormat="1">
      <c r="A142" s="155"/>
      <c r="B142" s="624"/>
      <c r="C142" s="179"/>
      <c r="D142" s="517"/>
      <c r="E142" s="341"/>
      <c r="F142" s="732"/>
      <c r="G142" s="625"/>
      <c r="H142" s="897"/>
      <c r="I142" s="779"/>
      <c r="J142" s="625"/>
      <c r="K142" s="732"/>
      <c r="L142" s="732"/>
      <c r="M142" s="732"/>
      <c r="N142" s="517"/>
      <c r="O142" s="341"/>
      <c r="P142" s="732"/>
      <c r="Q142" s="626"/>
      <c r="R142" s="155"/>
      <c r="S142" s="182"/>
    </row>
    <row r="143" spans="1:19" ht="14.25">
      <c r="A143" s="152"/>
      <c r="B143" s="170"/>
      <c r="C143" s="891" t="s">
        <v>524</v>
      </c>
      <c r="D143" s="514">
        <f t="shared" si="17"/>
        <v>0.88</v>
      </c>
      <c r="E143" s="726">
        <v>0.88</v>
      </c>
      <c r="F143" s="730">
        <v>1.3</v>
      </c>
      <c r="G143" s="892"/>
      <c r="H143" s="982">
        <f t="shared" si="18"/>
        <v>-0.2142857142857143</v>
      </c>
      <c r="I143" s="998">
        <f t="shared" si="19"/>
        <v>-0.2142857142857143</v>
      </c>
      <c r="J143" s="892"/>
      <c r="K143" s="730">
        <f>L143</f>
        <v>1.03</v>
      </c>
      <c r="L143" s="730">
        <v>1.03</v>
      </c>
      <c r="M143" s="730">
        <v>0.65</v>
      </c>
      <c r="N143" s="514">
        <f t="shared" si="20"/>
        <v>1.1200000000000001</v>
      </c>
      <c r="O143" s="726">
        <v>1.1200000000000001</v>
      </c>
      <c r="P143" s="730">
        <v>0.94</v>
      </c>
      <c r="Q143" s="216"/>
      <c r="R143" s="152"/>
      <c r="S143" s="193"/>
    </row>
    <row r="144" spans="1:19" ht="14.25">
      <c r="A144" s="152"/>
      <c r="B144" s="142"/>
      <c r="C144" s="346" t="s">
        <v>408</v>
      </c>
      <c r="D144" s="517">
        <f t="shared" si="17"/>
        <v>12.399999999999999</v>
      </c>
      <c r="E144" s="341">
        <f>E140-E143</f>
        <v>12.399999999999999</v>
      </c>
      <c r="F144" s="732">
        <f>F140-F143</f>
        <v>11.809999999999999</v>
      </c>
      <c r="G144" s="510"/>
      <c r="H144" s="897">
        <f t="shared" si="18"/>
        <v>-7.2057646116896468E-3</v>
      </c>
      <c r="I144" s="779">
        <f t="shared" si="19"/>
        <v>-7.2057646116896468E-3</v>
      </c>
      <c r="J144" s="510"/>
      <c r="K144" s="732">
        <f>K140-K143</f>
        <v>11.73</v>
      </c>
      <c r="L144" s="732">
        <f>+L140-L143</f>
        <v>11.73</v>
      </c>
      <c r="M144" s="732">
        <f>+M140-M143</f>
        <v>12.83</v>
      </c>
      <c r="N144" s="517">
        <f t="shared" si="20"/>
        <v>12.490000000000002</v>
      </c>
      <c r="O144" s="341">
        <f>O140-O143</f>
        <v>12.490000000000002</v>
      </c>
      <c r="P144" s="732">
        <f>P140-P143</f>
        <v>11.860000000000001</v>
      </c>
      <c r="Q144" s="147"/>
      <c r="R144" s="152"/>
      <c r="S144" s="193"/>
    </row>
    <row r="145" spans="1:19">
      <c r="A145" s="152"/>
      <c r="B145" s="170"/>
      <c r="C145" s="203"/>
      <c r="D145" s="515"/>
      <c r="E145" s="431"/>
      <c r="F145" s="731"/>
      <c r="G145" s="508"/>
      <c r="H145" s="896"/>
      <c r="I145" s="778"/>
      <c r="J145" s="508"/>
      <c r="K145" s="731"/>
      <c r="L145" s="731"/>
      <c r="M145" s="731"/>
      <c r="N145" s="515"/>
      <c r="O145" s="431"/>
      <c r="P145" s="731"/>
      <c r="Q145" s="213"/>
      <c r="R145" s="152"/>
      <c r="S145" s="193"/>
    </row>
    <row r="146" spans="1:19" s="172" customFormat="1" ht="14.25">
      <c r="A146" s="311"/>
      <c r="B146" s="177"/>
      <c r="C146" s="507" t="s">
        <v>419</v>
      </c>
      <c r="D146" s="627">
        <f t="shared" si="17"/>
        <v>-0.13</v>
      </c>
      <c r="E146" s="727">
        <v>-0.13</v>
      </c>
      <c r="F146" s="734">
        <v>0.12</v>
      </c>
      <c r="G146" s="510"/>
      <c r="H146" s="897" t="s">
        <v>574</v>
      </c>
      <c r="I146" s="779" t="s">
        <v>574</v>
      </c>
      <c r="J146" s="510"/>
      <c r="K146" s="734">
        <f>L146</f>
        <v>-0.15</v>
      </c>
      <c r="L146" s="734">
        <v>-0.15</v>
      </c>
      <c r="M146" s="734">
        <v>-0.03</v>
      </c>
      <c r="N146" s="627">
        <f t="shared" si="20"/>
        <v>0.22</v>
      </c>
      <c r="O146" s="727">
        <v>0.22</v>
      </c>
      <c r="P146" s="734">
        <v>0.18</v>
      </c>
      <c r="Q146" s="147"/>
      <c r="R146" s="311"/>
      <c r="S146" s="182"/>
    </row>
    <row r="147" spans="1:19" s="202" customFormat="1">
      <c r="A147" s="197"/>
      <c r="B147" s="142"/>
      <c r="C147" s="144"/>
      <c r="D147" s="517"/>
      <c r="E147" s="341"/>
      <c r="F147" s="732"/>
      <c r="G147" s="510"/>
      <c r="H147" s="897"/>
      <c r="I147" s="779"/>
      <c r="J147" s="510"/>
      <c r="K147" s="732"/>
      <c r="L147" s="732"/>
      <c r="M147" s="732"/>
      <c r="N147" s="517"/>
      <c r="O147" s="341"/>
      <c r="P147" s="732"/>
      <c r="Q147" s="147"/>
      <c r="R147" s="197"/>
      <c r="S147" s="201"/>
    </row>
    <row r="148" spans="1:19" s="172" customFormat="1">
      <c r="A148" s="311"/>
      <c r="B148" s="142"/>
      <c r="C148" s="507" t="s">
        <v>501</v>
      </c>
      <c r="D148" s="513">
        <f t="shared" si="17"/>
        <v>13.43</v>
      </c>
      <c r="E148" s="429">
        <f>E149+E150</f>
        <v>13.43</v>
      </c>
      <c r="F148" s="729">
        <f>F149+F150</f>
        <v>13.26</v>
      </c>
      <c r="G148" s="510"/>
      <c r="H148" s="860">
        <f t="shared" si="18"/>
        <v>0.1145228215767633</v>
      </c>
      <c r="I148" s="997">
        <f t="shared" si="19"/>
        <v>0.1145228215767633</v>
      </c>
      <c r="J148" s="510"/>
      <c r="K148" s="729">
        <f>SUM(K149:K150)</f>
        <v>12.469999999999999</v>
      </c>
      <c r="L148" s="729">
        <f>+L149+L150</f>
        <v>12.469999999999999</v>
      </c>
      <c r="M148" s="729">
        <f>+M149+M150</f>
        <v>11.86</v>
      </c>
      <c r="N148" s="513">
        <f t="shared" si="20"/>
        <v>12.05</v>
      </c>
      <c r="O148" s="429">
        <f>O149+O150</f>
        <v>12.05</v>
      </c>
      <c r="P148" s="729">
        <f>P149+P150</f>
        <v>12.069999999999999</v>
      </c>
      <c r="Q148" s="216"/>
      <c r="R148" s="311"/>
      <c r="S148" s="182"/>
    </row>
    <row r="149" spans="1:19">
      <c r="A149" s="152"/>
      <c r="B149" s="647"/>
      <c r="C149" s="203" t="s">
        <v>214</v>
      </c>
      <c r="D149" s="648">
        <f t="shared" si="17"/>
        <v>12.3</v>
      </c>
      <c r="E149" s="728">
        <v>12.3</v>
      </c>
      <c r="F149" s="735">
        <v>12.17</v>
      </c>
      <c r="G149" s="649"/>
      <c r="H149" s="896">
        <f t="shared" si="18"/>
        <v>9.2362344582593403E-2</v>
      </c>
      <c r="I149" s="778">
        <f t="shared" si="19"/>
        <v>9.2362344582593403E-2</v>
      </c>
      <c r="J149" s="649"/>
      <c r="K149" s="735">
        <f>L149</f>
        <v>11.35</v>
      </c>
      <c r="L149" s="735">
        <v>11.35</v>
      </c>
      <c r="M149" s="735">
        <v>10.79</v>
      </c>
      <c r="N149" s="648">
        <f t="shared" si="20"/>
        <v>11.26</v>
      </c>
      <c r="O149" s="728">
        <f>11.26</f>
        <v>11.26</v>
      </c>
      <c r="P149" s="735">
        <v>11.29</v>
      </c>
      <c r="Q149" s="650"/>
      <c r="R149" s="152"/>
      <c r="S149" s="193"/>
    </row>
    <row r="150" spans="1:19" s="172" customFormat="1">
      <c r="A150" s="155"/>
      <c r="B150" s="647"/>
      <c r="C150" s="203" t="s">
        <v>215</v>
      </c>
      <c r="D150" s="648">
        <f t="shared" si="17"/>
        <v>1.1299999999999999</v>
      </c>
      <c r="E150" s="728">
        <v>1.1299999999999999</v>
      </c>
      <c r="F150" s="735">
        <v>1.0900000000000001</v>
      </c>
      <c r="G150" s="649"/>
      <c r="H150" s="982">
        <f t="shared" si="18"/>
        <v>0.43037974683544289</v>
      </c>
      <c r="I150" s="998">
        <f t="shared" si="19"/>
        <v>0.43037974683544289</v>
      </c>
      <c r="J150" s="649"/>
      <c r="K150" s="735">
        <f>L150</f>
        <v>1.1200000000000001</v>
      </c>
      <c r="L150" s="735">
        <v>1.1200000000000001</v>
      </c>
      <c r="M150" s="735">
        <v>1.07</v>
      </c>
      <c r="N150" s="648">
        <f t="shared" si="20"/>
        <v>0.79</v>
      </c>
      <c r="O150" s="728">
        <v>0.79</v>
      </c>
      <c r="P150" s="735">
        <v>0.78</v>
      </c>
      <c r="Q150" s="650"/>
      <c r="R150" s="155"/>
      <c r="S150" s="182"/>
    </row>
    <row r="151" spans="1:19">
      <c r="A151" s="152"/>
      <c r="B151" s="142"/>
      <c r="C151" s="171"/>
      <c r="D151" s="214"/>
      <c r="E151" s="205"/>
      <c r="F151" s="204"/>
      <c r="G151" s="216"/>
      <c r="H151" s="942"/>
      <c r="I151" s="811"/>
      <c r="J151" s="216"/>
      <c r="K151" s="204"/>
      <c r="L151" s="204"/>
      <c r="M151" s="204"/>
      <c r="N151" s="214"/>
      <c r="O151" s="205"/>
      <c r="P151" s="204"/>
      <c r="Q151" s="216"/>
      <c r="R151" s="152"/>
      <c r="S151" s="193"/>
    </row>
    <row r="152" spans="1:19" ht="9" customHeight="1">
      <c r="A152" s="152"/>
      <c r="B152" s="152"/>
      <c r="C152" s="152"/>
      <c r="D152" s="152"/>
      <c r="E152" s="152"/>
      <c r="F152" s="152"/>
      <c r="G152" s="152"/>
      <c r="H152" s="957"/>
      <c r="I152" s="957"/>
      <c r="J152" s="152"/>
      <c r="K152" s="152"/>
      <c r="L152" s="152"/>
      <c r="M152" s="152"/>
      <c r="N152" s="152"/>
      <c r="O152" s="152"/>
      <c r="P152" s="152"/>
      <c r="Q152" s="152"/>
      <c r="R152" s="152"/>
      <c r="S152" s="193"/>
    </row>
    <row r="153" spans="1:19" ht="14.25">
      <c r="A153" s="183"/>
      <c r="B153" s="217" t="s">
        <v>502</v>
      </c>
      <c r="C153" s="184"/>
      <c r="D153" s="183"/>
      <c r="E153" s="184"/>
      <c r="F153" s="183"/>
      <c r="G153" s="183"/>
      <c r="H153" s="219"/>
      <c r="I153" s="219"/>
      <c r="J153" s="183"/>
      <c r="K153" s="183"/>
      <c r="L153" s="183"/>
      <c r="M153" s="183"/>
      <c r="N153" s="183"/>
      <c r="O153" s="184"/>
      <c r="P153" s="183"/>
      <c r="Q153" s="185"/>
      <c r="R153" s="185"/>
      <c r="S153" s="193"/>
    </row>
    <row r="154" spans="1:19" ht="14.25">
      <c r="A154" s="183"/>
      <c r="B154" s="888" t="s">
        <v>503</v>
      </c>
      <c r="C154" s="184"/>
      <c r="D154" s="183"/>
      <c r="E154" s="184"/>
      <c r="F154" s="183"/>
      <c r="G154" s="183"/>
      <c r="H154" s="219"/>
      <c r="I154" s="219"/>
      <c r="J154" s="183"/>
      <c r="K154" s="183"/>
      <c r="L154" s="183"/>
      <c r="M154" s="183"/>
      <c r="N154" s="183"/>
      <c r="O154" s="184"/>
      <c r="P154" s="183"/>
      <c r="Q154" s="185"/>
      <c r="R154" s="185"/>
      <c r="S154" s="193"/>
    </row>
    <row r="155" spans="1:19" ht="14.25">
      <c r="A155" s="183"/>
      <c r="B155" s="257" t="s">
        <v>591</v>
      </c>
      <c r="C155" s="184"/>
      <c r="D155" s="183"/>
      <c r="E155" s="184"/>
      <c r="F155" s="183"/>
      <c r="G155" s="183"/>
      <c r="H155" s="219"/>
      <c r="I155" s="219"/>
      <c r="J155" s="183"/>
      <c r="K155" s="183"/>
      <c r="L155" s="183"/>
      <c r="M155" s="183"/>
      <c r="N155" s="183"/>
      <c r="O155" s="184"/>
      <c r="P155" s="183"/>
      <c r="Q155" s="185"/>
      <c r="R155" s="185"/>
      <c r="S155" s="193"/>
    </row>
    <row r="156" spans="1:19" ht="14.25">
      <c r="A156" s="290"/>
      <c r="B156" s="257" t="s">
        <v>485</v>
      </c>
      <c r="C156" s="290"/>
      <c r="D156" s="290"/>
      <c r="E156" s="290"/>
      <c r="F156" s="290"/>
      <c r="G156" s="290"/>
      <c r="H156" s="169"/>
      <c r="I156" s="169"/>
      <c r="J156" s="290"/>
      <c r="K156" s="290"/>
      <c r="L156" s="290"/>
      <c r="M156" s="290"/>
      <c r="N156" s="290"/>
      <c r="O156" s="290"/>
      <c r="P156" s="290"/>
      <c r="Q156" s="290"/>
      <c r="R156" s="291"/>
      <c r="S156" s="193"/>
    </row>
    <row r="157" spans="1:19" ht="14.25">
      <c r="A157" s="183"/>
      <c r="B157" s="217" t="s">
        <v>420</v>
      </c>
      <c r="C157" s="184"/>
      <c r="D157" s="183"/>
      <c r="E157" s="184"/>
      <c r="F157" s="183"/>
      <c r="G157" s="183"/>
      <c r="H157" s="219"/>
      <c r="I157" s="219"/>
      <c r="J157" s="183"/>
      <c r="K157" s="183"/>
      <c r="L157" s="183"/>
      <c r="M157" s="183"/>
      <c r="N157" s="183"/>
      <c r="O157" s="184"/>
      <c r="P157" s="183"/>
      <c r="Q157" s="185"/>
      <c r="R157" s="185"/>
      <c r="S157" s="193"/>
    </row>
    <row r="158" spans="1:19">
      <c r="L158" s="154" t="s">
        <v>396</v>
      </c>
      <c r="Q158" s="193"/>
      <c r="R158" s="193"/>
      <c r="S158" s="193"/>
    </row>
    <row r="159" spans="1:19">
      <c r="H159" s="128"/>
      <c r="I159" s="128"/>
      <c r="Q159" s="193"/>
      <c r="R159" s="193"/>
      <c r="S159" s="193"/>
    </row>
    <row r="160" spans="1:19">
      <c r="Q160" s="193"/>
      <c r="R160" s="193"/>
      <c r="S160" s="193"/>
    </row>
    <row r="161" spans="8:19">
      <c r="Q161" s="193"/>
      <c r="R161" s="193"/>
      <c r="S161" s="193"/>
    </row>
    <row r="162" spans="8:19">
      <c r="Q162" s="193"/>
      <c r="R162" s="193"/>
      <c r="S162" s="193"/>
    </row>
    <row r="163" spans="8:19">
      <c r="Q163" s="193"/>
      <c r="R163" s="193"/>
      <c r="S163" s="193"/>
    </row>
    <row r="164" spans="8:19">
      <c r="Q164" s="193"/>
      <c r="R164" s="193"/>
      <c r="S164" s="193"/>
    </row>
    <row r="165" spans="8:19">
      <c r="Q165" s="193"/>
      <c r="R165" s="193"/>
      <c r="S165" s="193"/>
    </row>
    <row r="166" spans="8:19" ht="14.25">
      <c r="H166" s="224"/>
      <c r="I166" s="224"/>
      <c r="Q166" s="193"/>
      <c r="R166" s="193"/>
      <c r="S166" s="193"/>
    </row>
    <row r="167" spans="8:19">
      <c r="Q167" s="193"/>
      <c r="R167" s="193"/>
      <c r="S167" s="193"/>
    </row>
    <row r="168" spans="8:19">
      <c r="Q168" s="193"/>
      <c r="R168" s="193"/>
      <c r="S168" s="193"/>
    </row>
    <row r="169" spans="8:19">
      <c r="Q169" s="193"/>
      <c r="R169" s="193"/>
      <c r="S169" s="193"/>
    </row>
    <row r="170" spans="8:19">
      <c r="Q170" s="193"/>
      <c r="R170" s="193"/>
      <c r="S170" s="193"/>
    </row>
    <row r="171" spans="8:19">
      <c r="Q171" s="193"/>
      <c r="R171" s="193"/>
      <c r="S171" s="193"/>
    </row>
    <row r="172" spans="8:19">
      <c r="Q172" s="193"/>
      <c r="R172" s="193"/>
      <c r="S172" s="193"/>
    </row>
    <row r="173" spans="8:19">
      <c r="Q173" s="193"/>
      <c r="R173" s="193"/>
      <c r="S173" s="193"/>
    </row>
    <row r="179" spans="13:13">
      <c r="M179" s="154" t="s">
        <v>395</v>
      </c>
    </row>
  </sheetData>
  <sheetProtection password="8355" sheet="1" objects="1" scenarios="1"/>
  <phoneticPr fontId="13" type="noConversion"/>
  <printOptions horizontalCentered="1"/>
  <pageMargins left="0.74803149606299213" right="0.74803149606299213" top="0.98425196850393704" bottom="0.98425196850393704" header="0.51181102362204722" footer="0.51181102362204722"/>
  <pageSetup paperSize="9" scale="54" fitToHeight="0" orientation="portrait" r:id="rId1"/>
  <headerFooter alignWithMargins="0">
    <oddHeader>&amp;CKPN Investor Relations</oddHeader>
    <oddFooter>&amp;L&amp;8Q2 2012&amp;C&amp;8&amp;A&amp;R&amp;8                   &amp;P/&amp;N</oddFooter>
  </headerFooter>
  <rowBreaks count="1" manualBreakCount="1">
    <brk id="97" max="1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view="pageBreakPreview" zoomScale="85" zoomScaleNormal="85" zoomScaleSheetLayoutView="85" workbookViewId="0"/>
  </sheetViews>
  <sheetFormatPr defaultRowHeight="12.75"/>
  <cols>
    <col min="1" max="1" width="1.7109375" style="57" customWidth="1"/>
    <col min="2" max="2" width="0.85546875" style="57" customWidth="1"/>
    <col min="3" max="3" width="10.85546875" style="57" customWidth="1"/>
    <col min="4" max="4" width="7.7109375" style="57" customWidth="1"/>
    <col min="5" max="5" width="9.5703125" style="57" customWidth="1"/>
    <col min="6" max="6" width="8.85546875" style="107" customWidth="1"/>
    <col min="7" max="7" width="16.5703125" style="107" bestFit="1" customWidth="1"/>
    <col min="8" max="8" width="9" style="108" bestFit="1" customWidth="1"/>
    <col min="9" max="9" width="11.5703125" style="57" bestFit="1" customWidth="1"/>
    <col min="10" max="10" width="11" style="57" bestFit="1" customWidth="1"/>
    <col min="11" max="11" width="12.42578125" style="57" bestFit="1" customWidth="1"/>
    <col min="12" max="12" width="15.28515625" style="109" bestFit="1" customWidth="1"/>
    <col min="13" max="13" width="38" style="79" customWidth="1"/>
    <col min="14" max="14" width="18.85546875" style="57" customWidth="1"/>
    <col min="15" max="15" width="12.7109375" style="57" customWidth="1"/>
    <col min="16" max="16" width="13.7109375" style="57" customWidth="1"/>
    <col min="17" max="17" width="12" style="109" customWidth="1"/>
    <col min="18" max="18" width="0.85546875" style="57" customWidth="1"/>
    <col min="19" max="19" width="1.7109375" style="57" customWidth="1"/>
    <col min="20" max="20" width="9.140625" style="698"/>
    <col min="21" max="16384" width="9.140625" style="57"/>
  </cols>
  <sheetData>
    <row r="1" spans="1:20" ht="9" customHeight="1">
      <c r="A1" s="52"/>
      <c r="B1" s="52"/>
      <c r="C1" s="52"/>
      <c r="D1" s="52"/>
      <c r="E1" s="52"/>
      <c r="F1" s="53"/>
      <c r="G1" s="53"/>
      <c r="H1" s="54"/>
      <c r="I1" s="52"/>
      <c r="J1" s="52"/>
      <c r="K1" s="52"/>
      <c r="L1" s="55"/>
      <c r="M1" s="56"/>
      <c r="N1" s="52"/>
      <c r="O1" s="52"/>
      <c r="P1" s="52"/>
      <c r="Q1" s="55"/>
      <c r="R1" s="52"/>
      <c r="S1" s="52"/>
    </row>
    <row r="2" spans="1:20" ht="15" customHeight="1">
      <c r="A2" s="52"/>
      <c r="B2" s="58"/>
      <c r="C2" s="1162" t="s">
        <v>203</v>
      </c>
      <c r="D2" s="1163"/>
      <c r="E2" s="1163"/>
      <c r="F2" s="1163"/>
      <c r="G2" s="59"/>
      <c r="H2" s="60"/>
      <c r="I2" s="62"/>
      <c r="J2" s="63"/>
      <c r="K2" s="62"/>
      <c r="L2" s="61"/>
      <c r="M2" s="64"/>
      <c r="N2" s="65"/>
      <c r="O2" s="65"/>
      <c r="P2" s="65"/>
      <c r="Q2" s="66"/>
      <c r="R2" s="61"/>
      <c r="S2" s="52"/>
      <c r="T2" s="703"/>
    </row>
    <row r="3" spans="1:20" ht="8.1" customHeight="1">
      <c r="A3" s="52"/>
      <c r="B3" s="58"/>
      <c r="C3" s="62"/>
      <c r="D3" s="62"/>
      <c r="E3" s="62"/>
      <c r="F3" s="62"/>
      <c r="G3" s="62"/>
      <c r="H3" s="67"/>
      <c r="I3" s="62"/>
      <c r="J3" s="62"/>
      <c r="K3" s="62"/>
      <c r="L3" s="68"/>
      <c r="M3" s="69"/>
      <c r="N3" s="62"/>
      <c r="O3" s="62"/>
      <c r="P3" s="62"/>
      <c r="Q3" s="68"/>
      <c r="R3" s="70"/>
      <c r="S3" s="52"/>
      <c r="T3" s="704"/>
    </row>
    <row r="4" spans="1:20" s="79" customFormat="1" ht="25.5">
      <c r="A4" s="56"/>
      <c r="B4" s="71"/>
      <c r="C4" s="72"/>
      <c r="D4" s="64" t="s">
        <v>136</v>
      </c>
      <c r="E4" s="64" t="s">
        <v>137</v>
      </c>
      <c r="F4" s="73" t="s">
        <v>337</v>
      </c>
      <c r="G4" s="74" t="s">
        <v>338</v>
      </c>
      <c r="H4" s="64" t="s">
        <v>138</v>
      </c>
      <c r="I4" s="110" t="s">
        <v>139</v>
      </c>
      <c r="J4" s="111" t="s">
        <v>140</v>
      </c>
      <c r="K4" s="76" t="s">
        <v>141</v>
      </c>
      <c r="L4" s="75" t="s">
        <v>142</v>
      </c>
      <c r="M4" s="77" t="s">
        <v>143</v>
      </c>
      <c r="N4" s="77" t="s">
        <v>144</v>
      </c>
      <c r="O4" s="77" t="s">
        <v>145</v>
      </c>
      <c r="P4" s="77" t="s">
        <v>146</v>
      </c>
      <c r="Q4" s="77" t="s">
        <v>147</v>
      </c>
      <c r="R4" s="78"/>
      <c r="S4" s="56"/>
      <c r="T4" s="705"/>
    </row>
    <row r="5" spans="1:20" ht="7.5" customHeight="1">
      <c r="A5" s="52"/>
      <c r="B5" s="58"/>
      <c r="C5" s="65"/>
      <c r="D5" s="65"/>
      <c r="E5" s="65"/>
      <c r="F5" s="65"/>
      <c r="G5" s="65"/>
      <c r="H5" s="60"/>
      <c r="I5" s="62"/>
      <c r="J5" s="62"/>
      <c r="K5" s="65"/>
      <c r="L5" s="61"/>
      <c r="M5" s="72"/>
      <c r="N5" s="65"/>
      <c r="O5" s="65"/>
      <c r="P5" s="65"/>
      <c r="Q5" s="61"/>
      <c r="R5" s="80"/>
      <c r="S5" s="52"/>
      <c r="T5" s="704"/>
    </row>
    <row r="6" spans="1:20" s="79" customFormat="1" ht="38.25">
      <c r="A6" s="56"/>
      <c r="B6" s="71"/>
      <c r="C6" s="81" t="s">
        <v>148</v>
      </c>
      <c r="D6" s="82" t="s">
        <v>149</v>
      </c>
      <c r="E6" s="83" t="s">
        <v>150</v>
      </c>
      <c r="F6" s="84">
        <v>1250</v>
      </c>
      <c r="G6" s="85">
        <v>957</v>
      </c>
      <c r="H6" s="86">
        <v>0.05</v>
      </c>
      <c r="I6" s="112" t="s">
        <v>162</v>
      </c>
      <c r="J6" s="113" t="s">
        <v>163</v>
      </c>
      <c r="K6" s="87" t="s">
        <v>164</v>
      </c>
      <c r="L6" s="83" t="s">
        <v>165</v>
      </c>
      <c r="M6" s="88" t="s">
        <v>166</v>
      </c>
      <c r="N6" s="93" t="s">
        <v>228</v>
      </c>
      <c r="O6" s="88" t="s">
        <v>158</v>
      </c>
      <c r="P6" s="88" t="s">
        <v>151</v>
      </c>
      <c r="Q6" s="89" t="s">
        <v>161</v>
      </c>
      <c r="R6" s="90"/>
      <c r="S6" s="56"/>
      <c r="T6" s="705"/>
    </row>
    <row r="7" spans="1:20" ht="8.1" customHeight="1">
      <c r="A7" s="52"/>
      <c r="B7" s="58"/>
      <c r="C7" s="62"/>
      <c r="D7" s="62"/>
      <c r="E7" s="62"/>
      <c r="F7" s="62"/>
      <c r="G7" s="62"/>
      <c r="H7" s="62"/>
      <c r="I7" s="62"/>
      <c r="J7" s="62"/>
      <c r="K7" s="62"/>
      <c r="L7" s="62"/>
      <c r="M7" s="69"/>
      <c r="N7" s="119"/>
      <c r="O7" s="62"/>
      <c r="P7" s="62"/>
      <c r="Q7" s="68"/>
      <c r="R7" s="70"/>
      <c r="S7" s="52"/>
      <c r="T7" s="704"/>
    </row>
    <row r="8" spans="1:20" s="79" customFormat="1" ht="38.25">
      <c r="A8" s="56"/>
      <c r="B8" s="71"/>
      <c r="C8" s="81" t="s">
        <v>148</v>
      </c>
      <c r="D8" s="82" t="s">
        <v>149</v>
      </c>
      <c r="E8" s="83" t="s">
        <v>150</v>
      </c>
      <c r="F8" s="84">
        <v>850</v>
      </c>
      <c r="G8" s="85">
        <v>540</v>
      </c>
      <c r="H8" s="86">
        <v>4.4999999999999998E-2</v>
      </c>
      <c r="I8" s="112" t="s">
        <v>167</v>
      </c>
      <c r="J8" s="113" t="s">
        <v>168</v>
      </c>
      <c r="K8" s="87" t="s">
        <v>169</v>
      </c>
      <c r="L8" s="83" t="s">
        <v>170</v>
      </c>
      <c r="M8" s="88" t="s">
        <v>171</v>
      </c>
      <c r="N8" s="93" t="s">
        <v>207</v>
      </c>
      <c r="O8" s="88" t="s">
        <v>158</v>
      </c>
      <c r="P8" s="88" t="s">
        <v>151</v>
      </c>
      <c r="Q8" s="89" t="s">
        <v>161</v>
      </c>
      <c r="R8" s="90"/>
      <c r="S8" s="56"/>
      <c r="T8" s="705"/>
    </row>
    <row r="9" spans="1:20" ht="8.1" customHeight="1">
      <c r="A9" s="52"/>
      <c r="B9" s="58"/>
      <c r="C9" s="62"/>
      <c r="D9" s="62"/>
      <c r="E9" s="62"/>
      <c r="F9" s="62"/>
      <c r="G9" s="62"/>
      <c r="H9" s="62"/>
      <c r="I9" s="62"/>
      <c r="J9" s="62"/>
      <c r="K9" s="62"/>
      <c r="L9" s="62"/>
      <c r="M9" s="69"/>
      <c r="N9" s="119"/>
      <c r="O9" s="62"/>
      <c r="P9" s="62"/>
      <c r="Q9" s="68"/>
      <c r="R9" s="70"/>
      <c r="S9" s="52"/>
      <c r="T9" s="704"/>
    </row>
    <row r="10" spans="1:20" s="79" customFormat="1" ht="51">
      <c r="A10" s="56"/>
      <c r="B10" s="71"/>
      <c r="C10" s="81" t="s">
        <v>148</v>
      </c>
      <c r="D10" s="82" t="s">
        <v>149</v>
      </c>
      <c r="E10" s="83" t="s">
        <v>150</v>
      </c>
      <c r="F10" s="84">
        <v>850</v>
      </c>
      <c r="G10" s="85">
        <v>545</v>
      </c>
      <c r="H10" s="86">
        <v>6.25E-2</v>
      </c>
      <c r="I10" s="112" t="s">
        <v>172</v>
      </c>
      <c r="J10" s="113" t="s">
        <v>173</v>
      </c>
      <c r="K10" s="87" t="s">
        <v>174</v>
      </c>
      <c r="L10" s="83" t="s">
        <v>175</v>
      </c>
      <c r="M10" s="88" t="s">
        <v>176</v>
      </c>
      <c r="N10" s="93" t="s">
        <v>208</v>
      </c>
      <c r="O10" s="88" t="s">
        <v>158</v>
      </c>
      <c r="P10" s="88" t="s">
        <v>151</v>
      </c>
      <c r="Q10" s="89" t="s">
        <v>161</v>
      </c>
      <c r="R10" s="90"/>
      <c r="S10" s="56"/>
      <c r="T10" s="705"/>
    </row>
    <row r="11" spans="1:20" ht="8.1" customHeight="1">
      <c r="A11" s="52"/>
      <c r="B11" s="58"/>
      <c r="C11" s="62"/>
      <c r="D11" s="62"/>
      <c r="E11" s="62"/>
      <c r="F11" s="62"/>
      <c r="G11" s="62"/>
      <c r="H11" s="62"/>
      <c r="I11" s="62"/>
      <c r="J11" s="62"/>
      <c r="K11" s="62"/>
      <c r="L11" s="62"/>
      <c r="M11" s="69"/>
      <c r="N11" s="119"/>
      <c r="O11" s="62"/>
      <c r="P11" s="62"/>
      <c r="Q11" s="68"/>
      <c r="R11" s="70"/>
      <c r="S11" s="52"/>
      <c r="T11" s="704"/>
    </row>
    <row r="12" spans="1:20" s="79" customFormat="1" ht="51">
      <c r="A12" s="56"/>
      <c r="B12" s="71"/>
      <c r="C12" s="81" t="s">
        <v>148</v>
      </c>
      <c r="D12" s="82" t="s">
        <v>149</v>
      </c>
      <c r="E12" s="83" t="s">
        <v>150</v>
      </c>
      <c r="F12" s="84">
        <v>650</v>
      </c>
      <c r="G12" s="91">
        <v>650</v>
      </c>
      <c r="H12" s="86">
        <v>4.7500000000000001E-2</v>
      </c>
      <c r="I12" s="114" t="s">
        <v>376</v>
      </c>
      <c r="J12" s="113" t="s">
        <v>371</v>
      </c>
      <c r="K12" s="92" t="s">
        <v>379</v>
      </c>
      <c r="L12" s="83" t="s">
        <v>178</v>
      </c>
      <c r="M12" s="88" t="s">
        <v>166</v>
      </c>
      <c r="N12" s="93" t="s">
        <v>339</v>
      </c>
      <c r="O12" s="88" t="s">
        <v>158</v>
      </c>
      <c r="P12" s="88" t="s">
        <v>151</v>
      </c>
      <c r="Q12" s="89" t="s">
        <v>161</v>
      </c>
      <c r="R12" s="90"/>
      <c r="S12" s="56"/>
      <c r="T12" s="705"/>
    </row>
    <row r="13" spans="1:20" ht="8.1" customHeight="1">
      <c r="A13" s="52"/>
      <c r="B13" s="58"/>
      <c r="C13" s="62"/>
      <c r="D13" s="62"/>
      <c r="E13" s="62"/>
      <c r="F13" s="62"/>
      <c r="G13" s="62"/>
      <c r="H13" s="62"/>
      <c r="I13" s="62"/>
      <c r="J13" s="62"/>
      <c r="K13" s="62"/>
      <c r="L13" s="68"/>
      <c r="M13" s="69"/>
      <c r="N13" s="119"/>
      <c r="O13" s="62"/>
      <c r="P13" s="62"/>
      <c r="Q13" s="68"/>
      <c r="R13" s="70"/>
      <c r="S13" s="52"/>
      <c r="T13" s="704"/>
    </row>
    <row r="14" spans="1:20" s="79" customFormat="1" ht="51">
      <c r="A14" s="56"/>
      <c r="B14" s="71"/>
      <c r="C14" s="81" t="s">
        <v>148</v>
      </c>
      <c r="D14" s="82" t="s">
        <v>149</v>
      </c>
      <c r="E14" s="83" t="s">
        <v>150</v>
      </c>
      <c r="F14" s="84">
        <v>750</v>
      </c>
      <c r="G14" s="85">
        <f>750</f>
        <v>750</v>
      </c>
      <c r="H14" s="86">
        <v>6.25E-2</v>
      </c>
      <c r="I14" s="112" t="s">
        <v>179</v>
      </c>
      <c r="J14" s="113" t="s">
        <v>372</v>
      </c>
      <c r="K14" s="87" t="s">
        <v>180</v>
      </c>
      <c r="L14" s="83" t="s">
        <v>181</v>
      </c>
      <c r="M14" s="88" t="s">
        <v>176</v>
      </c>
      <c r="N14" s="93" t="s">
        <v>225</v>
      </c>
      <c r="O14" s="88" t="s">
        <v>158</v>
      </c>
      <c r="P14" s="88" t="s">
        <v>151</v>
      </c>
      <c r="Q14" s="89" t="s">
        <v>161</v>
      </c>
      <c r="R14" s="90"/>
      <c r="S14" s="56"/>
      <c r="T14" s="705"/>
    </row>
    <row r="15" spans="1:20" ht="8.1" customHeight="1">
      <c r="A15" s="52"/>
      <c r="B15" s="58"/>
      <c r="C15" s="62"/>
      <c r="D15" s="62"/>
      <c r="E15" s="62"/>
      <c r="F15" s="62"/>
      <c r="G15" s="62"/>
      <c r="H15" s="62"/>
      <c r="I15" s="62"/>
      <c r="J15" s="62"/>
      <c r="K15" s="62"/>
      <c r="L15" s="68"/>
      <c r="M15" s="69"/>
      <c r="N15" s="119"/>
      <c r="O15" s="62"/>
      <c r="P15" s="62"/>
      <c r="Q15" s="68"/>
      <c r="R15" s="70"/>
      <c r="S15" s="52"/>
      <c r="T15" s="704"/>
    </row>
    <row r="16" spans="1:20" s="79" customFormat="1" ht="51">
      <c r="A16" s="56"/>
      <c r="B16" s="71"/>
      <c r="C16" s="81" t="s">
        <v>148</v>
      </c>
      <c r="D16" s="82" t="s">
        <v>149</v>
      </c>
      <c r="E16" s="83" t="s">
        <v>150</v>
      </c>
      <c r="F16" s="84">
        <v>1000</v>
      </c>
      <c r="G16" s="85">
        <v>1000</v>
      </c>
      <c r="H16" s="86">
        <v>0.04</v>
      </c>
      <c r="I16" s="112" t="s">
        <v>182</v>
      </c>
      <c r="J16" s="113" t="s">
        <v>183</v>
      </c>
      <c r="K16" s="87" t="s">
        <v>184</v>
      </c>
      <c r="L16" s="83" t="s">
        <v>185</v>
      </c>
      <c r="M16" s="88"/>
      <c r="N16" s="93" t="s">
        <v>206</v>
      </c>
      <c r="O16" s="88" t="s">
        <v>158</v>
      </c>
      <c r="P16" s="88" t="s">
        <v>151</v>
      </c>
      <c r="Q16" s="89" t="s">
        <v>161</v>
      </c>
      <c r="R16" s="90"/>
      <c r="S16" s="56"/>
      <c r="T16" s="705"/>
    </row>
    <row r="17" spans="1:21" ht="8.1" customHeight="1">
      <c r="A17" s="52"/>
      <c r="B17" s="58"/>
      <c r="C17" s="62"/>
      <c r="D17" s="62"/>
      <c r="E17" s="62"/>
      <c r="F17" s="62"/>
      <c r="G17" s="62"/>
      <c r="H17" s="62"/>
      <c r="I17" s="62"/>
      <c r="J17" s="62"/>
      <c r="K17" s="62"/>
      <c r="L17" s="68"/>
      <c r="M17" s="69"/>
      <c r="N17" s="119"/>
      <c r="O17" s="62"/>
      <c r="P17" s="62"/>
      <c r="Q17" s="68"/>
      <c r="R17" s="70"/>
      <c r="S17" s="52"/>
      <c r="T17" s="704"/>
    </row>
    <row r="18" spans="1:21" s="79" customFormat="1" ht="51">
      <c r="A18" s="56"/>
      <c r="B18" s="71"/>
      <c r="C18" s="81" t="s">
        <v>148</v>
      </c>
      <c r="D18" s="82" t="s">
        <v>149</v>
      </c>
      <c r="E18" s="83" t="s">
        <v>186</v>
      </c>
      <c r="F18" s="84">
        <v>275</v>
      </c>
      <c r="G18" s="85">
        <v>328</v>
      </c>
      <c r="H18" s="86">
        <v>5.7500000000000002E-2</v>
      </c>
      <c r="I18" s="112" t="s">
        <v>167</v>
      </c>
      <c r="J18" s="113" t="s">
        <v>168</v>
      </c>
      <c r="K18" s="87" t="s">
        <v>187</v>
      </c>
      <c r="L18" s="83" t="s">
        <v>188</v>
      </c>
      <c r="M18" s="88" t="s">
        <v>189</v>
      </c>
      <c r="N18" s="93" t="s">
        <v>209</v>
      </c>
      <c r="O18" s="88" t="s">
        <v>158</v>
      </c>
      <c r="P18" s="88" t="s">
        <v>151</v>
      </c>
      <c r="Q18" s="89" t="s">
        <v>161</v>
      </c>
      <c r="R18" s="90"/>
      <c r="S18" s="56"/>
      <c r="T18" s="705"/>
    </row>
    <row r="19" spans="1:21" ht="8.1" customHeight="1">
      <c r="A19" s="52"/>
      <c r="B19" s="58"/>
      <c r="C19" s="62"/>
      <c r="D19" s="62"/>
      <c r="E19" s="62"/>
      <c r="F19" s="62"/>
      <c r="G19" s="62"/>
      <c r="H19" s="62"/>
      <c r="I19" s="62"/>
      <c r="J19" s="62"/>
      <c r="K19" s="62"/>
      <c r="L19" s="68"/>
      <c r="M19" s="69"/>
      <c r="N19" s="119"/>
      <c r="O19" s="62"/>
      <c r="P19" s="62"/>
      <c r="Q19" s="68"/>
      <c r="R19" s="70"/>
      <c r="S19" s="52"/>
      <c r="T19" s="704"/>
    </row>
    <row r="20" spans="1:21" s="79" customFormat="1" ht="51">
      <c r="A20" s="56"/>
      <c r="B20" s="71"/>
      <c r="C20" s="81" t="s">
        <v>148</v>
      </c>
      <c r="D20" s="82" t="s">
        <v>149</v>
      </c>
      <c r="E20" s="83" t="s">
        <v>150</v>
      </c>
      <c r="F20" s="84">
        <f>850+75</f>
        <v>925</v>
      </c>
      <c r="G20" s="85">
        <f>850+75</f>
        <v>925</v>
      </c>
      <c r="H20" s="86">
        <v>6.5000000000000002E-2</v>
      </c>
      <c r="I20" s="112" t="s">
        <v>190</v>
      </c>
      <c r="J20" s="113" t="s">
        <v>191</v>
      </c>
      <c r="K20" s="87" t="s">
        <v>192</v>
      </c>
      <c r="L20" s="83" t="s">
        <v>193</v>
      </c>
      <c r="M20" s="88" t="s">
        <v>529</v>
      </c>
      <c r="N20" s="93" t="s">
        <v>226</v>
      </c>
      <c r="O20" s="88" t="s">
        <v>158</v>
      </c>
      <c r="P20" s="88" t="s">
        <v>151</v>
      </c>
      <c r="Q20" s="89" t="s">
        <v>161</v>
      </c>
      <c r="R20" s="90"/>
      <c r="S20" s="56"/>
      <c r="T20" s="705"/>
    </row>
    <row r="21" spans="1:21" ht="8.1" customHeight="1">
      <c r="A21" s="52"/>
      <c r="B21" s="58"/>
      <c r="C21" s="62"/>
      <c r="D21" s="62"/>
      <c r="E21" s="62"/>
      <c r="F21" s="62"/>
      <c r="G21" s="62"/>
      <c r="H21" s="62"/>
      <c r="I21" s="62"/>
      <c r="J21" s="62"/>
      <c r="K21" s="62"/>
      <c r="L21" s="68"/>
      <c r="M21" s="69"/>
      <c r="N21" s="119"/>
      <c r="O21" s="62"/>
      <c r="P21" s="62"/>
      <c r="Q21" s="68"/>
      <c r="R21" s="70"/>
      <c r="S21" s="52"/>
      <c r="T21" s="704"/>
    </row>
    <row r="22" spans="1:21" s="79" customFormat="1" ht="38.25">
      <c r="A22" s="56"/>
      <c r="B22" s="71"/>
      <c r="C22" s="81" t="s">
        <v>148</v>
      </c>
      <c r="D22" s="82" t="s">
        <v>149</v>
      </c>
      <c r="E22" s="83" t="s">
        <v>150</v>
      </c>
      <c r="F22" s="84">
        <v>1000</v>
      </c>
      <c r="G22" s="85">
        <v>1000</v>
      </c>
      <c r="H22" s="86">
        <v>4.7500000000000001E-2</v>
      </c>
      <c r="I22" s="114" t="s">
        <v>375</v>
      </c>
      <c r="J22" s="113" t="s">
        <v>194</v>
      </c>
      <c r="K22" s="92" t="s">
        <v>195</v>
      </c>
      <c r="L22" s="83" t="s">
        <v>196</v>
      </c>
      <c r="M22" s="88" t="s">
        <v>197</v>
      </c>
      <c r="N22" s="93" t="s">
        <v>210</v>
      </c>
      <c r="O22" s="88" t="s">
        <v>158</v>
      </c>
      <c r="P22" s="88" t="s">
        <v>151</v>
      </c>
      <c r="Q22" s="89" t="s">
        <v>161</v>
      </c>
      <c r="R22" s="90"/>
      <c r="S22" s="56"/>
      <c r="T22" s="705"/>
    </row>
    <row r="23" spans="1:21" ht="8.1" customHeight="1">
      <c r="A23" s="52"/>
      <c r="B23" s="58"/>
      <c r="C23" s="62"/>
      <c r="D23" s="62"/>
      <c r="E23" s="62"/>
      <c r="F23" s="62"/>
      <c r="G23" s="62"/>
      <c r="H23" s="62"/>
      <c r="I23" s="62"/>
      <c r="J23" s="62"/>
      <c r="K23" s="62"/>
      <c r="L23" s="68"/>
      <c r="M23" s="69"/>
      <c r="N23" s="119"/>
      <c r="O23" s="62"/>
      <c r="P23" s="62"/>
      <c r="Q23" s="68"/>
      <c r="R23" s="70"/>
      <c r="S23" s="52"/>
      <c r="T23" s="704"/>
    </row>
    <row r="24" spans="1:21" s="79" customFormat="1" ht="51">
      <c r="A24" s="56"/>
      <c r="B24" s="71"/>
      <c r="C24" s="81" t="s">
        <v>148</v>
      </c>
      <c r="D24" s="82" t="s">
        <v>149</v>
      </c>
      <c r="E24" s="83" t="s">
        <v>150</v>
      </c>
      <c r="F24" s="84">
        <v>750</v>
      </c>
      <c r="G24" s="85">
        <f>750</f>
        <v>750</v>
      </c>
      <c r="H24" s="86">
        <v>7.4999999999999997E-2</v>
      </c>
      <c r="I24" s="112" t="s">
        <v>179</v>
      </c>
      <c r="J24" s="113" t="s">
        <v>372</v>
      </c>
      <c r="K24" s="87" t="s">
        <v>198</v>
      </c>
      <c r="L24" s="83" t="s">
        <v>199</v>
      </c>
      <c r="M24" s="88" t="s">
        <v>176</v>
      </c>
      <c r="N24" s="93" t="s">
        <v>227</v>
      </c>
      <c r="O24" s="88" t="s">
        <v>158</v>
      </c>
      <c r="P24" s="88" t="s">
        <v>151</v>
      </c>
      <c r="Q24" s="89" t="s">
        <v>161</v>
      </c>
      <c r="R24" s="90"/>
      <c r="S24" s="56"/>
      <c r="T24" s="705"/>
    </row>
    <row r="25" spans="1:21" ht="8.1" customHeight="1">
      <c r="A25" s="52"/>
      <c r="B25" s="58"/>
      <c r="C25" s="62"/>
      <c r="D25" s="62"/>
      <c r="E25" s="62"/>
      <c r="F25" s="62"/>
      <c r="G25" s="62"/>
      <c r="H25" s="62"/>
      <c r="I25" s="62"/>
      <c r="J25" s="62"/>
      <c r="K25" s="62"/>
      <c r="L25" s="68"/>
      <c r="M25" s="69"/>
      <c r="N25" s="119"/>
      <c r="O25" s="62"/>
      <c r="P25" s="62"/>
      <c r="Q25" s="68"/>
      <c r="R25" s="70"/>
      <c r="S25" s="52"/>
      <c r="T25" s="704"/>
    </row>
    <row r="26" spans="1:21" s="79" customFormat="1" ht="51">
      <c r="A26" s="56"/>
      <c r="B26" s="71"/>
      <c r="C26" s="81" t="s">
        <v>148</v>
      </c>
      <c r="D26" s="82" t="s">
        <v>149</v>
      </c>
      <c r="E26" s="83" t="s">
        <v>186</v>
      </c>
      <c r="F26" s="84">
        <v>250</v>
      </c>
      <c r="G26" s="91">
        <v>290</v>
      </c>
      <c r="H26" s="86">
        <v>0.06</v>
      </c>
      <c r="I26" s="114" t="s">
        <v>177</v>
      </c>
      <c r="J26" s="113" t="s">
        <v>371</v>
      </c>
      <c r="K26" s="92" t="s">
        <v>378</v>
      </c>
      <c r="L26" s="83" t="s">
        <v>200</v>
      </c>
      <c r="M26" s="88" t="s">
        <v>528</v>
      </c>
      <c r="N26" s="93" t="s">
        <v>545</v>
      </c>
      <c r="O26" s="88" t="s">
        <v>158</v>
      </c>
      <c r="P26" s="88" t="s">
        <v>151</v>
      </c>
      <c r="Q26" s="89" t="s">
        <v>161</v>
      </c>
      <c r="R26" s="90"/>
      <c r="S26" s="56"/>
      <c r="T26" s="705"/>
    </row>
    <row r="27" spans="1:21" ht="7.5" customHeight="1">
      <c r="A27" s="52"/>
      <c r="B27" s="58"/>
      <c r="C27" s="62"/>
      <c r="D27" s="62"/>
      <c r="E27" s="62"/>
      <c r="F27" s="62"/>
      <c r="G27" s="62"/>
      <c r="H27" s="62"/>
      <c r="I27" s="62"/>
      <c r="J27" s="62"/>
      <c r="K27" s="62"/>
      <c r="L27" s="68"/>
      <c r="M27" s="69"/>
      <c r="N27" s="119"/>
      <c r="O27" s="62"/>
      <c r="P27" s="62"/>
      <c r="Q27" s="68"/>
      <c r="R27" s="70"/>
      <c r="S27" s="52"/>
      <c r="T27" s="704"/>
    </row>
    <row r="28" spans="1:21" s="79" customFormat="1" ht="51">
      <c r="A28" s="56"/>
      <c r="B28" s="71"/>
      <c r="C28" s="81" t="s">
        <v>148</v>
      </c>
      <c r="D28" s="82" t="s">
        <v>149</v>
      </c>
      <c r="E28" s="83" t="s">
        <v>150</v>
      </c>
      <c r="F28" s="84">
        <v>1000</v>
      </c>
      <c r="G28" s="85">
        <v>1000</v>
      </c>
      <c r="H28" s="86">
        <v>3.7499999999999999E-2</v>
      </c>
      <c r="I28" s="677">
        <v>40442</v>
      </c>
      <c r="J28" s="678">
        <v>40442</v>
      </c>
      <c r="K28" s="679" t="s">
        <v>402</v>
      </c>
      <c r="L28" s="83" t="s">
        <v>276</v>
      </c>
      <c r="M28" s="88" t="s">
        <v>359</v>
      </c>
      <c r="N28" s="93" t="s">
        <v>468</v>
      </c>
      <c r="O28" s="88" t="s">
        <v>158</v>
      </c>
      <c r="P28" s="88" t="s">
        <v>151</v>
      </c>
      <c r="Q28" s="89" t="s">
        <v>161</v>
      </c>
      <c r="R28" s="90"/>
      <c r="S28" s="56"/>
      <c r="T28" s="705"/>
    </row>
    <row r="29" spans="1:21" ht="7.5" customHeight="1">
      <c r="A29" s="52"/>
      <c r="B29" s="58"/>
      <c r="C29" s="62"/>
      <c r="D29" s="62"/>
      <c r="E29" s="62"/>
      <c r="F29" s="62"/>
      <c r="G29" s="62"/>
      <c r="H29" s="62"/>
      <c r="I29" s="62"/>
      <c r="J29" s="62"/>
      <c r="K29" s="62"/>
      <c r="L29" s="68"/>
      <c r="M29" s="69"/>
      <c r="N29" s="119"/>
      <c r="O29" s="62"/>
      <c r="P29" s="62"/>
      <c r="Q29" s="68"/>
      <c r="R29" s="70"/>
      <c r="S29" s="52"/>
      <c r="T29" s="704"/>
    </row>
    <row r="30" spans="1:21" s="79" customFormat="1" ht="51">
      <c r="A30" s="56"/>
      <c r="B30" s="71"/>
      <c r="C30" s="81" t="s">
        <v>148</v>
      </c>
      <c r="D30" s="82" t="s">
        <v>149</v>
      </c>
      <c r="E30" s="83" t="s">
        <v>150</v>
      </c>
      <c r="F30" s="84">
        <v>500</v>
      </c>
      <c r="G30" s="85">
        <v>500</v>
      </c>
      <c r="H30" s="86">
        <v>4.4999999999999998E-2</v>
      </c>
      <c r="I30" s="677" t="s">
        <v>405</v>
      </c>
      <c r="J30" s="678">
        <v>40820</v>
      </c>
      <c r="K30" s="679" t="s">
        <v>401</v>
      </c>
      <c r="L30" s="83" t="s">
        <v>360</v>
      </c>
      <c r="M30" s="88" t="s">
        <v>437</v>
      </c>
      <c r="N30" s="93" t="s">
        <v>361</v>
      </c>
      <c r="O30" s="88" t="s">
        <v>158</v>
      </c>
      <c r="P30" s="88" t="s">
        <v>151</v>
      </c>
      <c r="Q30" s="89" t="s">
        <v>161</v>
      </c>
      <c r="R30" s="90"/>
      <c r="S30" s="56"/>
      <c r="T30" s="705"/>
    </row>
    <row r="31" spans="1:21" ht="7.5" customHeight="1">
      <c r="A31" s="52"/>
      <c r="B31" s="58"/>
      <c r="C31" s="62"/>
      <c r="D31" s="62"/>
      <c r="E31" s="62"/>
      <c r="F31" s="62"/>
      <c r="G31" s="62"/>
      <c r="H31" s="62"/>
      <c r="I31" s="62"/>
      <c r="J31" s="62"/>
      <c r="K31" s="62"/>
      <c r="L31" s="68"/>
      <c r="M31" s="69"/>
      <c r="N31" s="119"/>
      <c r="O31" s="62"/>
      <c r="P31" s="62"/>
      <c r="Q31" s="68"/>
      <c r="R31" s="70"/>
      <c r="S31" s="52"/>
      <c r="T31" s="704"/>
      <c r="U31" s="79"/>
    </row>
    <row r="32" spans="1:21" s="79" customFormat="1" ht="51">
      <c r="A32" s="56"/>
      <c r="B32" s="71"/>
      <c r="C32" s="81" t="s">
        <v>148</v>
      </c>
      <c r="D32" s="82" t="s">
        <v>149</v>
      </c>
      <c r="E32" s="83" t="s">
        <v>150</v>
      </c>
      <c r="F32" s="84">
        <v>750</v>
      </c>
      <c r="G32" s="85">
        <v>750</v>
      </c>
      <c r="H32" s="86">
        <v>4.2500000000000003E-2</v>
      </c>
      <c r="I32" s="677" t="s">
        <v>438</v>
      </c>
      <c r="J32" s="678" t="s">
        <v>439</v>
      </c>
      <c r="K32" s="679" t="s">
        <v>440</v>
      </c>
      <c r="L32" s="83" t="s">
        <v>441</v>
      </c>
      <c r="M32" s="88" t="s">
        <v>442</v>
      </c>
      <c r="N32" s="93" t="s">
        <v>443</v>
      </c>
      <c r="O32" s="88" t="s">
        <v>158</v>
      </c>
      <c r="P32" s="88" t="s">
        <v>151</v>
      </c>
      <c r="Q32" s="89" t="s">
        <v>161</v>
      </c>
      <c r="R32" s="90"/>
      <c r="S32" s="56"/>
      <c r="T32" s="705"/>
    </row>
    <row r="33" spans="1:21" ht="7.5" customHeight="1">
      <c r="A33" s="52"/>
      <c r="B33" s="58"/>
      <c r="C33" s="62"/>
      <c r="D33" s="62"/>
      <c r="E33" s="62"/>
      <c r="F33" s="62"/>
      <c r="G33" s="62"/>
      <c r="H33" s="62"/>
      <c r="I33" s="62"/>
      <c r="J33" s="62"/>
      <c r="K33" s="62"/>
      <c r="L33" s="68"/>
      <c r="M33" s="69"/>
      <c r="N33" s="119"/>
      <c r="O33" s="62"/>
      <c r="P33" s="62"/>
      <c r="Q33" s="68"/>
      <c r="R33" s="70"/>
      <c r="S33" s="52"/>
      <c r="T33" s="704"/>
      <c r="U33" s="79"/>
    </row>
    <row r="34" spans="1:21" s="79" customFormat="1" ht="51">
      <c r="A34" s="56"/>
      <c r="B34" s="71"/>
      <c r="C34" s="81" t="s">
        <v>148</v>
      </c>
      <c r="D34" s="82" t="s">
        <v>149</v>
      </c>
      <c r="E34" s="83" t="s">
        <v>150</v>
      </c>
      <c r="F34" s="84">
        <v>700</v>
      </c>
      <c r="G34" s="85">
        <v>700</v>
      </c>
      <c r="H34" s="86">
        <v>5.6250000000000001E-2</v>
      </c>
      <c r="I34" s="677" t="s">
        <v>404</v>
      </c>
      <c r="J34" s="678" t="s">
        <v>373</v>
      </c>
      <c r="K34" s="679" t="s">
        <v>377</v>
      </c>
      <c r="L34" s="83" t="s">
        <v>222</v>
      </c>
      <c r="M34" s="88" t="s">
        <v>362</v>
      </c>
      <c r="N34" s="93" t="s">
        <v>223</v>
      </c>
      <c r="O34" s="88" t="s">
        <v>158</v>
      </c>
      <c r="P34" s="88" t="s">
        <v>151</v>
      </c>
      <c r="Q34" s="89" t="s">
        <v>161</v>
      </c>
      <c r="R34" s="90"/>
      <c r="S34" s="56"/>
      <c r="T34" s="705"/>
    </row>
    <row r="35" spans="1:21" ht="7.5" customHeight="1">
      <c r="A35" s="52"/>
      <c r="B35" s="58"/>
      <c r="C35" s="62"/>
      <c r="D35" s="62"/>
      <c r="E35" s="62"/>
      <c r="F35" s="62"/>
      <c r="G35" s="62"/>
      <c r="H35" s="62"/>
      <c r="I35" s="62"/>
      <c r="J35" s="62"/>
      <c r="K35" s="62"/>
      <c r="L35" s="68"/>
      <c r="M35" s="69"/>
      <c r="N35" s="119"/>
      <c r="O35" s="62"/>
      <c r="P35" s="62"/>
      <c r="Q35" s="68"/>
      <c r="R35" s="70"/>
      <c r="S35" s="52"/>
      <c r="T35" s="704"/>
      <c r="U35" s="79"/>
    </row>
    <row r="36" spans="1:21" s="79" customFormat="1" ht="38.25">
      <c r="A36" s="56"/>
      <c r="B36" s="71"/>
      <c r="C36" s="81" t="s">
        <v>148</v>
      </c>
      <c r="D36" s="82" t="s">
        <v>149</v>
      </c>
      <c r="E36" s="83" t="s">
        <v>186</v>
      </c>
      <c r="F36" s="84">
        <v>400</v>
      </c>
      <c r="G36" s="91">
        <v>467</v>
      </c>
      <c r="H36" s="86">
        <v>0.05</v>
      </c>
      <c r="I36" s="677" t="s">
        <v>403</v>
      </c>
      <c r="J36" s="678" t="s">
        <v>392</v>
      </c>
      <c r="K36" s="679" t="s">
        <v>400</v>
      </c>
      <c r="L36" s="83" t="s">
        <v>393</v>
      </c>
      <c r="M36" s="88" t="s">
        <v>527</v>
      </c>
      <c r="N36" s="93" t="s">
        <v>394</v>
      </c>
      <c r="O36" s="88" t="s">
        <v>158</v>
      </c>
      <c r="P36" s="88" t="s">
        <v>151</v>
      </c>
      <c r="Q36" s="89" t="s">
        <v>161</v>
      </c>
      <c r="R36" s="90"/>
      <c r="S36" s="56"/>
      <c r="T36" s="705"/>
    </row>
    <row r="37" spans="1:21" ht="7.5" customHeight="1">
      <c r="A37" s="52"/>
      <c r="B37" s="58"/>
      <c r="C37" s="62"/>
      <c r="D37" s="62"/>
      <c r="E37" s="62"/>
      <c r="F37" s="62"/>
      <c r="G37" s="62"/>
      <c r="H37" s="62"/>
      <c r="I37" s="62"/>
      <c r="J37" s="62"/>
      <c r="K37" s="62"/>
      <c r="L37" s="68"/>
      <c r="M37" s="69"/>
      <c r="N37" s="119"/>
      <c r="O37" s="62"/>
      <c r="P37" s="62"/>
      <c r="Q37" s="68"/>
      <c r="R37" s="70"/>
      <c r="S37" s="52"/>
      <c r="T37" s="704"/>
    </row>
    <row r="38" spans="1:21" s="79" customFormat="1" ht="51">
      <c r="A38" s="56"/>
      <c r="B38" s="71"/>
      <c r="C38" s="81" t="s">
        <v>148</v>
      </c>
      <c r="D38" s="82" t="s">
        <v>149</v>
      </c>
      <c r="E38" s="83" t="s">
        <v>186</v>
      </c>
      <c r="F38" s="84">
        <v>850</v>
      </c>
      <c r="G38" s="91">
        <v>971</v>
      </c>
      <c r="H38" s="86">
        <v>5.7500000000000002E-2</v>
      </c>
      <c r="I38" s="677" t="s">
        <v>398</v>
      </c>
      <c r="J38" s="678" t="s">
        <v>374</v>
      </c>
      <c r="K38" s="679" t="s">
        <v>399</v>
      </c>
      <c r="L38" s="83" t="s">
        <v>224</v>
      </c>
      <c r="M38" s="88" t="s">
        <v>526</v>
      </c>
      <c r="N38" s="93" t="s">
        <v>380</v>
      </c>
      <c r="O38" s="88" t="s">
        <v>158</v>
      </c>
      <c r="P38" s="88" t="s">
        <v>151</v>
      </c>
      <c r="Q38" s="89" t="s">
        <v>161</v>
      </c>
      <c r="R38" s="90"/>
      <c r="S38" s="56"/>
      <c r="T38" s="705"/>
    </row>
    <row r="39" spans="1:21" ht="7.5" customHeight="1">
      <c r="A39" s="52"/>
      <c r="B39" s="58"/>
      <c r="C39" s="62"/>
      <c r="D39" s="62"/>
      <c r="E39" s="62"/>
      <c r="F39" s="62"/>
      <c r="G39" s="62"/>
      <c r="H39" s="62"/>
      <c r="I39" s="62"/>
      <c r="J39" s="62"/>
      <c r="K39" s="62"/>
      <c r="L39" s="68"/>
      <c r="M39" s="69"/>
      <c r="N39" s="119"/>
      <c r="O39" s="62"/>
      <c r="P39" s="62"/>
      <c r="Q39" s="68"/>
      <c r="R39" s="70"/>
      <c r="S39" s="52"/>
      <c r="T39" s="704"/>
    </row>
    <row r="40" spans="1:21" s="79" customFormat="1" ht="51">
      <c r="A40" s="56"/>
      <c r="B40" s="71"/>
      <c r="C40" s="94" t="s">
        <v>152</v>
      </c>
      <c r="D40" s="82" t="s">
        <v>153</v>
      </c>
      <c r="E40" s="83" t="s">
        <v>154</v>
      </c>
      <c r="F40" s="84">
        <v>1000</v>
      </c>
      <c r="G40" s="85">
        <v>756</v>
      </c>
      <c r="H40" s="86">
        <v>8.3750000000000005E-2</v>
      </c>
      <c r="I40" s="677" t="s">
        <v>155</v>
      </c>
      <c r="J40" s="678" t="s">
        <v>156</v>
      </c>
      <c r="K40" s="679" t="s">
        <v>201</v>
      </c>
      <c r="L40" s="83" t="s">
        <v>202</v>
      </c>
      <c r="M40" s="88" t="s">
        <v>391</v>
      </c>
      <c r="N40" s="93" t="s">
        <v>157</v>
      </c>
      <c r="O40" s="88" t="s">
        <v>158</v>
      </c>
      <c r="P40" s="88" t="s">
        <v>159</v>
      </c>
      <c r="Q40" s="89" t="s">
        <v>160</v>
      </c>
      <c r="R40" s="90"/>
      <c r="S40" s="56"/>
      <c r="T40" s="705"/>
    </row>
    <row r="41" spans="1:21" ht="8.1" customHeight="1">
      <c r="A41" s="52"/>
      <c r="B41" s="58"/>
      <c r="C41" s="62"/>
      <c r="D41" s="62"/>
      <c r="E41" s="62"/>
      <c r="F41" s="62"/>
      <c r="G41" s="62"/>
      <c r="H41" s="67"/>
      <c r="I41" s="62"/>
      <c r="J41" s="62"/>
      <c r="K41" s="62"/>
      <c r="L41" s="68"/>
      <c r="M41" s="69"/>
      <c r="N41" s="62"/>
      <c r="O41" s="62"/>
      <c r="P41" s="62"/>
      <c r="Q41" s="68"/>
      <c r="R41" s="70"/>
      <c r="S41" s="52"/>
      <c r="T41" s="704"/>
    </row>
    <row r="42" spans="1:21" ht="14.25">
      <c r="A42" s="52"/>
      <c r="B42" s="58"/>
      <c r="C42" s="95" t="s">
        <v>525</v>
      </c>
      <c r="D42" s="96"/>
      <c r="E42" s="97"/>
      <c r="F42" s="98"/>
      <c r="G42" s="99">
        <f>SUM(G6:G40)</f>
        <v>12879</v>
      </c>
      <c r="H42" s="100"/>
      <c r="I42" s="101"/>
      <c r="J42" s="102"/>
      <c r="K42" s="101"/>
      <c r="L42" s="103"/>
      <c r="M42" s="104"/>
      <c r="N42" s="105"/>
      <c r="O42" s="105"/>
      <c r="P42" s="105"/>
      <c r="Q42" s="103"/>
      <c r="R42" s="106"/>
      <c r="S42" s="52"/>
      <c r="T42" s="703"/>
    </row>
    <row r="43" spans="1:21" ht="14.25">
      <c r="A43" s="52"/>
      <c r="B43" s="58"/>
      <c r="C43" s="435"/>
      <c r="D43" s="436"/>
      <c r="E43" s="437"/>
      <c r="F43" s="438"/>
      <c r="G43" s="438"/>
      <c r="H43" s="100"/>
      <c r="I43" s="101"/>
      <c r="J43" s="102"/>
      <c r="K43" s="101"/>
      <c r="L43" s="103"/>
      <c r="M43" s="104"/>
      <c r="N43" s="105"/>
      <c r="O43" s="105"/>
      <c r="P43" s="105"/>
      <c r="Q43" s="103"/>
      <c r="R43" s="106"/>
      <c r="S43" s="52"/>
      <c r="T43" s="703"/>
    </row>
    <row r="44" spans="1:21" s="452" customFormat="1" ht="14.25">
      <c r="A44" s="439"/>
      <c r="B44" s="440"/>
      <c r="C44" s="441"/>
      <c r="D44" s="442"/>
      <c r="E44" s="443"/>
      <c r="F44" s="444"/>
      <c r="G44" s="444"/>
      <c r="H44" s="445"/>
      <c r="I44" s="446"/>
      <c r="J44" s="447"/>
      <c r="K44" s="446"/>
      <c r="L44" s="448"/>
      <c r="M44" s="449"/>
      <c r="N44" s="450"/>
      <c r="O44" s="450"/>
      <c r="P44" s="450"/>
      <c r="Q44" s="448"/>
      <c r="R44" s="451"/>
      <c r="S44" s="439"/>
      <c r="T44" s="706"/>
    </row>
    <row r="45" spans="1:21" ht="8.1" customHeight="1">
      <c r="A45" s="52"/>
      <c r="B45" s="58"/>
      <c r="C45" s="62"/>
      <c r="D45" s="62"/>
      <c r="E45" s="62"/>
      <c r="F45" s="62"/>
      <c r="G45" s="62"/>
      <c r="H45" s="67"/>
      <c r="I45" s="62"/>
      <c r="J45" s="62"/>
      <c r="K45" s="62"/>
      <c r="L45" s="68"/>
      <c r="M45" s="69"/>
      <c r="N45" s="62"/>
      <c r="O45" s="62"/>
      <c r="P45" s="62"/>
      <c r="Q45" s="68"/>
      <c r="R45" s="70"/>
      <c r="S45" s="52"/>
      <c r="T45" s="704"/>
    </row>
    <row r="46" spans="1:21" ht="9" customHeight="1">
      <c r="A46" s="52"/>
      <c r="B46" s="52"/>
      <c r="C46" s="52"/>
      <c r="D46" s="52"/>
      <c r="E46" s="52"/>
      <c r="F46" s="52"/>
      <c r="G46" s="52"/>
      <c r="H46" s="52"/>
      <c r="I46" s="52"/>
      <c r="J46" s="52"/>
      <c r="K46" s="52"/>
      <c r="L46" s="52"/>
      <c r="M46" s="56"/>
      <c r="N46" s="52"/>
      <c r="O46" s="52"/>
      <c r="P46" s="52"/>
      <c r="Q46" s="52"/>
      <c r="R46" s="52"/>
      <c r="S46" s="52"/>
    </row>
    <row r="47" spans="1:21" s="698" customFormat="1">
      <c r="F47" s="699"/>
      <c r="G47" s="699"/>
      <c r="H47" s="700"/>
      <c r="L47" s="701"/>
      <c r="M47" s="702"/>
      <c r="Q47" s="701"/>
      <c r="R47" s="701"/>
      <c r="S47" s="701"/>
      <c r="T47" s="701"/>
    </row>
    <row r="48" spans="1:21" s="698" customFormat="1">
      <c r="F48" s="699"/>
      <c r="G48" s="699"/>
      <c r="H48" s="700"/>
      <c r="L48" s="701"/>
      <c r="M48" s="702"/>
      <c r="Q48" s="701"/>
      <c r="R48" s="701"/>
      <c r="S48" s="701"/>
      <c r="T48" s="701"/>
    </row>
    <row r="49" spans="6:20" s="698" customFormat="1">
      <c r="F49" s="699"/>
      <c r="G49" s="699"/>
      <c r="H49" s="700"/>
      <c r="L49" s="701"/>
      <c r="M49" s="702"/>
      <c r="Q49" s="701"/>
      <c r="R49" s="701"/>
      <c r="S49" s="701"/>
      <c r="T49" s="701"/>
    </row>
    <row r="50" spans="6:20" s="698" customFormat="1">
      <c r="F50" s="699"/>
      <c r="G50" s="699"/>
      <c r="H50" s="700"/>
      <c r="L50" s="701"/>
      <c r="M50" s="702"/>
      <c r="Q50" s="701"/>
      <c r="R50" s="701"/>
      <c r="S50" s="701"/>
      <c r="T50" s="701"/>
    </row>
    <row r="51" spans="6:20" s="698" customFormat="1">
      <c r="F51" s="699"/>
      <c r="G51" s="699"/>
      <c r="H51" s="700"/>
      <c r="L51" s="701"/>
      <c r="M51" s="702"/>
      <c r="Q51" s="701"/>
      <c r="R51" s="701"/>
      <c r="S51" s="701"/>
      <c r="T51" s="701"/>
    </row>
  </sheetData>
  <sheetProtection password="8355" sheet="1" objects="1" scenarios="1"/>
  <mergeCells count="1">
    <mergeCell ref="C2:F2"/>
  </mergeCells>
  <printOptions horizontalCentered="1"/>
  <pageMargins left="0.74803149606299213" right="0.74803149606299213" top="0.98425196850393704" bottom="0.98425196850393704" header="0.51181102362204722" footer="0.51181102362204722"/>
  <pageSetup paperSize="9" scale="40" fitToHeight="0" orientation="portrait" r:id="rId1"/>
  <headerFooter alignWithMargins="0">
    <oddHeader>&amp;CKPN Investor Relations</oddHeader>
    <oddFooter>&amp;L&amp;8Q2 2012&amp;C&amp;8&amp;A&amp;R&amp;8                   &amp;P/&amp;N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8"/>
  <sheetViews>
    <sheetView view="pageBreakPreview" zoomScale="90" zoomScaleNormal="85" zoomScaleSheetLayoutView="90" workbookViewId="0"/>
  </sheetViews>
  <sheetFormatPr defaultColWidth="9.140625" defaultRowHeight="12.75"/>
  <cols>
    <col min="1" max="2" width="1.7109375" style="833" customWidth="1"/>
    <col min="3" max="3" width="51.42578125" style="833" customWidth="1"/>
    <col min="4" max="4" width="7.42578125" style="833" customWidth="1"/>
    <col min="5" max="5" width="13.28515625" style="833" customWidth="1"/>
    <col min="6" max="6" width="5.7109375" style="833" customWidth="1"/>
    <col min="7" max="7" width="13.28515625" style="833" customWidth="1"/>
    <col min="8" max="8" width="5.7109375" style="833" customWidth="1"/>
    <col min="9" max="9" width="13.28515625" style="833" customWidth="1"/>
    <col min="10" max="10" width="5.7109375" style="833" customWidth="1"/>
    <col min="11" max="11" width="13.28515625" style="833" customWidth="1"/>
    <col min="12" max="12" width="5.7109375" style="833" customWidth="1"/>
    <col min="13" max="13" width="13.28515625" style="833" customWidth="1"/>
    <col min="14" max="14" width="6.5703125" style="833" customWidth="1"/>
    <col min="15" max="15" width="13.28515625" style="833" customWidth="1"/>
    <col min="16" max="16" width="5.7109375" style="833" customWidth="1"/>
    <col min="17" max="17" width="13.28515625" style="842" customWidth="1"/>
    <col min="18" max="18" width="5.7109375" style="833" customWidth="1"/>
    <col min="19" max="19" width="13.28515625" style="842" customWidth="1"/>
    <col min="20" max="20" width="5.7109375" style="833" customWidth="1"/>
    <col min="21" max="22" width="1.7109375" style="833" customWidth="1"/>
    <col min="23" max="16384" width="9.140625" style="833"/>
  </cols>
  <sheetData>
    <row r="1" spans="1:22" ht="9" customHeight="1">
      <c r="A1" s="12"/>
      <c r="B1" s="13"/>
      <c r="C1" s="14"/>
      <c r="D1" s="14"/>
      <c r="E1" s="15"/>
      <c r="F1" s="15"/>
      <c r="G1" s="15"/>
      <c r="H1" s="15"/>
      <c r="I1" s="15"/>
      <c r="J1" s="15"/>
      <c r="K1" s="15"/>
      <c r="L1" s="15"/>
      <c r="M1" s="15"/>
      <c r="N1" s="15"/>
      <c r="O1" s="15"/>
      <c r="P1" s="15"/>
      <c r="Q1" s="459"/>
      <c r="R1" s="15"/>
      <c r="S1" s="459"/>
      <c r="T1" s="15"/>
      <c r="U1" s="13"/>
      <c r="V1" s="12"/>
    </row>
    <row r="2" spans="1:22" ht="15" customHeight="1">
      <c r="A2" s="12"/>
      <c r="B2" s="16"/>
      <c r="C2" s="17" t="s">
        <v>352</v>
      </c>
      <c r="D2" s="834"/>
      <c r="E2" s="18">
        <v>2005</v>
      </c>
      <c r="F2" s="19" t="s">
        <v>86</v>
      </c>
      <c r="G2" s="18">
        <v>2006</v>
      </c>
      <c r="H2" s="19" t="s">
        <v>86</v>
      </c>
      <c r="I2" s="18">
        <v>2007</v>
      </c>
      <c r="J2" s="19" t="s">
        <v>86</v>
      </c>
      <c r="K2" s="18">
        <v>2008</v>
      </c>
      <c r="L2" s="19" t="s">
        <v>86</v>
      </c>
      <c r="M2" s="18">
        <v>2009</v>
      </c>
      <c r="N2" s="19" t="s">
        <v>86</v>
      </c>
      <c r="O2" s="18">
        <v>2010</v>
      </c>
      <c r="P2" s="19" t="s">
        <v>86</v>
      </c>
      <c r="Q2" s="18">
        <v>2011</v>
      </c>
      <c r="R2" s="19" t="s">
        <v>86</v>
      </c>
      <c r="S2" s="18">
        <v>2012</v>
      </c>
      <c r="T2" s="19" t="s">
        <v>86</v>
      </c>
      <c r="U2" s="16"/>
      <c r="V2" s="12"/>
    </row>
    <row r="3" spans="1:22" ht="13.5">
      <c r="A3" s="12"/>
      <c r="B3" s="20"/>
      <c r="C3" s="835" t="s">
        <v>87</v>
      </c>
      <c r="D3" s="834"/>
      <c r="E3" s="49" t="s">
        <v>88</v>
      </c>
      <c r="F3" s="21"/>
      <c r="G3" s="49" t="s">
        <v>89</v>
      </c>
      <c r="H3" s="21"/>
      <c r="I3" s="49" t="s">
        <v>90</v>
      </c>
      <c r="J3" s="21"/>
      <c r="K3" s="49" t="s">
        <v>91</v>
      </c>
      <c r="L3" s="21"/>
      <c r="M3" s="50" t="s">
        <v>90</v>
      </c>
      <c r="N3" s="21"/>
      <c r="O3" s="50" t="s">
        <v>90</v>
      </c>
      <c r="P3" s="21"/>
      <c r="Q3" s="50" t="s">
        <v>90</v>
      </c>
      <c r="R3" s="21"/>
      <c r="S3" s="50" t="s">
        <v>90</v>
      </c>
      <c r="T3" s="21"/>
      <c r="U3" s="20"/>
      <c r="V3" s="12"/>
    </row>
    <row r="4" spans="1:22" ht="13.5">
      <c r="A4" s="12"/>
      <c r="B4" s="20"/>
      <c r="C4" s="22"/>
      <c r="D4" s="22"/>
      <c r="E4" s="23"/>
      <c r="F4" s="21"/>
      <c r="G4" s="23"/>
      <c r="H4" s="21"/>
      <c r="I4" s="50" t="s">
        <v>92</v>
      </c>
      <c r="J4" s="21"/>
      <c r="K4" s="49" t="s">
        <v>93</v>
      </c>
      <c r="L4" s="21"/>
      <c r="M4" s="50" t="s">
        <v>231</v>
      </c>
      <c r="N4" s="21"/>
      <c r="O4" s="50" t="s">
        <v>274</v>
      </c>
      <c r="P4" s="21"/>
      <c r="Q4" s="50" t="s">
        <v>274</v>
      </c>
      <c r="R4" s="21"/>
      <c r="S4" s="50" t="s">
        <v>546</v>
      </c>
      <c r="T4" s="21"/>
      <c r="U4" s="20"/>
      <c r="V4" s="12"/>
    </row>
    <row r="5" spans="1:22" ht="13.5">
      <c r="A5" s="12"/>
      <c r="B5" s="20"/>
      <c r="C5" s="22"/>
      <c r="D5" s="22"/>
      <c r="E5" s="23"/>
      <c r="F5" s="21"/>
      <c r="G5" s="23"/>
      <c r="H5" s="21"/>
      <c r="I5" s="50" t="s">
        <v>94</v>
      </c>
      <c r="J5" s="21"/>
      <c r="K5" s="49" t="s">
        <v>95</v>
      </c>
      <c r="L5" s="21"/>
      <c r="M5" s="50" t="s">
        <v>229</v>
      </c>
      <c r="N5" s="21"/>
      <c r="O5" s="50" t="s">
        <v>94</v>
      </c>
      <c r="P5" s="21"/>
      <c r="Q5" s="50" t="s">
        <v>340</v>
      </c>
      <c r="R5" s="21"/>
      <c r="S5" s="50" t="s">
        <v>547</v>
      </c>
      <c r="T5" s="21"/>
      <c r="U5" s="20"/>
      <c r="V5" s="12"/>
    </row>
    <row r="6" spans="1:22" ht="13.5">
      <c r="A6" s="12"/>
      <c r="B6" s="20"/>
      <c r="C6" s="22"/>
      <c r="D6" s="22"/>
      <c r="E6" s="23"/>
      <c r="F6" s="21"/>
      <c r="G6" s="23"/>
      <c r="H6" s="21"/>
      <c r="I6" s="49" t="s">
        <v>96</v>
      </c>
      <c r="J6" s="21"/>
      <c r="K6" s="21"/>
      <c r="L6" s="21"/>
      <c r="M6" s="50" t="s">
        <v>230</v>
      </c>
      <c r="N6" s="21"/>
      <c r="O6" s="50" t="s">
        <v>299</v>
      </c>
      <c r="P6" s="21"/>
      <c r="Q6" s="50" t="s">
        <v>357</v>
      </c>
      <c r="R6" s="21"/>
      <c r="T6" s="21"/>
      <c r="U6" s="20"/>
      <c r="V6" s="12"/>
    </row>
    <row r="7" spans="1:22" ht="13.5">
      <c r="A7" s="12"/>
      <c r="B7" s="20"/>
      <c r="C7" s="22"/>
      <c r="D7" s="22"/>
      <c r="E7" s="23"/>
      <c r="F7" s="21"/>
      <c r="G7" s="23"/>
      <c r="H7" s="21"/>
      <c r="I7" s="49" t="s">
        <v>97</v>
      </c>
      <c r="J7" s="21"/>
      <c r="K7" s="21"/>
      <c r="L7" s="21"/>
      <c r="M7" s="50" t="s">
        <v>232</v>
      </c>
      <c r="N7" s="21"/>
      <c r="O7" s="126"/>
      <c r="P7" s="21"/>
      <c r="Q7" s="50" t="s">
        <v>358</v>
      </c>
      <c r="R7" s="21"/>
      <c r="S7" s="126"/>
      <c r="T7" s="21"/>
      <c r="U7" s="20"/>
      <c r="V7" s="12"/>
    </row>
    <row r="8" spans="1:22" ht="13.5">
      <c r="A8" s="12"/>
      <c r="B8" s="20"/>
      <c r="C8" s="22"/>
      <c r="D8" s="22"/>
      <c r="E8" s="23"/>
      <c r="F8" s="21"/>
      <c r="G8" s="23"/>
      <c r="H8" s="21"/>
      <c r="I8" s="23"/>
      <c r="J8" s="21"/>
      <c r="K8" s="23"/>
      <c r="L8" s="21"/>
      <c r="M8" s="23"/>
      <c r="N8" s="21"/>
      <c r="O8" s="126"/>
      <c r="P8" s="21"/>
      <c r="Q8" s="50" t="s">
        <v>410</v>
      </c>
      <c r="R8" s="21"/>
      <c r="S8" s="126"/>
      <c r="T8" s="21"/>
      <c r="U8" s="20"/>
      <c r="V8" s="12"/>
    </row>
    <row r="9" spans="1:22" ht="13.5">
      <c r="A9" s="12"/>
      <c r="B9" s="20"/>
      <c r="C9" s="22"/>
      <c r="D9" s="22"/>
      <c r="E9" s="23"/>
      <c r="F9" s="21"/>
      <c r="G9" s="23"/>
      <c r="H9" s="21"/>
      <c r="I9" s="23"/>
      <c r="J9" s="21"/>
      <c r="K9" s="23"/>
      <c r="L9" s="21"/>
      <c r="M9" s="23"/>
      <c r="N9" s="21"/>
      <c r="O9" s="126"/>
      <c r="P9" s="21"/>
      <c r="Q9" s="50" t="s">
        <v>411</v>
      </c>
      <c r="R9" s="21"/>
      <c r="S9" s="126"/>
      <c r="T9" s="21"/>
      <c r="U9" s="20"/>
      <c r="V9" s="12"/>
    </row>
    <row r="10" spans="1:22" ht="14.25">
      <c r="A10" s="12"/>
      <c r="B10" s="24"/>
      <c r="C10" s="25" t="s">
        <v>98</v>
      </c>
      <c r="D10" s="25"/>
      <c r="E10" s="26"/>
      <c r="F10" s="27"/>
      <c r="G10" s="26"/>
      <c r="H10" s="27"/>
      <c r="I10" s="26" t="s">
        <v>100</v>
      </c>
      <c r="J10" s="27"/>
      <c r="K10" s="27" t="s">
        <v>100</v>
      </c>
      <c r="L10" s="27"/>
      <c r="M10" s="27" t="s">
        <v>117</v>
      </c>
      <c r="N10" s="27"/>
      <c r="O10" s="434" t="s">
        <v>298</v>
      </c>
      <c r="P10" s="27"/>
      <c r="Q10" s="850" t="s">
        <v>412</v>
      </c>
      <c r="R10" s="27"/>
      <c r="S10" s="850" t="s">
        <v>548</v>
      </c>
      <c r="T10" s="27"/>
      <c r="U10" s="24"/>
      <c r="V10" s="12"/>
    </row>
    <row r="11" spans="1:22" ht="12" customHeight="1">
      <c r="A11" s="12"/>
      <c r="B11" s="28"/>
      <c r="C11" s="29" t="s">
        <v>101</v>
      </c>
      <c r="D11" s="121"/>
      <c r="E11" s="593">
        <v>15.26</v>
      </c>
      <c r="F11" s="594"/>
      <c r="G11" s="593">
        <v>15.26</v>
      </c>
      <c r="H11" s="594"/>
      <c r="I11" s="593">
        <v>15.26</v>
      </c>
      <c r="J11" s="594"/>
      <c r="K11" s="595">
        <v>15.53</v>
      </c>
      <c r="L11" s="596">
        <f>K11/I11-1</f>
        <v>1.7693315858453351E-2</v>
      </c>
      <c r="M11" s="595">
        <v>15.97</v>
      </c>
      <c r="N11" s="596">
        <f>M11/K11-1</f>
        <v>2.8332260141661347E-2</v>
      </c>
      <c r="O11" s="595">
        <v>16.13</v>
      </c>
      <c r="P11" s="596">
        <f>O11/M11-1</f>
        <v>1.0018785222291715E-2</v>
      </c>
      <c r="Q11" s="595">
        <v>15.97</v>
      </c>
      <c r="R11" s="596">
        <f>Q11/O11-1</f>
        <v>-9.9194048357097442E-3</v>
      </c>
      <c r="S11" s="845">
        <v>15.97</v>
      </c>
      <c r="T11" s="596"/>
      <c r="U11" s="28"/>
      <c r="V11" s="12"/>
    </row>
    <row r="12" spans="1:22" ht="12" customHeight="1">
      <c r="A12" s="12"/>
      <c r="B12" s="28"/>
      <c r="C12" s="29" t="s">
        <v>102</v>
      </c>
      <c r="D12" s="121"/>
      <c r="E12" s="593">
        <v>21.96</v>
      </c>
      <c r="F12" s="594"/>
      <c r="G12" s="593">
        <v>21.96</v>
      </c>
      <c r="H12" s="594"/>
      <c r="I12" s="593">
        <v>21.96</v>
      </c>
      <c r="J12" s="594"/>
      <c r="K12" s="595">
        <v>22.36</v>
      </c>
      <c r="L12" s="596">
        <f>K12/I12-1</f>
        <v>1.8214936247723079E-2</v>
      </c>
      <c r="M12" s="595">
        <v>22.98</v>
      </c>
      <c r="N12" s="596">
        <f>M12/K12-1</f>
        <v>2.7728085867620766E-2</v>
      </c>
      <c r="O12" s="595">
        <v>23.21</v>
      </c>
      <c r="P12" s="596">
        <f>O12/M12-1</f>
        <v>1.0008703220191428E-2</v>
      </c>
      <c r="Q12" s="595">
        <v>22.98</v>
      </c>
      <c r="R12" s="596">
        <f>Q12/O12-1</f>
        <v>-9.9095217578629713E-3</v>
      </c>
      <c r="S12" s="845">
        <v>22.98</v>
      </c>
      <c r="T12" s="596"/>
      <c r="U12" s="28"/>
      <c r="V12" s="12"/>
    </row>
    <row r="13" spans="1:22" ht="12" customHeight="1">
      <c r="A13" s="12"/>
      <c r="B13" s="28"/>
      <c r="C13" s="29" t="s">
        <v>103</v>
      </c>
      <c r="D13" s="29"/>
      <c r="E13" s="31"/>
      <c r="F13" s="30"/>
      <c r="G13" s="31"/>
      <c r="H13" s="30"/>
      <c r="I13" s="595">
        <v>12.88</v>
      </c>
      <c r="J13" s="594"/>
      <c r="K13" s="595">
        <f>I13/I11*K11</f>
        <v>13.107889908256881</v>
      </c>
      <c r="L13" s="596">
        <f>K13/I13-1</f>
        <v>1.7693315858453351E-2</v>
      </c>
      <c r="M13" s="595">
        <v>12.37</v>
      </c>
      <c r="N13" s="596">
        <f>M13/K13-1</f>
        <v>-5.629356924885931E-2</v>
      </c>
      <c r="O13" s="595">
        <v>12.64</v>
      </c>
      <c r="P13" s="596">
        <f>O13/M13-1</f>
        <v>2.1827000808407604E-2</v>
      </c>
      <c r="Q13" s="595">
        <v>13.75</v>
      </c>
      <c r="R13" s="596">
        <f>Q13/O13-1</f>
        <v>8.7816455696202445E-2</v>
      </c>
      <c r="S13" s="595">
        <v>13.8</v>
      </c>
      <c r="T13" s="596">
        <f t="shared" ref="T13:T47" si="0">S13/Q13-1</f>
        <v>3.6363636363636598E-3</v>
      </c>
      <c r="U13" s="28"/>
      <c r="V13" s="12"/>
    </row>
    <row r="14" spans="1:22" ht="12" customHeight="1">
      <c r="A14" s="12"/>
      <c r="B14" s="28"/>
      <c r="C14" s="29" t="s">
        <v>104</v>
      </c>
      <c r="D14" s="29"/>
      <c r="E14" s="31"/>
      <c r="F14" s="30"/>
      <c r="G14" s="31"/>
      <c r="H14" s="30"/>
      <c r="I14" s="595">
        <v>18.8</v>
      </c>
      <c r="J14" s="594"/>
      <c r="K14" s="595">
        <f>I14/I12*K12</f>
        <v>19.142440801457195</v>
      </c>
      <c r="L14" s="596">
        <f>K14/I14-1</f>
        <v>1.8214936247723079E-2</v>
      </c>
      <c r="M14" s="595">
        <v>18.920000000000002</v>
      </c>
      <c r="N14" s="596">
        <f>M14/K14-1</f>
        <v>-1.1620294599017922E-2</v>
      </c>
      <c r="O14" s="595">
        <v>19.37</v>
      </c>
      <c r="P14" s="596">
        <f>O14/M14-1</f>
        <v>2.3784355179703898E-2</v>
      </c>
      <c r="Q14" s="595">
        <v>20.11</v>
      </c>
      <c r="R14" s="596">
        <f>Q14/O14-1</f>
        <v>3.8203407330924088E-2</v>
      </c>
      <c r="S14" s="595">
        <v>20.57</v>
      </c>
      <c r="T14" s="596">
        <f t="shared" si="0"/>
        <v>2.2874191944306288E-2</v>
      </c>
      <c r="U14" s="28"/>
      <c r="V14" s="12"/>
    </row>
    <row r="15" spans="1:22" ht="12" customHeight="1">
      <c r="A15" s="12"/>
      <c r="B15" s="28"/>
      <c r="C15" s="29"/>
      <c r="D15" s="29"/>
      <c r="E15" s="31"/>
      <c r="F15" s="30"/>
      <c r="G15" s="31"/>
      <c r="H15" s="30"/>
      <c r="I15" s="32"/>
      <c r="J15" s="32"/>
      <c r="K15" s="32"/>
      <c r="L15" s="33"/>
      <c r="M15" s="32"/>
      <c r="N15" s="33"/>
      <c r="O15" s="32"/>
      <c r="P15" s="33"/>
      <c r="Q15" s="462"/>
      <c r="R15" s="33"/>
      <c r="S15" s="462"/>
      <c r="T15" s="33"/>
      <c r="U15" s="28"/>
      <c r="V15" s="12"/>
    </row>
    <row r="16" spans="1:22" ht="12" customHeight="1">
      <c r="A16" s="12"/>
      <c r="B16" s="28"/>
      <c r="C16" s="25" t="s">
        <v>105</v>
      </c>
      <c r="D16" s="29"/>
      <c r="E16" s="31"/>
      <c r="F16" s="30"/>
      <c r="G16" s="31"/>
      <c r="H16" s="30"/>
      <c r="I16" s="836" t="s">
        <v>100</v>
      </c>
      <c r="K16" s="27" t="s">
        <v>100</v>
      </c>
      <c r="L16" s="837"/>
      <c r="M16" s="27" t="s">
        <v>116</v>
      </c>
      <c r="N16" s="837"/>
      <c r="O16" s="27"/>
      <c r="P16" s="837"/>
      <c r="Q16" s="462"/>
      <c r="R16" s="837"/>
      <c r="S16" s="970" t="s">
        <v>99</v>
      </c>
      <c r="T16" s="837"/>
      <c r="U16" s="28"/>
      <c r="V16" s="12"/>
    </row>
    <row r="17" spans="1:22" ht="12" customHeight="1">
      <c r="A17" s="12"/>
      <c r="B17" s="28"/>
      <c r="C17" s="29" t="s">
        <v>106</v>
      </c>
      <c r="D17" s="29"/>
      <c r="E17" s="31"/>
      <c r="F17" s="30"/>
      <c r="G17" s="31"/>
      <c r="H17" s="30"/>
      <c r="I17" s="595">
        <v>15.97</v>
      </c>
      <c r="J17" s="594"/>
      <c r="K17" s="595">
        <v>15.13</v>
      </c>
      <c r="L17" s="596">
        <f>K17/I17-1</f>
        <v>-5.2598622417031948E-2</v>
      </c>
      <c r="M17" s="595">
        <v>14.29</v>
      </c>
      <c r="N17" s="596">
        <f>M17/K17-1</f>
        <v>-5.5518836748182476E-2</v>
      </c>
      <c r="O17" s="593">
        <v>14.29</v>
      </c>
      <c r="P17" s="596"/>
      <c r="Q17" s="593">
        <v>14.29</v>
      </c>
      <c r="R17" s="596"/>
      <c r="S17" s="595">
        <v>15.13</v>
      </c>
      <c r="T17" s="596">
        <f>S17/Q17-1</f>
        <v>5.8782365290412919E-2</v>
      </c>
      <c r="U17" s="28"/>
      <c r="V17" s="12"/>
    </row>
    <row r="18" spans="1:22" ht="12" customHeight="1">
      <c r="A18" s="12"/>
      <c r="B18" s="28"/>
      <c r="C18" s="29" t="s">
        <v>107</v>
      </c>
      <c r="D18" s="29"/>
      <c r="E18" s="31"/>
      <c r="F18" s="30"/>
      <c r="G18" s="31"/>
      <c r="H18" s="30"/>
      <c r="I18" s="595">
        <v>20.170000000000002</v>
      </c>
      <c r="J18" s="594"/>
      <c r="K18" s="593">
        <v>20.170000000000002</v>
      </c>
      <c r="L18" s="597"/>
      <c r="M18" s="595">
        <v>19.329999999999998</v>
      </c>
      <c r="N18" s="596">
        <f>M18/K18-1</f>
        <v>-4.1646008924144939E-2</v>
      </c>
      <c r="O18" s="593">
        <v>19.329999999999998</v>
      </c>
      <c r="P18" s="596"/>
      <c r="Q18" s="593">
        <v>19.329999999999998</v>
      </c>
      <c r="R18" s="596"/>
      <c r="S18" s="595">
        <v>21.01</v>
      </c>
      <c r="T18" s="596">
        <f t="shared" ref="T18:T19" si="1">S18/Q18-1</f>
        <v>8.6911536471805606E-2</v>
      </c>
      <c r="U18" s="28"/>
      <c r="V18" s="12"/>
    </row>
    <row r="19" spans="1:22" ht="12" customHeight="1">
      <c r="A19" s="12"/>
      <c r="B19" s="28"/>
      <c r="C19" s="29" t="s">
        <v>108</v>
      </c>
      <c r="D19" s="29"/>
      <c r="E19" s="31"/>
      <c r="F19" s="30"/>
      <c r="G19" s="31"/>
      <c r="H19" s="30"/>
      <c r="I19" s="598">
        <v>26.89</v>
      </c>
      <c r="J19" s="594"/>
      <c r="K19" s="593">
        <v>26.89</v>
      </c>
      <c r="L19" s="597"/>
      <c r="M19" s="595">
        <v>26.05</v>
      </c>
      <c r="N19" s="596">
        <f>M19/K19-1</f>
        <v>-3.1238378579397486E-2</v>
      </c>
      <c r="O19" s="593">
        <v>26.05</v>
      </c>
      <c r="P19" s="596"/>
      <c r="Q19" s="593">
        <v>26.05</v>
      </c>
      <c r="R19" s="596"/>
      <c r="S19" s="595">
        <v>29.41</v>
      </c>
      <c r="T19" s="596">
        <f t="shared" si="1"/>
        <v>0.12898272552783108</v>
      </c>
      <c r="U19" s="28"/>
      <c r="V19" s="12"/>
    </row>
    <row r="20" spans="1:22" ht="12" customHeight="1">
      <c r="A20" s="12"/>
      <c r="B20" s="28"/>
      <c r="C20" s="25"/>
      <c r="D20" s="25"/>
      <c r="E20" s="31"/>
      <c r="F20" s="31"/>
      <c r="G20" s="31"/>
      <c r="H20" s="31"/>
      <c r="I20" s="31"/>
      <c r="J20" s="34"/>
      <c r="K20" s="34"/>
      <c r="L20" s="34"/>
      <c r="M20" s="34"/>
      <c r="N20" s="34"/>
      <c r="O20" s="34"/>
      <c r="P20" s="34"/>
      <c r="Q20" s="462"/>
      <c r="R20" s="34"/>
      <c r="S20" s="462"/>
      <c r="T20" s="34"/>
      <c r="U20" s="28"/>
      <c r="V20" s="12"/>
    </row>
    <row r="21" spans="1:22" ht="12" customHeight="1">
      <c r="A21" s="12"/>
      <c r="B21" s="28"/>
      <c r="C21" s="25" t="s">
        <v>109</v>
      </c>
      <c r="D21" s="25"/>
      <c r="E21" s="26"/>
      <c r="F21" s="26"/>
      <c r="G21" s="26"/>
      <c r="H21" s="26"/>
      <c r="I21" s="26" t="s">
        <v>99</v>
      </c>
      <c r="J21" s="35"/>
      <c r="K21" s="27" t="s">
        <v>100</v>
      </c>
      <c r="L21" s="35"/>
      <c r="M21" s="27" t="s">
        <v>99</v>
      </c>
      <c r="N21" s="35"/>
      <c r="O21" s="27" t="s">
        <v>100</v>
      </c>
      <c r="P21" s="35"/>
      <c r="Q21" s="851" t="s">
        <v>100</v>
      </c>
      <c r="R21" s="35"/>
      <c r="S21" s="463"/>
      <c r="T21" s="35"/>
      <c r="U21" s="28"/>
      <c r="V21" s="12"/>
    </row>
    <row r="22" spans="1:22" ht="12" customHeight="1">
      <c r="A22" s="12"/>
      <c r="B22" s="28"/>
      <c r="C22" s="36" t="s">
        <v>110</v>
      </c>
      <c r="D22" s="122"/>
      <c r="E22" s="599">
        <v>3.5900000000000001E-2</v>
      </c>
      <c r="F22" s="594"/>
      <c r="G22" s="599">
        <v>3.5900000000000001E-2</v>
      </c>
      <c r="H22" s="594"/>
      <c r="I22" s="600">
        <v>3.6299999999999999E-2</v>
      </c>
      <c r="J22" s="594">
        <v>1.1142061281336879E-2</v>
      </c>
      <c r="K22" s="600">
        <v>3.6900000000000002E-2</v>
      </c>
      <c r="L22" s="596">
        <f>K22/I22-1</f>
        <v>1.6528925619834878E-2</v>
      </c>
      <c r="M22" s="600">
        <v>3.7900000000000003E-2</v>
      </c>
      <c r="N22" s="596">
        <f>M22/K22-1</f>
        <v>2.7100271002709952E-2</v>
      </c>
      <c r="O22" s="600">
        <v>5.4399999999999997E-2</v>
      </c>
      <c r="P22" s="596">
        <f>O22/M22-1</f>
        <v>0.4353562005277043</v>
      </c>
      <c r="Q22" s="600">
        <v>7.5399999999999995E-2</v>
      </c>
      <c r="R22" s="596">
        <f>Q22/O22-1</f>
        <v>0.38602941176470584</v>
      </c>
      <c r="S22" s="599">
        <v>7.5399999999999995E-2</v>
      </c>
      <c r="T22" s="596"/>
      <c r="U22" s="28"/>
      <c r="V22" s="12"/>
    </row>
    <row r="23" spans="1:22" ht="12" customHeight="1">
      <c r="A23" s="12"/>
      <c r="B23" s="28"/>
      <c r="C23" s="36" t="s">
        <v>111</v>
      </c>
      <c r="D23" s="122"/>
      <c r="E23" s="599">
        <v>2.4299999999999999E-2</v>
      </c>
      <c r="F23" s="594"/>
      <c r="G23" s="599">
        <v>2.4299999999999999E-2</v>
      </c>
      <c r="H23" s="594"/>
      <c r="I23" s="600">
        <v>2.46E-2</v>
      </c>
      <c r="J23" s="594">
        <v>1.2345679012345734E-2</v>
      </c>
      <c r="K23" s="600">
        <v>2.5000000000000001E-2</v>
      </c>
      <c r="L23" s="596">
        <f>K23/I23-1</f>
        <v>1.6260162601626105E-2</v>
      </c>
      <c r="M23" s="600">
        <v>2.5700000000000001E-2</v>
      </c>
      <c r="N23" s="596">
        <f>M23/K23-1</f>
        <v>2.8000000000000025E-2</v>
      </c>
      <c r="O23" s="599">
        <v>2.5700000000000001E-2</v>
      </c>
      <c r="P23" s="596"/>
      <c r="Q23" s="600">
        <v>2.9399999999999999E-2</v>
      </c>
      <c r="R23" s="596">
        <f>Q23/O23-1</f>
        <v>0.14396887159533067</v>
      </c>
      <c r="S23" s="599">
        <v>2.9399999999999999E-2</v>
      </c>
      <c r="T23" s="596"/>
      <c r="U23" s="28"/>
      <c r="V23" s="12"/>
    </row>
    <row r="24" spans="1:22" ht="12" customHeight="1">
      <c r="A24" s="12"/>
      <c r="B24" s="28"/>
      <c r="C24" s="36" t="s">
        <v>112</v>
      </c>
      <c r="D24" s="122"/>
      <c r="E24" s="599">
        <v>1.2999999999999999E-2</v>
      </c>
      <c r="F24" s="594"/>
      <c r="G24" s="599">
        <v>1.2999999999999999E-2</v>
      </c>
      <c r="H24" s="594"/>
      <c r="I24" s="600">
        <v>1.11E-2</v>
      </c>
      <c r="J24" s="594">
        <v>-0.14615384615384608</v>
      </c>
      <c r="K24" s="600">
        <v>1.1299999999999999E-2</v>
      </c>
      <c r="L24" s="596">
        <f>K24/I24-1</f>
        <v>1.8018018018017834E-2</v>
      </c>
      <c r="M24" s="600">
        <v>1.1599999999999999E-2</v>
      </c>
      <c r="N24" s="596">
        <f>M24/K24-1</f>
        <v>2.6548672566371723E-2</v>
      </c>
      <c r="O24" s="599">
        <v>1.1599999999999999E-2</v>
      </c>
      <c r="P24" s="596"/>
      <c r="Q24" s="600">
        <v>2.9399999999999999E-2</v>
      </c>
      <c r="R24" s="596">
        <f>Q24/O24-1</f>
        <v>1.5344827586206899</v>
      </c>
      <c r="S24" s="599">
        <v>2.9399999999999999E-2</v>
      </c>
      <c r="T24" s="596"/>
      <c r="U24" s="28"/>
      <c r="V24" s="12"/>
    </row>
    <row r="25" spans="1:22" ht="12" customHeight="1">
      <c r="A25" s="12"/>
      <c r="B25" s="28"/>
      <c r="C25" s="36" t="s">
        <v>113</v>
      </c>
      <c r="D25" s="122"/>
      <c r="E25" s="599">
        <v>8.6999999999999994E-3</v>
      </c>
      <c r="F25" s="594"/>
      <c r="G25" s="599">
        <v>8.6999999999999994E-3</v>
      </c>
      <c r="H25" s="594"/>
      <c r="I25" s="600">
        <v>1.11E-2</v>
      </c>
      <c r="J25" s="594">
        <v>0.27586206896551735</v>
      </c>
      <c r="K25" s="600">
        <v>1.1299999999999999E-2</v>
      </c>
      <c r="L25" s="596">
        <f>K25/I25-1</f>
        <v>1.8018018018017834E-2</v>
      </c>
      <c r="M25" s="600">
        <v>1.1599999999999999E-2</v>
      </c>
      <c r="N25" s="596">
        <f>M25/K25-1</f>
        <v>2.6548672566371723E-2</v>
      </c>
      <c r="O25" s="599">
        <v>1.1599999999999999E-2</v>
      </c>
      <c r="P25" s="596"/>
      <c r="Q25" s="600">
        <v>2.9399999999999999E-2</v>
      </c>
      <c r="R25" s="596">
        <f>Q25/O25-1</f>
        <v>1.5344827586206899</v>
      </c>
      <c r="S25" s="599">
        <v>2.9399999999999999E-2</v>
      </c>
      <c r="T25" s="596"/>
      <c r="U25" s="28"/>
      <c r="V25" s="12"/>
    </row>
    <row r="26" spans="1:22" ht="12" customHeight="1">
      <c r="A26" s="12"/>
      <c r="B26" s="28"/>
      <c r="C26" s="36"/>
      <c r="D26" s="36"/>
      <c r="E26" s="31"/>
      <c r="F26" s="31"/>
      <c r="G26" s="31"/>
      <c r="H26" s="31"/>
      <c r="I26" s="31"/>
      <c r="J26" s="34"/>
      <c r="K26" s="34"/>
      <c r="L26" s="34"/>
      <c r="M26" s="34"/>
      <c r="N26" s="34"/>
      <c r="O26" s="34"/>
      <c r="P26" s="34"/>
      <c r="Q26" s="462"/>
      <c r="R26" s="34"/>
      <c r="S26" s="846"/>
      <c r="T26" s="34"/>
      <c r="U26" s="28"/>
      <c r="V26" s="12"/>
    </row>
    <row r="27" spans="1:22" ht="12" customHeight="1">
      <c r="A27" s="12"/>
      <c r="B27" s="24"/>
      <c r="C27" s="37" t="s">
        <v>114</v>
      </c>
      <c r="D27" s="37"/>
      <c r="E27" s="26"/>
      <c r="F27" s="26"/>
      <c r="G27" s="26"/>
      <c r="H27" s="26"/>
      <c r="I27" s="26" t="s">
        <v>99</v>
      </c>
      <c r="J27" s="38"/>
      <c r="K27" s="27" t="s">
        <v>100</v>
      </c>
      <c r="L27" s="38"/>
      <c r="M27" s="27" t="s">
        <v>99</v>
      </c>
      <c r="N27" s="38"/>
      <c r="O27" s="27" t="s">
        <v>100</v>
      </c>
      <c r="P27" s="38"/>
      <c r="Q27" s="850" t="s">
        <v>100</v>
      </c>
      <c r="R27" s="38"/>
      <c r="S27" s="847"/>
      <c r="T27" s="38"/>
      <c r="U27" s="24"/>
      <c r="V27" s="12"/>
    </row>
    <row r="28" spans="1:22" ht="12" customHeight="1">
      <c r="A28" s="12"/>
      <c r="B28" s="24"/>
      <c r="C28" s="36" t="s">
        <v>110</v>
      </c>
      <c r="D28" s="122"/>
      <c r="E28" s="599">
        <v>4.3499999999999997E-2</v>
      </c>
      <c r="F28" s="594"/>
      <c r="G28" s="599">
        <v>4.3499999999999997E-2</v>
      </c>
      <c r="H28" s="594"/>
      <c r="I28" s="600">
        <v>4.3999999999999997E-2</v>
      </c>
      <c r="J28" s="594">
        <v>1.1494252873563315E-2</v>
      </c>
      <c r="K28" s="600">
        <v>4.4699999999999997E-2</v>
      </c>
      <c r="L28" s="596">
        <f>K28/I28-1</f>
        <v>1.5909090909090873E-2</v>
      </c>
      <c r="M28" s="600">
        <v>4.5900000000000003E-2</v>
      </c>
      <c r="N28" s="596">
        <f>M28/K28-1</f>
        <v>2.6845637583892801E-2</v>
      </c>
      <c r="O28" s="600">
        <v>5.4399999999999997E-2</v>
      </c>
      <c r="P28" s="596">
        <f>O28/M28-1</f>
        <v>0.18518518518518512</v>
      </c>
      <c r="Q28" s="600">
        <v>7.5399999999999995E-2</v>
      </c>
      <c r="R28" s="596">
        <f>Q28/O28-1</f>
        <v>0.38602941176470584</v>
      </c>
      <c r="S28" s="599">
        <v>7.5399999999999995E-2</v>
      </c>
      <c r="T28" s="596"/>
      <c r="U28" s="24"/>
      <c r="V28" s="12"/>
    </row>
    <row r="29" spans="1:22" ht="12" customHeight="1">
      <c r="A29" s="12"/>
      <c r="B29" s="20"/>
      <c r="C29" s="22" t="s">
        <v>111</v>
      </c>
      <c r="D29" s="123"/>
      <c r="E29" s="599">
        <v>3.6900000000000002E-2</v>
      </c>
      <c r="F29" s="594"/>
      <c r="G29" s="599">
        <v>3.6900000000000002E-2</v>
      </c>
      <c r="H29" s="594"/>
      <c r="I29" s="600">
        <v>3.73E-2</v>
      </c>
      <c r="J29" s="594">
        <v>1.0840108401083848E-2</v>
      </c>
      <c r="K29" s="600">
        <v>3.7900000000000003E-2</v>
      </c>
      <c r="L29" s="596">
        <f>K29/I29-1</f>
        <v>1.6085790884718509E-2</v>
      </c>
      <c r="M29" s="600">
        <v>3.8899999999999997E-2</v>
      </c>
      <c r="N29" s="596">
        <f>M29/K29-1</f>
        <v>2.638522427440626E-2</v>
      </c>
      <c r="O29" s="599">
        <v>3.8899999999999997E-2</v>
      </c>
      <c r="P29" s="596"/>
      <c r="Q29" s="600">
        <v>2.9399999999999999E-2</v>
      </c>
      <c r="R29" s="596">
        <f>Q29/O29-1</f>
        <v>-0.24421593830334187</v>
      </c>
      <c r="S29" s="599">
        <v>2.9399999999999999E-2</v>
      </c>
      <c r="T29" s="596"/>
      <c r="U29" s="20"/>
      <c r="V29" s="12"/>
    </row>
    <row r="30" spans="1:22" ht="12" customHeight="1">
      <c r="A30" s="12"/>
      <c r="B30" s="28"/>
      <c r="C30" s="36" t="s">
        <v>112</v>
      </c>
      <c r="D30" s="122"/>
      <c r="E30" s="599">
        <v>1.7500000000000002E-2</v>
      </c>
      <c r="F30" s="594"/>
      <c r="G30" s="599">
        <v>1.7500000000000002E-2</v>
      </c>
      <c r="H30" s="594"/>
      <c r="I30" s="600">
        <v>1.77E-2</v>
      </c>
      <c r="J30" s="594">
        <v>1.1428571428571344E-2</v>
      </c>
      <c r="K30" s="600">
        <v>1.7999999999999999E-2</v>
      </c>
      <c r="L30" s="596">
        <f>K30/I30-1</f>
        <v>1.6949152542372836E-2</v>
      </c>
      <c r="M30" s="600">
        <v>1.8499999999999999E-2</v>
      </c>
      <c r="N30" s="596">
        <f>M30/K30-1</f>
        <v>2.7777777777777901E-2</v>
      </c>
      <c r="O30" s="599">
        <v>1.8499999999999999E-2</v>
      </c>
      <c r="P30" s="596"/>
      <c r="Q30" s="600">
        <v>2.9399999999999999E-2</v>
      </c>
      <c r="R30" s="596">
        <f>Q30/O30-1</f>
        <v>0.58918918918918917</v>
      </c>
      <c r="S30" s="599">
        <v>2.9399999999999999E-2</v>
      </c>
      <c r="T30" s="596"/>
      <c r="U30" s="28"/>
      <c r="V30" s="12"/>
    </row>
    <row r="31" spans="1:22" ht="12" customHeight="1">
      <c r="A31" s="12"/>
      <c r="B31" s="28"/>
      <c r="C31" s="36"/>
      <c r="D31" s="36"/>
      <c r="E31" s="31"/>
      <c r="F31" s="31"/>
      <c r="G31" s="31"/>
      <c r="H31" s="31"/>
      <c r="I31" s="31"/>
      <c r="J31" s="34"/>
      <c r="K31" s="34"/>
      <c r="L31" s="34"/>
      <c r="M31" s="34"/>
      <c r="N31" s="34"/>
      <c r="O31" s="34"/>
      <c r="P31" s="34"/>
      <c r="Q31" s="462"/>
      <c r="R31" s="34"/>
      <c r="S31" s="846"/>
      <c r="T31" s="34"/>
      <c r="U31" s="28"/>
      <c r="V31" s="12"/>
    </row>
    <row r="32" spans="1:22" ht="12" customHeight="1">
      <c r="A32" s="12"/>
      <c r="B32" s="28"/>
      <c r="C32" s="25" t="s">
        <v>115</v>
      </c>
      <c r="D32" s="25"/>
      <c r="E32" s="26" t="s">
        <v>100</v>
      </c>
      <c r="F32" s="26"/>
      <c r="G32" s="26"/>
      <c r="H32" s="26"/>
      <c r="I32" s="23" t="s">
        <v>117</v>
      </c>
      <c r="J32" s="38"/>
      <c r="K32" s="51" t="s">
        <v>118</v>
      </c>
      <c r="L32" s="38"/>
      <c r="M32" s="27" t="s">
        <v>99</v>
      </c>
      <c r="N32" s="38"/>
      <c r="O32" s="27" t="s">
        <v>100</v>
      </c>
      <c r="P32" s="38"/>
      <c r="Q32" s="851" t="s">
        <v>100</v>
      </c>
      <c r="R32" s="38"/>
      <c r="S32" s="848"/>
      <c r="T32" s="38"/>
      <c r="U32" s="28"/>
      <c r="V32" s="12"/>
    </row>
    <row r="33" spans="1:22" ht="12" customHeight="1">
      <c r="A33" s="12"/>
      <c r="B33" s="28"/>
      <c r="C33" s="36" t="s">
        <v>110</v>
      </c>
      <c r="D33" s="122"/>
      <c r="E33" s="599">
        <v>4.3499999999999997E-2</v>
      </c>
      <c r="F33" s="594"/>
      <c r="G33" s="599">
        <v>4.3499999999999997E-2</v>
      </c>
      <c r="H33" s="594"/>
      <c r="I33" s="600">
        <v>4.3999999999999997E-2</v>
      </c>
      <c r="J33" s="594">
        <f>I33/G33-1</f>
        <v>1.1494252873563315E-2</v>
      </c>
      <c r="K33" s="600">
        <v>4.4699999999999997E-2</v>
      </c>
      <c r="L33" s="596">
        <f>K33/I33-1</f>
        <v>1.5909090909090873E-2</v>
      </c>
      <c r="M33" s="600">
        <v>4.5900000000000003E-2</v>
      </c>
      <c r="N33" s="596">
        <f>M33/K33-1</f>
        <v>2.6845637583892801E-2</v>
      </c>
      <c r="O33" s="600">
        <v>5.4399999999999997E-2</v>
      </c>
      <c r="P33" s="596">
        <f>O33/M33-1</f>
        <v>0.18518518518518512</v>
      </c>
      <c r="Q33" s="600">
        <v>7.5399999999999995E-2</v>
      </c>
      <c r="R33" s="596">
        <f>Q33/O33-1</f>
        <v>0.38602941176470584</v>
      </c>
      <c r="S33" s="599">
        <v>7.5399999999999995E-2</v>
      </c>
      <c r="T33" s="596"/>
      <c r="U33" s="28"/>
      <c r="V33" s="12"/>
    </row>
    <row r="34" spans="1:22" ht="12" customHeight="1">
      <c r="A34" s="12"/>
      <c r="B34" s="28"/>
      <c r="C34" s="36" t="s">
        <v>111</v>
      </c>
      <c r="D34" s="122"/>
      <c r="E34" s="600">
        <v>0.1394</v>
      </c>
      <c r="F34" s="594">
        <v>-0.12929419113054341</v>
      </c>
      <c r="G34" s="599">
        <v>0.1394</v>
      </c>
      <c r="H34" s="594"/>
      <c r="I34" s="600">
        <v>0.12939999999999999</v>
      </c>
      <c r="J34" s="594">
        <f>I34/G34-1</f>
        <v>-7.1736011477761874E-2</v>
      </c>
      <c r="K34" s="600">
        <v>0.1177</v>
      </c>
      <c r="L34" s="596">
        <f>K34/I34-1</f>
        <v>-9.0417310664605788E-2</v>
      </c>
      <c r="M34" s="600">
        <v>0.1187</v>
      </c>
      <c r="N34" s="596">
        <f>M34/K34-1</f>
        <v>8.4961767204758676E-3</v>
      </c>
      <c r="O34" s="600">
        <v>0.115</v>
      </c>
      <c r="P34" s="596">
        <f>O34/M34-1</f>
        <v>-3.1171019376579623E-2</v>
      </c>
      <c r="Q34" s="600">
        <v>0.1094</v>
      </c>
      <c r="R34" s="596">
        <f>Q34/O34-1</f>
        <v>-4.869565217391314E-2</v>
      </c>
      <c r="S34" s="599">
        <v>0.1094</v>
      </c>
      <c r="T34" s="596"/>
      <c r="U34" s="28"/>
      <c r="V34" s="12"/>
    </row>
    <row r="35" spans="1:22" ht="12" customHeight="1">
      <c r="A35" s="12"/>
      <c r="B35" s="24"/>
      <c r="C35" s="29" t="s">
        <v>119</v>
      </c>
      <c r="D35" s="121"/>
      <c r="E35" s="600">
        <v>0.1341</v>
      </c>
      <c r="F35" s="596">
        <v>-0.1348387096774194</v>
      </c>
      <c r="G35" s="599">
        <v>0.1341</v>
      </c>
      <c r="H35" s="596"/>
      <c r="I35" s="600">
        <v>0.1245</v>
      </c>
      <c r="J35" s="594">
        <f>I35/G35-1</f>
        <v>-7.1588366890380284E-2</v>
      </c>
      <c r="K35" s="600">
        <v>0.1177</v>
      </c>
      <c r="L35" s="596">
        <f>K35/I35-1</f>
        <v>-5.4618473895582387E-2</v>
      </c>
      <c r="M35" s="600">
        <v>0.1187</v>
      </c>
      <c r="N35" s="596">
        <f>M35/K35-1</f>
        <v>8.4961767204758676E-3</v>
      </c>
      <c r="O35" s="600">
        <v>0.115</v>
      </c>
      <c r="P35" s="596">
        <f>O35/M35-1</f>
        <v>-3.1171019376579623E-2</v>
      </c>
      <c r="Q35" s="600">
        <v>0.1094</v>
      </c>
      <c r="R35" s="596">
        <f>Q35/O35-1</f>
        <v>-4.869565217391314E-2</v>
      </c>
      <c r="S35" s="599">
        <v>0.1094</v>
      </c>
      <c r="T35" s="596"/>
      <c r="U35" s="24"/>
      <c r="V35" s="12"/>
    </row>
    <row r="36" spans="1:22" ht="12" customHeight="1">
      <c r="A36" s="12"/>
      <c r="B36" s="24"/>
      <c r="C36" s="29" t="s">
        <v>120</v>
      </c>
      <c r="D36" s="121"/>
      <c r="E36" s="600">
        <v>0.12790000000000001</v>
      </c>
      <c r="F36" s="594">
        <v>-0.13872053872053858</v>
      </c>
      <c r="G36" s="599">
        <v>0.12790000000000001</v>
      </c>
      <c r="H36" s="594"/>
      <c r="I36" s="600">
        <v>0.11840000000000001</v>
      </c>
      <c r="J36" s="594">
        <f>I36/G36-1</f>
        <v>-7.4276778733385562E-2</v>
      </c>
      <c r="K36" s="600">
        <v>0.1177</v>
      </c>
      <c r="L36" s="596">
        <f>K36/I36-1</f>
        <v>-5.9121621621621712E-3</v>
      </c>
      <c r="M36" s="600">
        <v>0.1187</v>
      </c>
      <c r="N36" s="596">
        <f>M36/K36-1</f>
        <v>8.4961767204758676E-3</v>
      </c>
      <c r="O36" s="600">
        <v>0.115</v>
      </c>
      <c r="P36" s="596">
        <f>O36/M36-1</f>
        <v>-3.1171019376579623E-2</v>
      </c>
      <c r="Q36" s="600">
        <v>0.1094</v>
      </c>
      <c r="R36" s="596">
        <f>Q36/O36-1</f>
        <v>-4.869565217391314E-2</v>
      </c>
      <c r="S36" s="599">
        <v>0.1094</v>
      </c>
      <c r="T36" s="596"/>
      <c r="U36" s="24"/>
      <c r="V36" s="12"/>
    </row>
    <row r="37" spans="1:22" ht="12" customHeight="1">
      <c r="A37" s="12"/>
      <c r="B37" s="24"/>
      <c r="C37" s="36"/>
      <c r="D37" s="36"/>
      <c r="E37" s="31"/>
      <c r="F37" s="31"/>
      <c r="G37" s="31"/>
      <c r="H37" s="31"/>
      <c r="I37" s="31"/>
      <c r="J37" s="34"/>
      <c r="K37" s="34"/>
      <c r="L37" s="34"/>
      <c r="M37" s="34"/>
      <c r="N37" s="34"/>
      <c r="O37" s="34"/>
      <c r="P37" s="34"/>
      <c r="Q37" s="461"/>
      <c r="R37" s="34"/>
      <c r="S37" s="847"/>
      <c r="T37" s="34"/>
      <c r="U37" s="24"/>
      <c r="V37" s="12"/>
    </row>
    <row r="38" spans="1:22" ht="12" customHeight="1">
      <c r="A38" s="12"/>
      <c r="B38" s="28"/>
      <c r="C38" s="25" t="s">
        <v>121</v>
      </c>
      <c r="D38" s="25"/>
      <c r="E38" s="39"/>
      <c r="F38" s="39"/>
      <c r="G38" s="39"/>
      <c r="H38" s="39"/>
      <c r="I38" s="26" t="s">
        <v>99</v>
      </c>
      <c r="J38" s="40"/>
      <c r="K38" s="27" t="s">
        <v>100</v>
      </c>
      <c r="L38" s="40"/>
      <c r="M38" s="27" t="s">
        <v>99</v>
      </c>
      <c r="N38" s="40"/>
      <c r="O38" s="27"/>
      <c r="P38" s="40"/>
      <c r="Q38" s="851" t="s">
        <v>100</v>
      </c>
      <c r="R38" s="40"/>
      <c r="S38" s="848"/>
      <c r="T38" s="40"/>
      <c r="U38" s="28"/>
      <c r="V38" s="12"/>
    </row>
    <row r="39" spans="1:22" ht="12" customHeight="1">
      <c r="A39" s="12"/>
      <c r="B39" s="28"/>
      <c r="C39" s="41" t="s">
        <v>110</v>
      </c>
      <c r="D39" s="124"/>
      <c r="E39" s="599">
        <v>8.6999999999999994E-2</v>
      </c>
      <c r="F39" s="594"/>
      <c r="G39" s="599">
        <v>8.6999999999999994E-2</v>
      </c>
      <c r="H39" s="594"/>
      <c r="I39" s="600">
        <v>8.7999999999999995E-2</v>
      </c>
      <c r="J39" s="594">
        <v>1.1494252873563315E-2</v>
      </c>
      <c r="K39" s="600">
        <v>8.9399999999999993E-2</v>
      </c>
      <c r="L39" s="596">
        <f>K39/I39-1</f>
        <v>1.5909090909090873E-2</v>
      </c>
      <c r="M39" s="600">
        <v>9.1899999999999996E-2</v>
      </c>
      <c r="N39" s="596">
        <f>M39/K39-1</f>
        <v>2.7964205816554788E-2</v>
      </c>
      <c r="O39" s="599">
        <v>9.1899999999999996E-2</v>
      </c>
      <c r="P39" s="596"/>
      <c r="Q39" s="600">
        <v>7.5399999999999995E-2</v>
      </c>
      <c r="R39" s="596">
        <f>Q39/O39-1</f>
        <v>-0.17954298150163217</v>
      </c>
      <c r="S39" s="599">
        <v>7.5399999999999995E-2</v>
      </c>
      <c r="T39" s="596"/>
      <c r="U39" s="28"/>
      <c r="V39" s="12"/>
    </row>
    <row r="40" spans="1:22" ht="12" customHeight="1">
      <c r="A40" s="12"/>
      <c r="B40" s="20"/>
      <c r="C40" s="29" t="s">
        <v>122</v>
      </c>
      <c r="D40" s="121"/>
      <c r="E40" s="599">
        <v>6.2600000000000003E-2</v>
      </c>
      <c r="F40" s="594"/>
      <c r="G40" s="599">
        <v>6.2600000000000003E-2</v>
      </c>
      <c r="H40" s="594"/>
      <c r="I40" s="600">
        <v>6.3299999999999995E-2</v>
      </c>
      <c r="J40" s="594">
        <v>1.1182108626198062E-2</v>
      </c>
      <c r="K40" s="600">
        <v>6.4299999999999996E-2</v>
      </c>
      <c r="L40" s="596">
        <f>K40/I40-1</f>
        <v>1.579778830963674E-2</v>
      </c>
      <c r="M40" s="600">
        <v>6.6100000000000006E-2</v>
      </c>
      <c r="N40" s="596">
        <f>M40/K40-1</f>
        <v>2.7993779160186749E-2</v>
      </c>
      <c r="O40" s="599">
        <v>6.6100000000000006E-2</v>
      </c>
      <c r="P40" s="596"/>
      <c r="Q40" s="599">
        <v>6.6100000000000006E-2</v>
      </c>
      <c r="R40" s="596"/>
      <c r="S40" s="599">
        <v>6.6100000000000006E-2</v>
      </c>
      <c r="T40" s="596"/>
      <c r="U40" s="20"/>
      <c r="V40" s="12"/>
    </row>
    <row r="41" spans="1:22" ht="12" customHeight="1">
      <c r="A41" s="12"/>
      <c r="B41" s="20"/>
      <c r="C41" s="29" t="s">
        <v>123</v>
      </c>
      <c r="D41" s="121"/>
      <c r="E41" s="599">
        <v>6.0199999999999997E-2</v>
      </c>
      <c r="F41" s="594"/>
      <c r="G41" s="599">
        <v>6.0199999999999997E-2</v>
      </c>
      <c r="H41" s="594"/>
      <c r="I41" s="600">
        <v>6.0900000000000003E-2</v>
      </c>
      <c r="J41" s="594">
        <v>1.1627906976744207E-2</v>
      </c>
      <c r="K41" s="600">
        <v>6.1899999999999997E-2</v>
      </c>
      <c r="L41" s="596">
        <f>K41/I41-1</f>
        <v>1.6420361247947435E-2</v>
      </c>
      <c r="M41" s="600">
        <v>6.3600000000000004E-2</v>
      </c>
      <c r="N41" s="596">
        <f>M41/K41-1</f>
        <v>2.7463651050080973E-2</v>
      </c>
      <c r="O41" s="599">
        <v>6.3600000000000004E-2</v>
      </c>
      <c r="P41" s="596"/>
      <c r="Q41" s="599">
        <v>6.3600000000000004E-2</v>
      </c>
      <c r="R41" s="596"/>
      <c r="S41" s="599">
        <v>6.3600000000000004E-2</v>
      </c>
      <c r="T41" s="596"/>
      <c r="U41" s="20"/>
      <c r="V41" s="12"/>
    </row>
    <row r="42" spans="1:22" ht="12" customHeight="1">
      <c r="A42" s="12"/>
      <c r="B42" s="24"/>
      <c r="C42" s="29" t="s">
        <v>124</v>
      </c>
      <c r="D42" s="121"/>
      <c r="E42" s="599">
        <v>6.9500000000000006E-2</v>
      </c>
      <c r="F42" s="594"/>
      <c r="G42" s="599">
        <v>6.9500000000000006E-2</v>
      </c>
      <c r="H42" s="594"/>
      <c r="I42" s="600">
        <v>7.0300000000000001E-2</v>
      </c>
      <c r="J42" s="594">
        <v>1.1510791366906359E-2</v>
      </c>
      <c r="K42" s="600">
        <v>7.1400000000000005E-2</v>
      </c>
      <c r="L42" s="596">
        <f>K42/I42-1</f>
        <v>1.5647226173542084E-2</v>
      </c>
      <c r="M42" s="600">
        <v>7.3400000000000007E-2</v>
      </c>
      <c r="N42" s="596">
        <f>M42/K42-1</f>
        <v>2.801120448179284E-2</v>
      </c>
      <c r="O42" s="599">
        <v>7.3400000000000007E-2</v>
      </c>
      <c r="P42" s="596"/>
      <c r="Q42" s="599">
        <v>7.3400000000000007E-2</v>
      </c>
      <c r="R42" s="596"/>
      <c r="S42" s="599">
        <v>7.3400000000000007E-2</v>
      </c>
      <c r="T42" s="596"/>
      <c r="U42" s="24"/>
      <c r="V42" s="12"/>
    </row>
    <row r="43" spans="1:22" ht="12" customHeight="1">
      <c r="A43" s="12"/>
      <c r="B43" s="24"/>
      <c r="C43" s="29" t="s">
        <v>125</v>
      </c>
      <c r="D43" s="121"/>
      <c r="E43" s="599">
        <v>6.2600000000000003E-2</v>
      </c>
      <c r="F43" s="594"/>
      <c r="G43" s="599">
        <v>6.2600000000000003E-2</v>
      </c>
      <c r="H43" s="594"/>
      <c r="I43" s="600">
        <v>6.3299999999999995E-2</v>
      </c>
      <c r="J43" s="594">
        <v>1.1182108626198062E-2</v>
      </c>
      <c r="K43" s="600">
        <v>6.4299999999999996E-2</v>
      </c>
      <c r="L43" s="596">
        <f>K43/I43-1</f>
        <v>1.579778830963674E-2</v>
      </c>
      <c r="M43" s="600">
        <v>6.6100000000000006E-2</v>
      </c>
      <c r="N43" s="596">
        <f>M43/K43-1</f>
        <v>2.7993779160186749E-2</v>
      </c>
      <c r="O43" s="599">
        <v>6.6100000000000006E-2</v>
      </c>
      <c r="P43" s="596"/>
      <c r="Q43" s="599">
        <v>6.6100000000000006E-2</v>
      </c>
      <c r="R43" s="596"/>
      <c r="S43" s="599">
        <v>6.6100000000000006E-2</v>
      </c>
      <c r="T43" s="596"/>
      <c r="U43" s="24"/>
      <c r="V43" s="12"/>
    </row>
    <row r="44" spans="1:22" ht="12" customHeight="1">
      <c r="A44" s="12"/>
      <c r="B44" s="20"/>
      <c r="C44" s="29"/>
      <c r="D44" s="29"/>
      <c r="E44" s="31"/>
      <c r="F44" s="31"/>
      <c r="G44" s="31"/>
      <c r="H44" s="31"/>
      <c r="I44" s="31"/>
      <c r="J44" s="34"/>
      <c r="K44" s="34"/>
      <c r="L44" s="34"/>
      <c r="M44" s="34"/>
      <c r="N44" s="34"/>
      <c r="O44" s="34"/>
      <c r="P44" s="34"/>
      <c r="Q44" s="460"/>
      <c r="R44" s="34"/>
      <c r="S44" s="849"/>
      <c r="T44" s="34"/>
      <c r="U44" s="20"/>
      <c r="V44" s="12"/>
    </row>
    <row r="45" spans="1:22" ht="12" customHeight="1">
      <c r="A45" s="12"/>
      <c r="B45" s="20"/>
      <c r="C45" s="25" t="s">
        <v>126</v>
      </c>
      <c r="D45" s="25"/>
      <c r="E45" s="26"/>
      <c r="F45" s="39"/>
      <c r="G45" s="26" t="s">
        <v>100</v>
      </c>
      <c r="H45" s="39"/>
      <c r="I45" s="26" t="s">
        <v>127</v>
      </c>
      <c r="J45" s="42"/>
      <c r="K45" s="35" t="s">
        <v>99</v>
      </c>
      <c r="L45" s="42"/>
      <c r="M45" s="35" t="s">
        <v>100</v>
      </c>
      <c r="N45" s="42"/>
      <c r="O45" s="35" t="s">
        <v>127</v>
      </c>
      <c r="P45" s="42"/>
      <c r="Q45" s="850" t="s">
        <v>116</v>
      </c>
      <c r="R45" s="42"/>
      <c r="S45" s="852" t="s">
        <v>100</v>
      </c>
      <c r="T45" s="42"/>
      <c r="U45" s="20"/>
      <c r="V45" s="12"/>
    </row>
    <row r="46" spans="1:22" ht="12" customHeight="1">
      <c r="A46" s="12"/>
      <c r="B46" s="20"/>
      <c r="C46" s="29" t="s">
        <v>128</v>
      </c>
      <c r="D46" s="121"/>
      <c r="E46" s="593">
        <v>1.91</v>
      </c>
      <c r="F46" s="601"/>
      <c r="G46" s="595">
        <v>0.74</v>
      </c>
      <c r="H46" s="594">
        <f>G46/E46-1</f>
        <v>-0.61256544502617793</v>
      </c>
      <c r="I46" s="595">
        <v>0.37</v>
      </c>
      <c r="J46" s="594">
        <f>I46/G46-1</f>
        <v>-0.5</v>
      </c>
      <c r="K46" s="595">
        <v>0.19</v>
      </c>
      <c r="L46" s="602">
        <f>K46/I46-1</f>
        <v>-0.48648648648648651</v>
      </c>
      <c r="M46" s="595">
        <v>0.1</v>
      </c>
      <c r="N46" s="596">
        <f>M46/K46-1</f>
        <v>-0.47368421052631582</v>
      </c>
      <c r="O46" s="593">
        <v>0.1</v>
      </c>
      <c r="P46" s="602"/>
      <c r="Q46" s="600">
        <v>0.11</v>
      </c>
      <c r="R46" s="596">
        <f>Q46/O46-1</f>
        <v>9.9999999999999867E-2</v>
      </c>
      <c r="S46" s="599">
        <v>0.11</v>
      </c>
      <c r="T46" s="596"/>
      <c r="U46" s="20"/>
      <c r="V46" s="12"/>
    </row>
    <row r="47" spans="1:22" ht="12" customHeight="1">
      <c r="A47" s="12"/>
      <c r="B47" s="20"/>
      <c r="C47" s="29" t="s">
        <v>129</v>
      </c>
      <c r="D47" s="121"/>
      <c r="E47" s="593">
        <v>9.59</v>
      </c>
      <c r="F47" s="601"/>
      <c r="G47" s="595">
        <v>8.35</v>
      </c>
      <c r="H47" s="594">
        <f>G47/E47-1</f>
        <v>-0.12930135557872791</v>
      </c>
      <c r="I47" s="595">
        <v>8</v>
      </c>
      <c r="J47" s="594">
        <f>I47/G47-1</f>
        <v>-4.1916167664670656E-2</v>
      </c>
      <c r="K47" s="595">
        <v>7.83</v>
      </c>
      <c r="L47" s="602">
        <f>K47/I47-1</f>
        <v>-2.1249999999999991E-2</v>
      </c>
      <c r="M47" s="595">
        <v>6.52</v>
      </c>
      <c r="N47" s="596">
        <f>M47/K47-1</f>
        <v>-0.16730523627075355</v>
      </c>
      <c r="O47" s="593">
        <v>6.52</v>
      </c>
      <c r="P47" s="596"/>
      <c r="Q47" s="595">
        <v>6.54</v>
      </c>
      <c r="R47" s="596">
        <f>Q47/O47-1</f>
        <v>3.0674846625766694E-3</v>
      </c>
      <c r="S47" s="595">
        <v>6.69</v>
      </c>
      <c r="T47" s="596">
        <f t="shared" si="0"/>
        <v>2.2935779816513735E-2</v>
      </c>
      <c r="U47" s="20"/>
      <c r="V47" s="12"/>
    </row>
    <row r="48" spans="1:22" ht="12" customHeight="1">
      <c r="A48" s="12"/>
      <c r="B48" s="28"/>
      <c r="C48" s="36"/>
      <c r="D48" s="36"/>
      <c r="E48" s="43"/>
      <c r="F48" s="43"/>
      <c r="G48" s="43"/>
      <c r="H48" s="43"/>
      <c r="I48" s="43"/>
      <c r="J48" s="44"/>
      <c r="K48" s="44"/>
      <c r="L48" s="44"/>
      <c r="M48" s="44"/>
      <c r="N48" s="44"/>
      <c r="O48" s="44"/>
      <c r="P48" s="44"/>
      <c r="Q48" s="462"/>
      <c r="R48" s="44"/>
      <c r="S48" s="462"/>
      <c r="T48" s="44"/>
      <c r="U48" s="28"/>
      <c r="V48" s="12"/>
    </row>
    <row r="49" spans="1:22" ht="12" customHeight="1">
      <c r="A49" s="12"/>
      <c r="B49" s="20"/>
      <c r="C49" s="25" t="s">
        <v>130</v>
      </c>
      <c r="D49" s="25"/>
      <c r="E49" s="45"/>
      <c r="F49" s="46"/>
      <c r="G49" s="45"/>
      <c r="H49" s="46"/>
      <c r="I49" s="45"/>
      <c r="J49" s="47"/>
      <c r="K49" s="47"/>
      <c r="L49" s="47"/>
      <c r="M49" s="35" t="s">
        <v>100</v>
      </c>
      <c r="N49" s="47"/>
      <c r="O49" s="26" t="s">
        <v>127</v>
      </c>
      <c r="P49" s="47"/>
      <c r="Q49" s="850" t="s">
        <v>116</v>
      </c>
      <c r="R49" s="47"/>
      <c r="S49" s="461"/>
      <c r="T49" s="47"/>
      <c r="U49" s="20"/>
      <c r="V49" s="12"/>
    </row>
    <row r="50" spans="1:22" ht="12" customHeight="1">
      <c r="A50" s="12"/>
      <c r="B50" s="24"/>
      <c r="C50" s="29" t="s">
        <v>131</v>
      </c>
      <c r="D50" s="121"/>
      <c r="E50" s="603">
        <v>7.0666666600000001E-3</v>
      </c>
      <c r="F50" s="594"/>
      <c r="G50" s="603">
        <v>7.0666666600000001E-3</v>
      </c>
      <c r="H50" s="594"/>
      <c r="I50" s="603">
        <v>7.0666666600000001E-3</v>
      </c>
      <c r="J50" s="594"/>
      <c r="K50" s="603">
        <v>7.0666666600000001E-3</v>
      </c>
      <c r="L50" s="596"/>
      <c r="M50" s="600">
        <v>5.0000000000000001E-3</v>
      </c>
      <c r="N50" s="594">
        <f>M50/K50-1</f>
        <v>-0.2924528295211819</v>
      </c>
      <c r="O50" s="600">
        <v>5.1999999999999998E-3</v>
      </c>
      <c r="P50" s="596">
        <f>O50/M50-1</f>
        <v>4.0000000000000036E-2</v>
      </c>
      <c r="Q50" s="600">
        <v>5.3E-3</v>
      </c>
      <c r="R50" s="596">
        <f>Q50/O50-1</f>
        <v>1.9230769230769384E-2</v>
      </c>
      <c r="S50" s="599">
        <v>5.3E-3</v>
      </c>
      <c r="T50" s="596"/>
      <c r="U50" s="24"/>
      <c r="V50" s="12"/>
    </row>
    <row r="51" spans="1:22" ht="12" customHeight="1">
      <c r="A51" s="12"/>
      <c r="B51" s="24"/>
      <c r="C51" s="29" t="s">
        <v>132</v>
      </c>
      <c r="D51" s="121"/>
      <c r="E51" s="603">
        <v>8.9999999999999993E-3</v>
      </c>
      <c r="F51" s="594"/>
      <c r="G51" s="603">
        <v>8.9999999999999993E-3</v>
      </c>
      <c r="H51" s="594"/>
      <c r="I51" s="603">
        <v>8.9999999999999993E-3</v>
      </c>
      <c r="J51" s="594"/>
      <c r="K51" s="603">
        <v>8.9999999999999993E-3</v>
      </c>
      <c r="L51" s="596"/>
      <c r="M51" s="600">
        <v>6.8999999999999999E-3</v>
      </c>
      <c r="N51" s="594">
        <f>M51/K51-1</f>
        <v>-0.23333333333333328</v>
      </c>
      <c r="O51" s="600">
        <v>7.1000000000000004E-3</v>
      </c>
      <c r="P51" s="596">
        <f>O51/M51-1</f>
        <v>2.898550724637694E-2</v>
      </c>
      <c r="Q51" s="600">
        <v>7.1999999999999998E-3</v>
      </c>
      <c r="R51" s="596">
        <f>Q51/O51-1</f>
        <v>1.4084507042253502E-2</v>
      </c>
      <c r="S51" s="599">
        <v>7.1999999999999998E-3</v>
      </c>
      <c r="T51" s="596"/>
      <c r="U51" s="24"/>
      <c r="V51" s="12"/>
    </row>
    <row r="52" spans="1:22" ht="12" customHeight="1">
      <c r="A52" s="12"/>
      <c r="B52" s="28"/>
      <c r="C52" s="36"/>
      <c r="D52" s="36"/>
      <c r="E52" s="39"/>
      <c r="F52" s="39"/>
      <c r="G52" s="39"/>
      <c r="H52" s="39"/>
      <c r="I52" s="39"/>
      <c r="J52" s="38"/>
      <c r="K52" s="38"/>
      <c r="L52" s="38"/>
      <c r="M52" s="35" t="s">
        <v>100</v>
      </c>
      <c r="N52" s="38"/>
      <c r="O52" s="26" t="s">
        <v>127</v>
      </c>
      <c r="P52" s="38"/>
      <c r="Q52" s="851" t="s">
        <v>116</v>
      </c>
      <c r="R52" s="38"/>
      <c r="S52" s="848"/>
      <c r="T52" s="38"/>
      <c r="U52" s="28"/>
      <c r="V52" s="12"/>
    </row>
    <row r="53" spans="1:22" ht="12" customHeight="1">
      <c r="A53" s="12"/>
      <c r="B53" s="28"/>
      <c r="C53" s="29" t="s">
        <v>133</v>
      </c>
      <c r="D53" s="121"/>
      <c r="E53" s="603">
        <v>7.0000000000000001E-3</v>
      </c>
      <c r="F53" s="594"/>
      <c r="G53" s="603">
        <v>7.0000000000000001E-3</v>
      </c>
      <c r="H53" s="594"/>
      <c r="I53" s="603">
        <v>7.0000000000000001E-3</v>
      </c>
      <c r="J53" s="594"/>
      <c r="K53" s="603">
        <v>7.0000000000000001E-3</v>
      </c>
      <c r="L53" s="596"/>
      <c r="M53" s="604">
        <v>5.0000000000000001E-3</v>
      </c>
      <c r="N53" s="596">
        <f>M53/K53-1</f>
        <v>-0.2857142857142857</v>
      </c>
      <c r="O53" s="600">
        <v>5.1999999999999998E-3</v>
      </c>
      <c r="P53" s="596">
        <f>O53/M53-1</f>
        <v>4.0000000000000036E-2</v>
      </c>
      <c r="Q53" s="600">
        <v>5.3E-3</v>
      </c>
      <c r="R53" s="596">
        <f>Q53/O53-1</f>
        <v>1.9230769230769384E-2</v>
      </c>
      <c r="S53" s="599">
        <v>5.3E-3</v>
      </c>
      <c r="T53" s="596"/>
      <c r="U53" s="28"/>
      <c r="V53" s="12"/>
    </row>
    <row r="54" spans="1:22" ht="12" customHeight="1">
      <c r="A54" s="12"/>
      <c r="B54" s="28"/>
      <c r="C54" s="29" t="s">
        <v>134</v>
      </c>
      <c r="D54" s="121"/>
      <c r="E54" s="603">
        <v>1.06E-2</v>
      </c>
      <c r="F54" s="594"/>
      <c r="G54" s="603">
        <v>1.06E-2</v>
      </c>
      <c r="H54" s="594"/>
      <c r="I54" s="603">
        <v>1.06E-2</v>
      </c>
      <c r="J54" s="594"/>
      <c r="K54" s="603">
        <v>1.06E-2</v>
      </c>
      <c r="L54" s="596"/>
      <c r="M54" s="604">
        <v>7.0000000000000001E-3</v>
      </c>
      <c r="N54" s="596">
        <f>M54/K54-1</f>
        <v>-0.339622641509434</v>
      </c>
      <c r="O54" s="600">
        <v>7.1000000000000004E-3</v>
      </c>
      <c r="P54" s="596">
        <v>2.801120448179284E-2</v>
      </c>
      <c r="Q54" s="600">
        <v>7.4000000000000003E-3</v>
      </c>
      <c r="R54" s="596">
        <f>Q54/O54-1</f>
        <v>4.2253521126760507E-2</v>
      </c>
      <c r="S54" s="599">
        <v>7.4000000000000003E-3</v>
      </c>
      <c r="T54" s="596"/>
      <c r="U54" s="28"/>
      <c r="V54" s="12"/>
    </row>
    <row r="55" spans="1:22" ht="12" customHeight="1">
      <c r="A55" s="12"/>
      <c r="B55" s="28"/>
      <c r="C55" s="29"/>
      <c r="D55" s="29"/>
      <c r="E55" s="48"/>
      <c r="F55" s="48"/>
      <c r="G55" s="48"/>
      <c r="H55" s="48"/>
      <c r="I55" s="48"/>
      <c r="J55" s="33"/>
      <c r="K55" s="33"/>
      <c r="L55" s="33"/>
      <c r="M55" s="33"/>
      <c r="N55" s="33"/>
      <c r="O55" s="33"/>
      <c r="P55" s="33"/>
      <c r="Q55" s="462"/>
      <c r="R55" s="33"/>
      <c r="S55" s="846"/>
      <c r="T55" s="33"/>
      <c r="U55" s="28"/>
      <c r="V55" s="12"/>
    </row>
    <row r="56" spans="1:22" ht="10.5" customHeight="1">
      <c r="A56" s="12"/>
      <c r="B56" s="12"/>
      <c r="C56" s="12"/>
      <c r="D56" s="12"/>
      <c r="E56" s="12"/>
      <c r="F56" s="12"/>
      <c r="G56" s="12"/>
      <c r="H56" s="12"/>
      <c r="I56" s="12"/>
      <c r="J56" s="12"/>
      <c r="K56" s="12"/>
      <c r="L56" s="12"/>
      <c r="M56" s="12"/>
      <c r="N56" s="12"/>
      <c r="O56" s="12"/>
      <c r="P56" s="12"/>
      <c r="Q56" s="459"/>
      <c r="R56" s="12"/>
      <c r="S56" s="459"/>
      <c r="T56" s="12"/>
      <c r="U56" s="12"/>
      <c r="V56" s="12"/>
    </row>
    <row r="57" spans="1:22">
      <c r="A57" s="838"/>
      <c r="B57" s="838"/>
      <c r="C57" s="838"/>
      <c r="D57" s="839"/>
      <c r="E57" s="839"/>
      <c r="F57" s="839"/>
      <c r="G57" s="839"/>
      <c r="H57" s="839"/>
      <c r="I57" s="839"/>
      <c r="J57" s="839"/>
      <c r="K57" s="839"/>
      <c r="L57" s="839"/>
      <c r="M57" s="839"/>
      <c r="N57" s="839"/>
      <c r="O57" s="839"/>
      <c r="P57" s="839"/>
      <c r="Q57" s="840"/>
      <c r="R57" s="839"/>
      <c r="S57" s="840"/>
      <c r="T57" s="839"/>
      <c r="U57" s="838"/>
      <c r="V57" s="839"/>
    </row>
    <row r="58" spans="1:22" ht="13.5">
      <c r="B58" s="20"/>
      <c r="C58" s="25"/>
      <c r="D58" s="25"/>
      <c r="Q58" s="841"/>
      <c r="S58" s="841"/>
      <c r="U58" s="20"/>
    </row>
    <row r="59" spans="1:22" ht="13.5">
      <c r="A59" s="20"/>
      <c r="B59" s="20"/>
      <c r="C59" s="29"/>
      <c r="D59" s="29"/>
      <c r="E59" s="25"/>
      <c r="Q59" s="841"/>
      <c r="S59" s="841"/>
      <c r="U59" s="20"/>
    </row>
    <row r="60" spans="1:22" ht="13.5">
      <c r="A60" s="20"/>
      <c r="B60" s="20"/>
      <c r="C60" s="29"/>
      <c r="D60" s="29"/>
      <c r="E60" s="29"/>
      <c r="Q60" s="841"/>
      <c r="S60" s="841"/>
      <c r="U60" s="20"/>
    </row>
    <row r="61" spans="1:22" ht="13.5">
      <c r="A61" s="20"/>
      <c r="B61" s="20"/>
      <c r="C61" s="29"/>
      <c r="D61" s="29"/>
      <c r="E61" s="29"/>
      <c r="U61" s="20"/>
    </row>
    <row r="102" spans="7:25">
      <c r="G102" s="843"/>
      <c r="H102" s="843"/>
      <c r="I102" s="843"/>
      <c r="J102" s="843"/>
      <c r="K102" s="843"/>
      <c r="L102" s="843"/>
      <c r="M102" s="843"/>
      <c r="N102" s="843"/>
      <c r="O102" s="843"/>
      <c r="P102" s="843"/>
      <c r="Q102" s="844"/>
      <c r="R102" s="843"/>
      <c r="S102" s="844"/>
      <c r="T102" s="843"/>
      <c r="V102" s="843"/>
      <c r="W102" s="843"/>
      <c r="X102" s="843"/>
      <c r="Y102" s="843"/>
    </row>
    <row r="103" spans="7:25">
      <c r="G103" s="843"/>
      <c r="H103" s="843"/>
      <c r="I103" s="843"/>
      <c r="J103" s="843"/>
      <c r="K103" s="843"/>
      <c r="L103" s="843"/>
      <c r="M103" s="843"/>
      <c r="N103" s="843"/>
      <c r="O103" s="843"/>
      <c r="P103" s="843"/>
      <c r="Q103" s="844"/>
      <c r="R103" s="843"/>
      <c r="S103" s="844"/>
      <c r="T103" s="843"/>
      <c r="V103" s="843"/>
      <c r="W103" s="843"/>
      <c r="X103" s="843"/>
      <c r="Y103" s="843"/>
    </row>
    <row r="104" spans="7:25">
      <c r="G104" s="843"/>
      <c r="H104" s="843"/>
      <c r="I104" s="843"/>
      <c r="J104" s="843"/>
      <c r="K104" s="843"/>
      <c r="L104" s="843"/>
      <c r="M104" s="843"/>
      <c r="N104" s="843"/>
      <c r="O104" s="843"/>
      <c r="P104" s="843"/>
      <c r="Q104" s="844"/>
      <c r="R104" s="843"/>
      <c r="S104" s="844"/>
      <c r="T104" s="843"/>
      <c r="V104" s="843"/>
      <c r="W104" s="843"/>
      <c r="X104" s="843"/>
      <c r="Y104" s="843"/>
    </row>
    <row r="105" spans="7:25">
      <c r="G105" s="843"/>
      <c r="H105" s="843"/>
      <c r="I105" s="843"/>
      <c r="J105" s="843"/>
      <c r="K105" s="843"/>
      <c r="L105" s="843"/>
      <c r="M105" s="843"/>
      <c r="N105" s="843"/>
      <c r="O105" s="843"/>
      <c r="P105" s="843"/>
      <c r="Q105" s="844"/>
      <c r="R105" s="843"/>
      <c r="S105" s="844"/>
      <c r="T105" s="843"/>
      <c r="V105" s="843"/>
      <c r="W105" s="843"/>
      <c r="X105" s="843"/>
      <c r="Y105" s="843"/>
    </row>
    <row r="106" spans="7:25">
      <c r="G106" s="843"/>
      <c r="H106" s="843"/>
      <c r="I106" s="843"/>
      <c r="J106" s="843"/>
      <c r="K106" s="843"/>
      <c r="L106" s="843"/>
      <c r="M106" s="843"/>
      <c r="N106" s="843"/>
      <c r="O106" s="843"/>
      <c r="P106" s="843"/>
      <c r="Q106" s="844"/>
      <c r="R106" s="843"/>
      <c r="S106" s="844"/>
      <c r="T106" s="843"/>
      <c r="V106" s="843"/>
      <c r="W106" s="843"/>
      <c r="X106" s="843"/>
      <c r="Y106" s="843"/>
    </row>
    <row r="107" spans="7:25">
      <c r="G107" s="843"/>
      <c r="H107" s="843"/>
      <c r="I107" s="843"/>
      <c r="J107" s="843"/>
      <c r="K107" s="843"/>
      <c r="L107" s="843"/>
      <c r="M107" s="843"/>
      <c r="N107" s="843"/>
      <c r="O107" s="843"/>
      <c r="P107" s="843"/>
      <c r="Q107" s="844"/>
      <c r="R107" s="843"/>
      <c r="S107" s="844"/>
      <c r="T107" s="843"/>
      <c r="V107" s="843"/>
      <c r="W107" s="843"/>
      <c r="X107" s="843"/>
      <c r="Y107" s="843"/>
    </row>
    <row r="108" spans="7:25">
      <c r="G108" s="843"/>
      <c r="H108" s="843"/>
      <c r="I108" s="843"/>
      <c r="J108" s="843"/>
      <c r="K108" s="843"/>
      <c r="L108" s="843"/>
      <c r="M108" s="843"/>
      <c r="N108" s="843"/>
      <c r="O108" s="843"/>
      <c r="P108" s="843"/>
      <c r="Q108" s="844"/>
      <c r="R108" s="843"/>
      <c r="S108" s="844"/>
      <c r="T108" s="843"/>
      <c r="V108" s="843"/>
      <c r="W108" s="843"/>
      <c r="X108" s="843"/>
      <c r="Y108" s="843"/>
    </row>
    <row r="109" spans="7:25">
      <c r="G109" s="843"/>
      <c r="H109" s="843"/>
      <c r="I109" s="843"/>
      <c r="J109" s="30"/>
      <c r="K109" s="31"/>
      <c r="L109" s="843"/>
      <c r="M109" s="31"/>
      <c r="N109" s="843"/>
      <c r="O109" s="31"/>
      <c r="P109" s="843"/>
      <c r="Q109" s="844"/>
      <c r="R109" s="843"/>
      <c r="S109" s="844"/>
      <c r="T109" s="843"/>
      <c r="V109" s="843"/>
      <c r="W109" s="843"/>
      <c r="X109" s="843"/>
      <c r="Y109" s="843"/>
    </row>
    <row r="110" spans="7:25">
      <c r="G110" s="843"/>
      <c r="H110" s="843"/>
      <c r="I110" s="843"/>
      <c r="J110" s="30"/>
      <c r="K110" s="31"/>
      <c r="L110" s="843"/>
      <c r="M110" s="31"/>
      <c r="N110" s="843"/>
      <c r="O110" s="31"/>
      <c r="P110" s="843"/>
      <c r="Q110" s="844"/>
      <c r="R110" s="843"/>
      <c r="S110" s="844"/>
      <c r="T110" s="843"/>
      <c r="V110" s="843"/>
      <c r="W110" s="843"/>
      <c r="X110" s="843"/>
      <c r="Y110" s="843"/>
    </row>
    <row r="111" spans="7:25">
      <c r="G111" s="843"/>
      <c r="H111" s="843"/>
      <c r="I111" s="843"/>
      <c r="J111" s="30"/>
      <c r="K111" s="31"/>
      <c r="L111" s="843"/>
      <c r="M111" s="31"/>
      <c r="N111" s="843"/>
      <c r="O111" s="31"/>
      <c r="P111" s="843"/>
      <c r="Q111" s="844"/>
      <c r="R111" s="843"/>
      <c r="S111" s="844"/>
      <c r="T111" s="843"/>
      <c r="V111" s="843"/>
      <c r="W111" s="843"/>
      <c r="X111" s="843"/>
      <c r="Y111" s="843"/>
    </row>
    <row r="112" spans="7:25">
      <c r="G112" s="843"/>
      <c r="H112" s="843"/>
      <c r="I112" s="843"/>
      <c r="J112" s="30"/>
      <c r="K112" s="31"/>
      <c r="L112" s="843"/>
      <c r="M112" s="31"/>
      <c r="N112" s="843"/>
      <c r="O112" s="31"/>
      <c r="P112" s="843"/>
      <c r="Q112" s="844"/>
      <c r="R112" s="843"/>
      <c r="S112" s="844"/>
      <c r="T112" s="843"/>
      <c r="V112" s="843"/>
      <c r="W112" s="843"/>
      <c r="X112" s="843"/>
      <c r="Y112" s="843"/>
    </row>
    <row r="113" spans="7:25">
      <c r="G113" s="843"/>
      <c r="H113" s="843"/>
      <c r="I113" s="843"/>
      <c r="J113" s="843"/>
      <c r="K113" s="843"/>
      <c r="L113" s="843"/>
      <c r="M113" s="843"/>
      <c r="N113" s="843"/>
      <c r="O113" s="843"/>
      <c r="P113" s="843"/>
      <c r="Q113" s="844"/>
      <c r="R113" s="843"/>
      <c r="S113" s="844"/>
      <c r="T113" s="843"/>
      <c r="V113" s="843"/>
      <c r="W113" s="843"/>
      <c r="X113" s="843"/>
      <c r="Y113" s="843"/>
    </row>
    <row r="114" spans="7:25">
      <c r="G114" s="843"/>
      <c r="H114" s="843"/>
      <c r="I114" s="843"/>
      <c r="J114" s="843"/>
      <c r="K114" s="843"/>
      <c r="L114" s="843"/>
      <c r="M114" s="843"/>
      <c r="N114" s="843"/>
      <c r="O114" s="843"/>
      <c r="P114" s="843"/>
      <c r="Q114" s="844"/>
      <c r="R114" s="843"/>
      <c r="S114" s="844"/>
      <c r="T114" s="843"/>
      <c r="V114" s="843"/>
      <c r="W114" s="843"/>
      <c r="X114" s="843"/>
      <c r="Y114" s="843"/>
    </row>
    <row r="115" spans="7:25">
      <c r="G115" s="843"/>
      <c r="H115" s="843"/>
      <c r="I115" s="843"/>
      <c r="J115" s="843"/>
      <c r="K115" s="843"/>
      <c r="L115" s="843"/>
      <c r="M115" s="843"/>
      <c r="N115" s="843"/>
      <c r="O115" s="843"/>
      <c r="P115" s="843"/>
      <c r="Q115" s="844"/>
      <c r="R115" s="843"/>
      <c r="S115" s="844"/>
      <c r="T115" s="843"/>
      <c r="V115" s="843"/>
      <c r="W115" s="843"/>
      <c r="X115" s="843"/>
      <c r="Y115" s="843"/>
    </row>
    <row r="116" spans="7:25">
      <c r="G116" s="843"/>
      <c r="H116" s="843"/>
      <c r="I116" s="843"/>
      <c r="J116" s="843"/>
      <c r="K116" s="843"/>
      <c r="L116" s="843"/>
      <c r="M116" s="843"/>
      <c r="N116" s="843"/>
      <c r="O116" s="843"/>
      <c r="P116" s="843"/>
      <c r="Q116" s="844"/>
      <c r="R116" s="843"/>
      <c r="S116" s="844"/>
      <c r="T116" s="843"/>
      <c r="V116" s="843"/>
      <c r="W116" s="843"/>
      <c r="X116" s="843"/>
      <c r="Y116" s="843"/>
    </row>
    <row r="117" spans="7:25">
      <c r="G117" s="843"/>
      <c r="H117" s="843"/>
      <c r="I117" s="843"/>
      <c r="J117" s="843"/>
      <c r="K117" s="843"/>
      <c r="L117" s="843"/>
      <c r="M117" s="843"/>
      <c r="N117" s="843"/>
      <c r="O117" s="843"/>
      <c r="P117" s="843"/>
      <c r="Q117" s="844"/>
      <c r="R117" s="843"/>
      <c r="S117" s="844"/>
      <c r="T117" s="843"/>
      <c r="V117" s="843"/>
      <c r="W117" s="843"/>
      <c r="X117" s="843"/>
      <c r="Y117" s="843"/>
    </row>
    <row r="118" spans="7:25">
      <c r="G118" s="843"/>
      <c r="H118" s="843"/>
      <c r="I118" s="843"/>
      <c r="J118" s="843"/>
      <c r="K118" s="843"/>
      <c r="L118" s="843"/>
      <c r="M118" s="843"/>
      <c r="N118" s="843"/>
      <c r="O118" s="843"/>
      <c r="P118" s="843"/>
      <c r="Q118" s="844"/>
      <c r="R118" s="843"/>
      <c r="S118" s="844"/>
      <c r="T118" s="843"/>
      <c r="V118" s="843"/>
      <c r="W118" s="843"/>
      <c r="X118" s="843"/>
      <c r="Y118" s="843"/>
    </row>
    <row r="119" spans="7:25">
      <c r="G119" s="843"/>
      <c r="H119" s="843"/>
      <c r="I119" s="843"/>
      <c r="J119" s="843"/>
      <c r="K119" s="843"/>
      <c r="L119" s="843"/>
      <c r="M119" s="843"/>
      <c r="N119" s="843"/>
      <c r="O119" s="843"/>
      <c r="P119" s="843"/>
      <c r="Q119" s="844"/>
      <c r="R119" s="843"/>
      <c r="S119" s="844"/>
      <c r="T119" s="843"/>
      <c r="V119" s="843"/>
      <c r="W119" s="843"/>
      <c r="X119" s="843"/>
      <c r="Y119" s="843"/>
    </row>
    <row r="120" spans="7:25">
      <c r="G120" s="843"/>
      <c r="H120" s="843"/>
      <c r="I120" s="843"/>
      <c r="J120" s="843"/>
      <c r="K120" s="843"/>
      <c r="L120" s="843"/>
      <c r="M120" s="843"/>
      <c r="N120" s="843"/>
      <c r="O120" s="843"/>
      <c r="P120" s="843"/>
      <c r="Q120" s="844"/>
      <c r="R120" s="843"/>
      <c r="S120" s="844"/>
      <c r="T120" s="843"/>
      <c r="V120" s="843"/>
      <c r="W120" s="843"/>
      <c r="X120" s="843"/>
      <c r="Y120" s="843"/>
    </row>
    <row r="121" spans="7:25">
      <c r="G121" s="843"/>
      <c r="H121" s="843"/>
      <c r="I121" s="843"/>
      <c r="J121" s="843"/>
      <c r="K121" s="843"/>
      <c r="L121" s="843"/>
      <c r="M121" s="843"/>
      <c r="N121" s="843"/>
      <c r="O121" s="843"/>
      <c r="P121" s="843"/>
      <c r="Q121" s="844"/>
      <c r="R121" s="843"/>
      <c r="S121" s="844"/>
      <c r="T121" s="843"/>
      <c r="V121" s="843"/>
      <c r="W121" s="843"/>
      <c r="X121" s="843"/>
      <c r="Y121" s="843"/>
    </row>
    <row r="122" spans="7:25">
      <c r="G122" s="843"/>
      <c r="H122" s="843"/>
      <c r="I122" s="843"/>
      <c r="J122" s="843"/>
      <c r="K122" s="843"/>
      <c r="L122" s="843"/>
      <c r="M122" s="843"/>
      <c r="N122" s="843"/>
      <c r="O122" s="843"/>
      <c r="P122" s="843"/>
      <c r="Q122" s="844"/>
      <c r="R122" s="843"/>
      <c r="S122" s="844"/>
      <c r="T122" s="843"/>
      <c r="V122" s="843"/>
      <c r="W122" s="843"/>
      <c r="X122" s="843"/>
      <c r="Y122" s="843"/>
    </row>
    <row r="123" spans="7:25">
      <c r="G123" s="843"/>
      <c r="H123" s="843"/>
      <c r="I123" s="843"/>
      <c r="J123" s="843"/>
      <c r="K123" s="843"/>
      <c r="L123" s="843"/>
      <c r="M123" s="843"/>
      <c r="N123" s="843"/>
      <c r="O123" s="843"/>
      <c r="P123" s="843"/>
      <c r="Q123" s="844"/>
      <c r="R123" s="843"/>
      <c r="S123" s="844"/>
      <c r="T123" s="843"/>
      <c r="V123" s="843"/>
      <c r="W123" s="843"/>
      <c r="X123" s="843"/>
      <c r="Y123" s="843"/>
    </row>
    <row r="126" spans="7:25">
      <c r="J126" s="833" t="e">
        <f>D126/M126-1</f>
        <v>#DIV/0!</v>
      </c>
    </row>
    <row r="138" spans="10:10" s="833" customFormat="1">
      <c r="J138" s="833" t="e">
        <f>D138/M138-1</f>
        <v>#DIV/0!</v>
      </c>
    </row>
  </sheetData>
  <sheetProtection password="8355" sheet="1" objects="1" scenarios="1"/>
  <printOptions horizontalCentered="1"/>
  <pageMargins left="0.74803149606299213" right="0.74803149606299213" top="0.98425196850393704" bottom="0.98425196850393704" header="0.51181102362204722" footer="0.51181102362204722"/>
  <pageSetup paperSize="9" scale="60" fitToHeight="0" orientation="landscape" r:id="rId1"/>
  <headerFooter alignWithMargins="0">
    <oddHeader>&amp;CKPN Investor Relations</oddHeader>
    <oddFooter>&amp;L&amp;8Q2 2012&amp;C&amp;8&amp;A&amp;R&amp;8                   &amp;P/&amp;N</oddFooter>
  </headerFooter>
  <rowBreaks count="1" manualBreakCount="1">
    <brk id="56" max="17" man="1"/>
  </rowBreaks>
  <colBreaks count="1" manualBreakCount="1">
    <brk id="2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4"/>
  <sheetViews>
    <sheetView view="pageBreakPreview" zoomScale="90" zoomScaleNormal="100" zoomScaleSheetLayoutView="90" workbookViewId="0"/>
  </sheetViews>
  <sheetFormatPr defaultRowHeight="12"/>
  <cols>
    <col min="1" max="2" width="1.7109375" style="154" customWidth="1"/>
    <col min="3" max="3" width="47" style="154" customWidth="1"/>
    <col min="4" max="6" width="8.7109375" style="154" customWidth="1"/>
    <col min="7" max="7" width="1.7109375" style="193" customWidth="1"/>
    <col min="8" max="9" width="8.7109375" style="208" customWidth="1"/>
    <col min="10" max="10" width="1.7109375" style="193" customWidth="1"/>
    <col min="11" max="16" width="8.7109375" style="154" customWidth="1"/>
    <col min="17" max="18" width="1.7109375" style="154" customWidth="1"/>
    <col min="19" max="16384" width="9.140625" style="154"/>
  </cols>
  <sheetData>
    <row r="1" spans="1:30" ht="9" customHeight="1">
      <c r="A1" s="152"/>
      <c r="B1" s="152"/>
      <c r="C1" s="152"/>
      <c r="D1" s="152"/>
      <c r="E1" s="152"/>
      <c r="F1" s="152"/>
      <c r="G1" s="152"/>
      <c r="H1" s="153"/>
      <c r="I1" s="153"/>
      <c r="J1" s="152"/>
      <c r="K1" s="152"/>
      <c r="L1" s="152"/>
      <c r="M1" s="152"/>
      <c r="N1" s="152"/>
      <c r="O1" s="152"/>
      <c r="P1" s="152"/>
      <c r="Q1" s="152"/>
      <c r="R1" s="152"/>
    </row>
    <row r="2" spans="1:30">
      <c r="A2" s="155"/>
      <c r="B2" s="156"/>
      <c r="C2" s="157" t="s">
        <v>0</v>
      </c>
      <c r="D2" s="233" t="s">
        <v>533</v>
      </c>
      <c r="E2" s="159" t="s">
        <v>532</v>
      </c>
      <c r="F2" s="160" t="s">
        <v>436</v>
      </c>
      <c r="G2" s="160"/>
      <c r="H2" s="893" t="s">
        <v>516</v>
      </c>
      <c r="I2" s="776" t="s">
        <v>516</v>
      </c>
      <c r="J2" s="160"/>
      <c r="K2" s="127">
        <v>2011</v>
      </c>
      <c r="L2" s="160" t="s">
        <v>390</v>
      </c>
      <c r="M2" s="160" t="s">
        <v>356</v>
      </c>
      <c r="N2" s="233" t="s">
        <v>531</v>
      </c>
      <c r="O2" s="159" t="s">
        <v>312</v>
      </c>
      <c r="P2" s="160" t="s">
        <v>302</v>
      </c>
      <c r="Q2" s="161"/>
      <c r="R2" s="155"/>
    </row>
    <row r="3" spans="1:30">
      <c r="A3" s="152"/>
      <c r="B3" s="162"/>
      <c r="C3" s="145" t="s">
        <v>1</v>
      </c>
      <c r="D3" s="158"/>
      <c r="E3" s="159"/>
      <c r="F3" s="142"/>
      <c r="G3" s="142"/>
      <c r="H3" s="894" t="s">
        <v>534</v>
      </c>
      <c r="I3" s="777" t="s">
        <v>535</v>
      </c>
      <c r="J3" s="142"/>
      <c r="K3" s="142"/>
      <c r="L3" s="142"/>
      <c r="M3" s="142"/>
      <c r="N3" s="158"/>
      <c r="O3" s="159"/>
      <c r="P3" s="142"/>
      <c r="Q3" s="148"/>
      <c r="R3" s="152"/>
    </row>
    <row r="4" spans="1:30">
      <c r="A4" s="164"/>
      <c r="B4" s="165"/>
      <c r="C4" s="166"/>
      <c r="D4" s="167"/>
      <c r="E4" s="168"/>
      <c r="F4" s="163"/>
      <c r="G4" s="163"/>
      <c r="H4" s="895"/>
      <c r="I4" s="720"/>
      <c r="J4" s="142"/>
      <c r="K4" s="163"/>
      <c r="L4" s="163"/>
      <c r="M4" s="163"/>
      <c r="N4" s="167"/>
      <c r="O4" s="168"/>
      <c r="P4" s="163"/>
      <c r="Q4" s="148"/>
      <c r="R4" s="164"/>
    </row>
    <row r="5" spans="1:30">
      <c r="A5" s="152"/>
      <c r="B5" s="170"/>
      <c r="C5" s="163" t="s">
        <v>2</v>
      </c>
      <c r="D5" s="475">
        <f>F5+E5</f>
        <v>6312</v>
      </c>
      <c r="E5" s="707">
        <v>3154</v>
      </c>
      <c r="F5" s="324">
        <v>3158</v>
      </c>
      <c r="G5" s="324"/>
      <c r="H5" s="896">
        <f>D5/N5-1</f>
        <v>-2.4571163653222095E-2</v>
      </c>
      <c r="I5" s="778">
        <f>E5/O5-1</f>
        <v>-3.7240537240537219E-2</v>
      </c>
      <c r="J5" s="324"/>
      <c r="K5" s="324">
        <f>P5+O5+M5+L5</f>
        <v>13022</v>
      </c>
      <c r="L5" s="324">
        <v>3295</v>
      </c>
      <c r="M5" s="324">
        <v>3256</v>
      </c>
      <c r="N5" s="475">
        <f>O5+P5</f>
        <v>6471</v>
      </c>
      <c r="O5" s="707">
        <v>3276</v>
      </c>
      <c r="P5" s="324">
        <v>3195</v>
      </c>
      <c r="Q5" s="150"/>
      <c r="R5" s="152"/>
    </row>
    <row r="6" spans="1:30">
      <c r="A6" s="152"/>
      <c r="B6" s="170"/>
      <c r="C6" s="171" t="s">
        <v>3</v>
      </c>
      <c r="D6" s="475">
        <f t="shared" ref="D6:D33" si="0">F6+E6</f>
        <v>71</v>
      </c>
      <c r="E6" s="707">
        <v>38</v>
      </c>
      <c r="F6" s="324">
        <v>33</v>
      </c>
      <c r="G6" s="324"/>
      <c r="H6" s="982">
        <f t="shared" ref="H6:H36" si="1">D6/N6-1</f>
        <v>0.31481481481481488</v>
      </c>
      <c r="I6" s="778" t="s">
        <v>575</v>
      </c>
      <c r="J6" s="324"/>
      <c r="K6" s="324">
        <f t="shared" ref="K6:K36" si="2">P6+O6+M6+L6</f>
        <v>141</v>
      </c>
      <c r="L6" s="324">
        <v>80</v>
      </c>
      <c r="M6" s="324">
        <v>7</v>
      </c>
      <c r="N6" s="475">
        <f t="shared" ref="N6:N36" si="3">O6+P6</f>
        <v>54</v>
      </c>
      <c r="O6" s="707">
        <v>14</v>
      </c>
      <c r="P6" s="324">
        <v>40</v>
      </c>
      <c r="Q6" s="150"/>
      <c r="R6" s="152"/>
    </row>
    <row r="7" spans="1:30" s="172" customFormat="1">
      <c r="A7" s="155"/>
      <c r="B7" s="142"/>
      <c r="C7" s="142" t="s">
        <v>4</v>
      </c>
      <c r="D7" s="476">
        <f t="shared" si="0"/>
        <v>6383</v>
      </c>
      <c r="E7" s="708">
        <f>E5+E6</f>
        <v>3192</v>
      </c>
      <c r="F7" s="329">
        <f>F5+F6</f>
        <v>3191</v>
      </c>
      <c r="G7" s="329"/>
      <c r="H7" s="897">
        <f t="shared" si="1"/>
        <v>-2.1762452107279673E-2</v>
      </c>
      <c r="I7" s="779">
        <f t="shared" ref="I7:I36" si="4">E7/O7-1</f>
        <v>-2.9787234042553234E-2</v>
      </c>
      <c r="J7" s="329"/>
      <c r="K7" s="329">
        <f t="shared" si="2"/>
        <v>13163</v>
      </c>
      <c r="L7" s="329">
        <f>L5+L6</f>
        <v>3375</v>
      </c>
      <c r="M7" s="329">
        <f>M5+M6</f>
        <v>3263</v>
      </c>
      <c r="N7" s="476">
        <f t="shared" si="3"/>
        <v>6525</v>
      </c>
      <c r="O7" s="708">
        <f>O5+O6</f>
        <v>3290</v>
      </c>
      <c r="P7" s="329">
        <f>P5+P6</f>
        <v>3235</v>
      </c>
      <c r="Q7" s="136"/>
      <c r="R7" s="155"/>
    </row>
    <row r="8" spans="1:30">
      <c r="A8" s="152"/>
      <c r="B8" s="163"/>
      <c r="C8" s="163"/>
      <c r="D8" s="475"/>
      <c r="E8" s="709"/>
      <c r="F8" s="324"/>
      <c r="G8" s="324"/>
      <c r="H8" s="896"/>
      <c r="I8" s="778"/>
      <c r="J8" s="324"/>
      <c r="K8" s="324"/>
      <c r="L8" s="324"/>
      <c r="M8" s="324"/>
      <c r="N8" s="475"/>
      <c r="O8" s="709"/>
      <c r="P8" s="324"/>
      <c r="Q8" s="150"/>
      <c r="R8" s="152"/>
    </row>
    <row r="9" spans="1:30">
      <c r="A9" s="152"/>
      <c r="B9" s="170"/>
      <c r="C9" s="171" t="s">
        <v>363</v>
      </c>
      <c r="D9" s="475">
        <f t="shared" si="0"/>
        <v>1012</v>
      </c>
      <c r="E9" s="707">
        <v>480</v>
      </c>
      <c r="F9" s="324">
        <v>532</v>
      </c>
      <c r="G9" s="324"/>
      <c r="H9" s="896">
        <f t="shared" si="1"/>
        <v>6.7510548523206815E-2</v>
      </c>
      <c r="I9" s="778">
        <f t="shared" si="4"/>
        <v>1.9108280254777066E-2</v>
      </c>
      <c r="J9" s="324"/>
      <c r="K9" s="324">
        <f t="shared" si="2"/>
        <v>1874</v>
      </c>
      <c r="L9" s="324">
        <v>480</v>
      </c>
      <c r="M9" s="324">
        <v>446</v>
      </c>
      <c r="N9" s="475">
        <f t="shared" si="3"/>
        <v>948</v>
      </c>
      <c r="O9" s="707">
        <v>471</v>
      </c>
      <c r="P9" s="324">
        <v>477</v>
      </c>
      <c r="Q9" s="150"/>
      <c r="R9" s="152"/>
      <c r="S9" s="207"/>
      <c r="T9" s="173"/>
      <c r="U9" s="173"/>
      <c r="AD9" s="173"/>
    </row>
    <row r="10" spans="1:30">
      <c r="A10" s="152"/>
      <c r="B10" s="170"/>
      <c r="C10" s="171" t="s">
        <v>270</v>
      </c>
      <c r="D10" s="475">
        <f t="shared" si="0"/>
        <v>500</v>
      </c>
      <c r="E10" s="707">
        <v>236</v>
      </c>
      <c r="F10" s="324">
        <v>264</v>
      </c>
      <c r="G10" s="324"/>
      <c r="H10" s="896">
        <f t="shared" si="1"/>
        <v>2.0408163265306145E-2</v>
      </c>
      <c r="I10" s="778">
        <f t="shared" si="4"/>
        <v>1.7241379310344751E-2</v>
      </c>
      <c r="J10" s="324"/>
      <c r="K10" s="324">
        <f t="shared" si="2"/>
        <v>1005</v>
      </c>
      <c r="L10" s="324">
        <v>285</v>
      </c>
      <c r="M10" s="324">
        <v>230</v>
      </c>
      <c r="N10" s="475">
        <f t="shared" si="3"/>
        <v>490</v>
      </c>
      <c r="O10" s="707">
        <v>232</v>
      </c>
      <c r="P10" s="324">
        <v>258</v>
      </c>
      <c r="Q10" s="150"/>
      <c r="R10" s="152"/>
      <c r="S10" s="207"/>
      <c r="T10" s="173"/>
      <c r="U10" s="173"/>
      <c r="AD10" s="173"/>
    </row>
    <row r="11" spans="1:30">
      <c r="A11" s="152"/>
      <c r="B11" s="170"/>
      <c r="C11" s="171" t="s">
        <v>5</v>
      </c>
      <c r="D11" s="475">
        <f t="shared" si="0"/>
        <v>2285</v>
      </c>
      <c r="E11" s="707">
        <v>1142</v>
      </c>
      <c r="F11" s="324">
        <v>1143</v>
      </c>
      <c r="G11" s="324"/>
      <c r="H11" s="896">
        <f t="shared" si="1"/>
        <v>1.9179304192685098E-2</v>
      </c>
      <c r="I11" s="778">
        <f t="shared" si="4"/>
        <v>5.2816901408450079E-3</v>
      </c>
      <c r="J11" s="324"/>
      <c r="K11" s="324">
        <f t="shared" si="2"/>
        <v>4503</v>
      </c>
      <c r="L11" s="324">
        <v>1127</v>
      </c>
      <c r="M11" s="324">
        <v>1134</v>
      </c>
      <c r="N11" s="475">
        <f t="shared" si="3"/>
        <v>2242</v>
      </c>
      <c r="O11" s="707">
        <v>1136</v>
      </c>
      <c r="P11" s="324">
        <v>1106</v>
      </c>
      <c r="Q11" s="150"/>
      <c r="R11" s="152"/>
      <c r="S11" s="207"/>
      <c r="T11" s="173"/>
      <c r="U11" s="173"/>
      <c r="AD11" s="173"/>
    </row>
    <row r="12" spans="1:30">
      <c r="A12" s="152"/>
      <c r="B12" s="170"/>
      <c r="C12" s="171" t="s">
        <v>6</v>
      </c>
      <c r="D12" s="475">
        <f t="shared" si="0"/>
        <v>-57</v>
      </c>
      <c r="E12" s="707">
        <v>-29</v>
      </c>
      <c r="F12" s="324">
        <v>-28</v>
      </c>
      <c r="G12" s="324"/>
      <c r="H12" s="896">
        <f t="shared" si="1"/>
        <v>-3.3898305084745783E-2</v>
      </c>
      <c r="I12" s="778">
        <f t="shared" si="4"/>
        <v>-3.3333333333333326E-2</v>
      </c>
      <c r="J12" s="324"/>
      <c r="K12" s="324">
        <f t="shared" si="2"/>
        <v>-116</v>
      </c>
      <c r="L12" s="324">
        <v>-31</v>
      </c>
      <c r="M12" s="324">
        <v>-26</v>
      </c>
      <c r="N12" s="475">
        <f t="shared" si="3"/>
        <v>-59</v>
      </c>
      <c r="O12" s="707">
        <v>-30</v>
      </c>
      <c r="P12" s="324">
        <v>-29</v>
      </c>
      <c r="Q12" s="150"/>
      <c r="R12" s="152"/>
      <c r="S12" s="207"/>
      <c r="T12" s="173"/>
      <c r="U12" s="173"/>
      <c r="AD12" s="173"/>
    </row>
    <row r="13" spans="1:30">
      <c r="A13" s="152"/>
      <c r="B13" s="170"/>
      <c r="C13" s="171" t="s">
        <v>7</v>
      </c>
      <c r="D13" s="475">
        <f t="shared" si="0"/>
        <v>400</v>
      </c>
      <c r="E13" s="707">
        <v>224</v>
      </c>
      <c r="F13" s="324">
        <v>176</v>
      </c>
      <c r="G13" s="324"/>
      <c r="H13" s="982">
        <f t="shared" si="1"/>
        <v>0.2232415902140672</v>
      </c>
      <c r="I13" s="998">
        <f t="shared" si="4"/>
        <v>0.2947976878612717</v>
      </c>
      <c r="J13" s="324"/>
      <c r="K13" s="324">
        <f t="shared" si="2"/>
        <v>759</v>
      </c>
      <c r="L13" s="324">
        <v>198</v>
      </c>
      <c r="M13" s="324">
        <v>234</v>
      </c>
      <c r="N13" s="475">
        <f t="shared" si="3"/>
        <v>327</v>
      </c>
      <c r="O13" s="707">
        <v>173</v>
      </c>
      <c r="P13" s="324">
        <v>154</v>
      </c>
      <c r="Q13" s="150"/>
      <c r="R13" s="152"/>
      <c r="S13" s="207"/>
      <c r="T13" s="173"/>
      <c r="U13" s="173"/>
      <c r="AD13" s="173"/>
    </row>
    <row r="14" spans="1:30" ht="14.25">
      <c r="A14" s="152"/>
      <c r="B14" s="170"/>
      <c r="C14" s="171" t="s">
        <v>277</v>
      </c>
      <c r="D14" s="475">
        <f t="shared" si="0"/>
        <v>668</v>
      </c>
      <c r="E14" s="707">
        <v>337</v>
      </c>
      <c r="F14" s="324">
        <v>331</v>
      </c>
      <c r="G14" s="324"/>
      <c r="H14" s="896">
        <f t="shared" si="1"/>
        <v>-4.4349070100143106E-2</v>
      </c>
      <c r="I14" s="778">
        <f t="shared" si="4"/>
        <v>-4.2613636363636354E-2</v>
      </c>
      <c r="J14" s="324"/>
      <c r="K14" s="324">
        <f t="shared" si="2"/>
        <v>1540</v>
      </c>
      <c r="L14" s="324">
        <v>470</v>
      </c>
      <c r="M14" s="324">
        <v>371</v>
      </c>
      <c r="N14" s="475">
        <f t="shared" si="3"/>
        <v>699</v>
      </c>
      <c r="O14" s="707">
        <v>352</v>
      </c>
      <c r="P14" s="324">
        <v>347</v>
      </c>
      <c r="Q14" s="150"/>
      <c r="R14" s="152"/>
      <c r="S14" s="207"/>
      <c r="T14" s="173"/>
      <c r="U14" s="173"/>
      <c r="AD14" s="173"/>
    </row>
    <row r="15" spans="1:30" ht="14.25">
      <c r="A15" s="152"/>
      <c r="B15" s="170"/>
      <c r="C15" s="171" t="s">
        <v>448</v>
      </c>
      <c r="D15" s="475">
        <f t="shared" si="0"/>
        <v>420</v>
      </c>
      <c r="E15" s="707">
        <v>211</v>
      </c>
      <c r="F15" s="324">
        <v>209</v>
      </c>
      <c r="G15" s="324"/>
      <c r="H15" s="896">
        <f t="shared" si="1"/>
        <v>-4.7393364928910442E-3</v>
      </c>
      <c r="I15" s="778">
        <f t="shared" si="4"/>
        <v>-4.7169811320755262E-3</v>
      </c>
      <c r="J15" s="324"/>
      <c r="K15" s="324">
        <f t="shared" si="2"/>
        <v>1049</v>
      </c>
      <c r="L15" s="324">
        <v>410</v>
      </c>
      <c r="M15" s="324">
        <v>217</v>
      </c>
      <c r="N15" s="475">
        <f t="shared" si="3"/>
        <v>422</v>
      </c>
      <c r="O15" s="707">
        <v>212</v>
      </c>
      <c r="P15" s="324">
        <v>210</v>
      </c>
      <c r="Q15" s="150"/>
      <c r="R15" s="152"/>
      <c r="S15" s="207"/>
      <c r="T15" s="645"/>
      <c r="U15" s="173"/>
      <c r="AD15" s="173"/>
    </row>
    <row r="16" spans="1:30" s="172" customFormat="1">
      <c r="A16" s="155"/>
      <c r="B16" s="142"/>
      <c r="C16" s="142" t="s">
        <v>8</v>
      </c>
      <c r="D16" s="476">
        <f t="shared" si="0"/>
        <v>5228</v>
      </c>
      <c r="E16" s="710">
        <f>E9+E10+E11+E12+E13+E14+E15</f>
        <v>2601</v>
      </c>
      <c r="F16" s="330">
        <f>F9+F10+F11+F12+F13+F14+F15</f>
        <v>2627</v>
      </c>
      <c r="G16" s="330"/>
      <c r="H16" s="897">
        <f t="shared" si="1"/>
        <v>3.1367133556914562E-2</v>
      </c>
      <c r="I16" s="779">
        <f t="shared" si="4"/>
        <v>2.1602513747054131E-2</v>
      </c>
      <c r="J16" s="330"/>
      <c r="K16" s="330">
        <f t="shared" si="2"/>
        <v>10614</v>
      </c>
      <c r="L16" s="330">
        <f>L9+L10+L11+L12+L13+L14+L15</f>
        <v>2939</v>
      </c>
      <c r="M16" s="330">
        <f>M9+M10+M11+M12+M13+M14+M15</f>
        <v>2606</v>
      </c>
      <c r="N16" s="476">
        <f t="shared" si="3"/>
        <v>5069</v>
      </c>
      <c r="O16" s="710">
        <f>O9+O10+O11+O12+O13+O14+O15</f>
        <v>2546</v>
      </c>
      <c r="P16" s="330">
        <f>P9+P10+P11+P12+P13+P14+P15</f>
        <v>2523</v>
      </c>
      <c r="Q16" s="136"/>
      <c r="R16" s="155"/>
      <c r="S16" s="207"/>
      <c r="T16" s="174"/>
      <c r="U16" s="174"/>
      <c r="AD16" s="174"/>
    </row>
    <row r="17" spans="1:30">
      <c r="A17" s="152"/>
      <c r="B17" s="163"/>
      <c r="C17" s="163"/>
      <c r="D17" s="475"/>
      <c r="E17" s="711"/>
      <c r="F17" s="324"/>
      <c r="G17" s="324"/>
      <c r="H17" s="896"/>
      <c r="I17" s="778"/>
      <c r="J17" s="324"/>
      <c r="K17" s="324"/>
      <c r="L17" s="324"/>
      <c r="M17" s="324"/>
      <c r="N17" s="475"/>
      <c r="O17" s="711"/>
      <c r="P17" s="324"/>
      <c r="Q17" s="150"/>
      <c r="R17" s="152"/>
      <c r="AD17" s="173"/>
    </row>
    <row r="18" spans="1:30" s="172" customFormat="1">
      <c r="A18" s="155"/>
      <c r="B18" s="142"/>
      <c r="C18" s="142" t="s">
        <v>9</v>
      </c>
      <c r="D18" s="476">
        <f t="shared" si="0"/>
        <v>1155</v>
      </c>
      <c r="E18" s="708">
        <f>+E7-E16</f>
        <v>591</v>
      </c>
      <c r="F18" s="329">
        <f>+F7-F16</f>
        <v>564</v>
      </c>
      <c r="G18" s="329"/>
      <c r="H18" s="860">
        <f t="shared" si="1"/>
        <v>-0.20673076923076927</v>
      </c>
      <c r="I18" s="997">
        <f t="shared" si="4"/>
        <v>-0.20564516129032262</v>
      </c>
      <c r="J18" s="329"/>
      <c r="K18" s="329">
        <f t="shared" si="2"/>
        <v>2549</v>
      </c>
      <c r="L18" s="329">
        <f>+L7-L16</f>
        <v>436</v>
      </c>
      <c r="M18" s="329">
        <f>+M7-M16</f>
        <v>657</v>
      </c>
      <c r="N18" s="476">
        <f t="shared" si="3"/>
        <v>1456</v>
      </c>
      <c r="O18" s="708">
        <f>+O7-O16</f>
        <v>744</v>
      </c>
      <c r="P18" s="329">
        <f>+P7-P16</f>
        <v>712</v>
      </c>
      <c r="Q18" s="139"/>
      <c r="R18" s="155"/>
      <c r="AD18" s="174"/>
    </row>
    <row r="19" spans="1:30">
      <c r="A19" s="155"/>
      <c r="B19" s="142"/>
      <c r="C19" s="142"/>
      <c r="D19" s="475"/>
      <c r="E19" s="710"/>
      <c r="F19" s="324"/>
      <c r="G19" s="324"/>
      <c r="H19" s="896"/>
      <c r="I19" s="778"/>
      <c r="J19" s="324"/>
      <c r="K19" s="324"/>
      <c r="L19" s="324"/>
      <c r="M19" s="324"/>
      <c r="N19" s="475"/>
      <c r="O19" s="710"/>
      <c r="P19" s="324"/>
      <c r="Q19" s="136"/>
      <c r="R19" s="155"/>
      <c r="AD19" s="173"/>
    </row>
    <row r="20" spans="1:30">
      <c r="A20" s="152"/>
      <c r="B20" s="170"/>
      <c r="C20" s="171" t="s">
        <v>10</v>
      </c>
      <c r="D20" s="475">
        <f t="shared" si="0"/>
        <v>-364</v>
      </c>
      <c r="E20" s="707">
        <v>-177</v>
      </c>
      <c r="F20" s="324">
        <v>-187</v>
      </c>
      <c r="G20" s="324"/>
      <c r="H20" s="896">
        <f t="shared" si="1"/>
        <v>8.6567164179104372E-2</v>
      </c>
      <c r="I20" s="778">
        <f t="shared" si="4"/>
        <v>-1.6666666666666718E-2</v>
      </c>
      <c r="J20" s="324"/>
      <c r="K20" s="324">
        <f t="shared" si="2"/>
        <v>-754</v>
      </c>
      <c r="L20" s="324">
        <v>-220</v>
      </c>
      <c r="M20" s="324">
        <v>-199</v>
      </c>
      <c r="N20" s="475">
        <f t="shared" si="3"/>
        <v>-335</v>
      </c>
      <c r="O20" s="707">
        <v>-180</v>
      </c>
      <c r="P20" s="324">
        <v>-155</v>
      </c>
      <c r="Q20" s="150"/>
      <c r="R20" s="152"/>
      <c r="AD20" s="173"/>
    </row>
    <row r="21" spans="1:30">
      <c r="A21" s="152"/>
      <c r="B21" s="170"/>
      <c r="C21" s="175" t="s">
        <v>11</v>
      </c>
      <c r="D21" s="475">
        <f t="shared" si="0"/>
        <v>-13</v>
      </c>
      <c r="E21" s="707">
        <v>-7</v>
      </c>
      <c r="F21" s="324">
        <v>-6</v>
      </c>
      <c r="G21" s="324"/>
      <c r="H21" s="982">
        <f t="shared" si="1"/>
        <v>0.18181818181818188</v>
      </c>
      <c r="I21" s="998">
        <f t="shared" si="4"/>
        <v>-0.41666666666666663</v>
      </c>
      <c r="J21" s="324"/>
      <c r="K21" s="324">
        <f t="shared" si="2"/>
        <v>-24</v>
      </c>
      <c r="L21" s="324">
        <v>-7</v>
      </c>
      <c r="M21" s="324">
        <v>-6</v>
      </c>
      <c r="N21" s="475">
        <f t="shared" si="3"/>
        <v>-11</v>
      </c>
      <c r="O21" s="707">
        <v>-12</v>
      </c>
      <c r="P21" s="324">
        <v>1</v>
      </c>
      <c r="Q21" s="150"/>
      <c r="R21" s="152"/>
      <c r="AD21" s="173"/>
    </row>
    <row r="22" spans="1:30">
      <c r="A22" s="152"/>
      <c r="B22" s="170"/>
      <c r="C22" s="142"/>
      <c r="D22" s="475"/>
      <c r="E22" s="707"/>
      <c r="F22" s="324"/>
      <c r="G22" s="324"/>
      <c r="H22" s="896"/>
      <c r="I22" s="778"/>
      <c r="J22" s="324"/>
      <c r="K22" s="324"/>
      <c r="L22" s="324"/>
      <c r="M22" s="324"/>
      <c r="N22" s="475"/>
      <c r="O22" s="707"/>
      <c r="P22" s="324"/>
      <c r="Q22" s="136"/>
      <c r="R22" s="152"/>
      <c r="AD22" s="173"/>
    </row>
    <row r="23" spans="1:30" s="172" customFormat="1">
      <c r="A23" s="176"/>
      <c r="B23" s="177"/>
      <c r="C23" s="178" t="s">
        <v>12</v>
      </c>
      <c r="D23" s="476">
        <f t="shared" si="0"/>
        <v>778</v>
      </c>
      <c r="E23" s="708">
        <f>+E18+E20+E21</f>
        <v>407</v>
      </c>
      <c r="F23" s="329">
        <f>F18+F20+F21</f>
        <v>371</v>
      </c>
      <c r="G23" s="329"/>
      <c r="H23" s="860">
        <f t="shared" si="1"/>
        <v>-0.29909909909909915</v>
      </c>
      <c r="I23" s="997">
        <f t="shared" si="4"/>
        <v>-0.2626811594202898</v>
      </c>
      <c r="J23" s="329"/>
      <c r="K23" s="329">
        <f t="shared" si="2"/>
        <v>1771</v>
      </c>
      <c r="L23" s="329">
        <f>L18+L20+L21</f>
        <v>209</v>
      </c>
      <c r="M23" s="329">
        <f>M18+M20+M21</f>
        <v>452</v>
      </c>
      <c r="N23" s="476">
        <f t="shared" si="3"/>
        <v>1110</v>
      </c>
      <c r="O23" s="708">
        <f>O18+O20+O21</f>
        <v>552</v>
      </c>
      <c r="P23" s="329">
        <f>P18+P20+P21</f>
        <v>558</v>
      </c>
      <c r="Q23" s="139"/>
      <c r="R23" s="176"/>
      <c r="AD23" s="174"/>
    </row>
    <row r="24" spans="1:30">
      <c r="A24" s="152"/>
      <c r="B24" s="170"/>
      <c r="C24" s="142"/>
      <c r="D24" s="475"/>
      <c r="E24" s="710"/>
      <c r="F24" s="324"/>
      <c r="G24" s="324"/>
      <c r="H24" s="896"/>
      <c r="I24" s="778"/>
      <c r="J24" s="324"/>
      <c r="K24" s="324"/>
      <c r="L24" s="324"/>
      <c r="M24" s="324"/>
      <c r="N24" s="475"/>
      <c r="O24" s="710"/>
      <c r="P24" s="324"/>
      <c r="Q24" s="136"/>
      <c r="R24" s="152"/>
    </row>
    <row r="25" spans="1:30">
      <c r="A25" s="152"/>
      <c r="B25" s="170"/>
      <c r="C25" s="171" t="s">
        <v>13</v>
      </c>
      <c r="D25" s="475">
        <f t="shared" si="0"/>
        <v>-175</v>
      </c>
      <c r="E25" s="707">
        <v>-92</v>
      </c>
      <c r="F25" s="324">
        <v>-83</v>
      </c>
      <c r="G25" s="324"/>
      <c r="H25" s="982">
        <f t="shared" si="1"/>
        <v>0.66666666666666674</v>
      </c>
      <c r="I25" s="998">
        <f t="shared" si="4"/>
        <v>-0.33333333333333337</v>
      </c>
      <c r="J25" s="324"/>
      <c r="K25" s="324">
        <f t="shared" si="2"/>
        <v>-222</v>
      </c>
      <c r="L25" s="324">
        <v>-33</v>
      </c>
      <c r="M25" s="324">
        <v>-84</v>
      </c>
      <c r="N25" s="475">
        <f t="shared" si="3"/>
        <v>-105</v>
      </c>
      <c r="O25" s="707">
        <v>-138</v>
      </c>
      <c r="P25" s="324">
        <v>33</v>
      </c>
      <c r="Q25" s="150"/>
      <c r="R25" s="152"/>
    </row>
    <row r="26" spans="1:30">
      <c r="A26" s="152"/>
      <c r="B26" s="163"/>
      <c r="C26" s="179"/>
      <c r="D26" s="475"/>
      <c r="E26" s="707"/>
      <c r="F26" s="324"/>
      <c r="G26" s="324"/>
      <c r="H26" s="896"/>
      <c r="I26" s="778"/>
      <c r="J26" s="324"/>
      <c r="K26" s="324"/>
      <c r="L26" s="324"/>
      <c r="M26" s="324"/>
      <c r="N26" s="475"/>
      <c r="O26" s="707"/>
      <c r="P26" s="324"/>
      <c r="Q26" s="150"/>
      <c r="R26" s="152"/>
    </row>
    <row r="27" spans="1:30" s="172" customFormat="1">
      <c r="A27" s="155"/>
      <c r="B27" s="142"/>
      <c r="C27" s="142" t="s">
        <v>14</v>
      </c>
      <c r="D27" s="476">
        <f t="shared" si="0"/>
        <v>603</v>
      </c>
      <c r="E27" s="708">
        <f>E23+E25</f>
        <v>315</v>
      </c>
      <c r="F27" s="329">
        <f>F23+F25</f>
        <v>288</v>
      </c>
      <c r="G27" s="329"/>
      <c r="H27" s="860">
        <f t="shared" si="1"/>
        <v>-0.4</v>
      </c>
      <c r="I27" s="997">
        <f t="shared" si="4"/>
        <v>-0.23913043478260865</v>
      </c>
      <c r="J27" s="329"/>
      <c r="K27" s="329">
        <f t="shared" si="2"/>
        <v>1549</v>
      </c>
      <c r="L27" s="329">
        <f>L23+L25</f>
        <v>176</v>
      </c>
      <c r="M27" s="329">
        <f>M23+M25</f>
        <v>368</v>
      </c>
      <c r="N27" s="476">
        <f t="shared" si="3"/>
        <v>1005</v>
      </c>
      <c r="O27" s="708">
        <f>O23+O25</f>
        <v>414</v>
      </c>
      <c r="P27" s="329">
        <f>P23+P25</f>
        <v>591</v>
      </c>
      <c r="Q27" s="139"/>
      <c r="R27" s="155"/>
    </row>
    <row r="28" spans="1:30">
      <c r="A28" s="155"/>
      <c r="B28" s="142"/>
      <c r="C28" s="142"/>
      <c r="D28" s="475"/>
      <c r="E28" s="707"/>
      <c r="F28" s="324"/>
      <c r="G28" s="324"/>
      <c r="H28" s="896"/>
      <c r="I28" s="778"/>
      <c r="J28" s="324"/>
      <c r="K28" s="324"/>
      <c r="L28" s="324"/>
      <c r="M28" s="324"/>
      <c r="N28" s="475"/>
      <c r="O28" s="707"/>
      <c r="P28" s="324"/>
      <c r="Q28" s="180"/>
      <c r="R28" s="155"/>
    </row>
    <row r="29" spans="1:30">
      <c r="A29" s="155"/>
      <c r="B29" s="142"/>
      <c r="C29" s="163" t="s">
        <v>364</v>
      </c>
      <c r="D29" s="475">
        <f t="shared" si="0"/>
        <v>0</v>
      </c>
      <c r="E29" s="707">
        <v>0</v>
      </c>
      <c r="F29" s="324">
        <v>0</v>
      </c>
      <c r="G29" s="324"/>
      <c r="H29" s="896" t="s">
        <v>574</v>
      </c>
      <c r="I29" s="778" t="s">
        <v>574</v>
      </c>
      <c r="J29" s="324"/>
      <c r="K29" s="324">
        <f t="shared" si="2"/>
        <v>0</v>
      </c>
      <c r="L29" s="324">
        <v>0</v>
      </c>
      <c r="M29" s="324">
        <v>0</v>
      </c>
      <c r="N29" s="475">
        <f t="shared" si="3"/>
        <v>0</v>
      </c>
      <c r="O29" s="707">
        <v>0</v>
      </c>
      <c r="P29" s="324">
        <v>0</v>
      </c>
      <c r="Q29" s="150"/>
      <c r="R29" s="155"/>
    </row>
    <row r="30" spans="1:30">
      <c r="A30" s="155"/>
      <c r="B30" s="142"/>
      <c r="C30" s="181" t="s">
        <v>365</v>
      </c>
      <c r="D30" s="475">
        <f t="shared" si="0"/>
        <v>603</v>
      </c>
      <c r="E30" s="712">
        <v>315</v>
      </c>
      <c r="F30" s="324">
        <f>F27-F29</f>
        <v>288</v>
      </c>
      <c r="G30" s="324"/>
      <c r="H30" s="982">
        <f t="shared" si="1"/>
        <v>-0.4</v>
      </c>
      <c r="I30" s="998">
        <f t="shared" si="4"/>
        <v>-0.23913043478260865</v>
      </c>
      <c r="J30" s="324"/>
      <c r="K30" s="324">
        <f t="shared" si="2"/>
        <v>1549</v>
      </c>
      <c r="L30" s="324">
        <f>L27-L29</f>
        <v>176</v>
      </c>
      <c r="M30" s="324">
        <f>M27-M29</f>
        <v>368</v>
      </c>
      <c r="N30" s="475">
        <f t="shared" si="3"/>
        <v>1005</v>
      </c>
      <c r="O30" s="712">
        <f>O27-O29</f>
        <v>414</v>
      </c>
      <c r="P30" s="324">
        <f>P27-P29</f>
        <v>591</v>
      </c>
      <c r="Q30" s="150"/>
      <c r="R30" s="155"/>
    </row>
    <row r="31" spans="1:30">
      <c r="A31" s="155"/>
      <c r="B31" s="142"/>
      <c r="C31" s="163"/>
      <c r="D31" s="475"/>
      <c r="E31" s="710"/>
      <c r="F31" s="324"/>
      <c r="G31" s="324"/>
      <c r="H31" s="982"/>
      <c r="I31" s="998"/>
      <c r="J31" s="324"/>
      <c r="K31" s="324"/>
      <c r="L31" s="324"/>
      <c r="M31" s="324"/>
      <c r="N31" s="475"/>
      <c r="O31" s="710"/>
      <c r="P31" s="324"/>
      <c r="Q31" s="136"/>
      <c r="R31" s="155"/>
      <c r="W31" s="455"/>
    </row>
    <row r="32" spans="1:30" s="172" customFormat="1" ht="14.25">
      <c r="A32" s="155"/>
      <c r="B32" s="142"/>
      <c r="C32" s="142" t="s">
        <v>449</v>
      </c>
      <c r="D32" s="477">
        <f t="shared" si="0"/>
        <v>0.43000000000000005</v>
      </c>
      <c r="E32" s="713">
        <v>0.23</v>
      </c>
      <c r="F32" s="339">
        <v>0.2</v>
      </c>
      <c r="G32" s="339"/>
      <c r="H32" s="860">
        <f t="shared" si="1"/>
        <v>-0.35820895522388052</v>
      </c>
      <c r="I32" s="997">
        <f t="shared" si="4"/>
        <v>-0.1785714285714286</v>
      </c>
      <c r="J32" s="339"/>
      <c r="K32" s="339">
        <f t="shared" si="2"/>
        <v>1.06</v>
      </c>
      <c r="L32" s="339">
        <v>0.13</v>
      </c>
      <c r="M32" s="339">
        <v>0.26</v>
      </c>
      <c r="N32" s="477">
        <f t="shared" si="3"/>
        <v>0.67</v>
      </c>
      <c r="O32" s="713">
        <v>0.28000000000000003</v>
      </c>
      <c r="P32" s="339">
        <v>0.39</v>
      </c>
      <c r="Q32" s="136"/>
      <c r="R32" s="155"/>
    </row>
    <row r="33" spans="1:21">
      <c r="A33" s="155"/>
      <c r="B33" s="142"/>
      <c r="C33" s="181" t="s">
        <v>15</v>
      </c>
      <c r="D33" s="478">
        <f t="shared" si="0"/>
        <v>0.43000000000000005</v>
      </c>
      <c r="E33" s="714">
        <v>0.23</v>
      </c>
      <c r="F33" s="340">
        <v>0.2</v>
      </c>
      <c r="G33" s="340"/>
      <c r="H33" s="982">
        <f t="shared" si="1"/>
        <v>-0.35820895522388052</v>
      </c>
      <c r="I33" s="998">
        <f t="shared" si="4"/>
        <v>-0.1785714285714286</v>
      </c>
      <c r="J33" s="340"/>
      <c r="K33" s="340">
        <f t="shared" si="2"/>
        <v>1.06</v>
      </c>
      <c r="L33" s="340">
        <v>0.13</v>
      </c>
      <c r="M33" s="340">
        <v>0.26</v>
      </c>
      <c r="N33" s="478">
        <f t="shared" si="3"/>
        <v>0.67</v>
      </c>
      <c r="O33" s="714">
        <v>0.28000000000000003</v>
      </c>
      <c r="P33" s="340">
        <v>0.39</v>
      </c>
      <c r="Q33" s="150"/>
      <c r="R33" s="155"/>
    </row>
    <row r="34" spans="1:21">
      <c r="A34" s="155"/>
      <c r="B34" s="142"/>
      <c r="C34" s="142"/>
      <c r="D34" s="475"/>
      <c r="E34" s="715"/>
      <c r="F34" s="340"/>
      <c r="G34" s="340"/>
      <c r="H34" s="982"/>
      <c r="I34" s="998"/>
      <c r="J34" s="340"/>
      <c r="K34" s="340"/>
      <c r="L34" s="340"/>
      <c r="M34" s="340"/>
      <c r="N34" s="475"/>
      <c r="O34" s="715"/>
      <c r="P34" s="340"/>
      <c r="Q34" s="139"/>
      <c r="R34" s="155"/>
    </row>
    <row r="35" spans="1:21" s="172" customFormat="1">
      <c r="A35" s="155"/>
      <c r="B35" s="142"/>
      <c r="C35" s="142" t="s">
        <v>16</v>
      </c>
      <c r="D35" s="477">
        <f>E35+F35</f>
        <v>0.12</v>
      </c>
      <c r="E35" s="713">
        <v>0.12</v>
      </c>
      <c r="F35" s="339">
        <v>0</v>
      </c>
      <c r="G35" s="339"/>
      <c r="H35" s="860">
        <f t="shared" si="1"/>
        <v>-0.57142857142857151</v>
      </c>
      <c r="I35" s="997">
        <f t="shared" si="4"/>
        <v>-0.57142857142857151</v>
      </c>
      <c r="J35" s="339"/>
      <c r="K35" s="339">
        <f t="shared" si="2"/>
        <v>0.85</v>
      </c>
      <c r="L35" s="339">
        <v>0.56999999999999995</v>
      </c>
      <c r="M35" s="339">
        <v>0</v>
      </c>
      <c r="N35" s="477">
        <f t="shared" si="3"/>
        <v>0.28000000000000003</v>
      </c>
      <c r="O35" s="713">
        <v>0.28000000000000003</v>
      </c>
      <c r="P35" s="339">
        <v>0</v>
      </c>
      <c r="Q35" s="136"/>
      <c r="R35" s="155"/>
      <c r="U35" s="182"/>
    </row>
    <row r="36" spans="1:21" s="202" customFormat="1">
      <c r="A36" s="311"/>
      <c r="B36" s="215"/>
      <c r="C36" s="638" t="s">
        <v>17</v>
      </c>
      <c r="D36" s="635">
        <f>E36+F36</f>
        <v>0.12</v>
      </c>
      <c r="E36" s="716">
        <v>0.12</v>
      </c>
      <c r="F36" s="636">
        <v>0</v>
      </c>
      <c r="G36" s="636"/>
      <c r="H36" s="999">
        <f t="shared" si="1"/>
        <v>-0.57142857142857151</v>
      </c>
      <c r="I36" s="1000">
        <f t="shared" si="4"/>
        <v>-0.57142857142857151</v>
      </c>
      <c r="J36" s="636"/>
      <c r="K36" s="636">
        <f t="shared" si="2"/>
        <v>0.28000000000000003</v>
      </c>
      <c r="L36" s="636">
        <v>0</v>
      </c>
      <c r="M36" s="636">
        <v>0</v>
      </c>
      <c r="N36" s="635">
        <f t="shared" si="3"/>
        <v>0.28000000000000003</v>
      </c>
      <c r="O36" s="716">
        <v>0.28000000000000003</v>
      </c>
      <c r="P36" s="636">
        <v>0</v>
      </c>
      <c r="Q36" s="637"/>
      <c r="R36" s="311"/>
    </row>
    <row r="37" spans="1:21">
      <c r="A37" s="155"/>
      <c r="B37" s="142"/>
      <c r="C37" s="163"/>
      <c r="D37" s="141"/>
      <c r="E37" s="140"/>
      <c r="F37" s="142"/>
      <c r="G37" s="142"/>
      <c r="H37" s="899"/>
      <c r="I37" s="781"/>
      <c r="J37" s="142"/>
      <c r="K37" s="142"/>
      <c r="L37" s="142"/>
      <c r="M37" s="142"/>
      <c r="N37" s="141"/>
      <c r="O37" s="140"/>
      <c r="P37" s="142"/>
      <c r="Q37" s="142"/>
      <c r="R37" s="155"/>
    </row>
    <row r="38" spans="1:21" ht="9" customHeight="1">
      <c r="A38" s="152"/>
      <c r="B38" s="152"/>
      <c r="C38" s="152"/>
      <c r="D38" s="152"/>
      <c r="E38" s="152"/>
      <c r="F38" s="152"/>
      <c r="G38" s="152"/>
      <c r="H38" s="153"/>
      <c r="I38" s="153"/>
      <c r="J38" s="152"/>
      <c r="K38" s="152"/>
      <c r="L38" s="152"/>
      <c r="M38" s="152"/>
      <c r="N38" s="152"/>
      <c r="O38" s="152"/>
      <c r="P38" s="152"/>
      <c r="Q38" s="152"/>
      <c r="R38" s="152"/>
    </row>
    <row r="39" spans="1:21" ht="13.5" customHeight="1">
      <c r="A39" s="188"/>
      <c r="B39" s="890" t="s">
        <v>470</v>
      </c>
      <c r="C39" s="719"/>
      <c r="D39" s="188"/>
      <c r="E39" s="718"/>
      <c r="F39" s="188"/>
      <c r="G39" s="188"/>
      <c r="H39" s="169"/>
      <c r="I39" s="169"/>
      <c r="J39" s="188"/>
      <c r="K39" s="188"/>
      <c r="L39" s="188"/>
      <c r="M39" s="188"/>
      <c r="N39" s="188"/>
      <c r="O39" s="718"/>
      <c r="P39" s="188"/>
      <c r="Q39" s="168"/>
      <c r="R39" s="188"/>
    </row>
    <row r="40" spans="1:21" ht="13.5" customHeight="1">
      <c r="A40" s="188"/>
      <c r="B40" s="890" t="s">
        <v>471</v>
      </c>
      <c r="C40" s="719"/>
      <c r="D40" s="188"/>
      <c r="E40" s="718"/>
      <c r="F40" s="188"/>
      <c r="G40" s="188"/>
      <c r="H40" s="169"/>
      <c r="I40" s="169"/>
      <c r="J40" s="188"/>
      <c r="K40" s="188"/>
      <c r="L40" s="188"/>
      <c r="M40" s="188"/>
      <c r="N40" s="188"/>
      <c r="O40" s="718"/>
      <c r="P40" s="188"/>
      <c r="Q40" s="168"/>
      <c r="R40" s="188"/>
    </row>
    <row r="41" spans="1:21" ht="13.5" customHeight="1">
      <c r="A41" s="188"/>
      <c r="B41" s="890" t="s">
        <v>447</v>
      </c>
      <c r="C41" s="718"/>
      <c r="D41" s="188"/>
      <c r="E41" s="188"/>
      <c r="F41" s="188"/>
      <c r="G41" s="188"/>
      <c r="H41" s="169"/>
      <c r="I41" s="169"/>
      <c r="J41" s="188"/>
      <c r="K41" s="188"/>
      <c r="L41" s="188"/>
      <c r="M41" s="188"/>
      <c r="N41" s="188"/>
      <c r="O41" s="188"/>
      <c r="P41" s="188"/>
      <c r="Q41" s="188"/>
      <c r="R41" s="188"/>
    </row>
    <row r="42" spans="1:21">
      <c r="A42" s="183"/>
      <c r="B42" s="183"/>
      <c r="C42" s="183"/>
      <c r="D42" s="185"/>
      <c r="E42" s="185"/>
      <c r="F42" s="185"/>
      <c r="G42" s="185"/>
      <c r="H42" s="186"/>
      <c r="I42" s="186"/>
      <c r="J42" s="185"/>
      <c r="K42" s="185"/>
      <c r="L42" s="185"/>
      <c r="M42" s="185"/>
      <c r="N42" s="185"/>
      <c r="O42" s="185"/>
      <c r="P42" s="185"/>
      <c r="Q42" s="185"/>
      <c r="R42" s="185"/>
    </row>
    <row r="43" spans="1:21" ht="9" customHeight="1">
      <c r="A43" s="152"/>
      <c r="B43" s="152"/>
      <c r="C43" s="152"/>
      <c r="D43" s="152"/>
      <c r="E43" s="152"/>
      <c r="F43" s="152"/>
      <c r="G43" s="152"/>
      <c r="H43" s="153"/>
      <c r="I43" s="153"/>
      <c r="J43" s="152"/>
      <c r="K43" s="152"/>
      <c r="L43" s="152"/>
      <c r="M43" s="152"/>
      <c r="N43" s="152"/>
      <c r="O43" s="152"/>
      <c r="P43" s="152"/>
      <c r="Q43" s="152"/>
      <c r="R43" s="152"/>
    </row>
    <row r="44" spans="1:21">
      <c r="A44" s="155"/>
      <c r="B44" s="160"/>
      <c r="C44" s="157" t="s">
        <v>0</v>
      </c>
      <c r="D44" s="233" t="s">
        <v>533</v>
      </c>
      <c r="E44" s="159" t="s">
        <v>532</v>
      </c>
      <c r="F44" s="160" t="s">
        <v>436</v>
      </c>
      <c r="G44" s="160"/>
      <c r="H44" s="893" t="s">
        <v>516</v>
      </c>
      <c r="I44" s="776" t="s">
        <v>516</v>
      </c>
      <c r="J44" s="160"/>
      <c r="K44" s="127">
        <v>2011</v>
      </c>
      <c r="L44" s="160" t="s">
        <v>390</v>
      </c>
      <c r="M44" s="160" t="s">
        <v>356</v>
      </c>
      <c r="N44" s="233" t="s">
        <v>531</v>
      </c>
      <c r="O44" s="159" t="s">
        <v>312</v>
      </c>
      <c r="P44" s="160" t="s">
        <v>302</v>
      </c>
      <c r="Q44" s="161"/>
      <c r="R44" s="155"/>
    </row>
    <row r="45" spans="1:21">
      <c r="A45" s="152"/>
      <c r="B45" s="163"/>
      <c r="C45" s="187" t="s">
        <v>18</v>
      </c>
      <c r="D45" s="158"/>
      <c r="E45" s="159"/>
      <c r="F45" s="163"/>
      <c r="G45" s="142"/>
      <c r="H45" s="894" t="s">
        <v>534</v>
      </c>
      <c r="I45" s="777" t="s">
        <v>535</v>
      </c>
      <c r="J45" s="163"/>
      <c r="K45" s="163"/>
      <c r="L45" s="163"/>
      <c r="M45" s="163"/>
      <c r="N45" s="158"/>
      <c r="O45" s="159"/>
      <c r="P45" s="163"/>
      <c r="Q45" s="163"/>
      <c r="R45" s="152"/>
    </row>
    <row r="46" spans="1:21">
      <c r="A46" s="152"/>
      <c r="B46" s="163"/>
      <c r="C46" s="163"/>
      <c r="D46" s="167"/>
      <c r="E46" s="168"/>
      <c r="F46" s="163"/>
      <c r="G46" s="163"/>
      <c r="H46" s="895"/>
      <c r="I46" s="720"/>
      <c r="J46" s="163"/>
      <c r="K46" s="163"/>
      <c r="L46" s="163"/>
      <c r="M46" s="163"/>
      <c r="N46" s="167"/>
      <c r="O46" s="168"/>
      <c r="P46" s="163"/>
      <c r="Q46" s="163"/>
      <c r="R46" s="152"/>
    </row>
    <row r="47" spans="1:21">
      <c r="A47" s="152"/>
      <c r="B47" s="170"/>
      <c r="C47" s="163" t="s">
        <v>19</v>
      </c>
      <c r="D47" s="475">
        <f>F47+E47</f>
        <v>1346</v>
      </c>
      <c r="E47" s="336">
        <f>'Cash flow, Capex &amp; Debt'!E27</f>
        <v>948</v>
      </c>
      <c r="F47" s="324">
        <f>'Cash flow, Capex &amp; Debt'!F27</f>
        <v>398</v>
      </c>
      <c r="G47" s="324"/>
      <c r="H47" s="982">
        <f>D47/N47-1</f>
        <v>-0.19159159159159156</v>
      </c>
      <c r="I47" s="998">
        <f>E47/O47-1</f>
        <v>-0.20999999999999996</v>
      </c>
      <c r="J47" s="324"/>
      <c r="K47" s="324">
        <f>P47+O47+M47+L47</f>
        <v>4003</v>
      </c>
      <c r="L47" s="324">
        <v>1390</v>
      </c>
      <c r="M47" s="324">
        <f>'Cash flow, Capex &amp; Debt'!M27</f>
        <v>948</v>
      </c>
      <c r="N47" s="475">
        <f>O47+P47</f>
        <v>1665</v>
      </c>
      <c r="O47" s="336">
        <f>'Cash flow, Capex &amp; Debt'!O27</f>
        <v>1200</v>
      </c>
      <c r="P47" s="324">
        <f>'Cash flow, Capex &amp; Debt'!P27</f>
        <v>465</v>
      </c>
      <c r="Q47" s="150"/>
      <c r="R47" s="152"/>
    </row>
    <row r="48" spans="1:21">
      <c r="A48" s="152"/>
      <c r="B48" s="170"/>
      <c r="C48" s="171" t="s">
        <v>20</v>
      </c>
      <c r="D48" s="475">
        <f t="shared" ref="D48:D53" si="5">F48+E48</f>
        <v>-1146</v>
      </c>
      <c r="E48" s="336">
        <f>'Cash flow, Capex &amp; Debt'!E37</f>
        <v>-670</v>
      </c>
      <c r="F48" s="324">
        <f>'Cash flow, Capex &amp; Debt'!F37</f>
        <v>-476</v>
      </c>
      <c r="G48" s="324"/>
      <c r="H48" s="982">
        <f t="shared" ref="H48:H53" si="6">D48/N48-1</f>
        <v>0.24836601307189543</v>
      </c>
      <c r="I48" s="998">
        <f t="shared" ref="I48:I53" si="7">E48/O48-1</f>
        <v>0.22262773722627727</v>
      </c>
      <c r="J48" s="324"/>
      <c r="K48" s="324">
        <f t="shared" ref="K48:K53" si="8">P48+O48+M48+L48</f>
        <v>-1986</v>
      </c>
      <c r="L48" s="324">
        <v>-540</v>
      </c>
      <c r="M48" s="324">
        <f>'Cash flow, Capex &amp; Debt'!M37</f>
        <v>-528</v>
      </c>
      <c r="N48" s="475">
        <f t="shared" ref="N48:N53" si="9">O48+P48</f>
        <v>-918</v>
      </c>
      <c r="O48" s="336">
        <f>'Cash flow, Capex &amp; Debt'!O37</f>
        <v>-548</v>
      </c>
      <c r="P48" s="324">
        <f>'Cash flow, Capex &amp; Debt'!P37</f>
        <v>-370</v>
      </c>
      <c r="Q48" s="150"/>
      <c r="R48" s="152"/>
    </row>
    <row r="49" spans="1:19">
      <c r="A49" s="152"/>
      <c r="B49" s="170"/>
      <c r="C49" s="163" t="s">
        <v>21</v>
      </c>
      <c r="D49" s="475">
        <f t="shared" si="5"/>
        <v>-389</v>
      </c>
      <c r="E49" s="336">
        <f>'Cash flow, Capex &amp; Debt'!E46</f>
        <v>-726</v>
      </c>
      <c r="F49" s="324">
        <f>'Cash flow, Capex &amp; Debt'!F46</f>
        <v>337</v>
      </c>
      <c r="G49" s="324"/>
      <c r="H49" s="982">
        <f t="shared" si="6"/>
        <v>-0.66349480968858132</v>
      </c>
      <c r="I49" s="998">
        <f t="shared" si="7"/>
        <v>-0.24532224532224534</v>
      </c>
      <c r="J49" s="324"/>
      <c r="K49" s="324">
        <f t="shared" si="8"/>
        <v>-1748</v>
      </c>
      <c r="L49" s="324">
        <v>-215</v>
      </c>
      <c r="M49" s="324">
        <f>'Cash flow, Capex &amp; Debt'!M46</f>
        <v>-377</v>
      </c>
      <c r="N49" s="475">
        <f t="shared" si="9"/>
        <v>-1156</v>
      </c>
      <c r="O49" s="336">
        <f>'Cash flow, Capex &amp; Debt'!O46</f>
        <v>-962</v>
      </c>
      <c r="P49" s="324">
        <f>'Cash flow, Capex &amp; Debt'!P46</f>
        <v>-194</v>
      </c>
      <c r="Q49" s="150"/>
      <c r="R49" s="152"/>
    </row>
    <row r="50" spans="1:19" s="172" customFormat="1">
      <c r="A50" s="155"/>
      <c r="B50" s="142"/>
      <c r="C50" s="142" t="s">
        <v>135</v>
      </c>
      <c r="D50" s="476">
        <f t="shared" si="5"/>
        <v>-189</v>
      </c>
      <c r="E50" s="338">
        <f>E47+E48+E49</f>
        <v>-448</v>
      </c>
      <c r="F50" s="329">
        <f>F47+F48+F49</f>
        <v>259</v>
      </c>
      <c r="G50" s="329"/>
      <c r="H50" s="860">
        <f t="shared" si="6"/>
        <v>-0.53789731051344747</v>
      </c>
      <c r="I50" s="997">
        <f t="shared" si="7"/>
        <v>0.44516129032258056</v>
      </c>
      <c r="J50" s="329"/>
      <c r="K50" s="329">
        <f t="shared" si="8"/>
        <v>269</v>
      </c>
      <c r="L50" s="329">
        <f>L47+L48+L49</f>
        <v>635</v>
      </c>
      <c r="M50" s="329">
        <f>M47+M48+M49</f>
        <v>43</v>
      </c>
      <c r="N50" s="476">
        <f t="shared" si="9"/>
        <v>-409</v>
      </c>
      <c r="O50" s="338">
        <f>O47+O48+O49</f>
        <v>-310</v>
      </c>
      <c r="P50" s="329">
        <f>P47+P48+P49</f>
        <v>-99</v>
      </c>
      <c r="Q50" s="136"/>
      <c r="R50" s="155"/>
    </row>
    <row r="51" spans="1:19">
      <c r="A51" s="155"/>
      <c r="B51" s="142"/>
      <c r="C51" s="171"/>
      <c r="D51" s="475"/>
      <c r="E51" s="336"/>
      <c r="F51" s="324"/>
      <c r="G51" s="324"/>
      <c r="H51" s="896"/>
      <c r="I51" s="778"/>
      <c r="J51" s="324"/>
      <c r="K51" s="324"/>
      <c r="L51" s="324"/>
      <c r="M51" s="324"/>
      <c r="N51" s="475"/>
      <c r="O51" s="336"/>
      <c r="P51" s="324"/>
      <c r="Q51" s="139"/>
      <c r="R51" s="155"/>
    </row>
    <row r="52" spans="1:19">
      <c r="A52" s="152"/>
      <c r="B52" s="170"/>
      <c r="C52" s="171" t="s">
        <v>22</v>
      </c>
      <c r="D52" s="475">
        <f t="shared" si="5"/>
        <v>154</v>
      </c>
      <c r="E52" s="336">
        <f>'Cash flow, Capex &amp; Debt'!E61</f>
        <v>92</v>
      </c>
      <c r="F52" s="324">
        <f>'Cash flow, Capex &amp; Debt'!F61</f>
        <v>62</v>
      </c>
      <c r="G52" s="324"/>
      <c r="H52" s="896">
        <f t="shared" si="6"/>
        <v>6.5359477124182774E-3</v>
      </c>
      <c r="I52" s="778">
        <f t="shared" si="7"/>
        <v>0</v>
      </c>
      <c r="J52" s="324"/>
      <c r="K52" s="324">
        <f t="shared" si="8"/>
        <v>337</v>
      </c>
      <c r="L52" s="324">
        <v>92</v>
      </c>
      <c r="M52" s="324">
        <v>92</v>
      </c>
      <c r="N52" s="475">
        <f t="shared" si="9"/>
        <v>153</v>
      </c>
      <c r="O52" s="336">
        <v>92</v>
      </c>
      <c r="P52" s="324">
        <f>'Cash flow, Capex &amp; Debt'!P61</f>
        <v>61</v>
      </c>
      <c r="Q52" s="150"/>
      <c r="R52" s="152"/>
    </row>
    <row r="53" spans="1:19" s="172" customFormat="1" ht="14.25">
      <c r="A53" s="155"/>
      <c r="B53" s="142"/>
      <c r="C53" s="179" t="s">
        <v>278</v>
      </c>
      <c r="D53" s="476">
        <f t="shared" si="5"/>
        <v>571</v>
      </c>
      <c r="E53" s="338">
        <f>'Cash flow, Capex &amp; Debt'!E62</f>
        <v>534</v>
      </c>
      <c r="F53" s="329">
        <f>'Cash flow, Capex &amp; Debt'!F62</f>
        <v>37</v>
      </c>
      <c r="G53" s="329"/>
      <c r="H53" s="860">
        <f t="shared" si="6"/>
        <v>-0.41912512716174977</v>
      </c>
      <c r="I53" s="997">
        <f t="shared" si="7"/>
        <v>-0.3257575757575758</v>
      </c>
      <c r="J53" s="329"/>
      <c r="K53" s="329">
        <f t="shared" si="8"/>
        <v>2449</v>
      </c>
      <c r="L53" s="329">
        <f>'Cash flow, Capex &amp; Debt'!L62</f>
        <v>911</v>
      </c>
      <c r="M53" s="329">
        <f>'Cash flow, Capex &amp; Debt'!M62</f>
        <v>555</v>
      </c>
      <c r="N53" s="476">
        <f t="shared" si="9"/>
        <v>983</v>
      </c>
      <c r="O53" s="338">
        <f>'Cash flow, Capex &amp; Debt'!O62</f>
        <v>792</v>
      </c>
      <c r="P53" s="329">
        <f>'Cash flow, Capex &amp; Debt'!P62</f>
        <v>191</v>
      </c>
      <c r="Q53" s="138"/>
      <c r="R53" s="155"/>
    </row>
    <row r="54" spans="1:19">
      <c r="A54" s="155"/>
      <c r="B54" s="142"/>
      <c r="C54" s="171"/>
      <c r="D54" s="475"/>
      <c r="E54" s="336"/>
      <c r="F54" s="324"/>
      <c r="G54" s="324"/>
      <c r="H54" s="896"/>
      <c r="I54" s="778"/>
      <c r="J54" s="324"/>
      <c r="K54" s="324"/>
      <c r="L54" s="324"/>
      <c r="M54" s="324"/>
      <c r="N54" s="475"/>
      <c r="O54" s="336"/>
      <c r="P54" s="324"/>
      <c r="Q54" s="139"/>
      <c r="R54" s="155"/>
    </row>
    <row r="55" spans="1:19" s="172" customFormat="1">
      <c r="A55" s="155"/>
      <c r="B55" s="142"/>
      <c r="C55" s="179" t="s">
        <v>23</v>
      </c>
      <c r="D55" s="476"/>
      <c r="E55" s="338"/>
      <c r="F55" s="329"/>
      <c r="G55" s="329"/>
      <c r="H55" s="897"/>
      <c r="I55" s="779"/>
      <c r="J55" s="329"/>
      <c r="K55" s="329"/>
      <c r="L55" s="329"/>
      <c r="M55" s="329"/>
      <c r="N55" s="476"/>
      <c r="O55" s="338"/>
      <c r="P55" s="329"/>
      <c r="Q55" s="139"/>
      <c r="R55" s="155"/>
    </row>
    <row r="56" spans="1:19" ht="14.25">
      <c r="A56" s="152"/>
      <c r="B56" s="170"/>
      <c r="C56" s="171" t="s">
        <v>388</v>
      </c>
      <c r="D56" s="479">
        <f>E56</f>
        <v>2.6</v>
      </c>
      <c r="E56" s="828">
        <v>2.6</v>
      </c>
      <c r="F56" s="480">
        <v>2.4</v>
      </c>
      <c r="G56" s="480"/>
      <c r="H56" s="900"/>
      <c r="I56" s="782"/>
      <c r="J56" s="480"/>
      <c r="K56" s="480">
        <f>L56</f>
        <v>2.2999999999999998</v>
      </c>
      <c r="L56" s="480">
        <v>2.2999999999999998</v>
      </c>
      <c r="M56" s="480">
        <v>2.5</v>
      </c>
      <c r="N56" s="479">
        <f>O56</f>
        <v>2.4</v>
      </c>
      <c r="O56" s="828">
        <v>2.4</v>
      </c>
      <c r="P56" s="480">
        <v>2.2000000000000002</v>
      </c>
      <c r="Q56" s="150"/>
      <c r="R56" s="152"/>
    </row>
    <row r="57" spans="1:19">
      <c r="A57" s="155"/>
      <c r="B57" s="142"/>
      <c r="C57" s="163"/>
      <c r="D57" s="680"/>
      <c r="E57" s="665"/>
      <c r="F57" s="195" t="s">
        <v>467</v>
      </c>
      <c r="G57" s="195"/>
      <c r="H57" s="901"/>
      <c r="I57" s="783"/>
      <c r="J57" s="195"/>
      <c r="K57" s="195"/>
      <c r="L57" s="195"/>
      <c r="M57" s="195"/>
      <c r="N57" s="680"/>
      <c r="O57" s="665"/>
      <c r="P57" s="195"/>
      <c r="Q57" s="170"/>
      <c r="R57" s="155"/>
    </row>
    <row r="58" spans="1:19" ht="9" customHeight="1">
      <c r="A58" s="152"/>
      <c r="B58" s="152"/>
      <c r="C58" s="152"/>
      <c r="D58" s="152"/>
      <c r="E58" s="152"/>
      <c r="F58" s="152"/>
      <c r="G58" s="152"/>
      <c r="H58" s="153"/>
      <c r="I58" s="153"/>
      <c r="J58" s="152"/>
      <c r="K58" s="152"/>
      <c r="L58" s="152"/>
      <c r="M58" s="152"/>
      <c r="N58" s="152"/>
      <c r="O58" s="152"/>
      <c r="P58" s="152"/>
      <c r="Q58" s="152"/>
      <c r="R58" s="152"/>
    </row>
    <row r="59" spans="1:19" ht="13.5" customHeight="1">
      <c r="A59" s="188"/>
      <c r="B59" s="217" t="s">
        <v>570</v>
      </c>
      <c r="C59" s="168"/>
      <c r="D59" s="188"/>
      <c r="E59" s="188"/>
      <c r="F59" s="188"/>
      <c r="G59" s="188"/>
      <c r="H59" s="169"/>
      <c r="I59" s="169"/>
      <c r="J59" s="188"/>
      <c r="K59" s="188"/>
      <c r="L59" s="188"/>
      <c r="M59" s="188"/>
      <c r="N59" s="188"/>
      <c r="O59" s="188"/>
      <c r="P59" s="188"/>
      <c r="Q59" s="168"/>
      <c r="R59" s="188"/>
    </row>
    <row r="60" spans="1:19" ht="13.5" customHeight="1">
      <c r="A60" s="188"/>
      <c r="B60" s="717" t="s">
        <v>592</v>
      </c>
      <c r="C60" s="192"/>
      <c r="D60" s="188"/>
      <c r="E60" s="188"/>
      <c r="F60" s="188"/>
      <c r="G60" s="188"/>
      <c r="H60" s="169"/>
      <c r="I60" s="169"/>
      <c r="J60" s="188"/>
      <c r="K60" s="188"/>
      <c r="L60" s="188"/>
      <c r="M60" s="188"/>
      <c r="N60" s="188"/>
      <c r="O60" s="188"/>
      <c r="P60" s="188"/>
      <c r="Q60" s="188"/>
      <c r="R60" s="188"/>
    </row>
    <row r="61" spans="1:19">
      <c r="A61" s="183"/>
      <c r="B61" s="183"/>
      <c r="C61" s="183"/>
      <c r="D61" s="183"/>
      <c r="E61" s="183"/>
      <c r="F61" s="183"/>
      <c r="G61" s="185"/>
      <c r="H61" s="186"/>
      <c r="I61" s="186"/>
      <c r="J61" s="185"/>
      <c r="K61" s="183"/>
      <c r="L61" s="183"/>
      <c r="M61" s="183"/>
      <c r="N61" s="183"/>
      <c r="O61" s="183"/>
      <c r="P61" s="183"/>
      <c r="Q61" s="185"/>
      <c r="R61" s="185"/>
    </row>
    <row r="62" spans="1:19" ht="9" customHeight="1">
      <c r="A62" s="152"/>
      <c r="B62" s="152"/>
      <c r="C62" s="152"/>
      <c r="D62" s="152"/>
      <c r="E62" s="152"/>
      <c r="F62" s="152"/>
      <c r="G62" s="152"/>
      <c r="H62" s="153"/>
      <c r="I62" s="153"/>
      <c r="J62" s="152"/>
      <c r="K62" s="152"/>
      <c r="L62" s="152"/>
      <c r="M62" s="152"/>
      <c r="N62" s="152"/>
      <c r="O62" s="152"/>
      <c r="P62" s="152"/>
      <c r="Q62" s="152"/>
      <c r="R62" s="152"/>
    </row>
    <row r="63" spans="1:19">
      <c r="A63" s="155"/>
      <c r="B63" s="160"/>
      <c r="C63" s="157" t="s">
        <v>0</v>
      </c>
      <c r="D63" s="233" t="s">
        <v>533</v>
      </c>
      <c r="E63" s="159" t="s">
        <v>532</v>
      </c>
      <c r="F63" s="160" t="s">
        <v>436</v>
      </c>
      <c r="G63" s="160"/>
      <c r="H63" s="893"/>
      <c r="I63" s="776"/>
      <c r="J63" s="160"/>
      <c r="K63" s="127">
        <v>2011</v>
      </c>
      <c r="L63" s="160" t="s">
        <v>390</v>
      </c>
      <c r="M63" s="160" t="s">
        <v>356</v>
      </c>
      <c r="N63" s="233" t="s">
        <v>531</v>
      </c>
      <c r="O63" s="159" t="s">
        <v>312</v>
      </c>
      <c r="P63" s="160" t="s">
        <v>302</v>
      </c>
      <c r="Q63" s="161"/>
      <c r="R63" s="155"/>
    </row>
    <row r="64" spans="1:19">
      <c r="A64" s="152"/>
      <c r="B64" s="163"/>
      <c r="C64" s="187" t="s">
        <v>24</v>
      </c>
      <c r="D64" s="158"/>
      <c r="E64" s="159"/>
      <c r="F64" s="163"/>
      <c r="G64" s="163"/>
      <c r="H64" s="894"/>
      <c r="I64" s="777"/>
      <c r="J64" s="163"/>
      <c r="K64" s="163"/>
      <c r="L64" s="163"/>
      <c r="M64" s="163"/>
      <c r="N64" s="158"/>
      <c r="O64" s="159"/>
      <c r="P64" s="163"/>
      <c r="Q64" s="148"/>
      <c r="R64" s="152"/>
      <c r="S64" s="193"/>
    </row>
    <row r="65" spans="1:19">
      <c r="A65" s="152"/>
      <c r="B65" s="163"/>
      <c r="C65" s="194"/>
      <c r="D65" s="167"/>
      <c r="E65" s="168"/>
      <c r="F65" s="163"/>
      <c r="G65" s="163"/>
      <c r="H65" s="895"/>
      <c r="I65" s="720"/>
      <c r="J65" s="163"/>
      <c r="K65" s="163"/>
      <c r="L65" s="163"/>
      <c r="M65" s="163"/>
      <c r="N65" s="167"/>
      <c r="O65" s="168"/>
      <c r="P65" s="163"/>
      <c r="Q65" s="160"/>
      <c r="R65" s="152"/>
      <c r="S65" s="193"/>
    </row>
    <row r="66" spans="1:19">
      <c r="A66" s="152"/>
      <c r="B66" s="170"/>
      <c r="C66" s="163" t="s">
        <v>78</v>
      </c>
      <c r="D66" s="475">
        <f>E66</f>
        <v>5590</v>
      </c>
      <c r="E66" s="336">
        <v>5590</v>
      </c>
      <c r="F66" s="324">
        <v>5573</v>
      </c>
      <c r="G66" s="324"/>
      <c r="H66" s="896"/>
      <c r="I66" s="778"/>
      <c r="J66" s="324"/>
      <c r="K66" s="324">
        <f t="shared" ref="K66:K73" si="10">L66</f>
        <v>5575</v>
      </c>
      <c r="L66" s="324">
        <v>5575</v>
      </c>
      <c r="M66" s="324">
        <v>5736</v>
      </c>
      <c r="N66" s="475">
        <f>O66</f>
        <v>5734</v>
      </c>
      <c r="O66" s="336">
        <v>5734</v>
      </c>
      <c r="P66" s="324">
        <v>5735</v>
      </c>
      <c r="Q66" s="195"/>
      <c r="R66" s="152"/>
      <c r="S66" s="193"/>
    </row>
    <row r="67" spans="1:19">
      <c r="A67" s="152"/>
      <c r="B67" s="170"/>
      <c r="C67" s="171" t="s">
        <v>79</v>
      </c>
      <c r="D67" s="475">
        <f t="shared" ref="D67:D80" si="11">E67</f>
        <v>2350</v>
      </c>
      <c r="E67" s="336">
        <v>2350</v>
      </c>
      <c r="F67" s="324">
        <v>2438</v>
      </c>
      <c r="G67" s="324"/>
      <c r="H67" s="896"/>
      <c r="I67" s="778"/>
      <c r="J67" s="324"/>
      <c r="K67" s="324">
        <f t="shared" si="10"/>
        <v>2495</v>
      </c>
      <c r="L67" s="324">
        <v>2495</v>
      </c>
      <c r="M67" s="324">
        <v>2568</v>
      </c>
      <c r="N67" s="475">
        <f t="shared" ref="N67:N80" si="12">O67</f>
        <v>2651</v>
      </c>
      <c r="O67" s="336">
        <v>2651</v>
      </c>
      <c r="P67" s="324">
        <v>2734</v>
      </c>
      <c r="Q67" s="195"/>
      <c r="R67" s="152"/>
      <c r="S67" s="193"/>
    </row>
    <row r="68" spans="1:19" ht="14.25">
      <c r="A68" s="152"/>
      <c r="B68" s="170"/>
      <c r="C68" s="163" t="s">
        <v>279</v>
      </c>
      <c r="D68" s="475">
        <f t="shared" si="11"/>
        <v>795</v>
      </c>
      <c r="E68" s="336">
        <v>795</v>
      </c>
      <c r="F68" s="324">
        <v>813</v>
      </c>
      <c r="G68" s="324"/>
      <c r="H68" s="896"/>
      <c r="I68" s="778"/>
      <c r="J68" s="324"/>
      <c r="K68" s="324">
        <f t="shared" si="10"/>
        <v>852</v>
      </c>
      <c r="L68" s="324">
        <v>852</v>
      </c>
      <c r="M68" s="324">
        <v>788</v>
      </c>
      <c r="N68" s="475">
        <f t="shared" si="12"/>
        <v>776</v>
      </c>
      <c r="O68" s="336">
        <v>776</v>
      </c>
      <c r="P68" s="324">
        <v>782</v>
      </c>
      <c r="Q68" s="195"/>
      <c r="R68" s="152"/>
      <c r="S68" s="193"/>
    </row>
    <row r="69" spans="1:19">
      <c r="A69" s="152"/>
      <c r="B69" s="170"/>
      <c r="C69" s="163" t="s">
        <v>80</v>
      </c>
      <c r="D69" s="475">
        <f t="shared" si="11"/>
        <v>290</v>
      </c>
      <c r="E69" s="336">
        <v>290</v>
      </c>
      <c r="F69" s="324">
        <v>269</v>
      </c>
      <c r="G69" s="324"/>
      <c r="H69" s="896"/>
      <c r="I69" s="778"/>
      <c r="J69" s="324"/>
      <c r="K69" s="324">
        <f t="shared" si="10"/>
        <v>290</v>
      </c>
      <c r="L69" s="324">
        <v>290</v>
      </c>
      <c r="M69" s="324">
        <v>336</v>
      </c>
      <c r="N69" s="475">
        <f t="shared" si="12"/>
        <v>348</v>
      </c>
      <c r="O69" s="336">
        <v>348</v>
      </c>
      <c r="P69" s="324">
        <v>371</v>
      </c>
      <c r="Q69" s="195"/>
      <c r="R69" s="152"/>
      <c r="S69" s="193"/>
    </row>
    <row r="70" spans="1:19">
      <c r="A70" s="152"/>
      <c r="B70" s="170"/>
      <c r="C70" s="171" t="s">
        <v>81</v>
      </c>
      <c r="D70" s="475">
        <f t="shared" si="11"/>
        <v>7772</v>
      </c>
      <c r="E70" s="336">
        <v>7772</v>
      </c>
      <c r="F70" s="324">
        <v>7587</v>
      </c>
      <c r="G70" s="324"/>
      <c r="H70" s="896"/>
      <c r="I70" s="778"/>
      <c r="J70" s="324"/>
      <c r="K70" s="324">
        <f t="shared" si="10"/>
        <v>7533</v>
      </c>
      <c r="L70" s="324">
        <v>7533</v>
      </c>
      <c r="M70" s="324">
        <v>7551</v>
      </c>
      <c r="N70" s="475">
        <f t="shared" si="12"/>
        <v>7541</v>
      </c>
      <c r="O70" s="336">
        <v>7541</v>
      </c>
      <c r="P70" s="324">
        <v>7474</v>
      </c>
      <c r="Q70" s="195"/>
      <c r="R70" s="152"/>
      <c r="S70" s="193"/>
    </row>
    <row r="71" spans="1:19" ht="14.25">
      <c r="A71" s="152"/>
      <c r="B71" s="170"/>
      <c r="C71" s="171" t="s">
        <v>280</v>
      </c>
      <c r="D71" s="475">
        <f t="shared" si="11"/>
        <v>2685</v>
      </c>
      <c r="E71" s="336">
        <v>2685</v>
      </c>
      <c r="F71" s="324">
        <v>2800</v>
      </c>
      <c r="G71" s="324"/>
      <c r="H71" s="896"/>
      <c r="I71" s="778"/>
      <c r="J71" s="324"/>
      <c r="K71" s="324">
        <f t="shared" si="10"/>
        <v>2921</v>
      </c>
      <c r="L71" s="324">
        <v>2921</v>
      </c>
      <c r="M71" s="324">
        <v>2718</v>
      </c>
      <c r="N71" s="475">
        <f t="shared" si="12"/>
        <v>2540</v>
      </c>
      <c r="O71" s="336">
        <v>2540</v>
      </c>
      <c r="P71" s="324">
        <v>2552</v>
      </c>
      <c r="Q71" s="195"/>
      <c r="R71" s="152"/>
      <c r="S71" s="193"/>
    </row>
    <row r="72" spans="1:19">
      <c r="A72" s="152"/>
      <c r="B72" s="170"/>
      <c r="C72" s="171" t="s">
        <v>82</v>
      </c>
      <c r="D72" s="475">
        <f t="shared" si="11"/>
        <v>2867</v>
      </c>
      <c r="E72" s="336">
        <v>2867</v>
      </c>
      <c r="F72" s="324">
        <v>3212</v>
      </c>
      <c r="G72" s="324"/>
      <c r="H72" s="896"/>
      <c r="I72" s="778"/>
      <c r="J72" s="324"/>
      <c r="K72" s="324">
        <f t="shared" si="10"/>
        <v>2721</v>
      </c>
      <c r="L72" s="324">
        <v>2721</v>
      </c>
      <c r="M72" s="324">
        <v>2695</v>
      </c>
      <c r="N72" s="475">
        <f t="shared" si="12"/>
        <v>3283</v>
      </c>
      <c r="O72" s="336">
        <v>3283</v>
      </c>
      <c r="P72" s="324">
        <v>3193</v>
      </c>
      <c r="Q72" s="195"/>
      <c r="R72" s="152"/>
      <c r="S72" s="193"/>
    </row>
    <row r="73" spans="1:19" s="202" customFormat="1">
      <c r="A73" s="197"/>
      <c r="B73" s="198"/>
      <c r="C73" s="199" t="s">
        <v>204</v>
      </c>
      <c r="D73" s="482">
        <f t="shared" si="11"/>
        <v>878</v>
      </c>
      <c r="E73" s="351">
        <v>878</v>
      </c>
      <c r="F73" s="344">
        <v>1267</v>
      </c>
      <c r="G73" s="344"/>
      <c r="H73" s="898"/>
      <c r="I73" s="780"/>
      <c r="J73" s="344"/>
      <c r="K73" s="344">
        <f t="shared" si="10"/>
        <v>990</v>
      </c>
      <c r="L73" s="344">
        <v>990</v>
      </c>
      <c r="M73" s="344">
        <v>645</v>
      </c>
      <c r="N73" s="482">
        <f t="shared" si="12"/>
        <v>1124</v>
      </c>
      <c r="O73" s="351">
        <v>1124</v>
      </c>
      <c r="P73" s="344">
        <v>944</v>
      </c>
      <c r="Q73" s="200"/>
      <c r="R73" s="197"/>
      <c r="S73" s="201"/>
    </row>
    <row r="74" spans="1:19" s="172" customFormat="1">
      <c r="A74" s="155"/>
      <c r="B74" s="177"/>
      <c r="C74" s="179" t="s">
        <v>25</v>
      </c>
      <c r="D74" s="352">
        <f t="shared" si="11"/>
        <v>22349</v>
      </c>
      <c r="E74" s="338">
        <f>E66+E67+E68+E69+E70+E71+E72</f>
        <v>22349</v>
      </c>
      <c r="F74" s="329">
        <f>F66+F67+F68+F69+F70+F71+F72</f>
        <v>22692</v>
      </c>
      <c r="G74" s="329"/>
      <c r="H74" s="897"/>
      <c r="I74" s="779"/>
      <c r="J74" s="329"/>
      <c r="K74" s="329">
        <f>K66+K67+K68+K69+K70+K71+K72</f>
        <v>22387</v>
      </c>
      <c r="L74" s="329">
        <f>L66+L67+L68+L69+L70+L71+L72</f>
        <v>22387</v>
      </c>
      <c r="M74" s="329">
        <f>M66+M67+M68+M69+M70+M71+M72</f>
        <v>22392</v>
      </c>
      <c r="N74" s="352">
        <f t="shared" si="12"/>
        <v>22873</v>
      </c>
      <c r="O74" s="338">
        <f>O66+O67+O68+O69+O70+O71+O72</f>
        <v>22873</v>
      </c>
      <c r="P74" s="329">
        <f>P66+P67+P68+P69+P70+P71+P72</f>
        <v>22841</v>
      </c>
      <c r="Q74" s="138"/>
      <c r="R74" s="155"/>
      <c r="S74" s="182"/>
    </row>
    <row r="75" spans="1:19">
      <c r="A75" s="152"/>
      <c r="B75" s="170"/>
      <c r="C75" s="171"/>
      <c r="D75" s="475"/>
      <c r="E75" s="336"/>
      <c r="F75" s="324"/>
      <c r="G75" s="324"/>
      <c r="H75" s="896"/>
      <c r="I75" s="778"/>
      <c r="J75" s="324"/>
      <c r="K75" s="324"/>
      <c r="L75" s="324"/>
      <c r="M75" s="324"/>
      <c r="N75" s="475"/>
      <c r="O75" s="336"/>
      <c r="P75" s="324"/>
      <c r="Q75" s="200"/>
      <c r="R75" s="152"/>
      <c r="S75" s="193"/>
    </row>
    <row r="76" spans="1:19" ht="14.25">
      <c r="A76" s="155"/>
      <c r="B76" s="142"/>
      <c r="C76" s="171" t="s">
        <v>281</v>
      </c>
      <c r="D76" s="475">
        <f t="shared" si="11"/>
        <v>2564</v>
      </c>
      <c r="E76" s="336">
        <v>2564</v>
      </c>
      <c r="F76" s="324">
        <v>3007</v>
      </c>
      <c r="G76" s="324"/>
      <c r="H76" s="896"/>
      <c r="I76" s="778"/>
      <c r="J76" s="324"/>
      <c r="K76" s="324">
        <f>L76</f>
        <v>2930</v>
      </c>
      <c r="L76" s="324">
        <v>2930</v>
      </c>
      <c r="M76" s="324">
        <v>2676</v>
      </c>
      <c r="N76" s="475">
        <f t="shared" si="12"/>
        <v>3059</v>
      </c>
      <c r="O76" s="336">
        <v>3059</v>
      </c>
      <c r="P76" s="324">
        <v>3919</v>
      </c>
      <c r="Q76" s="139"/>
      <c r="R76" s="155"/>
      <c r="S76" s="193"/>
    </row>
    <row r="77" spans="1:19">
      <c r="A77" s="152"/>
      <c r="B77" s="163"/>
      <c r="C77" s="163" t="s">
        <v>83</v>
      </c>
      <c r="D77" s="475">
        <f t="shared" si="11"/>
        <v>13836</v>
      </c>
      <c r="E77" s="350">
        <v>13836</v>
      </c>
      <c r="F77" s="325">
        <v>13853</v>
      </c>
      <c r="G77" s="325"/>
      <c r="H77" s="896"/>
      <c r="I77" s="778"/>
      <c r="J77" s="325"/>
      <c r="K77" s="325">
        <f>L77</f>
        <v>13656</v>
      </c>
      <c r="L77" s="325">
        <v>13656</v>
      </c>
      <c r="M77" s="325">
        <v>14207</v>
      </c>
      <c r="N77" s="475">
        <f t="shared" si="12"/>
        <v>13600</v>
      </c>
      <c r="O77" s="350">
        <v>13600</v>
      </c>
      <c r="P77" s="325">
        <v>13613</v>
      </c>
      <c r="Q77" s="180"/>
      <c r="R77" s="152"/>
      <c r="S77" s="193"/>
    </row>
    <row r="78" spans="1:19" s="202" customFormat="1">
      <c r="A78" s="197"/>
      <c r="B78" s="198"/>
      <c r="C78" s="199" t="s">
        <v>205</v>
      </c>
      <c r="D78" s="482">
        <f t="shared" si="11"/>
        <v>761</v>
      </c>
      <c r="E78" s="549">
        <v>761</v>
      </c>
      <c r="F78" s="344">
        <v>784</v>
      </c>
      <c r="G78" s="344"/>
      <c r="H78" s="898"/>
      <c r="I78" s="780"/>
      <c r="J78" s="344"/>
      <c r="K78" s="344">
        <f>L78</f>
        <v>838</v>
      </c>
      <c r="L78" s="344">
        <v>838</v>
      </c>
      <c r="M78" s="344">
        <v>872</v>
      </c>
      <c r="N78" s="482">
        <f t="shared" si="12"/>
        <v>887</v>
      </c>
      <c r="O78" s="549">
        <v>887</v>
      </c>
      <c r="P78" s="344">
        <v>919</v>
      </c>
      <c r="Q78" s="200"/>
      <c r="R78" s="197"/>
      <c r="S78" s="201"/>
    </row>
    <row r="79" spans="1:19" ht="14.25">
      <c r="A79" s="152"/>
      <c r="B79" s="170"/>
      <c r="C79" s="458" t="s">
        <v>341</v>
      </c>
      <c r="D79" s="475">
        <f t="shared" si="11"/>
        <v>5949</v>
      </c>
      <c r="E79" s="336">
        <v>5949</v>
      </c>
      <c r="F79" s="324">
        <v>5832</v>
      </c>
      <c r="G79" s="324"/>
      <c r="H79" s="896"/>
      <c r="I79" s="778"/>
      <c r="J79" s="324"/>
      <c r="K79" s="324">
        <f>L79</f>
        <v>5801</v>
      </c>
      <c r="L79" s="324">
        <v>5801</v>
      </c>
      <c r="M79" s="324">
        <v>5509</v>
      </c>
      <c r="N79" s="475">
        <f t="shared" si="12"/>
        <v>6214</v>
      </c>
      <c r="O79" s="336">
        <v>6214</v>
      </c>
      <c r="P79" s="324">
        <v>5309</v>
      </c>
      <c r="Q79" s="195"/>
      <c r="R79" s="152"/>
      <c r="S79" s="193"/>
    </row>
    <row r="80" spans="1:19" s="172" customFormat="1">
      <c r="A80" s="155"/>
      <c r="B80" s="177"/>
      <c r="C80" s="142" t="s">
        <v>26</v>
      </c>
      <c r="D80" s="352">
        <f t="shared" si="11"/>
        <v>22349</v>
      </c>
      <c r="E80" s="338">
        <f>E76+E77+E79</f>
        <v>22349</v>
      </c>
      <c r="F80" s="329">
        <f>F76+F77+F79</f>
        <v>22692</v>
      </c>
      <c r="G80" s="329"/>
      <c r="H80" s="897"/>
      <c r="I80" s="779"/>
      <c r="J80" s="329"/>
      <c r="K80" s="329">
        <f>K76+K77+K79</f>
        <v>22387</v>
      </c>
      <c r="L80" s="329">
        <f>L76+L77+L79</f>
        <v>22387</v>
      </c>
      <c r="M80" s="329">
        <f>M76+M77+M79</f>
        <v>22392</v>
      </c>
      <c r="N80" s="352">
        <f t="shared" si="12"/>
        <v>22873</v>
      </c>
      <c r="O80" s="338">
        <f>O76+O77+O79</f>
        <v>22873</v>
      </c>
      <c r="P80" s="329">
        <f>P76+P77+P79</f>
        <v>22841</v>
      </c>
      <c r="Q80" s="151"/>
      <c r="R80" s="155"/>
    </row>
    <row r="81" spans="1:18">
      <c r="A81" s="155"/>
      <c r="B81" s="142"/>
      <c r="C81" s="206"/>
      <c r="D81" s="141"/>
      <c r="E81" s="140"/>
      <c r="F81" s="142"/>
      <c r="G81" s="142"/>
      <c r="H81" s="902"/>
      <c r="I81" s="784"/>
      <c r="J81" s="142"/>
      <c r="K81" s="142"/>
      <c r="L81" s="142"/>
      <c r="M81" s="142"/>
      <c r="N81" s="141"/>
      <c r="O81" s="140"/>
      <c r="P81" s="142"/>
      <c r="Q81" s="142"/>
      <c r="R81" s="155"/>
    </row>
    <row r="82" spans="1:18" ht="9" customHeight="1">
      <c r="A82" s="152"/>
      <c r="B82" s="152"/>
      <c r="C82" s="152"/>
      <c r="D82" s="152"/>
      <c r="E82" s="152"/>
      <c r="F82" s="152"/>
      <c r="G82" s="152"/>
      <c r="H82" s="153"/>
      <c r="I82" s="153"/>
      <c r="J82" s="152"/>
      <c r="K82" s="152"/>
      <c r="L82" s="152"/>
      <c r="M82" s="152"/>
      <c r="N82" s="152"/>
      <c r="O82" s="152"/>
      <c r="P82" s="152"/>
      <c r="Q82" s="152"/>
      <c r="R82" s="152"/>
    </row>
    <row r="83" spans="1:18" s="721" customFormat="1" ht="13.5" customHeight="1">
      <c r="A83" s="718"/>
      <c r="B83" s="744" t="s">
        <v>282</v>
      </c>
      <c r="C83" s="719"/>
      <c r="D83" s="718"/>
      <c r="E83" s="718"/>
      <c r="F83" s="718"/>
      <c r="G83" s="718"/>
      <c r="H83" s="720"/>
      <c r="I83" s="720"/>
      <c r="J83" s="718"/>
      <c r="K83" s="718"/>
      <c r="L83" s="718"/>
      <c r="M83" s="718"/>
      <c r="N83" s="718"/>
      <c r="O83" s="718"/>
      <c r="P83" s="718"/>
      <c r="Q83" s="719"/>
      <c r="R83" s="718"/>
    </row>
    <row r="84" spans="1:18" s="721" customFormat="1" ht="13.5" customHeight="1">
      <c r="A84" s="718"/>
      <c r="B84" s="744" t="s">
        <v>283</v>
      </c>
      <c r="C84" s="718"/>
      <c r="D84" s="718"/>
      <c r="E84" s="718"/>
      <c r="F84" s="718"/>
      <c r="G84" s="718"/>
      <c r="H84" s="720"/>
      <c r="I84" s="720"/>
      <c r="J84" s="718"/>
      <c r="K84" s="718"/>
      <c r="L84" s="718"/>
      <c r="M84" s="718"/>
      <c r="N84" s="718"/>
      <c r="O84" s="718"/>
      <c r="P84" s="718"/>
      <c r="Q84" s="718"/>
      <c r="R84" s="718"/>
    </row>
    <row r="85" spans="1:18" s="721" customFormat="1" ht="13.5" customHeight="1">
      <c r="A85" s="718"/>
      <c r="B85" s="722" t="s">
        <v>284</v>
      </c>
      <c r="C85" s="718"/>
      <c r="D85" s="718"/>
      <c r="E85" s="718"/>
      <c r="F85" s="718"/>
      <c r="G85" s="718"/>
      <c r="H85" s="720"/>
      <c r="I85" s="720"/>
      <c r="J85" s="718"/>
      <c r="K85" s="718"/>
      <c r="L85" s="718"/>
      <c r="M85" s="718"/>
      <c r="N85" s="718"/>
      <c r="O85" s="718"/>
      <c r="P85" s="718"/>
      <c r="Q85" s="718"/>
      <c r="R85" s="718"/>
    </row>
    <row r="86" spans="1:18" s="721" customFormat="1" ht="13.5" customHeight="1">
      <c r="A86" s="718"/>
      <c r="B86" s="717" t="s">
        <v>579</v>
      </c>
      <c r="C86" s="192"/>
      <c r="D86" s="192"/>
      <c r="E86" s="192"/>
      <c r="F86" s="718"/>
      <c r="G86" s="718"/>
      <c r="H86" s="720"/>
      <c r="I86" s="720"/>
      <c r="J86" s="718"/>
      <c r="K86" s="718"/>
      <c r="L86" s="718"/>
      <c r="M86" s="718"/>
      <c r="N86" s="718"/>
      <c r="O86" s="718"/>
      <c r="P86" s="718"/>
      <c r="Q86" s="718"/>
      <c r="R86" s="718"/>
    </row>
    <row r="87" spans="1:18">
      <c r="E87" s="193"/>
      <c r="G87" s="154"/>
      <c r="J87" s="154"/>
      <c r="O87" s="193"/>
    </row>
    <row r="88" spans="1:18">
      <c r="E88" s="193"/>
      <c r="G88" s="154"/>
      <c r="J88" s="154"/>
      <c r="O88" s="193"/>
    </row>
    <row r="89" spans="1:18">
      <c r="E89" s="193"/>
      <c r="G89" s="154"/>
      <c r="J89" s="154"/>
      <c r="O89" s="193"/>
    </row>
    <row r="90" spans="1:18">
      <c r="E90" s="193"/>
      <c r="G90" s="154"/>
      <c r="J90" s="154"/>
      <c r="O90" s="193"/>
    </row>
    <row r="91" spans="1:18">
      <c r="E91" s="193"/>
      <c r="G91" s="154"/>
      <c r="J91" s="154"/>
      <c r="O91" s="193"/>
    </row>
    <row r="92" spans="1:18">
      <c r="E92" s="193"/>
      <c r="G92" s="154"/>
      <c r="J92" s="154"/>
      <c r="O92" s="193"/>
    </row>
    <row r="93" spans="1:18">
      <c r="E93" s="193"/>
      <c r="G93" s="154"/>
      <c r="J93" s="154"/>
      <c r="O93" s="193"/>
    </row>
    <row r="94" spans="1:18">
      <c r="E94" s="193"/>
      <c r="G94" s="154"/>
      <c r="J94" s="154"/>
      <c r="O94" s="193"/>
    </row>
    <row r="95" spans="1:18">
      <c r="E95" s="193"/>
      <c r="G95" s="154"/>
      <c r="J95" s="154"/>
      <c r="O95" s="193"/>
    </row>
    <row r="96" spans="1:18">
      <c r="E96" s="193"/>
      <c r="G96" s="154"/>
      <c r="J96" s="154"/>
      <c r="O96" s="193"/>
    </row>
    <row r="97" spans="5:15">
      <c r="E97" s="193"/>
      <c r="G97" s="154"/>
      <c r="J97" s="154"/>
      <c r="O97" s="193"/>
    </row>
    <row r="98" spans="5:15">
      <c r="E98" s="193"/>
      <c r="G98" s="154"/>
      <c r="J98" s="154"/>
      <c r="O98" s="193"/>
    </row>
    <row r="99" spans="5:15">
      <c r="E99" s="193"/>
      <c r="G99" s="154"/>
      <c r="J99" s="154"/>
      <c r="O99" s="193"/>
    </row>
    <row r="100" spans="5:15">
      <c r="E100" s="193"/>
      <c r="G100" s="154"/>
      <c r="J100" s="154"/>
      <c r="O100" s="193"/>
    </row>
    <row r="101" spans="5:15">
      <c r="E101" s="193"/>
      <c r="G101" s="154"/>
      <c r="J101" s="154"/>
      <c r="O101" s="193"/>
    </row>
    <row r="102" spans="5:15">
      <c r="E102" s="193"/>
      <c r="G102" s="154"/>
      <c r="J102" s="154"/>
      <c r="O102" s="193"/>
    </row>
    <row r="103" spans="5:15">
      <c r="E103" s="193"/>
      <c r="G103" s="154"/>
      <c r="J103" s="154"/>
      <c r="O103" s="193"/>
    </row>
    <row r="104" spans="5:15">
      <c r="E104" s="193"/>
      <c r="G104" s="154"/>
      <c r="J104" s="154"/>
      <c r="O104" s="193"/>
    </row>
    <row r="105" spans="5:15">
      <c r="E105" s="193"/>
      <c r="G105" s="154"/>
      <c r="J105" s="154"/>
      <c r="O105" s="193"/>
    </row>
    <row r="106" spans="5:15">
      <c r="E106" s="193"/>
      <c r="G106" s="154"/>
      <c r="J106" s="154"/>
      <c r="O106" s="193"/>
    </row>
    <row r="107" spans="5:15">
      <c r="E107" s="193"/>
      <c r="G107" s="154"/>
      <c r="J107" s="154"/>
      <c r="O107" s="193"/>
    </row>
    <row r="108" spans="5:15">
      <c r="E108" s="193"/>
      <c r="G108" s="154"/>
      <c r="J108" s="154"/>
      <c r="O108" s="193"/>
    </row>
    <row r="109" spans="5:15">
      <c r="E109" s="193"/>
      <c r="G109" s="154"/>
      <c r="J109" s="154"/>
      <c r="O109" s="193"/>
    </row>
    <row r="110" spans="5:15">
      <c r="E110" s="193"/>
      <c r="G110" s="154"/>
      <c r="J110" s="154"/>
      <c r="O110" s="193"/>
    </row>
    <row r="111" spans="5:15">
      <c r="E111" s="193"/>
      <c r="G111" s="154"/>
      <c r="J111" s="154"/>
      <c r="O111" s="193"/>
    </row>
    <row r="112" spans="5:15">
      <c r="E112" s="193"/>
      <c r="G112" s="154"/>
      <c r="J112" s="154"/>
      <c r="O112" s="193"/>
    </row>
    <row r="113" spans="5:15">
      <c r="E113" s="193"/>
      <c r="G113" s="154"/>
      <c r="J113" s="154"/>
      <c r="O113" s="193"/>
    </row>
    <row r="114" spans="5:15">
      <c r="E114" s="193"/>
      <c r="G114" s="154"/>
      <c r="J114" s="154"/>
      <c r="O114" s="193"/>
    </row>
    <row r="115" spans="5:15">
      <c r="E115" s="193"/>
      <c r="G115" s="154"/>
      <c r="J115" s="154"/>
      <c r="O115" s="193"/>
    </row>
    <row r="116" spans="5:15">
      <c r="E116" s="193"/>
      <c r="G116" s="154"/>
      <c r="J116" s="154"/>
      <c r="O116" s="193"/>
    </row>
    <row r="117" spans="5:15">
      <c r="E117" s="193"/>
      <c r="G117" s="154"/>
      <c r="J117" s="154"/>
      <c r="O117" s="193"/>
    </row>
    <row r="118" spans="5:15">
      <c r="E118" s="193"/>
      <c r="G118" s="154"/>
      <c r="J118" s="154"/>
      <c r="O118" s="193"/>
    </row>
    <row r="119" spans="5:15">
      <c r="E119" s="193"/>
      <c r="G119" s="154"/>
      <c r="J119" s="154"/>
      <c r="O119" s="193"/>
    </row>
    <row r="120" spans="5:15">
      <c r="E120" s="193"/>
      <c r="G120" s="154"/>
      <c r="J120" s="154"/>
      <c r="O120" s="193"/>
    </row>
    <row r="121" spans="5:15">
      <c r="E121" s="193"/>
      <c r="G121" s="154"/>
      <c r="J121" s="154"/>
      <c r="O121" s="193"/>
    </row>
    <row r="122" spans="5:15">
      <c r="E122" s="193"/>
      <c r="G122" s="154"/>
      <c r="J122" s="154"/>
      <c r="O122" s="193"/>
    </row>
    <row r="123" spans="5:15">
      <c r="E123" s="193"/>
      <c r="G123" s="154"/>
      <c r="J123" s="154"/>
      <c r="O123" s="193"/>
    </row>
    <row r="124" spans="5:15">
      <c r="E124" s="193"/>
      <c r="G124" s="154"/>
      <c r="J124" s="154"/>
      <c r="O124" s="193"/>
    </row>
    <row r="125" spans="5:15">
      <c r="E125" s="193"/>
      <c r="G125" s="154"/>
      <c r="J125" s="154"/>
      <c r="O125" s="193"/>
    </row>
    <row r="126" spans="5:15">
      <c r="E126" s="193"/>
      <c r="G126" s="154"/>
      <c r="J126" s="154"/>
      <c r="O126" s="193"/>
    </row>
    <row r="127" spans="5:15">
      <c r="E127" s="193"/>
      <c r="G127" s="154"/>
      <c r="J127" s="154"/>
      <c r="O127" s="193"/>
    </row>
    <row r="128" spans="5:15">
      <c r="E128" s="193"/>
      <c r="G128" s="154"/>
      <c r="J128" s="154"/>
      <c r="O128" s="193"/>
    </row>
    <row r="129" spans="5:15">
      <c r="E129" s="193"/>
      <c r="G129" s="154"/>
      <c r="J129" s="154"/>
      <c r="O129" s="193"/>
    </row>
    <row r="130" spans="5:15">
      <c r="E130" s="193"/>
      <c r="G130" s="154"/>
      <c r="J130" s="154"/>
      <c r="O130" s="193"/>
    </row>
    <row r="131" spans="5:15">
      <c r="E131" s="193"/>
      <c r="G131" s="154"/>
      <c r="J131" s="154"/>
      <c r="O131" s="193"/>
    </row>
    <row r="132" spans="5:15">
      <c r="E132" s="193"/>
      <c r="G132" s="154"/>
      <c r="J132" s="154"/>
      <c r="O132" s="193"/>
    </row>
    <row r="133" spans="5:15">
      <c r="E133" s="193"/>
      <c r="G133" s="154"/>
      <c r="J133" s="154"/>
      <c r="O133" s="193"/>
    </row>
    <row r="134" spans="5:15">
      <c r="E134" s="193"/>
      <c r="G134" s="154"/>
      <c r="J134" s="154"/>
      <c r="O134" s="193"/>
    </row>
    <row r="135" spans="5:15">
      <c r="E135" s="193"/>
      <c r="G135" s="154"/>
      <c r="J135" s="154"/>
      <c r="O135" s="193"/>
    </row>
    <row r="136" spans="5:15">
      <c r="E136" s="193"/>
      <c r="G136" s="154"/>
      <c r="J136" s="154"/>
      <c r="O136" s="193"/>
    </row>
    <row r="137" spans="5:15">
      <c r="E137" s="193"/>
      <c r="G137" s="154"/>
      <c r="J137" s="154"/>
      <c r="O137" s="193"/>
    </row>
    <row r="138" spans="5:15">
      <c r="E138" s="193"/>
      <c r="G138" s="154"/>
      <c r="J138" s="154"/>
      <c r="O138" s="193"/>
    </row>
    <row r="139" spans="5:15">
      <c r="E139" s="193"/>
      <c r="G139" s="154"/>
      <c r="J139" s="154"/>
      <c r="O139" s="193"/>
    </row>
    <row r="140" spans="5:15">
      <c r="E140" s="193"/>
      <c r="G140" s="154"/>
      <c r="J140" s="154"/>
      <c r="O140" s="193"/>
    </row>
    <row r="141" spans="5:15">
      <c r="E141" s="193"/>
      <c r="G141" s="154"/>
      <c r="J141" s="154"/>
      <c r="O141" s="193"/>
    </row>
    <row r="142" spans="5:15">
      <c r="E142" s="193"/>
      <c r="G142" s="154"/>
      <c r="I142" s="208" t="e">
        <f>#REF!/#REF!-1</f>
        <v>#REF!</v>
      </c>
      <c r="J142" s="154"/>
      <c r="O142" s="193"/>
    </row>
    <row r="143" spans="5:15">
      <c r="E143" s="193"/>
      <c r="G143" s="154"/>
      <c r="J143" s="154"/>
      <c r="O143" s="193"/>
    </row>
    <row r="144" spans="5:15">
      <c r="E144" s="193"/>
      <c r="G144" s="154"/>
      <c r="J144" s="154"/>
      <c r="O144" s="193"/>
    </row>
    <row r="145" spans="5:15">
      <c r="E145" s="193"/>
      <c r="G145" s="154"/>
      <c r="J145" s="154"/>
      <c r="O145" s="193"/>
    </row>
    <row r="146" spans="5:15">
      <c r="E146" s="193"/>
      <c r="G146" s="154"/>
      <c r="J146" s="154"/>
      <c r="O146" s="193"/>
    </row>
    <row r="154" spans="5:15">
      <c r="I154" s="208" t="e">
        <f>#REF!/#REF!-1</f>
        <v>#REF!</v>
      </c>
    </row>
  </sheetData>
  <sheetProtection password="8355" sheet="1" objects="1" scenarios="1"/>
  <phoneticPr fontId="13" type="noConversion"/>
  <conditionalFormatting sqref="R66:R75 R78:R80 R47:R49 R52 R5:R6 R9:R15">
    <cfRule type="cellIs" dxfId="0" priority="2" stopIfTrue="1" operator="lessThan">
      <formula>0</formula>
    </cfRule>
  </conditionalFormatting>
  <printOptions horizontalCentered="1"/>
  <pageMargins left="0.74803149606299213" right="0.74803149606299213" top="0.98425196850393704" bottom="0.98425196850393704" header="0.51181102362204722" footer="0.51181102362204722"/>
  <pageSetup paperSize="9" scale="56" fitToHeight="0" orientation="portrait" r:id="rId1"/>
  <headerFooter alignWithMargins="0">
    <oddHeader>&amp;CKPN Investor Relations</oddHeader>
    <oddFooter>&amp;L&amp;8Q2 2012&amp;C&amp;8&amp;A&amp;R&amp;8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7"/>
  <sheetViews>
    <sheetView view="pageBreakPreview" zoomScale="90" zoomScaleNormal="100" zoomScaleSheetLayoutView="90" workbookViewId="0"/>
  </sheetViews>
  <sheetFormatPr defaultRowHeight="12"/>
  <cols>
    <col min="1" max="2" width="1.7109375" style="154" customWidth="1"/>
    <col min="3" max="3" width="47" style="154" customWidth="1"/>
    <col min="4" max="4" width="8.7109375" style="154" customWidth="1"/>
    <col min="5" max="5" width="8.7109375" style="193" customWidth="1"/>
    <col min="6" max="6" width="8.7109375" style="154" customWidth="1"/>
    <col min="7" max="7" width="1.7109375" style="154" customWidth="1"/>
    <col min="8" max="9" width="8.7109375" style="208" customWidth="1"/>
    <col min="10" max="10" width="1.7109375" style="154" customWidth="1"/>
    <col min="11" max="14" width="8.7109375" style="154" customWidth="1"/>
    <col min="15" max="15" width="8.7109375" style="193" customWidth="1"/>
    <col min="16" max="16" width="8.7109375" style="154" customWidth="1"/>
    <col min="17" max="18" width="1.7109375" style="154" customWidth="1"/>
    <col min="19" max="16384" width="9.140625" style="154"/>
  </cols>
  <sheetData>
    <row r="1" spans="1:23" ht="9" customHeight="1">
      <c r="A1" s="164"/>
      <c r="B1" s="164"/>
      <c r="C1" s="164"/>
      <c r="D1" s="528"/>
      <c r="E1" s="164"/>
      <c r="F1" s="528"/>
      <c r="G1" s="164"/>
      <c r="H1" s="209"/>
      <c r="I1" s="209"/>
      <c r="J1" s="164"/>
      <c r="K1" s="528"/>
      <c r="L1" s="528"/>
      <c r="M1" s="528"/>
      <c r="N1" s="528"/>
      <c r="O1" s="164"/>
      <c r="P1" s="528"/>
      <c r="Q1" s="164"/>
      <c r="R1" s="164"/>
    </row>
    <row r="2" spans="1:23">
      <c r="A2" s="176"/>
      <c r="B2" s="160"/>
      <c r="C2" s="157" t="s">
        <v>0</v>
      </c>
      <c r="D2" s="233" t="s">
        <v>533</v>
      </c>
      <c r="E2" s="159" t="s">
        <v>532</v>
      </c>
      <c r="F2" s="160" t="s">
        <v>436</v>
      </c>
      <c r="G2" s="160"/>
      <c r="H2" s="893" t="s">
        <v>516</v>
      </c>
      <c r="I2" s="776" t="s">
        <v>516</v>
      </c>
      <c r="J2" s="160"/>
      <c r="K2" s="127">
        <v>2011</v>
      </c>
      <c r="L2" s="160" t="s">
        <v>390</v>
      </c>
      <c r="M2" s="160" t="s">
        <v>356</v>
      </c>
      <c r="N2" s="233" t="s">
        <v>531</v>
      </c>
      <c r="O2" s="159" t="s">
        <v>312</v>
      </c>
      <c r="P2" s="160" t="s">
        <v>302</v>
      </c>
      <c r="Q2" s="302"/>
      <c r="R2" s="176"/>
    </row>
    <row r="3" spans="1:23">
      <c r="A3" s="164"/>
      <c r="B3" s="165"/>
      <c r="C3" s="187" t="s">
        <v>4</v>
      </c>
      <c r="D3" s="158"/>
      <c r="E3" s="159"/>
      <c r="F3" s="142"/>
      <c r="G3" s="142"/>
      <c r="H3" s="894" t="s">
        <v>534</v>
      </c>
      <c r="I3" s="777" t="s">
        <v>535</v>
      </c>
      <c r="J3" s="142"/>
      <c r="K3" s="142"/>
      <c r="L3" s="142"/>
      <c r="M3" s="142"/>
      <c r="N3" s="158"/>
      <c r="O3" s="159"/>
      <c r="P3" s="142"/>
      <c r="Q3" s="163"/>
      <c r="R3" s="164"/>
    </row>
    <row r="4" spans="1:23">
      <c r="A4" s="164"/>
      <c r="B4" s="165"/>
      <c r="C4" s="165"/>
      <c r="D4" s="167"/>
      <c r="E4" s="745"/>
      <c r="F4" s="163"/>
      <c r="G4" s="163"/>
      <c r="H4" s="903"/>
      <c r="I4" s="785"/>
      <c r="J4" s="142"/>
      <c r="K4" s="163"/>
      <c r="L4" s="163"/>
      <c r="M4" s="163"/>
      <c r="N4" s="167"/>
      <c r="O4" s="745"/>
      <c r="P4" s="163"/>
      <c r="Q4" s="309"/>
      <c r="R4" s="164"/>
    </row>
    <row r="5" spans="1:23">
      <c r="A5" s="164"/>
      <c r="B5" s="170"/>
      <c r="C5" s="171" t="s">
        <v>38</v>
      </c>
      <c r="D5" s="475">
        <f>F5+E5</f>
        <v>1636</v>
      </c>
      <c r="E5" s="323">
        <v>842</v>
      </c>
      <c r="F5" s="324">
        <v>794</v>
      </c>
      <c r="G5" s="324"/>
      <c r="H5" s="896">
        <f>D5/N5-1</f>
        <v>3.8071065989847774E-2</v>
      </c>
      <c r="I5" s="778">
        <f>E5/O5-1</f>
        <v>4.8567870485678677E-2</v>
      </c>
      <c r="J5" s="324"/>
      <c r="K5" s="324">
        <f>P5+O5+M5+L5</f>
        <v>3243</v>
      </c>
      <c r="L5" s="324">
        <v>829</v>
      </c>
      <c r="M5" s="324">
        <v>838</v>
      </c>
      <c r="N5" s="475">
        <f>P5+O5</f>
        <v>1576</v>
      </c>
      <c r="O5" s="323">
        <v>803</v>
      </c>
      <c r="P5" s="324">
        <v>773</v>
      </c>
      <c r="Q5" s="163"/>
      <c r="R5" s="164"/>
      <c r="V5" s="173"/>
    </row>
    <row r="6" spans="1:23">
      <c r="A6" s="164"/>
      <c r="B6" s="170"/>
      <c r="C6" s="171" t="s">
        <v>39</v>
      </c>
      <c r="D6" s="475">
        <f t="shared" ref="D6:D28" si="0">F6+E6</f>
        <v>398</v>
      </c>
      <c r="E6" s="323">
        <v>207</v>
      </c>
      <c r="F6" s="324">
        <v>191</v>
      </c>
      <c r="G6" s="324"/>
      <c r="H6" s="896">
        <f t="shared" ref="H6:H28" si="1">D6/N6-1</f>
        <v>4.7368421052631504E-2</v>
      </c>
      <c r="I6" s="778">
        <f t="shared" ref="I6:I28" si="2">E6/O6-1</f>
        <v>6.7010309278350499E-2</v>
      </c>
      <c r="J6" s="324"/>
      <c r="K6" s="324">
        <f>P6+O6+M6+L6</f>
        <v>781</v>
      </c>
      <c r="L6" s="324">
        <v>203</v>
      </c>
      <c r="M6" s="324">
        <v>198</v>
      </c>
      <c r="N6" s="475">
        <f t="shared" ref="N6:N28" si="3">P6+O6</f>
        <v>380</v>
      </c>
      <c r="O6" s="323">
        <v>194</v>
      </c>
      <c r="P6" s="324">
        <v>186</v>
      </c>
      <c r="Q6" s="163"/>
      <c r="R6" s="164"/>
    </row>
    <row r="7" spans="1:23">
      <c r="A7" s="164"/>
      <c r="B7" s="170"/>
      <c r="C7" s="171" t="s">
        <v>48</v>
      </c>
      <c r="D7" s="475">
        <f t="shared" si="0"/>
        <v>121</v>
      </c>
      <c r="E7" s="350">
        <v>61</v>
      </c>
      <c r="F7" s="347">
        <v>60</v>
      </c>
      <c r="G7" s="347"/>
      <c r="H7" s="982">
        <f t="shared" si="1"/>
        <v>-0.18243243243243246</v>
      </c>
      <c r="I7" s="998">
        <f t="shared" si="2"/>
        <v>-0.22784810126582278</v>
      </c>
      <c r="J7" s="347"/>
      <c r="K7" s="347">
        <f>P7+O7+M7+L7</f>
        <v>302</v>
      </c>
      <c r="L7" s="347">
        <v>73</v>
      </c>
      <c r="M7" s="347">
        <v>81</v>
      </c>
      <c r="N7" s="475">
        <f t="shared" si="3"/>
        <v>148</v>
      </c>
      <c r="O7" s="350">
        <v>79</v>
      </c>
      <c r="P7" s="347">
        <v>69</v>
      </c>
      <c r="Q7" s="163"/>
      <c r="R7" s="164"/>
    </row>
    <row r="8" spans="1:23">
      <c r="A8" s="164"/>
      <c r="B8" s="170"/>
      <c r="C8" s="171" t="s">
        <v>478</v>
      </c>
      <c r="D8" s="475">
        <f t="shared" si="0"/>
        <v>-53</v>
      </c>
      <c r="E8" s="350">
        <v>-28</v>
      </c>
      <c r="F8" s="347">
        <v>-25</v>
      </c>
      <c r="G8" s="347"/>
      <c r="H8" s="982">
        <f>D8/N8-1</f>
        <v>-0.10169491525423724</v>
      </c>
      <c r="I8" s="778">
        <f t="shared" si="2"/>
        <v>-9.6774193548387122E-2</v>
      </c>
      <c r="J8" s="347"/>
      <c r="K8" s="347">
        <f>P8+O8+M8+L8</f>
        <v>-118</v>
      </c>
      <c r="L8" s="347">
        <v>-29</v>
      </c>
      <c r="M8" s="347">
        <v>-30</v>
      </c>
      <c r="N8" s="475">
        <f t="shared" si="3"/>
        <v>-59</v>
      </c>
      <c r="O8" s="350">
        <v>-31</v>
      </c>
      <c r="P8" s="347">
        <v>-28</v>
      </c>
      <c r="Q8" s="163"/>
      <c r="R8" s="164"/>
    </row>
    <row r="9" spans="1:23" s="172" customFormat="1">
      <c r="A9" s="176"/>
      <c r="B9" s="143"/>
      <c r="C9" s="143" t="s">
        <v>40</v>
      </c>
      <c r="D9" s="476">
        <f t="shared" si="0"/>
        <v>2102</v>
      </c>
      <c r="E9" s="464">
        <f>E5+E6+E7+E8</f>
        <v>1082</v>
      </c>
      <c r="F9" s="329">
        <f>F5+F6+F7+F8</f>
        <v>1020</v>
      </c>
      <c r="G9" s="329"/>
      <c r="H9" s="897">
        <f t="shared" si="1"/>
        <v>2.7872860635696828E-2</v>
      </c>
      <c r="I9" s="779">
        <f t="shared" si="2"/>
        <v>3.5406698564593331E-2</v>
      </c>
      <c r="J9" s="329"/>
      <c r="K9" s="329">
        <f>K5+K6+K7+K8</f>
        <v>4208</v>
      </c>
      <c r="L9" s="329">
        <f>L5+L6+L7+L8</f>
        <v>1076</v>
      </c>
      <c r="M9" s="329">
        <f>M5+M6+M7+M8</f>
        <v>1087</v>
      </c>
      <c r="N9" s="476">
        <f t="shared" si="3"/>
        <v>2045</v>
      </c>
      <c r="O9" s="464">
        <f>O5+O6+O7+O8</f>
        <v>1045</v>
      </c>
      <c r="P9" s="329">
        <f>P5+P6+P7+P8</f>
        <v>1000</v>
      </c>
      <c r="Q9" s="142"/>
      <c r="R9" s="176"/>
    </row>
    <row r="10" spans="1:23">
      <c r="A10" s="164"/>
      <c r="B10" s="165"/>
      <c r="C10" s="179"/>
      <c r="D10" s="475"/>
      <c r="E10" s="336"/>
      <c r="F10" s="324"/>
      <c r="G10" s="324"/>
      <c r="H10" s="896"/>
      <c r="I10" s="778"/>
      <c r="J10" s="324"/>
      <c r="K10" s="324"/>
      <c r="L10" s="324"/>
      <c r="M10" s="324"/>
      <c r="N10" s="475"/>
      <c r="O10" s="336"/>
      <c r="P10" s="324"/>
      <c r="Q10" s="313"/>
      <c r="R10" s="164"/>
    </row>
    <row r="11" spans="1:23">
      <c r="A11" s="164"/>
      <c r="B11" s="165"/>
      <c r="C11" s="171" t="s">
        <v>421</v>
      </c>
      <c r="D11" s="475">
        <f t="shared" si="0"/>
        <v>871</v>
      </c>
      <c r="E11" s="350">
        <v>444</v>
      </c>
      <c r="F11" s="325">
        <v>427</v>
      </c>
      <c r="G11" s="324"/>
      <c r="H11" s="982">
        <f t="shared" si="1"/>
        <v>-0.10206185567010306</v>
      </c>
      <c r="I11" s="778">
        <f t="shared" si="2"/>
        <v>-9.3877551020408179E-2</v>
      </c>
      <c r="J11" s="324"/>
      <c r="K11" s="325">
        <f>P11+O11+M11+L11</f>
        <v>1900</v>
      </c>
      <c r="L11" s="325">
        <v>457</v>
      </c>
      <c r="M11" s="325">
        <v>473</v>
      </c>
      <c r="N11" s="475">
        <f t="shared" si="3"/>
        <v>970</v>
      </c>
      <c r="O11" s="350">
        <v>490</v>
      </c>
      <c r="P11" s="325">
        <v>480</v>
      </c>
      <c r="Q11" s="313"/>
      <c r="R11" s="164"/>
    </row>
    <row r="12" spans="1:23">
      <c r="A12" s="164"/>
      <c r="B12" s="165"/>
      <c r="C12" s="171" t="s">
        <v>422</v>
      </c>
      <c r="D12" s="475">
        <f t="shared" si="0"/>
        <v>915</v>
      </c>
      <c r="E12" s="350">
        <v>457</v>
      </c>
      <c r="F12" s="325">
        <v>458</v>
      </c>
      <c r="G12" s="324"/>
      <c r="H12" s="896">
        <f t="shared" si="1"/>
        <v>-4.4885177453027114E-2</v>
      </c>
      <c r="I12" s="778">
        <f t="shared" si="2"/>
        <v>-4.5929018789144016E-2</v>
      </c>
      <c r="J12" s="324"/>
      <c r="K12" s="325">
        <f>P12+O12+M12+L12</f>
        <v>1903</v>
      </c>
      <c r="L12" s="325">
        <v>473</v>
      </c>
      <c r="M12" s="325">
        <v>472</v>
      </c>
      <c r="N12" s="475">
        <f t="shared" si="3"/>
        <v>958</v>
      </c>
      <c r="O12" s="350">
        <v>479</v>
      </c>
      <c r="P12" s="325">
        <v>479</v>
      </c>
      <c r="Q12" s="163"/>
      <c r="R12" s="164"/>
    </row>
    <row r="13" spans="1:23">
      <c r="A13" s="164"/>
      <c r="B13" s="165"/>
      <c r="C13" s="171" t="s">
        <v>41</v>
      </c>
      <c r="D13" s="475">
        <f t="shared" si="0"/>
        <v>1199</v>
      </c>
      <c r="E13" s="336">
        <v>601</v>
      </c>
      <c r="F13" s="324">
        <v>598</v>
      </c>
      <c r="G13" s="324"/>
      <c r="H13" s="896">
        <f t="shared" si="1"/>
        <v>-2.4410089503661525E-2</v>
      </c>
      <c r="I13" s="778">
        <f t="shared" si="2"/>
        <v>-2.2764227642276369E-2</v>
      </c>
      <c r="J13" s="324"/>
      <c r="K13" s="324">
        <f>P13+O13+M13+L13</f>
        <v>2433</v>
      </c>
      <c r="L13" s="324">
        <v>604</v>
      </c>
      <c r="M13" s="324">
        <v>600</v>
      </c>
      <c r="N13" s="475">
        <f t="shared" si="3"/>
        <v>1229</v>
      </c>
      <c r="O13" s="336">
        <v>615</v>
      </c>
      <c r="P13" s="324">
        <v>614</v>
      </c>
      <c r="Q13" s="163"/>
      <c r="R13" s="164"/>
    </row>
    <row r="14" spans="1:23">
      <c r="A14" s="164"/>
      <c r="B14" s="165"/>
      <c r="C14" s="171" t="s">
        <v>429</v>
      </c>
      <c r="D14" s="475">
        <f t="shared" si="0"/>
        <v>1299</v>
      </c>
      <c r="E14" s="336">
        <v>635</v>
      </c>
      <c r="F14" s="324">
        <v>664</v>
      </c>
      <c r="G14" s="324"/>
      <c r="H14" s="896">
        <f t="shared" si="1"/>
        <v>-6.0057887120115727E-2</v>
      </c>
      <c r="I14" s="778">
        <f t="shared" si="2"/>
        <v>-7.1637426900584833E-2</v>
      </c>
      <c r="J14" s="324"/>
      <c r="K14" s="324">
        <f>P14+O14+M14+L14</f>
        <v>2780</v>
      </c>
      <c r="L14" s="324">
        <v>734</v>
      </c>
      <c r="M14" s="324">
        <v>664</v>
      </c>
      <c r="N14" s="475">
        <f t="shared" si="3"/>
        <v>1382</v>
      </c>
      <c r="O14" s="336">
        <v>684</v>
      </c>
      <c r="P14" s="324">
        <v>698</v>
      </c>
      <c r="Q14" s="163"/>
      <c r="R14" s="164"/>
    </row>
    <row r="15" spans="1:23">
      <c r="A15" s="164"/>
      <c r="B15" s="165"/>
      <c r="C15" s="171" t="s">
        <v>478</v>
      </c>
      <c r="D15" s="475">
        <f t="shared" si="0"/>
        <v>-1040</v>
      </c>
      <c r="E15" s="336">
        <v>-519</v>
      </c>
      <c r="F15" s="324">
        <v>-521</v>
      </c>
      <c r="G15" s="324"/>
      <c r="H15" s="896">
        <f t="shared" si="1"/>
        <v>-7.9646017699115057E-2</v>
      </c>
      <c r="I15" s="778">
        <f t="shared" si="2"/>
        <v>-7.8152753108348127E-2</v>
      </c>
      <c r="J15" s="324"/>
      <c r="K15" s="324">
        <f>P15+O15+M15+L15</f>
        <v>-2252</v>
      </c>
      <c r="L15" s="324">
        <v>-564</v>
      </c>
      <c r="M15" s="324">
        <v>-558</v>
      </c>
      <c r="N15" s="475">
        <f t="shared" si="3"/>
        <v>-1130</v>
      </c>
      <c r="O15" s="336">
        <v>-563</v>
      </c>
      <c r="P15" s="324">
        <v>-567</v>
      </c>
      <c r="Q15" s="163"/>
      <c r="R15" s="164"/>
    </row>
    <row r="16" spans="1:23" s="172" customFormat="1">
      <c r="A16" s="176"/>
      <c r="B16" s="143"/>
      <c r="C16" s="143" t="s">
        <v>269</v>
      </c>
      <c r="D16" s="476">
        <f t="shared" si="0"/>
        <v>3244</v>
      </c>
      <c r="E16" s="338">
        <f>E11+E12+E13+E14+E15</f>
        <v>1618</v>
      </c>
      <c r="F16" s="329">
        <f>F11+F12+F13+F14+F15</f>
        <v>1626</v>
      </c>
      <c r="G16" s="329"/>
      <c r="H16" s="897">
        <f t="shared" si="1"/>
        <v>-4.8401290701085342E-2</v>
      </c>
      <c r="I16" s="779">
        <f t="shared" si="2"/>
        <v>-5.1026392961876832E-2</v>
      </c>
      <c r="J16" s="329"/>
      <c r="K16" s="329">
        <f>K11+K12+K13+K14+K15</f>
        <v>6764</v>
      </c>
      <c r="L16" s="329">
        <f>L11+L12+L13+L14+L15</f>
        <v>1704</v>
      </c>
      <c r="M16" s="329">
        <f>M11+M12+M13+M14+M15</f>
        <v>1651</v>
      </c>
      <c r="N16" s="476">
        <f t="shared" si="3"/>
        <v>3409</v>
      </c>
      <c r="O16" s="338">
        <f>O11+O12+O13+O14+O15</f>
        <v>1705</v>
      </c>
      <c r="P16" s="329">
        <f>P11+P12+P13+P14+P15</f>
        <v>1704</v>
      </c>
      <c r="Q16" s="142"/>
      <c r="R16" s="176"/>
      <c r="S16" s="182"/>
      <c r="W16" s="182"/>
    </row>
    <row r="17" spans="1:19">
      <c r="A17" s="164"/>
      <c r="B17" s="165"/>
      <c r="C17" s="171"/>
      <c r="D17" s="475"/>
      <c r="E17" s="336"/>
      <c r="F17" s="324"/>
      <c r="G17" s="324"/>
      <c r="H17" s="896"/>
      <c r="I17" s="778"/>
      <c r="J17" s="324"/>
      <c r="K17" s="324"/>
      <c r="L17" s="324"/>
      <c r="M17" s="324"/>
      <c r="N17" s="475"/>
      <c r="O17" s="336"/>
      <c r="P17" s="324"/>
      <c r="Q17" s="163"/>
      <c r="R17" s="164"/>
    </row>
    <row r="18" spans="1:19" ht="14.25">
      <c r="A18" s="318"/>
      <c r="B18" s="319"/>
      <c r="C18" s="171" t="s">
        <v>561</v>
      </c>
      <c r="D18" s="475">
        <f t="shared" si="0"/>
        <v>794</v>
      </c>
      <c r="E18" s="337">
        <v>366</v>
      </c>
      <c r="F18" s="324">
        <v>428</v>
      </c>
      <c r="G18" s="324"/>
      <c r="H18" s="982">
        <f t="shared" si="1"/>
        <v>-0.10585585585585588</v>
      </c>
      <c r="I18" s="998">
        <f t="shared" si="2"/>
        <v>-0.16628701594533024</v>
      </c>
      <c r="J18" s="324"/>
      <c r="K18" s="324">
        <f>P18+O18+M18+L18</f>
        <v>1811</v>
      </c>
      <c r="L18" s="324">
        <v>499</v>
      </c>
      <c r="M18" s="324">
        <v>424</v>
      </c>
      <c r="N18" s="475">
        <f t="shared" si="3"/>
        <v>888</v>
      </c>
      <c r="O18" s="337">
        <v>439</v>
      </c>
      <c r="P18" s="324">
        <v>449</v>
      </c>
      <c r="Q18" s="307"/>
      <c r="R18" s="318"/>
    </row>
    <row r="19" spans="1:19">
      <c r="A19" s="318"/>
      <c r="B19" s="319"/>
      <c r="C19" s="171" t="s">
        <v>77</v>
      </c>
      <c r="D19" s="475">
        <f t="shared" si="0"/>
        <v>-155</v>
      </c>
      <c r="E19" s="336">
        <v>-77</v>
      </c>
      <c r="F19" s="347">
        <v>-78</v>
      </c>
      <c r="G19" s="347"/>
      <c r="H19" s="896">
        <f t="shared" si="1"/>
        <v>1.9736842105263053E-2</v>
      </c>
      <c r="I19" s="778">
        <f t="shared" si="2"/>
        <v>6.944444444444442E-2</v>
      </c>
      <c r="J19" s="347"/>
      <c r="K19" s="347">
        <f>P19+O19+M19+L19</f>
        <v>-316</v>
      </c>
      <c r="L19" s="347">
        <v>-84</v>
      </c>
      <c r="M19" s="347">
        <v>-80</v>
      </c>
      <c r="N19" s="475">
        <f t="shared" si="3"/>
        <v>-152</v>
      </c>
      <c r="O19" s="336">
        <v>-72</v>
      </c>
      <c r="P19" s="347">
        <v>-80</v>
      </c>
      <c r="Q19" s="307"/>
      <c r="R19" s="318"/>
    </row>
    <row r="20" spans="1:19" s="172" customFormat="1">
      <c r="A20" s="176"/>
      <c r="B20" s="143"/>
      <c r="C20" s="143" t="s">
        <v>212</v>
      </c>
      <c r="D20" s="476">
        <f t="shared" si="0"/>
        <v>3883</v>
      </c>
      <c r="E20" s="338">
        <f>E16+E18+E19</f>
        <v>1907</v>
      </c>
      <c r="F20" s="329">
        <f>F11+F12+F13+F14+F15+F18+F19</f>
        <v>1976</v>
      </c>
      <c r="G20" s="329"/>
      <c r="H20" s="897">
        <f t="shared" si="1"/>
        <v>-6.3208685162846834E-2</v>
      </c>
      <c r="I20" s="779">
        <f t="shared" si="2"/>
        <v>-7.9633204633204668E-2</v>
      </c>
      <c r="J20" s="329"/>
      <c r="K20" s="329">
        <f>K11+K12+K13+K14+K15+K18+K19</f>
        <v>8259</v>
      </c>
      <c r="L20" s="329">
        <f>L11+L12+L13+L14+L15+L18+L19</f>
        <v>2119</v>
      </c>
      <c r="M20" s="329">
        <f>M11+M12+M13+M14+M15+M18+M19</f>
        <v>1995</v>
      </c>
      <c r="N20" s="476">
        <f t="shared" si="3"/>
        <v>4145</v>
      </c>
      <c r="O20" s="338">
        <f>O11+O12+O13+O14+O15+O18+O19</f>
        <v>2072</v>
      </c>
      <c r="P20" s="329">
        <f>P11+P12+P13+P14+P15+P18+P19</f>
        <v>2073</v>
      </c>
      <c r="Q20" s="143"/>
      <c r="R20" s="176"/>
    </row>
    <row r="21" spans="1:19" s="172" customFormat="1">
      <c r="A21" s="176"/>
      <c r="B21" s="143"/>
      <c r="C21" s="143"/>
      <c r="D21" s="476"/>
      <c r="E21" s="338"/>
      <c r="F21" s="329"/>
      <c r="G21" s="329"/>
      <c r="H21" s="897"/>
      <c r="I21" s="779"/>
      <c r="J21" s="329"/>
      <c r="K21" s="329"/>
      <c r="L21" s="329"/>
      <c r="M21" s="329"/>
      <c r="N21" s="476"/>
      <c r="O21" s="338"/>
      <c r="P21" s="329"/>
      <c r="Q21" s="143"/>
      <c r="R21" s="176"/>
    </row>
    <row r="22" spans="1:19">
      <c r="A22" s="318"/>
      <c r="B22" s="319"/>
      <c r="C22" s="179" t="s">
        <v>234</v>
      </c>
      <c r="D22" s="476">
        <f t="shared" si="0"/>
        <v>516</v>
      </c>
      <c r="E22" s="328">
        <v>261</v>
      </c>
      <c r="F22" s="330">
        <v>255</v>
      </c>
      <c r="G22" s="330"/>
      <c r="H22" s="897">
        <f t="shared" si="1"/>
        <v>9.3220338983050821E-2</v>
      </c>
      <c r="I22" s="779">
        <f t="shared" si="2"/>
        <v>6.0975609756097615E-2</v>
      </c>
      <c r="J22" s="330"/>
      <c r="K22" s="330">
        <f>P22+O22+M22+L22</f>
        <v>977</v>
      </c>
      <c r="L22" s="330">
        <v>249</v>
      </c>
      <c r="M22" s="330">
        <v>256</v>
      </c>
      <c r="N22" s="476">
        <f t="shared" si="3"/>
        <v>472</v>
      </c>
      <c r="O22" s="328">
        <v>246</v>
      </c>
      <c r="P22" s="330">
        <v>226</v>
      </c>
      <c r="Q22" s="307"/>
      <c r="R22" s="318"/>
    </row>
    <row r="23" spans="1:19" s="172" customFormat="1">
      <c r="A23" s="176"/>
      <c r="B23" s="143"/>
      <c r="C23" s="143"/>
      <c r="D23" s="476"/>
      <c r="E23" s="338"/>
      <c r="F23" s="329"/>
      <c r="G23" s="329"/>
      <c r="H23" s="897"/>
      <c r="I23" s="779"/>
      <c r="J23" s="329"/>
      <c r="K23" s="329"/>
      <c r="L23" s="329"/>
      <c r="M23" s="329"/>
      <c r="N23" s="476"/>
      <c r="O23" s="338"/>
      <c r="P23" s="329"/>
      <c r="Q23" s="143"/>
      <c r="R23" s="176"/>
    </row>
    <row r="24" spans="1:19" s="172" customFormat="1">
      <c r="A24" s="176"/>
      <c r="B24" s="143"/>
      <c r="C24" s="143" t="s">
        <v>42</v>
      </c>
      <c r="D24" s="476">
        <f t="shared" si="0"/>
        <v>37</v>
      </c>
      <c r="E24" s="338">
        <v>18</v>
      </c>
      <c r="F24" s="334">
        <v>19</v>
      </c>
      <c r="G24" s="518"/>
      <c r="H24" s="897">
        <f t="shared" si="1"/>
        <v>8.8235294117646967E-2</v>
      </c>
      <c r="I24" s="779">
        <f t="shared" si="2"/>
        <v>0</v>
      </c>
      <c r="J24" s="518"/>
      <c r="K24" s="334">
        <f>P24+O24+M24+L24</f>
        <v>62</v>
      </c>
      <c r="L24" s="334">
        <v>13</v>
      </c>
      <c r="M24" s="334">
        <v>15</v>
      </c>
      <c r="N24" s="476">
        <f t="shared" si="3"/>
        <v>34</v>
      </c>
      <c r="O24" s="338">
        <v>18</v>
      </c>
      <c r="P24" s="334">
        <v>16</v>
      </c>
      <c r="Q24" s="142"/>
      <c r="R24" s="176"/>
    </row>
    <row r="25" spans="1:19" s="172" customFormat="1">
      <c r="A25" s="176"/>
      <c r="B25" s="143"/>
      <c r="C25" s="179"/>
      <c r="D25" s="476"/>
      <c r="E25" s="328"/>
      <c r="F25" s="329"/>
      <c r="G25" s="346"/>
      <c r="H25" s="897"/>
      <c r="I25" s="779"/>
      <c r="J25" s="346"/>
      <c r="K25" s="329"/>
      <c r="L25" s="329"/>
      <c r="M25" s="329"/>
      <c r="N25" s="476"/>
      <c r="O25" s="328"/>
      <c r="P25" s="329"/>
      <c r="Q25" s="142"/>
      <c r="R25" s="176"/>
    </row>
    <row r="26" spans="1:19" s="172" customFormat="1">
      <c r="A26" s="176"/>
      <c r="B26" s="143"/>
      <c r="C26" s="143" t="s">
        <v>43</v>
      </c>
      <c r="D26" s="476">
        <f t="shared" si="0"/>
        <v>-155</v>
      </c>
      <c r="E26" s="338">
        <v>-76</v>
      </c>
      <c r="F26" s="329">
        <v>-79</v>
      </c>
      <c r="G26" s="346"/>
      <c r="H26" s="897">
        <f t="shared" si="1"/>
        <v>-9.3567251461988299E-2</v>
      </c>
      <c r="I26" s="997">
        <f t="shared" si="2"/>
        <v>-0.1648351648351648</v>
      </c>
      <c r="J26" s="346"/>
      <c r="K26" s="329">
        <f>P26+O26+M26+L26</f>
        <v>-343</v>
      </c>
      <c r="L26" s="329">
        <v>-82</v>
      </c>
      <c r="M26" s="329">
        <v>-90</v>
      </c>
      <c r="N26" s="476">
        <f t="shared" si="3"/>
        <v>-171</v>
      </c>
      <c r="O26" s="338">
        <v>-91</v>
      </c>
      <c r="P26" s="329">
        <v>-80</v>
      </c>
      <c r="Q26" s="142"/>
      <c r="R26" s="176"/>
    </row>
    <row r="27" spans="1:19" s="172" customFormat="1">
      <c r="A27" s="176"/>
      <c r="B27" s="143"/>
      <c r="C27" s="179"/>
      <c r="D27" s="476"/>
      <c r="E27" s="338"/>
      <c r="F27" s="329"/>
      <c r="G27" s="329"/>
      <c r="H27" s="897"/>
      <c r="I27" s="779"/>
      <c r="J27" s="329"/>
      <c r="K27" s="329"/>
      <c r="L27" s="329"/>
      <c r="M27" s="329"/>
      <c r="N27" s="476"/>
      <c r="O27" s="338"/>
      <c r="P27" s="329"/>
      <c r="Q27" s="313"/>
      <c r="R27" s="176"/>
    </row>
    <row r="28" spans="1:19" s="172" customFormat="1">
      <c r="A28" s="176"/>
      <c r="B28" s="143"/>
      <c r="C28" s="178" t="s">
        <v>488</v>
      </c>
      <c r="D28" s="476">
        <f t="shared" si="0"/>
        <v>6383</v>
      </c>
      <c r="E28" s="338">
        <f>E9+E20+E22+E24+E26</f>
        <v>3192</v>
      </c>
      <c r="F28" s="334">
        <f>F9+F22+F20+F24+F26</f>
        <v>3191</v>
      </c>
      <c r="G28" s="329"/>
      <c r="H28" s="897">
        <f t="shared" si="1"/>
        <v>-2.1762452107279673E-2</v>
      </c>
      <c r="I28" s="779">
        <f t="shared" si="2"/>
        <v>-2.9787234042553234E-2</v>
      </c>
      <c r="J28" s="329"/>
      <c r="K28" s="334">
        <f>K9+K22+K20+K24+K26</f>
        <v>13163</v>
      </c>
      <c r="L28" s="334">
        <f>L9+L22+L20+L24+L26</f>
        <v>3375</v>
      </c>
      <c r="M28" s="334">
        <f>M9+M22+M20+M24+M26</f>
        <v>3263</v>
      </c>
      <c r="N28" s="476">
        <f t="shared" si="3"/>
        <v>6525</v>
      </c>
      <c r="O28" s="338">
        <f>O9+O22+O20+O24+O26</f>
        <v>3290</v>
      </c>
      <c r="P28" s="334">
        <f>P9+P22+P20+P24+P26</f>
        <v>3235</v>
      </c>
      <c r="Q28" s="143"/>
      <c r="R28" s="176"/>
    </row>
    <row r="29" spans="1:19">
      <c r="A29" s="164"/>
      <c r="B29" s="165"/>
      <c r="C29" s="143"/>
      <c r="D29" s="190"/>
      <c r="E29" s="191"/>
      <c r="F29" s="170"/>
      <c r="G29" s="170"/>
      <c r="H29" s="893"/>
      <c r="I29" s="776"/>
      <c r="J29" s="170"/>
      <c r="K29" s="170"/>
      <c r="L29" s="170"/>
      <c r="M29" s="170"/>
      <c r="N29" s="190"/>
      <c r="O29" s="191"/>
      <c r="P29" s="170"/>
      <c r="Q29" s="137"/>
      <c r="R29" s="164"/>
    </row>
    <row r="30" spans="1:19" ht="9" customHeight="1">
      <c r="A30" s="164"/>
      <c r="B30" s="164"/>
      <c r="C30" s="164"/>
      <c r="D30" s="528"/>
      <c r="E30" s="164"/>
      <c r="F30" s="528"/>
      <c r="G30" s="164"/>
      <c r="H30" s="209"/>
      <c r="I30" s="209"/>
      <c r="J30" s="164"/>
      <c r="K30" s="528"/>
      <c r="L30" s="528"/>
      <c r="M30" s="528"/>
      <c r="N30" s="528"/>
      <c r="O30" s="164"/>
      <c r="P30" s="528"/>
      <c r="Q30" s="164"/>
      <c r="R30" s="164"/>
    </row>
    <row r="31" spans="1:19" s="316" customFormat="1" ht="13.5" customHeight="1">
      <c r="A31" s="168"/>
      <c r="B31" s="184" t="s">
        <v>562</v>
      </c>
      <c r="C31" s="168"/>
      <c r="D31" s="183"/>
      <c r="E31" s="188"/>
      <c r="F31" s="183"/>
      <c r="G31" s="168"/>
      <c r="H31" s="169"/>
      <c r="I31" s="169"/>
      <c r="J31" s="168"/>
      <c r="K31" s="183"/>
      <c r="L31" s="183"/>
      <c r="M31" s="183"/>
      <c r="N31" s="183"/>
      <c r="O31" s="188"/>
      <c r="P31" s="183"/>
      <c r="Q31" s="184"/>
      <c r="R31" s="184"/>
      <c r="S31" s="188"/>
    </row>
    <row r="32" spans="1:19" s="316" customFormat="1" ht="13.5" customHeight="1">
      <c r="A32" s="168"/>
      <c r="B32" s="184"/>
      <c r="C32" s="168"/>
      <c r="D32" s="183"/>
      <c r="E32" s="188"/>
      <c r="F32" s="183"/>
      <c r="G32" s="168"/>
      <c r="H32" s="169"/>
      <c r="I32" s="169"/>
      <c r="J32" s="168"/>
      <c r="K32" s="183"/>
      <c r="L32" s="183"/>
      <c r="M32" s="183"/>
      <c r="N32" s="183"/>
      <c r="O32" s="188"/>
      <c r="P32" s="183"/>
      <c r="Q32" s="184"/>
      <c r="R32" s="184"/>
      <c r="S32" s="188"/>
    </row>
    <row r="33" spans="1:18" ht="9" customHeight="1">
      <c r="A33" s="164"/>
      <c r="B33" s="164"/>
      <c r="C33" s="164"/>
      <c r="D33" s="528"/>
      <c r="E33" s="164"/>
      <c r="F33" s="528"/>
      <c r="G33" s="164"/>
      <c r="H33" s="209"/>
      <c r="I33" s="209"/>
      <c r="J33" s="164"/>
      <c r="K33" s="528"/>
      <c r="L33" s="528"/>
      <c r="M33" s="528"/>
      <c r="N33" s="528"/>
      <c r="O33" s="164"/>
      <c r="P33" s="528"/>
      <c r="Q33" s="164"/>
      <c r="R33" s="164"/>
    </row>
    <row r="34" spans="1:18">
      <c r="A34" s="176"/>
      <c r="B34" s="160"/>
      <c r="C34" s="157" t="s">
        <v>0</v>
      </c>
      <c r="D34" s="233" t="s">
        <v>533</v>
      </c>
      <c r="E34" s="159" t="s">
        <v>532</v>
      </c>
      <c r="F34" s="160" t="s">
        <v>436</v>
      </c>
      <c r="G34" s="160"/>
      <c r="H34" s="893" t="s">
        <v>516</v>
      </c>
      <c r="I34" s="776" t="s">
        <v>516</v>
      </c>
      <c r="J34" s="160"/>
      <c r="K34" s="127">
        <v>2011</v>
      </c>
      <c r="L34" s="160" t="s">
        <v>390</v>
      </c>
      <c r="M34" s="160" t="s">
        <v>356</v>
      </c>
      <c r="N34" s="233" t="s">
        <v>531</v>
      </c>
      <c r="O34" s="159" t="s">
        <v>312</v>
      </c>
      <c r="P34" s="160" t="s">
        <v>302</v>
      </c>
      <c r="Q34" s="302"/>
      <c r="R34" s="176"/>
    </row>
    <row r="35" spans="1:18">
      <c r="A35" s="164"/>
      <c r="B35" s="165"/>
      <c r="C35" s="187" t="s">
        <v>409</v>
      </c>
      <c r="D35" s="158"/>
      <c r="E35" s="159"/>
      <c r="F35" s="163"/>
      <c r="G35" s="142"/>
      <c r="H35" s="894" t="s">
        <v>534</v>
      </c>
      <c r="I35" s="777" t="s">
        <v>535</v>
      </c>
      <c r="J35" s="163"/>
      <c r="K35" s="163"/>
      <c r="L35" s="163"/>
      <c r="M35" s="163"/>
      <c r="N35" s="158"/>
      <c r="O35" s="159"/>
      <c r="P35" s="163"/>
      <c r="Q35" s="163"/>
      <c r="R35" s="164"/>
    </row>
    <row r="36" spans="1:18">
      <c r="A36" s="164"/>
      <c r="B36" s="165"/>
      <c r="C36" s="165"/>
      <c r="D36" s="167"/>
      <c r="E36" s="168"/>
      <c r="F36" s="163"/>
      <c r="G36" s="163"/>
      <c r="H36" s="903"/>
      <c r="I36" s="785"/>
      <c r="J36" s="320"/>
      <c r="K36" s="163"/>
      <c r="L36" s="163"/>
      <c r="M36" s="163"/>
      <c r="N36" s="167"/>
      <c r="O36" s="168"/>
      <c r="P36" s="163"/>
      <c r="Q36" s="309"/>
      <c r="R36" s="164"/>
    </row>
    <row r="37" spans="1:18">
      <c r="A37" s="164"/>
      <c r="B37" s="170"/>
      <c r="C37" s="171" t="s">
        <v>38</v>
      </c>
      <c r="D37" s="475">
        <f>F37+E37</f>
        <v>1609</v>
      </c>
      <c r="E37" s="323">
        <v>815</v>
      </c>
      <c r="F37" s="324">
        <v>794</v>
      </c>
      <c r="G37" s="324"/>
      <c r="H37" s="896">
        <f>D37/N37-1</f>
        <v>2.2886204704386515E-2</v>
      </c>
      <c r="I37" s="778">
        <f>E37/O37-1</f>
        <v>1.7478152309613026E-2</v>
      </c>
      <c r="J37" s="348"/>
      <c r="K37" s="324">
        <f>P37+O37+M37+L37</f>
        <v>3239</v>
      </c>
      <c r="L37" s="324">
        <v>828</v>
      </c>
      <c r="M37" s="324">
        <v>838</v>
      </c>
      <c r="N37" s="475">
        <f>P37+O37</f>
        <v>1573</v>
      </c>
      <c r="O37" s="323">
        <v>801</v>
      </c>
      <c r="P37" s="324">
        <v>772</v>
      </c>
      <c r="Q37" s="180"/>
      <c r="R37" s="164"/>
    </row>
    <row r="38" spans="1:18">
      <c r="A38" s="164"/>
      <c r="B38" s="170"/>
      <c r="C38" s="171" t="s">
        <v>39</v>
      </c>
      <c r="D38" s="475">
        <f t="shared" ref="D38:D82" si="4">F38+E38</f>
        <v>397</v>
      </c>
      <c r="E38" s="323">
        <v>206</v>
      </c>
      <c r="F38" s="324">
        <v>191</v>
      </c>
      <c r="G38" s="324"/>
      <c r="H38" s="896">
        <f t="shared" ref="H38:H82" si="5">D38/N38-1</f>
        <v>4.7493403693931402E-2</v>
      </c>
      <c r="I38" s="778">
        <f t="shared" ref="I38:I82" si="6">E38/O38-1</f>
        <v>6.7357512953367893E-2</v>
      </c>
      <c r="J38" s="348"/>
      <c r="K38" s="324">
        <f>P38+O38+M38+L38</f>
        <v>780</v>
      </c>
      <c r="L38" s="324">
        <v>203</v>
      </c>
      <c r="M38" s="324">
        <v>198</v>
      </c>
      <c r="N38" s="475">
        <f t="shared" ref="N38:N82" si="7">P38+O38</f>
        <v>379</v>
      </c>
      <c r="O38" s="323">
        <v>193</v>
      </c>
      <c r="P38" s="324">
        <v>186</v>
      </c>
      <c r="Q38" s="180"/>
      <c r="R38" s="164"/>
    </row>
    <row r="39" spans="1:18">
      <c r="A39" s="164"/>
      <c r="B39" s="170"/>
      <c r="C39" s="171" t="s">
        <v>48</v>
      </c>
      <c r="D39" s="475">
        <f t="shared" si="4"/>
        <v>121</v>
      </c>
      <c r="E39" s="350">
        <v>61</v>
      </c>
      <c r="F39" s="347">
        <v>60</v>
      </c>
      <c r="G39" s="347"/>
      <c r="H39" s="982">
        <f t="shared" si="5"/>
        <v>-0.18243243243243246</v>
      </c>
      <c r="I39" s="998">
        <f t="shared" si="6"/>
        <v>-0.22784810126582278</v>
      </c>
      <c r="J39" s="348"/>
      <c r="K39" s="347">
        <f>P39+O39+M39+L39</f>
        <v>292</v>
      </c>
      <c r="L39" s="347">
        <v>63</v>
      </c>
      <c r="M39" s="347">
        <v>81</v>
      </c>
      <c r="N39" s="475">
        <f t="shared" si="7"/>
        <v>148</v>
      </c>
      <c r="O39" s="350">
        <v>79</v>
      </c>
      <c r="P39" s="347">
        <v>69</v>
      </c>
      <c r="Q39" s="180"/>
      <c r="R39" s="164"/>
    </row>
    <row r="40" spans="1:18">
      <c r="A40" s="164"/>
      <c r="B40" s="170"/>
      <c r="C40" s="171" t="s">
        <v>478</v>
      </c>
      <c r="D40" s="475">
        <f t="shared" si="4"/>
        <v>-53</v>
      </c>
      <c r="E40" s="350">
        <v>-27</v>
      </c>
      <c r="F40" s="347">
        <v>-26</v>
      </c>
      <c r="G40" s="347"/>
      <c r="H40" s="896">
        <f t="shared" si="5"/>
        <v>-8.6206896551724088E-2</v>
      </c>
      <c r="I40" s="998">
        <f t="shared" si="6"/>
        <v>-9.9999999999999978E-2</v>
      </c>
      <c r="J40" s="348"/>
      <c r="K40" s="347">
        <f>P40+O40+M40+L40</f>
        <v>-117</v>
      </c>
      <c r="L40" s="347">
        <v>-28</v>
      </c>
      <c r="M40" s="347">
        <v>-31</v>
      </c>
      <c r="N40" s="475">
        <f t="shared" si="7"/>
        <v>-58</v>
      </c>
      <c r="O40" s="350">
        <v>-30</v>
      </c>
      <c r="P40" s="347">
        <v>-28</v>
      </c>
      <c r="Q40" s="180"/>
      <c r="R40" s="164"/>
    </row>
    <row r="41" spans="1:18" s="172" customFormat="1">
      <c r="A41" s="176"/>
      <c r="B41" s="143"/>
      <c r="C41" s="143" t="s">
        <v>40</v>
      </c>
      <c r="D41" s="476">
        <f t="shared" si="4"/>
        <v>2074</v>
      </c>
      <c r="E41" s="464">
        <f>E37+E38+E39+E40</f>
        <v>1055</v>
      </c>
      <c r="F41" s="329">
        <f>F37+F38+F39+F40</f>
        <v>1019</v>
      </c>
      <c r="G41" s="329"/>
      <c r="H41" s="897">
        <f t="shared" si="5"/>
        <v>1.5670910871694366E-2</v>
      </c>
      <c r="I41" s="779">
        <f t="shared" si="6"/>
        <v>1.1505273250239645E-2</v>
      </c>
      <c r="J41" s="519"/>
      <c r="K41" s="329">
        <f>K37+K38+K39+K40</f>
        <v>4194</v>
      </c>
      <c r="L41" s="329">
        <f>L37+L38+L39+L40</f>
        <v>1066</v>
      </c>
      <c r="M41" s="329">
        <f>M37+M38+M39+M40</f>
        <v>1086</v>
      </c>
      <c r="N41" s="476">
        <f t="shared" si="7"/>
        <v>2042</v>
      </c>
      <c r="O41" s="464">
        <f>O37+O38+O39+O40</f>
        <v>1043</v>
      </c>
      <c r="P41" s="329">
        <f>P37+P38+P39+P40</f>
        <v>999</v>
      </c>
      <c r="Q41" s="139"/>
      <c r="R41" s="176"/>
    </row>
    <row r="42" spans="1:18">
      <c r="A42" s="164"/>
      <c r="B42" s="165"/>
      <c r="C42" s="179"/>
      <c r="D42" s="475"/>
      <c r="E42" s="336"/>
      <c r="F42" s="324"/>
      <c r="G42" s="324"/>
      <c r="H42" s="896"/>
      <c r="I42" s="778"/>
      <c r="J42" s="520"/>
      <c r="K42" s="324"/>
      <c r="L42" s="324"/>
      <c r="M42" s="324"/>
      <c r="N42" s="475"/>
      <c r="O42" s="336"/>
      <c r="P42" s="324"/>
      <c r="Q42" s="310"/>
      <c r="R42" s="164"/>
    </row>
    <row r="43" spans="1:18">
      <c r="A43" s="164"/>
      <c r="B43" s="165"/>
      <c r="C43" s="171" t="s">
        <v>421</v>
      </c>
      <c r="D43" s="475">
        <f t="shared" si="4"/>
        <v>872</v>
      </c>
      <c r="E43" s="336">
        <v>445</v>
      </c>
      <c r="F43" s="324">
        <v>427</v>
      </c>
      <c r="G43" s="324"/>
      <c r="H43" s="982">
        <f t="shared" si="5"/>
        <v>-0.10103092783505152</v>
      </c>
      <c r="I43" s="778">
        <f t="shared" si="6"/>
        <v>-9.1836734693877542E-2</v>
      </c>
      <c r="J43" s="736"/>
      <c r="K43" s="324">
        <f>P43+O43+M43+L43</f>
        <v>1900</v>
      </c>
      <c r="L43" s="324">
        <v>457</v>
      </c>
      <c r="M43" s="324">
        <v>473</v>
      </c>
      <c r="N43" s="475">
        <f t="shared" si="7"/>
        <v>970</v>
      </c>
      <c r="O43" s="336">
        <v>490</v>
      </c>
      <c r="P43" s="324">
        <v>480</v>
      </c>
      <c r="Q43" s="322"/>
      <c r="R43" s="164"/>
    </row>
    <row r="44" spans="1:18">
      <c r="A44" s="164"/>
      <c r="B44" s="165"/>
      <c r="C44" s="171" t="s">
        <v>422</v>
      </c>
      <c r="D44" s="475">
        <f t="shared" si="4"/>
        <v>915</v>
      </c>
      <c r="E44" s="336">
        <v>457</v>
      </c>
      <c r="F44" s="324">
        <v>458</v>
      </c>
      <c r="G44" s="324"/>
      <c r="H44" s="896">
        <f t="shared" si="5"/>
        <v>-4.4885177453027114E-2</v>
      </c>
      <c r="I44" s="778">
        <f t="shared" si="6"/>
        <v>-4.5929018789144016E-2</v>
      </c>
      <c r="J44" s="348"/>
      <c r="K44" s="324">
        <f>P44+O44+M44+L44</f>
        <v>1903</v>
      </c>
      <c r="L44" s="324">
        <v>473</v>
      </c>
      <c r="M44" s="324">
        <v>472</v>
      </c>
      <c r="N44" s="475">
        <f t="shared" si="7"/>
        <v>958</v>
      </c>
      <c r="O44" s="336">
        <v>479</v>
      </c>
      <c r="P44" s="324">
        <v>479</v>
      </c>
      <c r="Q44" s="180"/>
      <c r="R44" s="164"/>
    </row>
    <row r="45" spans="1:18">
      <c r="A45" s="164"/>
      <c r="B45" s="165"/>
      <c r="C45" s="171" t="s">
        <v>41</v>
      </c>
      <c r="D45" s="475">
        <f t="shared" si="4"/>
        <v>1199</v>
      </c>
      <c r="E45" s="336">
        <v>601</v>
      </c>
      <c r="F45" s="324">
        <v>598</v>
      </c>
      <c r="G45" s="324"/>
      <c r="H45" s="896">
        <f t="shared" si="5"/>
        <v>-2.4410089503661525E-2</v>
      </c>
      <c r="I45" s="778">
        <f t="shared" si="6"/>
        <v>-2.2764227642276369E-2</v>
      </c>
      <c r="J45" s="348"/>
      <c r="K45" s="324">
        <f>P45+O45+M45+L45</f>
        <v>2429</v>
      </c>
      <c r="L45" s="324">
        <v>600</v>
      </c>
      <c r="M45" s="324">
        <v>600</v>
      </c>
      <c r="N45" s="475">
        <f t="shared" si="7"/>
        <v>1229</v>
      </c>
      <c r="O45" s="336">
        <v>615</v>
      </c>
      <c r="P45" s="324">
        <v>614</v>
      </c>
      <c r="Q45" s="180"/>
      <c r="R45" s="164"/>
    </row>
    <row r="46" spans="1:18">
      <c r="A46" s="164"/>
      <c r="B46" s="165"/>
      <c r="C46" s="171" t="s">
        <v>429</v>
      </c>
      <c r="D46" s="475">
        <f t="shared" si="4"/>
        <v>1265</v>
      </c>
      <c r="E46" s="336">
        <v>633</v>
      </c>
      <c r="F46" s="324">
        <v>632</v>
      </c>
      <c r="G46" s="324"/>
      <c r="H46" s="896">
        <f t="shared" si="5"/>
        <v>-5.3143712574850288E-2</v>
      </c>
      <c r="I46" s="778">
        <f t="shared" si="6"/>
        <v>-5.8035714285714302E-2</v>
      </c>
      <c r="J46" s="348"/>
      <c r="K46" s="324">
        <f>P46+O46+M46+L46</f>
        <v>2659</v>
      </c>
      <c r="L46" s="324">
        <v>664</v>
      </c>
      <c r="M46" s="324">
        <v>659</v>
      </c>
      <c r="N46" s="475">
        <f t="shared" si="7"/>
        <v>1336</v>
      </c>
      <c r="O46" s="336">
        <v>672</v>
      </c>
      <c r="P46" s="324">
        <v>664</v>
      </c>
      <c r="Q46" s="180"/>
      <c r="R46" s="164"/>
    </row>
    <row r="47" spans="1:18">
      <c r="A47" s="164"/>
      <c r="B47" s="165"/>
      <c r="C47" s="171" t="s">
        <v>478</v>
      </c>
      <c r="D47" s="475">
        <f t="shared" si="4"/>
        <v>-1041</v>
      </c>
      <c r="E47" s="336">
        <v>-521</v>
      </c>
      <c r="F47" s="324">
        <v>-520</v>
      </c>
      <c r="G47" s="324"/>
      <c r="H47" s="896">
        <f t="shared" si="5"/>
        <v>-7.8761061946902688E-2</v>
      </c>
      <c r="I47" s="778">
        <f t="shared" si="6"/>
        <v>-7.2953736654804313E-2</v>
      </c>
      <c r="J47" s="348"/>
      <c r="K47" s="324">
        <f>P47+O47+M47+L47</f>
        <v>-2252</v>
      </c>
      <c r="L47" s="324">
        <v>-564</v>
      </c>
      <c r="M47" s="324">
        <v>-558</v>
      </c>
      <c r="N47" s="475">
        <f t="shared" si="7"/>
        <v>-1130</v>
      </c>
      <c r="O47" s="336">
        <v>-562</v>
      </c>
      <c r="P47" s="324">
        <v>-568</v>
      </c>
      <c r="Q47" s="180"/>
      <c r="R47" s="164"/>
    </row>
    <row r="48" spans="1:18" s="172" customFormat="1">
      <c r="A48" s="176"/>
      <c r="B48" s="143"/>
      <c r="C48" s="143" t="s">
        <v>269</v>
      </c>
      <c r="D48" s="476">
        <f t="shared" si="4"/>
        <v>3210</v>
      </c>
      <c r="E48" s="338">
        <f>E43+E44+E45+E46+E47</f>
        <v>1615</v>
      </c>
      <c r="F48" s="329">
        <f>F43+F44+F45+F46+F47</f>
        <v>1595</v>
      </c>
      <c r="G48" s="329"/>
      <c r="H48" s="897">
        <f t="shared" si="5"/>
        <v>-4.549509366636928E-2</v>
      </c>
      <c r="I48" s="779">
        <f t="shared" si="6"/>
        <v>-4.6635182998819413E-2</v>
      </c>
      <c r="J48" s="519"/>
      <c r="K48" s="329">
        <f>K43+K44+K45+K46+K47</f>
        <v>6639</v>
      </c>
      <c r="L48" s="329">
        <f>L43+L44+L45+L46+L47</f>
        <v>1630</v>
      </c>
      <c r="M48" s="329">
        <f>M43+M44+M45+M46+M47</f>
        <v>1646</v>
      </c>
      <c r="N48" s="476">
        <f t="shared" si="7"/>
        <v>3363</v>
      </c>
      <c r="O48" s="338">
        <f>O43+O44+O45+O46+O47</f>
        <v>1694</v>
      </c>
      <c r="P48" s="329">
        <f>P43+P44+P45+P46+P47</f>
        <v>1669</v>
      </c>
      <c r="Q48" s="139"/>
      <c r="R48" s="176"/>
    </row>
    <row r="49" spans="1:18">
      <c r="A49" s="164"/>
      <c r="B49" s="165"/>
      <c r="C49" s="171"/>
      <c r="D49" s="475"/>
      <c r="E49" s="336"/>
      <c r="F49" s="324"/>
      <c r="G49" s="324"/>
      <c r="H49" s="896"/>
      <c r="I49" s="778"/>
      <c r="J49" s="348"/>
      <c r="K49" s="324"/>
      <c r="L49" s="324"/>
      <c r="M49" s="324"/>
      <c r="N49" s="475"/>
      <c r="O49" s="336"/>
      <c r="P49" s="324"/>
      <c r="Q49" s="180"/>
      <c r="R49" s="164"/>
    </row>
    <row r="50" spans="1:18" ht="14.25">
      <c r="A50" s="318"/>
      <c r="B50" s="319"/>
      <c r="C50" s="171" t="s">
        <v>561</v>
      </c>
      <c r="D50" s="475">
        <f t="shared" si="4"/>
        <v>786</v>
      </c>
      <c r="E50" s="337">
        <v>358</v>
      </c>
      <c r="F50" s="324">
        <v>428</v>
      </c>
      <c r="G50" s="324"/>
      <c r="H50" s="982">
        <f t="shared" si="5"/>
        <v>-0.10985277463193655</v>
      </c>
      <c r="I50" s="998">
        <f t="shared" si="6"/>
        <v>-0.18451025056947612</v>
      </c>
      <c r="J50" s="348"/>
      <c r="K50" s="324">
        <f>P50+O50+M50+L50</f>
        <v>1806</v>
      </c>
      <c r="L50" s="324">
        <v>500</v>
      </c>
      <c r="M50" s="324">
        <v>423</v>
      </c>
      <c r="N50" s="475">
        <f t="shared" si="7"/>
        <v>883</v>
      </c>
      <c r="O50" s="337">
        <v>439</v>
      </c>
      <c r="P50" s="324">
        <v>444</v>
      </c>
      <c r="Q50" s="308"/>
      <c r="R50" s="318"/>
    </row>
    <row r="51" spans="1:18">
      <c r="A51" s="318"/>
      <c r="B51" s="319"/>
      <c r="C51" s="171" t="s">
        <v>77</v>
      </c>
      <c r="D51" s="475">
        <f t="shared" si="4"/>
        <v>-155</v>
      </c>
      <c r="E51" s="336">
        <v>-76</v>
      </c>
      <c r="F51" s="347">
        <v>-79</v>
      </c>
      <c r="G51" s="347"/>
      <c r="H51" s="896">
        <f t="shared" si="5"/>
        <v>1.9736842105263053E-2</v>
      </c>
      <c r="I51" s="778">
        <f t="shared" si="6"/>
        <v>4.1095890410958846E-2</v>
      </c>
      <c r="J51" s="348"/>
      <c r="K51" s="347">
        <f>P51+O51+M51+L51</f>
        <v>-315</v>
      </c>
      <c r="L51" s="347">
        <v>-84</v>
      </c>
      <c r="M51" s="347">
        <v>-79</v>
      </c>
      <c r="N51" s="475">
        <f t="shared" si="7"/>
        <v>-152</v>
      </c>
      <c r="O51" s="336">
        <v>-73</v>
      </c>
      <c r="P51" s="347">
        <v>-79</v>
      </c>
      <c r="Q51" s="308"/>
      <c r="R51" s="318"/>
    </row>
    <row r="52" spans="1:18" s="172" customFormat="1">
      <c r="A52" s="176"/>
      <c r="B52" s="143"/>
      <c r="C52" s="143" t="s">
        <v>212</v>
      </c>
      <c r="D52" s="476">
        <f t="shared" si="4"/>
        <v>3841</v>
      </c>
      <c r="E52" s="338">
        <f>E43+E44+E45+E46+E47+E50+E51</f>
        <v>1897</v>
      </c>
      <c r="F52" s="329">
        <f>F43+F44+F45+F46+F47+F50+F51</f>
        <v>1944</v>
      </c>
      <c r="G52" s="329"/>
      <c r="H52" s="897">
        <f t="shared" si="5"/>
        <v>-6.1797752808988804E-2</v>
      </c>
      <c r="I52" s="779">
        <f t="shared" si="6"/>
        <v>-7.9126213592233041E-2</v>
      </c>
      <c r="J52" s="519"/>
      <c r="K52" s="329">
        <f>K43+K44+K45+K46+K47+K50+K51</f>
        <v>8130</v>
      </c>
      <c r="L52" s="329">
        <f>L43+L44+L45+L46+L47+L50+L51</f>
        <v>2046</v>
      </c>
      <c r="M52" s="329">
        <f>M43+M44+M45+M46+M47+M50+M51</f>
        <v>1990</v>
      </c>
      <c r="N52" s="476">
        <f t="shared" si="7"/>
        <v>4094</v>
      </c>
      <c r="O52" s="338">
        <f>O43+O44+O45+O46+O47+O50+O51</f>
        <v>2060</v>
      </c>
      <c r="P52" s="329">
        <f>P43+P44+P45+P46+P47+P50+P51</f>
        <v>2034</v>
      </c>
      <c r="Q52" s="139"/>
      <c r="R52" s="176"/>
    </row>
    <row r="53" spans="1:18" s="172" customFormat="1">
      <c r="A53" s="176"/>
      <c r="B53" s="143"/>
      <c r="C53" s="143"/>
      <c r="D53" s="476"/>
      <c r="E53" s="338"/>
      <c r="F53" s="329"/>
      <c r="G53" s="329"/>
      <c r="H53" s="897"/>
      <c r="I53" s="779"/>
      <c r="J53" s="519"/>
      <c r="K53" s="329"/>
      <c r="L53" s="329"/>
      <c r="M53" s="329"/>
      <c r="N53" s="476"/>
      <c r="O53" s="338"/>
      <c r="P53" s="329"/>
      <c r="Q53" s="139"/>
      <c r="R53" s="176"/>
    </row>
    <row r="54" spans="1:18" s="172" customFormat="1">
      <c r="A54" s="751"/>
      <c r="B54" s="752"/>
      <c r="C54" s="179" t="s">
        <v>234</v>
      </c>
      <c r="D54" s="476">
        <f t="shared" si="4"/>
        <v>516</v>
      </c>
      <c r="E54" s="328">
        <v>261</v>
      </c>
      <c r="F54" s="330">
        <v>255</v>
      </c>
      <c r="G54" s="330"/>
      <c r="H54" s="897">
        <f t="shared" si="5"/>
        <v>9.3220338983050821E-2</v>
      </c>
      <c r="I54" s="779">
        <f t="shared" si="6"/>
        <v>6.0975609756097615E-2</v>
      </c>
      <c r="J54" s="519"/>
      <c r="K54" s="330">
        <f>P54+O54+M54+L54</f>
        <v>977</v>
      </c>
      <c r="L54" s="330">
        <v>249</v>
      </c>
      <c r="M54" s="330">
        <v>256</v>
      </c>
      <c r="N54" s="476">
        <f t="shared" si="7"/>
        <v>472</v>
      </c>
      <c r="O54" s="328">
        <v>246</v>
      </c>
      <c r="P54" s="330">
        <v>226</v>
      </c>
      <c r="Q54" s="312"/>
      <c r="R54" s="751"/>
    </row>
    <row r="55" spans="1:18">
      <c r="A55" s="164"/>
      <c r="B55" s="165"/>
      <c r="C55" s="179"/>
      <c r="D55" s="475"/>
      <c r="E55" s="336"/>
      <c r="F55" s="324"/>
      <c r="G55" s="324"/>
      <c r="H55" s="896"/>
      <c r="I55" s="778"/>
      <c r="J55" s="520"/>
      <c r="K55" s="324"/>
      <c r="L55" s="324"/>
      <c r="M55" s="324"/>
      <c r="N55" s="475"/>
      <c r="O55" s="336"/>
      <c r="P55" s="324"/>
      <c r="Q55" s="139"/>
      <c r="R55" s="164"/>
    </row>
    <row r="56" spans="1:18">
      <c r="A56" s="164"/>
      <c r="B56" s="170"/>
      <c r="C56" s="171" t="s">
        <v>45</v>
      </c>
      <c r="D56" s="475">
        <f t="shared" si="4"/>
        <v>765</v>
      </c>
      <c r="E56" s="350">
        <v>390</v>
      </c>
      <c r="F56" s="324">
        <v>375</v>
      </c>
      <c r="G56" s="349"/>
      <c r="H56" s="896">
        <f t="shared" si="5"/>
        <v>-8.9285714285714302E-2</v>
      </c>
      <c r="I56" s="778">
        <f t="shared" si="6"/>
        <v>-8.2352941176470629E-2</v>
      </c>
      <c r="J56" s="348"/>
      <c r="K56" s="324">
        <f>P56+O56+M56+L56</f>
        <v>1648</v>
      </c>
      <c r="L56" s="324">
        <v>397</v>
      </c>
      <c r="M56" s="324">
        <v>411</v>
      </c>
      <c r="N56" s="475">
        <f t="shared" si="7"/>
        <v>840</v>
      </c>
      <c r="O56" s="350">
        <v>425</v>
      </c>
      <c r="P56" s="324">
        <v>415</v>
      </c>
      <c r="Q56" s="180"/>
      <c r="R56" s="164"/>
    </row>
    <row r="57" spans="1:18">
      <c r="A57" s="164"/>
      <c r="B57" s="170"/>
      <c r="C57" s="171" t="s">
        <v>487</v>
      </c>
      <c r="D57" s="475">
        <f t="shared" si="4"/>
        <v>85</v>
      </c>
      <c r="E57" s="336">
        <v>43</v>
      </c>
      <c r="F57" s="324">
        <v>42</v>
      </c>
      <c r="G57" s="324"/>
      <c r="H57" s="982">
        <f t="shared" si="5"/>
        <v>-0.22018348623853212</v>
      </c>
      <c r="I57" s="998">
        <f t="shared" si="6"/>
        <v>-0.21818181818181814</v>
      </c>
      <c r="J57" s="348"/>
      <c r="K57" s="324">
        <f>P57+O57+M57+L57</f>
        <v>207</v>
      </c>
      <c r="L57" s="324">
        <v>48</v>
      </c>
      <c r="M57" s="324">
        <v>50</v>
      </c>
      <c r="N57" s="475">
        <f t="shared" si="7"/>
        <v>109</v>
      </c>
      <c r="O57" s="336">
        <v>55</v>
      </c>
      <c r="P57" s="324">
        <v>54</v>
      </c>
      <c r="Q57" s="180"/>
      <c r="R57" s="164"/>
    </row>
    <row r="58" spans="1:18">
      <c r="A58" s="164"/>
      <c r="B58" s="170"/>
      <c r="C58" s="171" t="s">
        <v>479</v>
      </c>
      <c r="D58" s="475">
        <f t="shared" si="4"/>
        <v>22</v>
      </c>
      <c r="E58" s="336">
        <v>12</v>
      </c>
      <c r="F58" s="324">
        <v>10</v>
      </c>
      <c r="G58" s="324"/>
      <c r="H58" s="896">
        <f t="shared" si="5"/>
        <v>4.7619047619047672E-2</v>
      </c>
      <c r="I58" s="998">
        <f t="shared" si="6"/>
        <v>0.19999999999999996</v>
      </c>
      <c r="J58" s="348"/>
      <c r="K58" s="324">
        <f>P58+O58+M58+L58</f>
        <v>45</v>
      </c>
      <c r="L58" s="324">
        <v>12</v>
      </c>
      <c r="M58" s="324">
        <v>12</v>
      </c>
      <c r="N58" s="475">
        <f t="shared" si="7"/>
        <v>21</v>
      </c>
      <c r="O58" s="336">
        <v>10</v>
      </c>
      <c r="P58" s="324">
        <v>11</v>
      </c>
      <c r="Q58" s="180"/>
      <c r="R58" s="164"/>
    </row>
    <row r="59" spans="1:18" s="172" customFormat="1">
      <c r="A59" s="176"/>
      <c r="B59" s="177"/>
      <c r="C59" s="179" t="s">
        <v>421</v>
      </c>
      <c r="D59" s="476">
        <f t="shared" si="4"/>
        <v>872</v>
      </c>
      <c r="E59" s="338">
        <f>E56+E57+E58</f>
        <v>445</v>
      </c>
      <c r="F59" s="329">
        <f>F56+F57+F58</f>
        <v>427</v>
      </c>
      <c r="G59" s="329"/>
      <c r="H59" s="860">
        <f t="shared" si="5"/>
        <v>-0.10103092783505152</v>
      </c>
      <c r="I59" s="779">
        <f t="shared" si="6"/>
        <v>-9.1836734693877542E-2</v>
      </c>
      <c r="J59" s="519"/>
      <c r="K59" s="329">
        <f>K56+K57+K58</f>
        <v>1900</v>
      </c>
      <c r="L59" s="329">
        <f>L56+L57+L58</f>
        <v>457</v>
      </c>
      <c r="M59" s="329">
        <f>M56+M57+M58</f>
        <v>473</v>
      </c>
      <c r="N59" s="476">
        <f t="shared" si="7"/>
        <v>970</v>
      </c>
      <c r="O59" s="338">
        <f>O56+O57+O58</f>
        <v>490</v>
      </c>
      <c r="P59" s="329">
        <f>P56+P57+P58</f>
        <v>480</v>
      </c>
      <c r="Q59" s="139"/>
      <c r="R59" s="176"/>
    </row>
    <row r="60" spans="1:18">
      <c r="A60" s="164"/>
      <c r="B60" s="165"/>
      <c r="C60" s="179"/>
      <c r="D60" s="475"/>
      <c r="E60" s="336"/>
      <c r="F60" s="324"/>
      <c r="G60" s="324"/>
      <c r="H60" s="896"/>
      <c r="I60" s="778"/>
      <c r="J60" s="520"/>
      <c r="K60" s="324"/>
      <c r="L60" s="324"/>
      <c r="M60" s="324"/>
      <c r="N60" s="475"/>
      <c r="O60" s="336"/>
      <c r="P60" s="324"/>
      <c r="Q60" s="139"/>
      <c r="R60" s="164"/>
    </row>
    <row r="61" spans="1:18">
      <c r="A61" s="164"/>
      <c r="B61" s="170"/>
      <c r="C61" s="171" t="s">
        <v>44</v>
      </c>
      <c r="D61" s="475">
        <f t="shared" si="4"/>
        <v>215</v>
      </c>
      <c r="E61" s="336">
        <v>104</v>
      </c>
      <c r="F61" s="347">
        <v>111</v>
      </c>
      <c r="G61" s="521"/>
      <c r="H61" s="982">
        <f t="shared" si="5"/>
        <v>-0.19172932330827064</v>
      </c>
      <c r="I61" s="998">
        <f t="shared" si="6"/>
        <v>-0.19379844961240311</v>
      </c>
      <c r="J61" s="348"/>
      <c r="K61" s="347">
        <f>P61+O61+M61+L61</f>
        <v>512</v>
      </c>
      <c r="L61" s="347">
        <v>120</v>
      </c>
      <c r="M61" s="347">
        <v>126</v>
      </c>
      <c r="N61" s="475">
        <f t="shared" si="7"/>
        <v>266</v>
      </c>
      <c r="O61" s="336">
        <v>129</v>
      </c>
      <c r="P61" s="347">
        <v>137</v>
      </c>
      <c r="Q61" s="180"/>
      <c r="R61" s="164"/>
    </row>
    <row r="62" spans="1:18">
      <c r="A62" s="164"/>
      <c r="B62" s="170"/>
      <c r="C62" s="171" t="s">
        <v>46</v>
      </c>
      <c r="D62" s="475">
        <f t="shared" si="4"/>
        <v>488</v>
      </c>
      <c r="E62" s="336">
        <v>244</v>
      </c>
      <c r="F62" s="324">
        <v>244</v>
      </c>
      <c r="G62" s="349"/>
      <c r="H62" s="896">
        <f t="shared" si="5"/>
        <v>-3.1746031746031744E-2</v>
      </c>
      <c r="I62" s="778">
        <f t="shared" si="6"/>
        <v>-3.1746031746031744E-2</v>
      </c>
      <c r="J62" s="348"/>
      <c r="K62" s="324">
        <f>P62+O62+M62+L62</f>
        <v>999</v>
      </c>
      <c r="L62" s="324">
        <v>247</v>
      </c>
      <c r="M62" s="324">
        <v>248</v>
      </c>
      <c r="N62" s="475">
        <f t="shared" si="7"/>
        <v>504</v>
      </c>
      <c r="O62" s="336">
        <v>252</v>
      </c>
      <c r="P62" s="324">
        <v>252</v>
      </c>
      <c r="Q62" s="180"/>
      <c r="R62" s="164"/>
    </row>
    <row r="63" spans="1:18">
      <c r="A63" s="164"/>
      <c r="B63" s="170"/>
      <c r="C63" s="171" t="s">
        <v>427</v>
      </c>
      <c r="D63" s="475">
        <f t="shared" si="4"/>
        <v>96</v>
      </c>
      <c r="E63" s="336">
        <v>48</v>
      </c>
      <c r="F63" s="324">
        <v>48</v>
      </c>
      <c r="G63" s="349"/>
      <c r="H63" s="982">
        <f t="shared" si="5"/>
        <v>0.14285714285714279</v>
      </c>
      <c r="I63" s="778">
        <f t="shared" si="6"/>
        <v>4.3478260869565188E-2</v>
      </c>
      <c r="J63" s="348"/>
      <c r="K63" s="324">
        <f>P63+O63+M63+L63</f>
        <v>176</v>
      </c>
      <c r="L63" s="324">
        <v>47</v>
      </c>
      <c r="M63" s="324">
        <v>45</v>
      </c>
      <c r="N63" s="475">
        <f t="shared" si="7"/>
        <v>84</v>
      </c>
      <c r="O63" s="336">
        <v>46</v>
      </c>
      <c r="P63" s="324">
        <v>38</v>
      </c>
      <c r="Q63" s="180"/>
      <c r="R63" s="164"/>
    </row>
    <row r="64" spans="1:18">
      <c r="A64" s="164"/>
      <c r="B64" s="170"/>
      <c r="C64" s="171" t="s">
        <v>479</v>
      </c>
      <c r="D64" s="475">
        <f t="shared" si="4"/>
        <v>116</v>
      </c>
      <c r="E64" s="336">
        <v>61</v>
      </c>
      <c r="F64" s="347">
        <v>55</v>
      </c>
      <c r="G64" s="324"/>
      <c r="H64" s="982">
        <f t="shared" si="5"/>
        <v>0.11538461538461542</v>
      </c>
      <c r="I64" s="998">
        <f t="shared" si="6"/>
        <v>0.17307692307692313</v>
      </c>
      <c r="J64" s="348"/>
      <c r="K64" s="347">
        <f>P64+O64+M64+L64</f>
        <v>216</v>
      </c>
      <c r="L64" s="347">
        <v>59</v>
      </c>
      <c r="M64" s="347">
        <v>53</v>
      </c>
      <c r="N64" s="475">
        <f t="shared" si="7"/>
        <v>104</v>
      </c>
      <c r="O64" s="336">
        <v>52</v>
      </c>
      <c r="P64" s="347">
        <v>52</v>
      </c>
      <c r="Q64" s="180"/>
      <c r="R64" s="164"/>
    </row>
    <row r="65" spans="1:18" s="172" customFormat="1">
      <c r="A65" s="176"/>
      <c r="B65" s="143"/>
      <c r="C65" s="321" t="s">
        <v>422</v>
      </c>
      <c r="D65" s="476">
        <f t="shared" si="4"/>
        <v>915</v>
      </c>
      <c r="E65" s="328">
        <f>E61+E62+E63+E64</f>
        <v>457</v>
      </c>
      <c r="F65" s="329">
        <f>F61+F62+F63+F64</f>
        <v>458</v>
      </c>
      <c r="G65" s="334"/>
      <c r="H65" s="897">
        <f t="shared" si="5"/>
        <v>-4.4885177453027114E-2</v>
      </c>
      <c r="I65" s="779">
        <f t="shared" si="6"/>
        <v>-4.5929018789144016E-2</v>
      </c>
      <c r="J65" s="519"/>
      <c r="K65" s="329">
        <f>K61+K62+K63+K64</f>
        <v>1903</v>
      </c>
      <c r="L65" s="329">
        <f>L61+L62+L63+L64</f>
        <v>473</v>
      </c>
      <c r="M65" s="329">
        <f>M61+M62+M63+M64</f>
        <v>472</v>
      </c>
      <c r="N65" s="476">
        <f t="shared" si="7"/>
        <v>958</v>
      </c>
      <c r="O65" s="328">
        <f>O61+O62+O63+O64</f>
        <v>479</v>
      </c>
      <c r="P65" s="329">
        <f>P61+P62+P63+P64</f>
        <v>479</v>
      </c>
      <c r="Q65" s="139"/>
      <c r="R65" s="176"/>
    </row>
    <row r="66" spans="1:18">
      <c r="A66" s="164"/>
      <c r="B66" s="170"/>
      <c r="C66" s="179"/>
      <c r="D66" s="522"/>
      <c r="E66" s="523"/>
      <c r="F66" s="518"/>
      <c r="G66" s="518"/>
      <c r="H66" s="904"/>
      <c r="I66" s="786"/>
      <c r="J66" s="520"/>
      <c r="K66" s="518"/>
      <c r="L66" s="518"/>
      <c r="M66" s="518"/>
      <c r="N66" s="522"/>
      <c r="O66" s="523"/>
      <c r="P66" s="518"/>
      <c r="Q66" s="322"/>
      <c r="R66" s="164"/>
    </row>
    <row r="67" spans="1:18">
      <c r="A67" s="164"/>
      <c r="B67" s="170"/>
      <c r="C67" s="171" t="s">
        <v>47</v>
      </c>
      <c r="D67" s="859">
        <f t="shared" si="4"/>
        <v>447</v>
      </c>
      <c r="E67" s="854">
        <v>219</v>
      </c>
      <c r="F67" s="857">
        <v>228</v>
      </c>
      <c r="G67" s="349"/>
      <c r="H67" s="905">
        <f t="shared" si="5"/>
        <v>-8.0246913580246937E-2</v>
      </c>
      <c r="I67" s="853">
        <f t="shared" si="6"/>
        <v>-8.7500000000000022E-2</v>
      </c>
      <c r="J67" s="348"/>
      <c r="K67" s="857">
        <f>P67+O67+M67+L67</f>
        <v>942</v>
      </c>
      <c r="L67" s="857">
        <v>226</v>
      </c>
      <c r="M67" s="857">
        <v>230</v>
      </c>
      <c r="N67" s="859">
        <f t="shared" si="7"/>
        <v>486</v>
      </c>
      <c r="O67" s="854">
        <v>240</v>
      </c>
      <c r="P67" s="857">
        <v>246</v>
      </c>
      <c r="Q67" s="180"/>
      <c r="R67" s="164"/>
    </row>
    <row r="68" spans="1:18">
      <c r="A68" s="164"/>
      <c r="B68" s="170"/>
      <c r="C68" s="171" t="s">
        <v>325</v>
      </c>
      <c r="D68" s="859">
        <f t="shared" si="4"/>
        <v>190</v>
      </c>
      <c r="E68" s="855">
        <v>94</v>
      </c>
      <c r="F68" s="858">
        <v>96</v>
      </c>
      <c r="G68" s="349"/>
      <c r="H68" s="896">
        <f t="shared" si="5"/>
        <v>-3.5532994923857864E-2</v>
      </c>
      <c r="I68" s="778">
        <f t="shared" si="6"/>
        <v>-3.0927835051546393E-2</v>
      </c>
      <c r="J68" s="348"/>
      <c r="K68" s="858">
        <f>P68+O68+M68+L68</f>
        <v>384</v>
      </c>
      <c r="L68" s="858">
        <v>92</v>
      </c>
      <c r="M68" s="858">
        <v>95</v>
      </c>
      <c r="N68" s="859">
        <f t="shared" si="7"/>
        <v>197</v>
      </c>
      <c r="O68" s="855">
        <v>97</v>
      </c>
      <c r="P68" s="858">
        <v>100</v>
      </c>
      <c r="Q68" s="180"/>
      <c r="R68" s="164"/>
    </row>
    <row r="69" spans="1:18">
      <c r="A69" s="164"/>
      <c r="B69" s="170"/>
      <c r="C69" s="171" t="s">
        <v>45</v>
      </c>
      <c r="D69" s="859">
        <f t="shared" si="4"/>
        <v>486</v>
      </c>
      <c r="E69" s="854">
        <v>251</v>
      </c>
      <c r="F69" s="858">
        <v>235</v>
      </c>
      <c r="G69" s="324"/>
      <c r="H69" s="896">
        <f t="shared" si="5"/>
        <v>2.9661016949152463E-2</v>
      </c>
      <c r="I69" s="778">
        <f t="shared" si="6"/>
        <v>5.4621848739495826E-2</v>
      </c>
      <c r="J69" s="348"/>
      <c r="K69" s="858">
        <f>P69+O69+M69+L69</f>
        <v>948</v>
      </c>
      <c r="L69" s="858">
        <v>240</v>
      </c>
      <c r="M69" s="858">
        <v>236</v>
      </c>
      <c r="N69" s="859">
        <f t="shared" si="7"/>
        <v>472</v>
      </c>
      <c r="O69" s="854">
        <v>238</v>
      </c>
      <c r="P69" s="858">
        <v>234</v>
      </c>
      <c r="Q69" s="180"/>
      <c r="R69" s="164"/>
    </row>
    <row r="70" spans="1:18">
      <c r="A70" s="164"/>
      <c r="B70" s="170"/>
      <c r="C70" s="171" t="s">
        <v>479</v>
      </c>
      <c r="D70" s="859">
        <f t="shared" si="4"/>
        <v>76</v>
      </c>
      <c r="E70" s="854">
        <v>37</v>
      </c>
      <c r="F70" s="858">
        <v>39</v>
      </c>
      <c r="G70" s="324"/>
      <c r="H70" s="896">
        <f t="shared" si="5"/>
        <v>2.7027027027026973E-2</v>
      </c>
      <c r="I70" s="778">
        <f t="shared" si="6"/>
        <v>-7.4999999999999956E-2</v>
      </c>
      <c r="J70" s="348"/>
      <c r="K70" s="858">
        <f>P70+O70+M70+L70</f>
        <v>155</v>
      </c>
      <c r="L70" s="858">
        <v>42</v>
      </c>
      <c r="M70" s="858">
        <v>39</v>
      </c>
      <c r="N70" s="859">
        <f t="shared" si="7"/>
        <v>74</v>
      </c>
      <c r="O70" s="854">
        <v>40</v>
      </c>
      <c r="P70" s="858">
        <v>34</v>
      </c>
      <c r="Q70" s="180"/>
      <c r="R70" s="164"/>
    </row>
    <row r="71" spans="1:18" s="172" customFormat="1" ht="14.25">
      <c r="A71" s="176"/>
      <c r="B71" s="143"/>
      <c r="C71" s="179" t="s">
        <v>580</v>
      </c>
      <c r="D71" s="476">
        <f t="shared" si="4"/>
        <v>1199</v>
      </c>
      <c r="E71" s="856">
        <f>E67+E68+E69+E70</f>
        <v>601</v>
      </c>
      <c r="F71" s="334">
        <f>F67+F68+F69+F70</f>
        <v>598</v>
      </c>
      <c r="G71" s="334"/>
      <c r="H71" s="897">
        <f t="shared" si="5"/>
        <v>-2.4410089503661525E-2</v>
      </c>
      <c r="I71" s="779">
        <f t="shared" si="6"/>
        <v>-2.2764227642276369E-2</v>
      </c>
      <c r="J71" s="519"/>
      <c r="K71" s="334">
        <f>K67+K68+K69+K70</f>
        <v>2429</v>
      </c>
      <c r="L71" s="334">
        <f>L67+L68+L69+L70</f>
        <v>600</v>
      </c>
      <c r="M71" s="334">
        <f>M67+M68+M69+M70</f>
        <v>600</v>
      </c>
      <c r="N71" s="476">
        <f t="shared" si="7"/>
        <v>1229</v>
      </c>
      <c r="O71" s="856">
        <f>O67+O68+O69+O70</f>
        <v>615</v>
      </c>
      <c r="P71" s="334">
        <f>P67+P68+P69+P70</f>
        <v>614</v>
      </c>
      <c r="Q71" s="139"/>
      <c r="R71" s="176"/>
    </row>
    <row r="72" spans="1:18">
      <c r="A72" s="176"/>
      <c r="B72" s="143"/>
      <c r="C72" s="321"/>
      <c r="D72" s="476"/>
      <c r="E72" s="338"/>
      <c r="F72" s="334"/>
      <c r="G72" s="329"/>
      <c r="H72" s="896"/>
      <c r="I72" s="778"/>
      <c r="J72" s="520"/>
      <c r="K72" s="334"/>
      <c r="L72" s="334"/>
      <c r="M72" s="334"/>
      <c r="N72" s="476"/>
      <c r="O72" s="338"/>
      <c r="P72" s="334"/>
      <c r="Q72" s="322"/>
      <c r="R72" s="176"/>
    </row>
    <row r="73" spans="1:18">
      <c r="A73" s="164"/>
      <c r="B73" s="170"/>
      <c r="C73" s="741" t="s">
        <v>212</v>
      </c>
      <c r="D73" s="859">
        <f t="shared" si="4"/>
        <v>618</v>
      </c>
      <c r="E73" s="855">
        <v>318</v>
      </c>
      <c r="F73" s="858">
        <v>300</v>
      </c>
      <c r="G73" s="324"/>
      <c r="H73" s="896">
        <f t="shared" si="5"/>
        <v>-4.1860465116279055E-2</v>
      </c>
      <c r="I73" s="778">
        <f t="shared" si="6"/>
        <v>-1.5479876160990669E-2</v>
      </c>
      <c r="J73" s="348"/>
      <c r="K73" s="858">
        <f>P73+O73+M73+L73</f>
        <v>1299</v>
      </c>
      <c r="L73" s="858">
        <v>348</v>
      </c>
      <c r="M73" s="858">
        <v>306</v>
      </c>
      <c r="N73" s="859">
        <f t="shared" si="7"/>
        <v>645</v>
      </c>
      <c r="O73" s="855">
        <v>323</v>
      </c>
      <c r="P73" s="858">
        <v>322</v>
      </c>
      <c r="Q73" s="180"/>
      <c r="R73" s="164"/>
    </row>
    <row r="74" spans="1:18">
      <c r="A74" s="164"/>
      <c r="B74" s="170"/>
      <c r="C74" s="741" t="s">
        <v>563</v>
      </c>
      <c r="D74" s="859">
        <f t="shared" si="4"/>
        <v>174</v>
      </c>
      <c r="E74" s="854">
        <v>42</v>
      </c>
      <c r="F74" s="858">
        <v>132</v>
      </c>
      <c r="G74" s="324"/>
      <c r="H74" s="982">
        <f t="shared" si="5"/>
        <v>-0.3012048192771084</v>
      </c>
      <c r="I74" s="998">
        <f t="shared" si="6"/>
        <v>-0.65289256198347112</v>
      </c>
      <c r="J74" s="348"/>
      <c r="K74" s="858">
        <f>P74+O74+M74+L74</f>
        <v>530</v>
      </c>
      <c r="L74" s="858">
        <v>158</v>
      </c>
      <c r="M74" s="858">
        <v>123</v>
      </c>
      <c r="N74" s="859">
        <f t="shared" si="7"/>
        <v>249</v>
      </c>
      <c r="O74" s="854">
        <v>121</v>
      </c>
      <c r="P74" s="858">
        <v>128</v>
      </c>
      <c r="Q74" s="180"/>
      <c r="R74" s="164"/>
    </row>
    <row r="75" spans="1:18">
      <c r="A75" s="164"/>
      <c r="B75" s="170"/>
      <c r="C75" s="741" t="s">
        <v>84</v>
      </c>
      <c r="D75" s="859">
        <f t="shared" si="4"/>
        <v>-6</v>
      </c>
      <c r="E75" s="854">
        <v>-2</v>
      </c>
      <c r="F75" s="857">
        <v>-4</v>
      </c>
      <c r="G75" s="324"/>
      <c r="H75" s="982">
        <f t="shared" si="5"/>
        <v>-0.45454545454545459</v>
      </c>
      <c r="I75" s="998">
        <f t="shared" si="6"/>
        <v>-0.6</v>
      </c>
      <c r="J75" s="348"/>
      <c r="K75" s="857">
        <f>P75+O75+M75+L75</f>
        <v>-23</v>
      </c>
      <c r="L75" s="857">
        <v>-6</v>
      </c>
      <c r="M75" s="857">
        <v>-6</v>
      </c>
      <c r="N75" s="859">
        <f t="shared" si="7"/>
        <v>-11</v>
      </c>
      <c r="O75" s="854">
        <v>-5</v>
      </c>
      <c r="P75" s="857">
        <v>-6</v>
      </c>
      <c r="Q75" s="180"/>
      <c r="R75" s="164"/>
    </row>
    <row r="76" spans="1:18" s="172" customFormat="1" ht="14.25">
      <c r="A76" s="176"/>
      <c r="B76" s="143"/>
      <c r="C76" s="742" t="s">
        <v>564</v>
      </c>
      <c r="D76" s="476">
        <f t="shared" si="4"/>
        <v>786</v>
      </c>
      <c r="E76" s="338">
        <f>E73+E74+E75</f>
        <v>358</v>
      </c>
      <c r="F76" s="334">
        <f>F73+F74+F75</f>
        <v>428</v>
      </c>
      <c r="G76" s="329"/>
      <c r="H76" s="860">
        <f t="shared" si="5"/>
        <v>-0.10985277463193655</v>
      </c>
      <c r="I76" s="997">
        <f t="shared" si="6"/>
        <v>-0.18451025056947612</v>
      </c>
      <c r="J76" s="519"/>
      <c r="K76" s="334">
        <f>K73+K74+K75</f>
        <v>1806</v>
      </c>
      <c r="L76" s="334">
        <f>L73+L74+L75</f>
        <v>500</v>
      </c>
      <c r="M76" s="334">
        <f>M73+M74+M75</f>
        <v>423</v>
      </c>
      <c r="N76" s="476">
        <f t="shared" si="7"/>
        <v>883</v>
      </c>
      <c r="O76" s="338">
        <f>O73+O74+O75</f>
        <v>439</v>
      </c>
      <c r="P76" s="334">
        <f>P73+P74+P75</f>
        <v>444</v>
      </c>
      <c r="Q76" s="139"/>
      <c r="R76" s="176"/>
    </row>
    <row r="77" spans="1:18" s="172" customFormat="1">
      <c r="A77" s="176"/>
      <c r="B77" s="143"/>
      <c r="C77" s="179"/>
      <c r="D77" s="476"/>
      <c r="E77" s="328"/>
      <c r="F77" s="329"/>
      <c r="G77" s="329"/>
      <c r="H77" s="897"/>
      <c r="I77" s="779"/>
      <c r="J77" s="520"/>
      <c r="K77" s="329"/>
      <c r="L77" s="329"/>
      <c r="M77" s="329"/>
      <c r="N77" s="476"/>
      <c r="O77" s="328"/>
      <c r="P77" s="329"/>
      <c r="Q77" s="303"/>
      <c r="R77" s="176"/>
    </row>
    <row r="78" spans="1:18" s="172" customFormat="1">
      <c r="A78" s="176"/>
      <c r="B78" s="143"/>
      <c r="C78" s="143" t="s">
        <v>42</v>
      </c>
      <c r="D78" s="476">
        <f t="shared" si="4"/>
        <v>36</v>
      </c>
      <c r="E78" s="338">
        <v>17</v>
      </c>
      <c r="F78" s="329">
        <v>19</v>
      </c>
      <c r="G78" s="329"/>
      <c r="H78" s="897">
        <f t="shared" si="5"/>
        <v>5.8823529411764719E-2</v>
      </c>
      <c r="I78" s="779">
        <f t="shared" si="6"/>
        <v>-5.555555555555558E-2</v>
      </c>
      <c r="J78" s="519"/>
      <c r="K78" s="329">
        <f>P78+O78+M78+L78</f>
        <v>64</v>
      </c>
      <c r="L78" s="329">
        <v>16</v>
      </c>
      <c r="M78" s="329">
        <v>14</v>
      </c>
      <c r="N78" s="476">
        <f t="shared" si="7"/>
        <v>34</v>
      </c>
      <c r="O78" s="338">
        <v>18</v>
      </c>
      <c r="P78" s="329">
        <v>16</v>
      </c>
      <c r="Q78" s="139"/>
      <c r="R78" s="176"/>
    </row>
    <row r="79" spans="1:18" s="172" customFormat="1">
      <c r="A79" s="176"/>
      <c r="B79" s="143"/>
      <c r="C79" s="143"/>
      <c r="D79" s="476"/>
      <c r="E79" s="338"/>
      <c r="F79" s="329"/>
      <c r="G79" s="330"/>
      <c r="H79" s="897"/>
      <c r="I79" s="779"/>
      <c r="J79" s="520"/>
      <c r="K79" s="329"/>
      <c r="L79" s="329"/>
      <c r="M79" s="329"/>
      <c r="N79" s="476"/>
      <c r="O79" s="338"/>
      <c r="P79" s="329"/>
      <c r="Q79" s="303"/>
      <c r="R79" s="176"/>
    </row>
    <row r="80" spans="1:18" s="172" customFormat="1">
      <c r="A80" s="176"/>
      <c r="B80" s="143"/>
      <c r="C80" s="143" t="s">
        <v>43</v>
      </c>
      <c r="D80" s="476">
        <f t="shared" si="4"/>
        <v>-155</v>
      </c>
      <c r="E80" s="338">
        <v>-76</v>
      </c>
      <c r="F80" s="329">
        <v>-79</v>
      </c>
      <c r="G80" s="329"/>
      <c r="H80" s="897">
        <f t="shared" si="5"/>
        <v>-9.3567251461988299E-2</v>
      </c>
      <c r="I80" s="997">
        <f t="shared" si="6"/>
        <v>-0.1648351648351648</v>
      </c>
      <c r="J80" s="519"/>
      <c r="K80" s="329">
        <f>P80+O80+M80+L80</f>
        <v>-343</v>
      </c>
      <c r="L80" s="329">
        <v>-82</v>
      </c>
      <c r="M80" s="329">
        <v>-90</v>
      </c>
      <c r="N80" s="476">
        <f t="shared" si="7"/>
        <v>-171</v>
      </c>
      <c r="O80" s="338">
        <v>-91</v>
      </c>
      <c r="P80" s="329">
        <v>-80</v>
      </c>
      <c r="Q80" s="139"/>
      <c r="R80" s="176"/>
    </row>
    <row r="81" spans="1:19" s="172" customFormat="1">
      <c r="A81" s="176"/>
      <c r="B81" s="143"/>
      <c r="C81" s="143"/>
      <c r="D81" s="476"/>
      <c r="E81" s="338"/>
      <c r="F81" s="334"/>
      <c r="G81" s="334"/>
      <c r="H81" s="906"/>
      <c r="I81" s="787"/>
      <c r="J81" s="520"/>
      <c r="K81" s="334"/>
      <c r="L81" s="334"/>
      <c r="M81" s="334"/>
      <c r="N81" s="476"/>
      <c r="O81" s="338"/>
      <c r="P81" s="334"/>
      <c r="Q81" s="303"/>
      <c r="R81" s="176"/>
    </row>
    <row r="82" spans="1:19" s="172" customFormat="1">
      <c r="A82" s="176"/>
      <c r="B82" s="143"/>
      <c r="C82" s="143" t="s">
        <v>413</v>
      </c>
      <c r="D82" s="476">
        <f t="shared" si="4"/>
        <v>6312</v>
      </c>
      <c r="E82" s="328">
        <f>E41+E52+E54+E78+E80</f>
        <v>3154</v>
      </c>
      <c r="F82" s="329">
        <f>F41+F54+F52+F78+F80</f>
        <v>3158</v>
      </c>
      <c r="G82" s="486"/>
      <c r="H82" s="897">
        <f t="shared" si="5"/>
        <v>-2.4571163653222095E-2</v>
      </c>
      <c r="I82" s="779">
        <f t="shared" si="6"/>
        <v>-3.7240537240537219E-2</v>
      </c>
      <c r="J82" s="519"/>
      <c r="K82" s="329">
        <f>K41+K54+K52+K78+K80</f>
        <v>13022</v>
      </c>
      <c r="L82" s="329">
        <f>L41+L54+L52+L78+L80</f>
        <v>3295</v>
      </c>
      <c r="M82" s="329">
        <f>M41+M54+M52+M78+M80</f>
        <v>3256</v>
      </c>
      <c r="N82" s="476">
        <f t="shared" si="7"/>
        <v>6471</v>
      </c>
      <c r="O82" s="328">
        <f>O41+O54+O52+O78+O80</f>
        <v>3276</v>
      </c>
      <c r="P82" s="329">
        <f>P41+P54+P52+P78+P80</f>
        <v>3195</v>
      </c>
      <c r="Q82" s="139"/>
      <c r="R82" s="176"/>
    </row>
    <row r="83" spans="1:19">
      <c r="A83" s="164"/>
      <c r="B83" s="165"/>
      <c r="C83" s="143"/>
      <c r="D83" s="190"/>
      <c r="E83" s="191"/>
      <c r="F83" s="170"/>
      <c r="G83" s="170"/>
      <c r="H83" s="893"/>
      <c r="I83" s="776"/>
      <c r="J83" s="170"/>
      <c r="K83" s="170"/>
      <c r="L83" s="170"/>
      <c r="M83" s="170"/>
      <c r="N83" s="190"/>
      <c r="O83" s="191"/>
      <c r="P83" s="170"/>
      <c r="Q83" s="137"/>
      <c r="R83" s="164"/>
    </row>
    <row r="84" spans="1:19" ht="9" customHeight="1">
      <c r="A84" s="164"/>
      <c r="B84" s="164"/>
      <c r="C84" s="164"/>
      <c r="D84" s="528"/>
      <c r="E84" s="164"/>
      <c r="F84" s="528"/>
      <c r="G84" s="164"/>
      <c r="H84" s="209"/>
      <c r="I84" s="209"/>
      <c r="J84" s="164"/>
      <c r="K84" s="528"/>
      <c r="L84" s="528"/>
      <c r="M84" s="528"/>
      <c r="N84" s="528"/>
      <c r="O84" s="164"/>
      <c r="P84" s="528"/>
      <c r="Q84" s="164"/>
      <c r="R84" s="164"/>
    </row>
    <row r="85" spans="1:19" s="316" customFormat="1" ht="13.5" customHeight="1">
      <c r="A85" s="168"/>
      <c r="B85" s="184" t="s">
        <v>562</v>
      </c>
      <c r="C85" s="168"/>
      <c r="D85" s="183"/>
      <c r="E85" s="188"/>
      <c r="F85" s="183"/>
      <c r="G85" s="168"/>
      <c r="H85" s="169"/>
      <c r="I85" s="169"/>
      <c r="J85" s="168"/>
      <c r="K85" s="183"/>
      <c r="L85" s="183"/>
      <c r="M85" s="183"/>
      <c r="N85" s="183"/>
      <c r="O85" s="188"/>
      <c r="P85" s="183"/>
      <c r="Q85" s="218"/>
      <c r="R85" s="218"/>
      <c r="S85" s="188"/>
    </row>
    <row r="86" spans="1:19" s="316" customFormat="1" ht="13.5" customHeight="1">
      <c r="A86" s="168"/>
      <c r="B86" s="184" t="s">
        <v>604</v>
      </c>
      <c r="C86" s="168"/>
      <c r="D86" s="183"/>
      <c r="E86" s="188"/>
      <c r="F86" s="183"/>
      <c r="G86" s="168"/>
      <c r="H86" s="169"/>
      <c r="I86" s="169"/>
      <c r="J86" s="168"/>
      <c r="K86" s="183"/>
      <c r="L86" s="183"/>
      <c r="M86" s="183"/>
      <c r="N86" s="183"/>
      <c r="O86" s="188"/>
      <c r="P86" s="183"/>
      <c r="Q86" s="218"/>
      <c r="R86" s="218"/>
      <c r="S86" s="188"/>
    </row>
    <row r="87" spans="1:19" s="721" customFormat="1" ht="13.5" customHeight="1">
      <c r="A87" s="719"/>
      <c r="C87" s="719"/>
      <c r="E87" s="718"/>
      <c r="G87" s="719"/>
      <c r="H87" s="720"/>
      <c r="I87" s="720"/>
      <c r="J87" s="719"/>
      <c r="O87" s="718"/>
      <c r="Q87" s="1012"/>
      <c r="R87" s="1012"/>
      <c r="S87" s="718"/>
    </row>
    <row r="88" spans="1:19" ht="9" customHeight="1">
      <c r="A88" s="164"/>
      <c r="B88" s="164"/>
      <c r="C88" s="164"/>
      <c r="D88" s="528"/>
      <c r="E88" s="164"/>
      <c r="F88" s="528"/>
      <c r="G88" s="164"/>
      <c r="H88" s="209"/>
      <c r="I88" s="209"/>
      <c r="J88" s="164"/>
      <c r="K88" s="528"/>
      <c r="L88" s="528"/>
      <c r="M88" s="528"/>
      <c r="N88" s="528"/>
      <c r="O88" s="164"/>
      <c r="P88" s="528"/>
      <c r="Q88" s="164"/>
      <c r="R88" s="164"/>
    </row>
    <row r="89" spans="1:19">
      <c r="A89" s="176"/>
      <c r="B89" s="160"/>
      <c r="C89" s="157" t="s">
        <v>0</v>
      </c>
      <c r="D89" s="233" t="s">
        <v>533</v>
      </c>
      <c r="E89" s="159" t="s">
        <v>532</v>
      </c>
      <c r="F89" s="160" t="s">
        <v>436</v>
      </c>
      <c r="G89" s="160"/>
      <c r="H89" s="893" t="s">
        <v>516</v>
      </c>
      <c r="I89" s="776" t="s">
        <v>516</v>
      </c>
      <c r="J89" s="160"/>
      <c r="K89" s="127">
        <v>2011</v>
      </c>
      <c r="L89" s="160" t="s">
        <v>390</v>
      </c>
      <c r="M89" s="160" t="s">
        <v>356</v>
      </c>
      <c r="N89" s="233" t="s">
        <v>531</v>
      </c>
      <c r="O89" s="159" t="s">
        <v>312</v>
      </c>
      <c r="P89" s="160" t="s">
        <v>302</v>
      </c>
      <c r="Q89" s="302"/>
      <c r="R89" s="176"/>
    </row>
    <row r="90" spans="1:19">
      <c r="A90" s="164"/>
      <c r="B90" s="165"/>
      <c r="C90" s="187" t="s">
        <v>342</v>
      </c>
      <c r="D90" s="158"/>
      <c r="E90" s="159"/>
      <c r="F90" s="163"/>
      <c r="G90" s="142"/>
      <c r="H90" s="894" t="s">
        <v>534</v>
      </c>
      <c r="I90" s="777" t="s">
        <v>535</v>
      </c>
      <c r="J90" s="163"/>
      <c r="K90" s="163"/>
      <c r="L90" s="163"/>
      <c r="M90" s="163"/>
      <c r="N90" s="158"/>
      <c r="O90" s="159"/>
      <c r="P90" s="163"/>
      <c r="Q90" s="163"/>
      <c r="R90" s="164"/>
    </row>
    <row r="91" spans="1:19">
      <c r="A91" s="164"/>
      <c r="B91" s="165"/>
      <c r="C91" s="165"/>
      <c r="D91" s="167"/>
      <c r="E91" s="168"/>
      <c r="F91" s="163"/>
      <c r="G91" s="163"/>
      <c r="H91" s="903"/>
      <c r="I91" s="785"/>
      <c r="J91" s="309"/>
      <c r="K91" s="163"/>
      <c r="L91" s="163"/>
      <c r="M91" s="163"/>
      <c r="N91" s="167"/>
      <c r="O91" s="168"/>
      <c r="P91" s="163"/>
      <c r="Q91" s="306"/>
      <c r="R91" s="164"/>
    </row>
    <row r="92" spans="1:19">
      <c r="A92" s="164"/>
      <c r="B92" s="170"/>
      <c r="C92" s="171" t="s">
        <v>38</v>
      </c>
      <c r="D92" s="475">
        <f>F92+E92</f>
        <v>1568</v>
      </c>
      <c r="E92" s="323">
        <v>795</v>
      </c>
      <c r="F92" s="324">
        <v>773</v>
      </c>
      <c r="G92" s="348"/>
      <c r="H92" s="896">
        <f>D92/N92-1</f>
        <v>2.5506867233485941E-2</v>
      </c>
      <c r="I92" s="778">
        <f>E92/O92-1</f>
        <v>2.185089974293053E-2</v>
      </c>
      <c r="J92" s="348"/>
      <c r="K92" s="324">
        <f>P92+O92+M92+L92</f>
        <v>3147</v>
      </c>
      <c r="L92" s="324">
        <v>803</v>
      </c>
      <c r="M92" s="324">
        <v>815</v>
      </c>
      <c r="N92" s="475">
        <f>P92+O92</f>
        <v>1529</v>
      </c>
      <c r="O92" s="323">
        <v>778</v>
      </c>
      <c r="P92" s="324">
        <v>751</v>
      </c>
      <c r="Q92" s="180"/>
      <c r="R92" s="164"/>
    </row>
    <row r="93" spans="1:19">
      <c r="A93" s="164"/>
      <c r="B93" s="170"/>
      <c r="C93" s="171" t="s">
        <v>39</v>
      </c>
      <c r="D93" s="475">
        <f t="shared" ref="D93:D113" si="8">F93+E93</f>
        <v>369</v>
      </c>
      <c r="E93" s="323">
        <v>190</v>
      </c>
      <c r="F93" s="324">
        <v>179</v>
      </c>
      <c r="G93" s="348"/>
      <c r="H93" s="896">
        <f t="shared" ref="H93:H113" si="9">D93/N93-1</f>
        <v>5.1282051282051322E-2</v>
      </c>
      <c r="I93" s="778">
        <f t="shared" ref="I93:I113" si="10">E93/O93-1</f>
        <v>5.555555555555558E-2</v>
      </c>
      <c r="J93" s="348"/>
      <c r="K93" s="324">
        <f>P93+O93+M93+L93</f>
        <v>722</v>
      </c>
      <c r="L93" s="324">
        <v>189</v>
      </c>
      <c r="M93" s="324">
        <v>182</v>
      </c>
      <c r="N93" s="475">
        <f t="shared" ref="N93:N113" si="11">P93+O93</f>
        <v>351</v>
      </c>
      <c r="O93" s="323">
        <v>180</v>
      </c>
      <c r="P93" s="324">
        <v>171</v>
      </c>
      <c r="Q93" s="180"/>
      <c r="R93" s="164"/>
    </row>
    <row r="94" spans="1:19">
      <c r="A94" s="164"/>
      <c r="B94" s="170"/>
      <c r="C94" s="171" t="s">
        <v>48</v>
      </c>
      <c r="D94" s="475">
        <f t="shared" si="8"/>
        <v>122</v>
      </c>
      <c r="E94" s="855">
        <v>62</v>
      </c>
      <c r="F94" s="324">
        <v>60</v>
      </c>
      <c r="G94" s="348"/>
      <c r="H94" s="982">
        <f t="shared" si="9"/>
        <v>-0.16438356164383561</v>
      </c>
      <c r="I94" s="998">
        <f t="shared" si="10"/>
        <v>-0.20512820512820518</v>
      </c>
      <c r="J94" s="348"/>
      <c r="K94" s="347">
        <f>P94+O94+M94+L94</f>
        <v>292</v>
      </c>
      <c r="L94" s="347">
        <v>66</v>
      </c>
      <c r="M94" s="324">
        <v>80</v>
      </c>
      <c r="N94" s="475">
        <f t="shared" si="11"/>
        <v>146</v>
      </c>
      <c r="O94" s="855">
        <v>78</v>
      </c>
      <c r="P94" s="324">
        <v>68</v>
      </c>
      <c r="Q94" s="180"/>
      <c r="R94" s="164"/>
    </row>
    <row r="95" spans="1:19">
      <c r="A95" s="164"/>
      <c r="B95" s="170"/>
      <c r="C95" s="171" t="s">
        <v>478</v>
      </c>
      <c r="D95" s="475">
        <f t="shared" si="8"/>
        <v>0</v>
      </c>
      <c r="E95" s="350">
        <v>0</v>
      </c>
      <c r="F95" s="324">
        <v>0</v>
      </c>
      <c r="G95" s="348"/>
      <c r="H95" s="982">
        <f t="shared" si="9"/>
        <v>-1</v>
      </c>
      <c r="I95" s="998">
        <f t="shared" si="10"/>
        <v>-1</v>
      </c>
      <c r="J95" s="348"/>
      <c r="K95" s="347">
        <f>P95+O95+M95+L95</f>
        <v>0</v>
      </c>
      <c r="L95" s="347">
        <v>0</v>
      </c>
      <c r="M95" s="324">
        <v>1</v>
      </c>
      <c r="N95" s="475">
        <f t="shared" si="11"/>
        <v>-1</v>
      </c>
      <c r="O95" s="350">
        <v>-2</v>
      </c>
      <c r="P95" s="324">
        <v>1</v>
      </c>
      <c r="Q95" s="180"/>
      <c r="R95" s="164"/>
    </row>
    <row r="96" spans="1:19" s="172" customFormat="1">
      <c r="A96" s="176"/>
      <c r="B96" s="143"/>
      <c r="C96" s="143" t="s">
        <v>40</v>
      </c>
      <c r="D96" s="476">
        <f t="shared" si="8"/>
        <v>2059</v>
      </c>
      <c r="E96" s="464">
        <f>E92+E93+E94+E95</f>
        <v>1047</v>
      </c>
      <c r="F96" s="329">
        <f>F92+F93+F94+F95</f>
        <v>1012</v>
      </c>
      <c r="G96" s="519"/>
      <c r="H96" s="897">
        <f t="shared" si="9"/>
        <v>1.6790123456790207E-2</v>
      </c>
      <c r="I96" s="779">
        <f t="shared" si="10"/>
        <v>1.2572533849129597E-2</v>
      </c>
      <c r="J96" s="519"/>
      <c r="K96" s="329">
        <f>K92+K93+K94+K95</f>
        <v>4161</v>
      </c>
      <c r="L96" s="329">
        <f>L92+L93+L94+L95</f>
        <v>1058</v>
      </c>
      <c r="M96" s="329">
        <f>M92+M93+M94+M95</f>
        <v>1078</v>
      </c>
      <c r="N96" s="476">
        <f t="shared" si="11"/>
        <v>2025</v>
      </c>
      <c r="O96" s="464">
        <f>O92+O93+O94+O95</f>
        <v>1034</v>
      </c>
      <c r="P96" s="329">
        <f>P92+P93+P94+P95</f>
        <v>991</v>
      </c>
      <c r="Q96" s="139"/>
      <c r="R96" s="176"/>
    </row>
    <row r="97" spans="1:22">
      <c r="A97" s="164"/>
      <c r="B97" s="165"/>
      <c r="C97" s="179"/>
      <c r="D97" s="475"/>
      <c r="E97" s="336"/>
      <c r="F97" s="324"/>
      <c r="G97" s="724"/>
      <c r="H97" s="896"/>
      <c r="I97" s="778"/>
      <c r="J97" s="724"/>
      <c r="K97" s="324"/>
      <c r="L97" s="324"/>
      <c r="M97" s="324"/>
      <c r="N97" s="475"/>
      <c r="O97" s="336"/>
      <c r="P97" s="324"/>
      <c r="Q97" s="310"/>
      <c r="R97" s="164"/>
    </row>
    <row r="98" spans="1:22">
      <c r="A98" s="164"/>
      <c r="B98" s="165"/>
      <c r="C98" s="171" t="s">
        <v>421</v>
      </c>
      <c r="D98" s="475">
        <f t="shared" si="8"/>
        <v>825</v>
      </c>
      <c r="E98" s="336">
        <v>420</v>
      </c>
      <c r="F98" s="324">
        <v>405</v>
      </c>
      <c r="G98" s="737"/>
      <c r="H98" s="896">
        <f t="shared" si="9"/>
        <v>-8.8397790055248615E-2</v>
      </c>
      <c r="I98" s="778">
        <f t="shared" si="10"/>
        <v>-8.0962800875273522E-2</v>
      </c>
      <c r="J98" s="737"/>
      <c r="K98" s="324">
        <f>P98+O98+M98+L98</f>
        <v>1770</v>
      </c>
      <c r="L98" s="324">
        <v>427</v>
      </c>
      <c r="M98" s="324">
        <v>438</v>
      </c>
      <c r="N98" s="475">
        <f t="shared" si="11"/>
        <v>905</v>
      </c>
      <c r="O98" s="336">
        <v>457</v>
      </c>
      <c r="P98" s="324">
        <v>448</v>
      </c>
      <c r="Q98" s="310"/>
      <c r="R98" s="164"/>
    </row>
    <row r="99" spans="1:22">
      <c r="A99" s="164"/>
      <c r="B99" s="165"/>
      <c r="C99" s="741" t="s">
        <v>422</v>
      </c>
      <c r="D99" s="475">
        <f t="shared" si="8"/>
        <v>854</v>
      </c>
      <c r="E99" s="336">
        <v>427</v>
      </c>
      <c r="F99" s="324">
        <v>427</v>
      </c>
      <c r="G99" s="348"/>
      <c r="H99" s="896">
        <f t="shared" si="9"/>
        <v>-4.3673012318029114E-2</v>
      </c>
      <c r="I99" s="778">
        <f t="shared" si="10"/>
        <v>-4.4742729306487705E-2</v>
      </c>
      <c r="J99" s="348"/>
      <c r="K99" s="324">
        <f>P99+O99+M99+L99</f>
        <v>1774</v>
      </c>
      <c r="L99" s="324">
        <v>441</v>
      </c>
      <c r="M99" s="324">
        <v>440</v>
      </c>
      <c r="N99" s="475">
        <f t="shared" si="11"/>
        <v>893</v>
      </c>
      <c r="O99" s="336">
        <v>447</v>
      </c>
      <c r="P99" s="324">
        <v>446</v>
      </c>
      <c r="Q99" s="180"/>
      <c r="R99" s="164"/>
    </row>
    <row r="100" spans="1:22">
      <c r="A100" s="164"/>
      <c r="B100" s="165"/>
      <c r="C100" s="741" t="s">
        <v>41</v>
      </c>
      <c r="D100" s="475">
        <f t="shared" si="8"/>
        <v>1147</v>
      </c>
      <c r="E100" s="336">
        <v>575</v>
      </c>
      <c r="F100" s="324">
        <v>572</v>
      </c>
      <c r="G100" s="348"/>
      <c r="H100" s="896">
        <f t="shared" si="9"/>
        <v>-2.4659863945578286E-2</v>
      </c>
      <c r="I100" s="778">
        <f t="shared" si="10"/>
        <v>-2.2108843537414935E-2</v>
      </c>
      <c r="J100" s="348"/>
      <c r="K100" s="324">
        <f>P100+O100+M100+L100</f>
        <v>2321</v>
      </c>
      <c r="L100" s="324">
        <v>572</v>
      </c>
      <c r="M100" s="324">
        <v>573</v>
      </c>
      <c r="N100" s="475">
        <f t="shared" si="11"/>
        <v>1176</v>
      </c>
      <c r="O100" s="336">
        <v>588</v>
      </c>
      <c r="P100" s="324">
        <v>588</v>
      </c>
      <c r="Q100" s="180"/>
      <c r="R100" s="164"/>
    </row>
    <row r="101" spans="1:22">
      <c r="A101" s="164"/>
      <c r="B101" s="165"/>
      <c r="C101" s="171" t="s">
        <v>429</v>
      </c>
      <c r="D101" s="475">
        <f t="shared" si="8"/>
        <v>296</v>
      </c>
      <c r="E101" s="336">
        <v>149</v>
      </c>
      <c r="F101" s="324">
        <v>147</v>
      </c>
      <c r="G101" s="348"/>
      <c r="H101" s="896">
        <f t="shared" si="9"/>
        <v>2.4221453287197159E-2</v>
      </c>
      <c r="I101" s="778">
        <f t="shared" si="10"/>
        <v>-6.6666666666667096E-3</v>
      </c>
      <c r="J101" s="348"/>
      <c r="K101" s="324">
        <f>P101+O101+M101+L101</f>
        <v>577</v>
      </c>
      <c r="L101" s="324">
        <v>144</v>
      </c>
      <c r="M101" s="324">
        <v>144</v>
      </c>
      <c r="N101" s="475">
        <f t="shared" si="11"/>
        <v>289</v>
      </c>
      <c r="O101" s="336">
        <v>150</v>
      </c>
      <c r="P101" s="324">
        <v>139</v>
      </c>
      <c r="Q101" s="180"/>
      <c r="R101" s="164"/>
    </row>
    <row r="102" spans="1:22">
      <c r="A102" s="164"/>
      <c r="B102" s="165"/>
      <c r="C102" s="171" t="s">
        <v>478</v>
      </c>
      <c r="D102" s="475">
        <f t="shared" si="8"/>
        <v>1</v>
      </c>
      <c r="E102" s="336">
        <v>1</v>
      </c>
      <c r="F102" s="324">
        <v>0</v>
      </c>
      <c r="G102" s="348"/>
      <c r="H102" s="896" t="s">
        <v>574</v>
      </c>
      <c r="I102" s="778" t="s">
        <v>574</v>
      </c>
      <c r="J102" s="348"/>
      <c r="K102" s="324">
        <f>P102+O102+M102+L102</f>
        <v>-1</v>
      </c>
      <c r="L102" s="324">
        <v>-1</v>
      </c>
      <c r="M102" s="324">
        <v>0</v>
      </c>
      <c r="N102" s="475">
        <f t="shared" si="11"/>
        <v>0</v>
      </c>
      <c r="O102" s="336">
        <v>0</v>
      </c>
      <c r="P102" s="324">
        <v>0</v>
      </c>
      <c r="Q102" s="180"/>
      <c r="R102" s="164"/>
      <c r="U102" s="193"/>
    </row>
    <row r="103" spans="1:22" s="172" customFormat="1">
      <c r="A103" s="176"/>
      <c r="B103" s="143"/>
      <c r="C103" s="143" t="s">
        <v>269</v>
      </c>
      <c r="D103" s="476">
        <f t="shared" si="8"/>
        <v>3123</v>
      </c>
      <c r="E103" s="338">
        <f>E98+E99+E100+E101+E102</f>
        <v>1572</v>
      </c>
      <c r="F103" s="329">
        <f>F98+F99+F100+F101+F102</f>
        <v>1551</v>
      </c>
      <c r="G103" s="519"/>
      <c r="H103" s="897">
        <f t="shared" si="9"/>
        <v>-4.29053018694453E-2</v>
      </c>
      <c r="I103" s="779">
        <f t="shared" si="10"/>
        <v>-4.2630937880633324E-2</v>
      </c>
      <c r="J103" s="519"/>
      <c r="K103" s="329">
        <f>K98+K99+K100+K101+K102</f>
        <v>6441</v>
      </c>
      <c r="L103" s="329">
        <f>L98+L99+L100+L101+L102</f>
        <v>1583</v>
      </c>
      <c r="M103" s="329">
        <f>M98+M99+M100+M101+M102</f>
        <v>1595</v>
      </c>
      <c r="N103" s="476">
        <f t="shared" si="11"/>
        <v>3263</v>
      </c>
      <c r="O103" s="338">
        <f>O98+O99+O100+O101+O102</f>
        <v>1642</v>
      </c>
      <c r="P103" s="329">
        <f>P98+P99+P100+P101+P102</f>
        <v>1621</v>
      </c>
      <c r="Q103" s="139"/>
      <c r="R103" s="176"/>
    </row>
    <row r="104" spans="1:22">
      <c r="A104" s="164"/>
      <c r="B104" s="165"/>
      <c r="C104" s="171"/>
      <c r="D104" s="475"/>
      <c r="E104" s="336"/>
      <c r="F104" s="324"/>
      <c r="G104" s="348"/>
      <c r="H104" s="896"/>
      <c r="I104" s="778"/>
      <c r="J104" s="348"/>
      <c r="K104" s="324"/>
      <c r="L104" s="324"/>
      <c r="M104" s="324"/>
      <c r="N104" s="475"/>
      <c r="O104" s="336"/>
      <c r="P104" s="324"/>
      <c r="Q104" s="180"/>
      <c r="R104" s="164"/>
    </row>
    <row r="105" spans="1:22" ht="14.25">
      <c r="A105" s="318"/>
      <c r="B105" s="319"/>
      <c r="C105" s="171" t="s">
        <v>561</v>
      </c>
      <c r="D105" s="475">
        <f t="shared" si="8"/>
        <v>686</v>
      </c>
      <c r="E105" s="337">
        <v>308</v>
      </c>
      <c r="F105" s="324">
        <v>378</v>
      </c>
      <c r="G105" s="348"/>
      <c r="H105" s="982">
        <f t="shared" si="9"/>
        <v>-0.12833545108005084</v>
      </c>
      <c r="I105" s="998">
        <f t="shared" si="10"/>
        <v>-0.22025316455696198</v>
      </c>
      <c r="J105" s="348"/>
      <c r="K105" s="324">
        <f>P105+O105+M105+L105</f>
        <v>1606</v>
      </c>
      <c r="L105" s="324">
        <v>446</v>
      </c>
      <c r="M105" s="324">
        <v>373</v>
      </c>
      <c r="N105" s="475">
        <f t="shared" si="11"/>
        <v>787</v>
      </c>
      <c r="O105" s="337">
        <v>395</v>
      </c>
      <c r="P105" s="324">
        <v>392</v>
      </c>
      <c r="Q105" s="308"/>
      <c r="R105" s="318"/>
    </row>
    <row r="106" spans="1:22">
      <c r="A106" s="318"/>
      <c r="B106" s="319"/>
      <c r="C106" s="171" t="s">
        <v>77</v>
      </c>
      <c r="D106" s="475">
        <f t="shared" si="8"/>
        <v>0</v>
      </c>
      <c r="E106" s="336">
        <v>1</v>
      </c>
      <c r="F106" s="347">
        <v>-1</v>
      </c>
      <c r="G106" s="348"/>
      <c r="H106" s="982">
        <f t="shared" si="9"/>
        <v>-1</v>
      </c>
      <c r="I106" s="778" t="s">
        <v>574</v>
      </c>
      <c r="J106" s="348"/>
      <c r="K106" s="347">
        <f>P106+O106+M106+L106</f>
        <v>0</v>
      </c>
      <c r="L106" s="347">
        <v>0</v>
      </c>
      <c r="M106" s="347">
        <v>-1</v>
      </c>
      <c r="N106" s="475">
        <f t="shared" si="11"/>
        <v>1</v>
      </c>
      <c r="O106" s="336">
        <v>0</v>
      </c>
      <c r="P106" s="347">
        <v>1</v>
      </c>
      <c r="Q106" s="308"/>
      <c r="R106" s="318"/>
    </row>
    <row r="107" spans="1:22" s="172" customFormat="1">
      <c r="A107" s="176"/>
      <c r="B107" s="143"/>
      <c r="C107" s="143" t="s">
        <v>212</v>
      </c>
      <c r="D107" s="476">
        <f t="shared" si="8"/>
        <v>3809</v>
      </c>
      <c r="E107" s="338">
        <f>E103+E105+E106</f>
        <v>1881</v>
      </c>
      <c r="F107" s="329">
        <f>F98+F99+F100+F101+F102+F105+F106</f>
        <v>1928</v>
      </c>
      <c r="G107" s="519"/>
      <c r="H107" s="897">
        <f t="shared" si="9"/>
        <v>-5.9738336213280618E-2</v>
      </c>
      <c r="I107" s="779">
        <f t="shared" si="10"/>
        <v>-7.658321060382911E-2</v>
      </c>
      <c r="J107" s="519"/>
      <c r="K107" s="329">
        <f>K98+K99+K100+K101+K102+K105+K106</f>
        <v>8047</v>
      </c>
      <c r="L107" s="329">
        <f>L98+L99+L100+L101+L102+L105+L106</f>
        <v>2029</v>
      </c>
      <c r="M107" s="329">
        <f>M98+M99+M100+M101+M102+M105+M106</f>
        <v>1967</v>
      </c>
      <c r="N107" s="476">
        <f t="shared" si="11"/>
        <v>4051</v>
      </c>
      <c r="O107" s="338">
        <f>O98+O99+O100+O101+O102+O105+O106</f>
        <v>2037</v>
      </c>
      <c r="P107" s="329">
        <f>P98+P99+P100+P101+P102+P105+P106</f>
        <v>2014</v>
      </c>
      <c r="Q107" s="139"/>
      <c r="R107" s="176"/>
    </row>
    <row r="108" spans="1:22" s="172" customFormat="1">
      <c r="A108" s="176"/>
      <c r="B108" s="143"/>
      <c r="C108" s="143"/>
      <c r="D108" s="476"/>
      <c r="E108" s="338"/>
      <c r="F108" s="329"/>
      <c r="G108" s="519"/>
      <c r="H108" s="897"/>
      <c r="I108" s="779"/>
      <c r="J108" s="519"/>
      <c r="K108" s="329"/>
      <c r="L108" s="329"/>
      <c r="M108" s="329"/>
      <c r="N108" s="476"/>
      <c r="O108" s="338"/>
      <c r="P108" s="329"/>
      <c r="Q108" s="139"/>
      <c r="R108" s="176"/>
    </row>
    <row r="109" spans="1:22" s="172" customFormat="1">
      <c r="A109" s="751"/>
      <c r="B109" s="752"/>
      <c r="C109" s="179" t="s">
        <v>234</v>
      </c>
      <c r="D109" s="476">
        <f t="shared" si="8"/>
        <v>409</v>
      </c>
      <c r="E109" s="328">
        <v>210</v>
      </c>
      <c r="F109" s="330">
        <v>199</v>
      </c>
      <c r="G109" s="519"/>
      <c r="H109" s="860">
        <f t="shared" si="9"/>
        <v>0.13296398891966765</v>
      </c>
      <c r="I109" s="997">
        <f t="shared" si="10"/>
        <v>0.12903225806451624</v>
      </c>
      <c r="J109" s="519"/>
      <c r="K109" s="330">
        <f>P109+O109+M109+L109</f>
        <v>750</v>
      </c>
      <c r="L109" s="330">
        <v>192</v>
      </c>
      <c r="M109" s="330">
        <v>197</v>
      </c>
      <c r="N109" s="476">
        <f t="shared" si="11"/>
        <v>361</v>
      </c>
      <c r="O109" s="328">
        <v>186</v>
      </c>
      <c r="P109" s="330">
        <v>175</v>
      </c>
      <c r="Q109" s="312"/>
      <c r="R109" s="176"/>
    </row>
    <row r="110" spans="1:22" s="172" customFormat="1">
      <c r="A110" s="176"/>
      <c r="B110" s="143"/>
      <c r="C110" s="179"/>
      <c r="D110" s="476"/>
      <c r="E110" s="338"/>
      <c r="F110" s="329"/>
      <c r="G110" s="725"/>
      <c r="H110" s="897"/>
      <c r="I110" s="779"/>
      <c r="J110" s="725"/>
      <c r="K110" s="329"/>
      <c r="L110" s="329"/>
      <c r="M110" s="329"/>
      <c r="N110" s="476"/>
      <c r="O110" s="338"/>
      <c r="P110" s="329"/>
      <c r="Q110" s="139"/>
      <c r="R110" s="176"/>
    </row>
    <row r="111" spans="1:22" s="172" customFormat="1">
      <c r="A111" s="176"/>
      <c r="B111" s="143"/>
      <c r="C111" s="743" t="s">
        <v>42</v>
      </c>
      <c r="D111" s="476">
        <f t="shared" si="8"/>
        <v>35</v>
      </c>
      <c r="E111" s="338">
        <v>16</v>
      </c>
      <c r="F111" s="334">
        <v>19</v>
      </c>
      <c r="G111" s="519"/>
      <c r="H111" s="897">
        <f t="shared" si="9"/>
        <v>2.9411764705882248E-2</v>
      </c>
      <c r="I111" s="997">
        <f t="shared" si="10"/>
        <v>-0.15789473684210531</v>
      </c>
      <c r="J111" s="519"/>
      <c r="K111" s="334">
        <f>P111+O111+M111+L111</f>
        <v>64</v>
      </c>
      <c r="L111" s="334">
        <v>16</v>
      </c>
      <c r="M111" s="334">
        <v>14</v>
      </c>
      <c r="N111" s="476">
        <f t="shared" si="11"/>
        <v>34</v>
      </c>
      <c r="O111" s="338">
        <v>19</v>
      </c>
      <c r="P111" s="334">
        <v>15</v>
      </c>
      <c r="Q111" s="139"/>
      <c r="R111" s="176"/>
    </row>
    <row r="112" spans="1:22" s="172" customFormat="1">
      <c r="A112" s="176"/>
      <c r="B112" s="143"/>
      <c r="C112" s="179"/>
      <c r="D112" s="476"/>
      <c r="E112" s="328"/>
      <c r="F112" s="329"/>
      <c r="G112" s="724"/>
      <c r="H112" s="897"/>
      <c r="I112" s="779"/>
      <c r="J112" s="724"/>
      <c r="K112" s="329"/>
      <c r="L112" s="329"/>
      <c r="M112" s="329"/>
      <c r="N112" s="476"/>
      <c r="O112" s="328"/>
      <c r="P112" s="329"/>
      <c r="Q112" s="310"/>
      <c r="R112" s="176"/>
      <c r="V112" s="182"/>
    </row>
    <row r="113" spans="1:19" s="172" customFormat="1">
      <c r="A113" s="176"/>
      <c r="B113" s="143"/>
      <c r="C113" s="143" t="s">
        <v>343</v>
      </c>
      <c r="D113" s="476">
        <f t="shared" si="8"/>
        <v>6312</v>
      </c>
      <c r="E113" s="338">
        <f>E96+E107+E109+E111</f>
        <v>3154</v>
      </c>
      <c r="F113" s="334">
        <f>F96+F109+F107+F111</f>
        <v>3158</v>
      </c>
      <c r="G113" s="519"/>
      <c r="H113" s="897">
        <f t="shared" si="9"/>
        <v>-2.4571163653222095E-2</v>
      </c>
      <c r="I113" s="779">
        <f t="shared" si="10"/>
        <v>-3.7240537240537219E-2</v>
      </c>
      <c r="J113" s="519"/>
      <c r="K113" s="334">
        <f>K96+K109+K107+K111</f>
        <v>13022</v>
      </c>
      <c r="L113" s="334">
        <f>L96+L109+L107+L111</f>
        <v>3295</v>
      </c>
      <c r="M113" s="334">
        <f>M96+M109+M107+M111</f>
        <v>3256</v>
      </c>
      <c r="N113" s="476">
        <f t="shared" si="11"/>
        <v>6471</v>
      </c>
      <c r="O113" s="338">
        <f>O96+O109+O107+O111</f>
        <v>3276</v>
      </c>
      <c r="P113" s="334">
        <f>P96+P109+P107+P111</f>
        <v>3195</v>
      </c>
      <c r="Q113" s="139"/>
      <c r="R113" s="176"/>
    </row>
    <row r="114" spans="1:19">
      <c r="A114" s="164"/>
      <c r="B114" s="165"/>
      <c r="C114" s="143"/>
      <c r="D114" s="190"/>
      <c r="E114" s="191"/>
      <c r="F114" s="170"/>
      <c r="G114" s="170"/>
      <c r="H114" s="893"/>
      <c r="I114" s="776"/>
      <c r="J114" s="170"/>
      <c r="K114" s="170"/>
      <c r="L114" s="170"/>
      <c r="M114" s="170"/>
      <c r="N114" s="190"/>
      <c r="O114" s="191"/>
      <c r="P114" s="170"/>
      <c r="Q114" s="137"/>
      <c r="R114" s="164"/>
    </row>
    <row r="115" spans="1:19" ht="9" customHeight="1">
      <c r="A115" s="164"/>
      <c r="B115" s="164"/>
      <c r="C115" s="164"/>
      <c r="D115" s="528"/>
      <c r="E115" s="164"/>
      <c r="F115" s="528"/>
      <c r="G115" s="164"/>
      <c r="H115" s="209"/>
      <c r="I115" s="209"/>
      <c r="J115" s="164"/>
      <c r="K115" s="528"/>
      <c r="L115" s="528"/>
      <c r="M115" s="528"/>
      <c r="N115" s="528"/>
      <c r="O115" s="164"/>
      <c r="P115" s="528"/>
      <c r="Q115" s="164"/>
      <c r="R115" s="164"/>
    </row>
    <row r="116" spans="1:19" s="316" customFormat="1" ht="13.5" customHeight="1">
      <c r="A116" s="168"/>
      <c r="B116" s="184" t="s">
        <v>562</v>
      </c>
      <c r="C116" s="168"/>
      <c r="D116" s="183"/>
      <c r="E116" s="188"/>
      <c r="F116" s="183"/>
      <c r="G116" s="168"/>
      <c r="H116" s="169"/>
      <c r="I116" s="169"/>
      <c r="J116" s="168"/>
      <c r="K116" s="183"/>
      <c r="L116" s="183"/>
      <c r="M116" s="183"/>
      <c r="N116" s="183"/>
      <c r="O116" s="188"/>
      <c r="P116" s="183"/>
      <c r="Q116" s="184"/>
      <c r="R116" s="184"/>
      <c r="S116" s="188"/>
    </row>
    <row r="117" spans="1:19" s="721" customFormat="1">
      <c r="E117" s="995"/>
      <c r="H117" s="996"/>
      <c r="I117" s="996"/>
      <c r="O117" s="995"/>
    </row>
  </sheetData>
  <sheetProtection password="8355" sheet="1" objects="1" scenarios="1"/>
  <phoneticPr fontId="13" type="noConversion"/>
  <printOptions horizontalCentered="1"/>
  <pageMargins left="0.74803149606299213" right="0.74803149606299213" top="0.98425196850393704" bottom="0.98425196850393704" header="0.51181102362204722" footer="0.51181102362204722"/>
  <pageSetup paperSize="9" scale="56" orientation="portrait" r:id="rId1"/>
  <headerFooter alignWithMargins="0">
    <oddHeader>&amp;CKPN Investor Relations</oddHeader>
    <oddFooter>&amp;L&amp;8Q2 2012&amp;C&amp;8&amp;A&amp;R&amp;8                   &amp;P/&amp;N</oddFooter>
  </headerFooter>
  <rowBreaks count="1" manualBreakCount="1">
    <brk id="87"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zoomScale="90" zoomScaleNormal="100" zoomScaleSheetLayoutView="90" workbookViewId="0"/>
  </sheetViews>
  <sheetFormatPr defaultRowHeight="12"/>
  <cols>
    <col min="1" max="2" width="1.7109375" style="154" customWidth="1"/>
    <col min="3" max="3" width="47" style="154" customWidth="1"/>
    <col min="4" max="6" width="8.7109375" style="154" customWidth="1"/>
    <col min="7" max="7" width="1.7109375" style="154" customWidth="1"/>
    <col min="8" max="9" width="8.7109375" style="208" customWidth="1"/>
    <col min="10" max="10" width="1.7109375" style="154" customWidth="1"/>
    <col min="11" max="16" width="8.7109375" style="154" customWidth="1"/>
    <col min="17" max="18" width="1.7109375" style="154" customWidth="1"/>
    <col min="19" max="16384" width="9.140625" style="154"/>
  </cols>
  <sheetData>
    <row r="1" spans="1:21" ht="9" customHeight="1">
      <c r="A1" s="152"/>
      <c r="B1" s="152"/>
      <c r="C1" s="152"/>
      <c r="D1" s="152"/>
      <c r="E1" s="152"/>
      <c r="F1" s="152"/>
      <c r="G1" s="152"/>
      <c r="H1" s="153"/>
      <c r="I1" s="153"/>
      <c r="J1" s="152"/>
      <c r="K1" s="152"/>
      <c r="L1" s="152"/>
      <c r="M1" s="152"/>
      <c r="N1" s="152"/>
      <c r="O1" s="152"/>
      <c r="P1" s="152"/>
      <c r="Q1" s="152"/>
      <c r="R1" s="152"/>
    </row>
    <row r="2" spans="1:21">
      <c r="A2" s="155"/>
      <c r="B2" s="160"/>
      <c r="C2" s="157" t="s">
        <v>49</v>
      </c>
      <c r="D2" s="233" t="s">
        <v>533</v>
      </c>
      <c r="E2" s="159" t="s">
        <v>532</v>
      </c>
      <c r="F2" s="160" t="s">
        <v>436</v>
      </c>
      <c r="G2" s="160"/>
      <c r="H2" s="893" t="s">
        <v>516</v>
      </c>
      <c r="I2" s="776" t="s">
        <v>516</v>
      </c>
      <c r="J2" s="160"/>
      <c r="K2" s="127">
        <v>2011</v>
      </c>
      <c r="L2" s="160" t="s">
        <v>390</v>
      </c>
      <c r="M2" s="160" t="s">
        <v>356</v>
      </c>
      <c r="N2" s="233" t="s">
        <v>531</v>
      </c>
      <c r="O2" s="159" t="s">
        <v>312</v>
      </c>
      <c r="P2" s="160" t="s">
        <v>302</v>
      </c>
      <c r="Q2" s="302"/>
      <c r="R2" s="155"/>
    </row>
    <row r="3" spans="1:21" ht="14.25">
      <c r="A3" s="152"/>
      <c r="B3" s="163"/>
      <c r="C3" s="187" t="s">
        <v>414</v>
      </c>
      <c r="D3" s="158"/>
      <c r="E3" s="159"/>
      <c r="F3" s="142"/>
      <c r="G3" s="142"/>
      <c r="H3" s="894" t="s">
        <v>534</v>
      </c>
      <c r="I3" s="777" t="s">
        <v>535</v>
      </c>
      <c r="J3" s="142"/>
      <c r="K3" s="142"/>
      <c r="L3" s="142"/>
      <c r="M3" s="142"/>
      <c r="N3" s="158"/>
      <c r="O3" s="159"/>
      <c r="P3" s="142"/>
      <c r="Q3" s="163"/>
      <c r="R3" s="152"/>
    </row>
    <row r="4" spans="1:21" ht="15.75">
      <c r="A4" s="152"/>
      <c r="B4" s="163"/>
      <c r="C4" s="163"/>
      <c r="D4" s="671"/>
      <c r="E4" s="672"/>
      <c r="F4" s="673"/>
      <c r="G4" s="673"/>
      <c r="H4" s="907"/>
      <c r="I4" s="788"/>
      <c r="J4" s="670"/>
      <c r="K4" s="673"/>
      <c r="L4" s="673"/>
      <c r="M4" s="673"/>
      <c r="N4" s="671"/>
      <c r="O4" s="672"/>
      <c r="P4" s="673"/>
      <c r="Q4" s="309"/>
      <c r="R4" s="152"/>
    </row>
    <row r="5" spans="1:21">
      <c r="A5" s="152"/>
      <c r="B5" s="170"/>
      <c r="C5" s="171" t="s">
        <v>38</v>
      </c>
      <c r="D5" s="475">
        <f>F5+E5</f>
        <v>1311</v>
      </c>
      <c r="E5" s="323">
        <v>666</v>
      </c>
      <c r="F5" s="324">
        <v>645</v>
      </c>
      <c r="G5" s="324"/>
      <c r="H5" s="896">
        <f>D5/N5-1</f>
        <v>3.6363636363636376E-2</v>
      </c>
      <c r="I5" s="778">
        <f>E5/O5-1</f>
        <v>5.5467511885895382E-2</v>
      </c>
      <c r="J5" s="324"/>
      <c r="K5" s="324">
        <f>P5+O5+M5+L5</f>
        <v>2545</v>
      </c>
      <c r="L5" s="324">
        <v>632</v>
      </c>
      <c r="M5" s="324">
        <v>648</v>
      </c>
      <c r="N5" s="475">
        <f>P5+O5</f>
        <v>1265</v>
      </c>
      <c r="O5" s="323">
        <v>631</v>
      </c>
      <c r="P5" s="324">
        <v>634</v>
      </c>
      <c r="Q5" s="180"/>
      <c r="R5" s="152"/>
    </row>
    <row r="6" spans="1:21">
      <c r="A6" s="152"/>
      <c r="B6" s="170"/>
      <c r="C6" s="171" t="s">
        <v>39</v>
      </c>
      <c r="D6" s="475">
        <f t="shared" ref="D6:D28" si="0">F6+E6</f>
        <v>339</v>
      </c>
      <c r="E6" s="323">
        <v>171</v>
      </c>
      <c r="F6" s="324">
        <v>168</v>
      </c>
      <c r="G6" s="324"/>
      <c r="H6" s="896">
        <f t="shared" ref="H6:H28" si="1">D6/N6-1</f>
        <v>4.9535603715170184E-2</v>
      </c>
      <c r="I6" s="778">
        <f t="shared" ref="I6:I28" si="2">E6/O6-1</f>
        <v>5.555555555555558E-2</v>
      </c>
      <c r="J6" s="324"/>
      <c r="K6" s="324">
        <f>P6+O6+M6+L6</f>
        <v>648</v>
      </c>
      <c r="L6" s="324">
        <v>160</v>
      </c>
      <c r="M6" s="324">
        <v>165</v>
      </c>
      <c r="N6" s="475">
        <f t="shared" ref="N6:N28" si="3">P6+O6</f>
        <v>323</v>
      </c>
      <c r="O6" s="323">
        <v>162</v>
      </c>
      <c r="P6" s="324">
        <v>161</v>
      </c>
      <c r="Q6" s="180"/>
      <c r="R6" s="152"/>
    </row>
    <row r="7" spans="1:21">
      <c r="A7" s="152"/>
      <c r="B7" s="170"/>
      <c r="C7" s="171" t="s">
        <v>48</v>
      </c>
      <c r="D7" s="475">
        <f t="shared" si="0"/>
        <v>135</v>
      </c>
      <c r="E7" s="350">
        <v>67</v>
      </c>
      <c r="F7" s="347">
        <v>68</v>
      </c>
      <c r="G7" s="347"/>
      <c r="H7" s="982">
        <f t="shared" si="1"/>
        <v>-0.16149068322981364</v>
      </c>
      <c r="I7" s="998">
        <f t="shared" si="2"/>
        <v>-0.21176470588235297</v>
      </c>
      <c r="J7" s="347"/>
      <c r="K7" s="347">
        <f>P7+O7+M7+L7</f>
        <v>308</v>
      </c>
      <c r="L7" s="347">
        <v>63</v>
      </c>
      <c r="M7" s="347">
        <v>84</v>
      </c>
      <c r="N7" s="475">
        <f t="shared" si="3"/>
        <v>161</v>
      </c>
      <c r="O7" s="350">
        <v>85</v>
      </c>
      <c r="P7" s="347">
        <v>76</v>
      </c>
      <c r="Q7" s="180"/>
      <c r="R7" s="152"/>
    </row>
    <row r="8" spans="1:21">
      <c r="A8" s="152"/>
      <c r="B8" s="170"/>
      <c r="C8" s="171" t="s">
        <v>478</v>
      </c>
      <c r="D8" s="475">
        <f t="shared" si="0"/>
        <v>-53</v>
      </c>
      <c r="E8" s="350">
        <v>-28</v>
      </c>
      <c r="F8" s="347">
        <v>-25</v>
      </c>
      <c r="G8" s="347"/>
      <c r="H8" s="982">
        <f t="shared" si="1"/>
        <v>-0.10169491525423724</v>
      </c>
      <c r="I8" s="778">
        <f t="shared" si="2"/>
        <v>-9.6774193548387122E-2</v>
      </c>
      <c r="J8" s="347"/>
      <c r="K8" s="347">
        <f>P8+O8+M8+L8</f>
        <v>-119</v>
      </c>
      <c r="L8" s="347">
        <v>-31</v>
      </c>
      <c r="M8" s="347">
        <v>-29</v>
      </c>
      <c r="N8" s="475">
        <f t="shared" si="3"/>
        <v>-59</v>
      </c>
      <c r="O8" s="350">
        <v>-31</v>
      </c>
      <c r="P8" s="347">
        <v>-28</v>
      </c>
      <c r="Q8" s="180"/>
      <c r="R8" s="152"/>
    </row>
    <row r="9" spans="1:21" s="172" customFormat="1">
      <c r="A9" s="155"/>
      <c r="B9" s="142"/>
      <c r="C9" s="142" t="s">
        <v>40</v>
      </c>
      <c r="D9" s="476">
        <f t="shared" si="0"/>
        <v>1732</v>
      </c>
      <c r="E9" s="464">
        <f>E5+E6+E7+E8</f>
        <v>876</v>
      </c>
      <c r="F9" s="329">
        <f>F5+F6+F7+F8</f>
        <v>856</v>
      </c>
      <c r="G9" s="329"/>
      <c r="H9" s="897">
        <f t="shared" si="1"/>
        <v>2.4852071005917242E-2</v>
      </c>
      <c r="I9" s="779">
        <f t="shared" si="2"/>
        <v>3.4238488783943311E-2</v>
      </c>
      <c r="J9" s="329"/>
      <c r="K9" s="329">
        <f>K5+K6+K7+K8</f>
        <v>3382</v>
      </c>
      <c r="L9" s="329">
        <f>L5+L6+L7+L8</f>
        <v>824</v>
      </c>
      <c r="M9" s="329">
        <f>M5+M6+M7+M8</f>
        <v>868</v>
      </c>
      <c r="N9" s="476">
        <f t="shared" si="3"/>
        <v>1690</v>
      </c>
      <c r="O9" s="464">
        <f>O5+O6+O7+O8</f>
        <v>847</v>
      </c>
      <c r="P9" s="329">
        <f>P5+P6+P7+P8</f>
        <v>843</v>
      </c>
      <c r="Q9" s="139"/>
      <c r="R9" s="155"/>
    </row>
    <row r="10" spans="1:21" s="172" customFormat="1">
      <c r="A10" s="155"/>
      <c r="B10" s="142"/>
      <c r="C10" s="142"/>
      <c r="D10" s="476"/>
      <c r="E10" s="464"/>
      <c r="F10" s="329"/>
      <c r="G10" s="329"/>
      <c r="H10" s="897"/>
      <c r="I10" s="779"/>
      <c r="J10" s="329"/>
      <c r="K10" s="329"/>
      <c r="L10" s="329"/>
      <c r="M10" s="329"/>
      <c r="N10" s="476"/>
      <c r="O10" s="464"/>
      <c r="P10" s="329"/>
      <c r="Q10" s="139"/>
      <c r="R10" s="155"/>
    </row>
    <row r="11" spans="1:21">
      <c r="A11" s="152"/>
      <c r="B11" s="163"/>
      <c r="C11" s="163" t="s">
        <v>421</v>
      </c>
      <c r="D11" s="475">
        <f t="shared" si="0"/>
        <v>684</v>
      </c>
      <c r="E11" s="336">
        <v>332</v>
      </c>
      <c r="F11" s="324">
        <v>352</v>
      </c>
      <c r="G11" s="324"/>
      <c r="H11" s="896">
        <f t="shared" si="1"/>
        <v>-5.1317614424410518E-2</v>
      </c>
      <c r="I11" s="778">
        <f t="shared" si="2"/>
        <v>-9.7826086956521729E-2</v>
      </c>
      <c r="J11" s="324"/>
      <c r="K11" s="324">
        <f>P11+O11+M11+L11</f>
        <v>1428</v>
      </c>
      <c r="L11" s="324">
        <v>354</v>
      </c>
      <c r="M11" s="324">
        <v>353</v>
      </c>
      <c r="N11" s="475">
        <f t="shared" si="3"/>
        <v>721</v>
      </c>
      <c r="O11" s="336">
        <v>368</v>
      </c>
      <c r="P11" s="324">
        <v>353</v>
      </c>
      <c r="Q11" s="310"/>
      <c r="R11" s="152"/>
    </row>
    <row r="12" spans="1:21">
      <c r="A12" s="152"/>
      <c r="B12" s="163"/>
      <c r="C12" s="171" t="s">
        <v>422</v>
      </c>
      <c r="D12" s="475">
        <f t="shared" si="0"/>
        <v>849</v>
      </c>
      <c r="E12" s="336">
        <v>438</v>
      </c>
      <c r="F12" s="324">
        <v>411</v>
      </c>
      <c r="G12" s="324"/>
      <c r="H12" s="896">
        <f t="shared" si="1"/>
        <v>5.9925093632958726E-2</v>
      </c>
      <c r="I12" s="998">
        <f t="shared" si="2"/>
        <v>0.10050251256281406</v>
      </c>
      <c r="J12" s="324"/>
      <c r="K12" s="324">
        <f>P12+O12+M12+L12</f>
        <v>1628</v>
      </c>
      <c r="L12" s="324">
        <v>426</v>
      </c>
      <c r="M12" s="324">
        <v>401</v>
      </c>
      <c r="N12" s="475">
        <f t="shared" si="3"/>
        <v>801</v>
      </c>
      <c r="O12" s="336">
        <v>398</v>
      </c>
      <c r="P12" s="324">
        <v>403</v>
      </c>
      <c r="Q12" s="180"/>
      <c r="R12" s="152"/>
    </row>
    <row r="13" spans="1:21">
      <c r="A13" s="152"/>
      <c r="B13" s="163"/>
      <c r="C13" s="171" t="s">
        <v>41</v>
      </c>
      <c r="D13" s="475">
        <f t="shared" si="0"/>
        <v>859</v>
      </c>
      <c r="E13" s="336">
        <v>429</v>
      </c>
      <c r="F13" s="324">
        <v>430</v>
      </c>
      <c r="G13" s="324"/>
      <c r="H13" s="896">
        <f t="shared" si="1"/>
        <v>-3.2657657657657713E-2</v>
      </c>
      <c r="I13" s="778">
        <f t="shared" si="2"/>
        <v>-2.7210884353741527E-2</v>
      </c>
      <c r="J13" s="324"/>
      <c r="K13" s="324">
        <f>P13+O13+M13+L13</f>
        <v>1761</v>
      </c>
      <c r="L13" s="324">
        <v>456</v>
      </c>
      <c r="M13" s="324">
        <v>417</v>
      </c>
      <c r="N13" s="475">
        <f t="shared" si="3"/>
        <v>888</v>
      </c>
      <c r="O13" s="336">
        <v>441</v>
      </c>
      <c r="P13" s="324">
        <v>447</v>
      </c>
      <c r="Q13" s="180"/>
      <c r="R13" s="152"/>
    </row>
    <row r="14" spans="1:21">
      <c r="A14" s="152"/>
      <c r="B14" s="163"/>
      <c r="C14" s="171" t="s">
        <v>429</v>
      </c>
      <c r="D14" s="475">
        <f t="shared" si="0"/>
        <v>979</v>
      </c>
      <c r="E14" s="336">
        <v>495</v>
      </c>
      <c r="F14" s="324">
        <v>484</v>
      </c>
      <c r="G14" s="324"/>
      <c r="H14" s="896">
        <f t="shared" si="1"/>
        <v>1.1363636363636465E-2</v>
      </c>
      <c r="I14" s="778">
        <f t="shared" si="2"/>
        <v>2.6970954356846377E-2</v>
      </c>
      <c r="J14" s="324"/>
      <c r="K14" s="324">
        <f>P14+O14+M14+L14</f>
        <v>1962</v>
      </c>
      <c r="L14" s="324">
        <v>508</v>
      </c>
      <c r="M14" s="324">
        <v>486</v>
      </c>
      <c r="N14" s="475">
        <f t="shared" si="3"/>
        <v>968</v>
      </c>
      <c r="O14" s="336">
        <v>482</v>
      </c>
      <c r="P14" s="324">
        <v>486</v>
      </c>
      <c r="Q14" s="180"/>
      <c r="R14" s="152"/>
    </row>
    <row r="15" spans="1:21">
      <c r="A15" s="152"/>
      <c r="B15" s="163"/>
      <c r="C15" s="171" t="s">
        <v>478</v>
      </c>
      <c r="D15" s="475">
        <f t="shared" si="0"/>
        <v>-1030</v>
      </c>
      <c r="E15" s="336">
        <v>-511</v>
      </c>
      <c r="F15" s="324">
        <v>-519</v>
      </c>
      <c r="G15" s="324"/>
      <c r="H15" s="896">
        <f t="shared" si="1"/>
        <v>-8.1177520071364806E-2</v>
      </c>
      <c r="I15" s="778">
        <f t="shared" si="2"/>
        <v>-8.0935251798561203E-2</v>
      </c>
      <c r="J15" s="324"/>
      <c r="K15" s="324">
        <f>P15+O15+M15+L15</f>
        <v>-2235</v>
      </c>
      <c r="L15" s="324">
        <v>-560</v>
      </c>
      <c r="M15" s="324">
        <v>-554</v>
      </c>
      <c r="N15" s="475">
        <f t="shared" si="3"/>
        <v>-1121</v>
      </c>
      <c r="O15" s="336">
        <v>-556</v>
      </c>
      <c r="P15" s="324">
        <v>-565</v>
      </c>
      <c r="Q15" s="180"/>
      <c r="R15" s="152"/>
    </row>
    <row r="16" spans="1:21" s="172" customFormat="1">
      <c r="A16" s="311"/>
      <c r="B16" s="215"/>
      <c r="C16" s="143" t="s">
        <v>269</v>
      </c>
      <c r="D16" s="476">
        <f t="shared" si="0"/>
        <v>2341</v>
      </c>
      <c r="E16" s="338">
        <f>E11+E12+E13+E14+E15</f>
        <v>1183</v>
      </c>
      <c r="F16" s="329">
        <f>F11+F12+F13+F14+F15</f>
        <v>1158</v>
      </c>
      <c r="G16" s="329"/>
      <c r="H16" s="897">
        <f t="shared" si="1"/>
        <v>3.7217545414266695E-2</v>
      </c>
      <c r="I16" s="779">
        <f t="shared" si="2"/>
        <v>4.4130626654898419E-2</v>
      </c>
      <c r="J16" s="329"/>
      <c r="K16" s="329">
        <f>K11+K12+K13+K14+K15</f>
        <v>4544</v>
      </c>
      <c r="L16" s="329">
        <f>L11+L12+L13+L14+L15</f>
        <v>1184</v>
      </c>
      <c r="M16" s="329">
        <f>M11+M12+M13+M14+M15</f>
        <v>1103</v>
      </c>
      <c r="N16" s="476">
        <f t="shared" si="3"/>
        <v>2257</v>
      </c>
      <c r="O16" s="338">
        <f>O11+O12+O13+O14+O15</f>
        <v>1133</v>
      </c>
      <c r="P16" s="329">
        <f>P11+P12+P13+P14+P15</f>
        <v>1124</v>
      </c>
      <c r="Q16" s="312"/>
      <c r="R16" s="311"/>
      <c r="U16" s="182"/>
    </row>
    <row r="17" spans="1:18">
      <c r="A17" s="197"/>
      <c r="B17" s="307"/>
      <c r="C17" s="143"/>
      <c r="D17" s="475"/>
      <c r="E17" s="336"/>
      <c r="F17" s="324"/>
      <c r="G17" s="324"/>
      <c r="H17" s="896"/>
      <c r="I17" s="778"/>
      <c r="J17" s="324"/>
      <c r="K17" s="324"/>
      <c r="L17" s="324"/>
      <c r="M17" s="324"/>
      <c r="N17" s="475"/>
      <c r="O17" s="336"/>
      <c r="P17" s="324"/>
      <c r="Q17" s="308"/>
      <c r="R17" s="197"/>
    </row>
    <row r="18" spans="1:18" ht="14.25">
      <c r="A18" s="197"/>
      <c r="B18" s="307"/>
      <c r="C18" s="171" t="s">
        <v>565</v>
      </c>
      <c r="D18" s="475">
        <f t="shared" si="0"/>
        <v>819</v>
      </c>
      <c r="E18" s="337">
        <v>369</v>
      </c>
      <c r="F18" s="324">
        <v>450</v>
      </c>
      <c r="G18" s="324"/>
      <c r="H18" s="982">
        <f t="shared" si="1"/>
        <v>-0.10687022900763354</v>
      </c>
      <c r="I18" s="998">
        <f t="shared" si="2"/>
        <v>-0.19956616052060738</v>
      </c>
      <c r="J18" s="324"/>
      <c r="K18" s="324">
        <f>P18+O18+M18+L18</f>
        <v>2256</v>
      </c>
      <c r="L18" s="324">
        <v>823</v>
      </c>
      <c r="M18" s="324">
        <v>516</v>
      </c>
      <c r="N18" s="475">
        <f t="shared" si="3"/>
        <v>917</v>
      </c>
      <c r="O18" s="337">
        <v>461</v>
      </c>
      <c r="P18" s="324">
        <v>456</v>
      </c>
      <c r="Q18" s="308"/>
      <c r="R18" s="197"/>
    </row>
    <row r="19" spans="1:18">
      <c r="A19" s="197"/>
      <c r="B19" s="307"/>
      <c r="C19" s="171" t="s">
        <v>77</v>
      </c>
      <c r="D19" s="475">
        <f t="shared" si="0"/>
        <v>-155</v>
      </c>
      <c r="E19" s="336">
        <v>-77</v>
      </c>
      <c r="F19" s="347">
        <v>-78</v>
      </c>
      <c r="G19" s="347"/>
      <c r="H19" s="896">
        <f t="shared" si="1"/>
        <v>1.3071895424836555E-2</v>
      </c>
      <c r="I19" s="778">
        <f t="shared" si="2"/>
        <v>5.4794520547945202E-2</v>
      </c>
      <c r="J19" s="347"/>
      <c r="K19" s="347">
        <f>P19+O19+M19+L19</f>
        <v>-316</v>
      </c>
      <c r="L19" s="347">
        <v>-84</v>
      </c>
      <c r="M19" s="347">
        <v>-79</v>
      </c>
      <c r="N19" s="475">
        <f t="shared" si="3"/>
        <v>-153</v>
      </c>
      <c r="O19" s="336">
        <v>-73</v>
      </c>
      <c r="P19" s="347">
        <v>-80</v>
      </c>
      <c r="Q19" s="308"/>
      <c r="R19" s="197"/>
    </row>
    <row r="20" spans="1:18" s="172" customFormat="1">
      <c r="A20" s="155"/>
      <c r="B20" s="142"/>
      <c r="C20" s="143" t="s">
        <v>212</v>
      </c>
      <c r="D20" s="476">
        <f t="shared" si="0"/>
        <v>3005</v>
      </c>
      <c r="E20" s="338">
        <f>E16+E18+E19</f>
        <v>1475</v>
      </c>
      <c r="F20" s="329">
        <f>F11+F12+F13+F14+F15+F18+F19</f>
        <v>1530</v>
      </c>
      <c r="G20" s="329"/>
      <c r="H20" s="897">
        <f t="shared" si="1"/>
        <v>-5.2962595167163062E-3</v>
      </c>
      <c r="I20" s="779">
        <f t="shared" si="2"/>
        <v>-3.0243261012491751E-2</v>
      </c>
      <c r="J20" s="329"/>
      <c r="K20" s="329">
        <f>K11+K12+K13+K14+K15+K18+K19</f>
        <v>6484</v>
      </c>
      <c r="L20" s="329">
        <f>L11+L12+L13+L14+L15+L18+L19</f>
        <v>1923</v>
      </c>
      <c r="M20" s="329">
        <f>M11+M12+M13+M14+M15+M18+M19</f>
        <v>1540</v>
      </c>
      <c r="N20" s="476">
        <f t="shared" si="3"/>
        <v>3021</v>
      </c>
      <c r="O20" s="338">
        <f>O11+O12+O13+O14+O15+O18+O19</f>
        <v>1521</v>
      </c>
      <c r="P20" s="329">
        <f>P11+P12+P13+P14+P15+P18+P19</f>
        <v>1500</v>
      </c>
      <c r="Q20" s="139"/>
      <c r="R20" s="155"/>
    </row>
    <row r="21" spans="1:18" s="172" customFormat="1">
      <c r="A21" s="155"/>
      <c r="B21" s="142"/>
      <c r="C21" s="142"/>
      <c r="D21" s="476"/>
      <c r="E21" s="338"/>
      <c r="F21" s="329"/>
      <c r="G21" s="329"/>
      <c r="H21" s="897"/>
      <c r="I21" s="779"/>
      <c r="J21" s="329"/>
      <c r="K21" s="329"/>
      <c r="L21" s="329"/>
      <c r="M21" s="329"/>
      <c r="N21" s="476"/>
      <c r="O21" s="338"/>
      <c r="P21" s="329"/>
      <c r="Q21" s="139"/>
      <c r="R21" s="155"/>
    </row>
    <row r="22" spans="1:18" s="172" customFormat="1">
      <c r="A22" s="155"/>
      <c r="B22" s="142"/>
      <c r="C22" s="179" t="s">
        <v>234</v>
      </c>
      <c r="D22" s="476">
        <f t="shared" si="0"/>
        <v>512</v>
      </c>
      <c r="E22" s="328">
        <v>259</v>
      </c>
      <c r="F22" s="330">
        <v>253</v>
      </c>
      <c r="G22" s="330"/>
      <c r="H22" s="860">
        <f t="shared" si="1"/>
        <v>0.1010752688172043</v>
      </c>
      <c r="I22" s="779">
        <f t="shared" si="2"/>
        <v>7.4688796680497882E-2</v>
      </c>
      <c r="J22" s="330"/>
      <c r="K22" s="330">
        <f>P22+O22+M22+L22</f>
        <v>966</v>
      </c>
      <c r="L22" s="330">
        <v>247</v>
      </c>
      <c r="M22" s="330">
        <v>254</v>
      </c>
      <c r="N22" s="476">
        <f t="shared" si="3"/>
        <v>465</v>
      </c>
      <c r="O22" s="328">
        <v>241</v>
      </c>
      <c r="P22" s="330">
        <v>224</v>
      </c>
      <c r="Q22" s="139"/>
      <c r="R22" s="155"/>
    </row>
    <row r="23" spans="1:18" s="172" customFormat="1">
      <c r="A23" s="155"/>
      <c r="B23" s="142"/>
      <c r="C23" s="142"/>
      <c r="D23" s="476"/>
      <c r="E23" s="338"/>
      <c r="F23" s="329"/>
      <c r="G23" s="329"/>
      <c r="H23" s="897"/>
      <c r="I23" s="779"/>
      <c r="J23" s="329"/>
      <c r="K23" s="329"/>
      <c r="L23" s="329"/>
      <c r="M23" s="329"/>
      <c r="N23" s="476"/>
      <c r="O23" s="338"/>
      <c r="P23" s="329"/>
      <c r="Q23" s="139"/>
      <c r="R23" s="155"/>
    </row>
    <row r="24" spans="1:18" s="172" customFormat="1">
      <c r="A24" s="155"/>
      <c r="B24" s="142"/>
      <c r="C24" s="142" t="s">
        <v>42</v>
      </c>
      <c r="D24" s="476">
        <f t="shared" si="0"/>
        <v>134</v>
      </c>
      <c r="E24" s="338">
        <v>67</v>
      </c>
      <c r="F24" s="334">
        <v>67</v>
      </c>
      <c r="G24" s="518"/>
      <c r="H24" s="860" t="s">
        <v>575</v>
      </c>
      <c r="I24" s="997" t="s">
        <v>575</v>
      </c>
      <c r="J24" s="518"/>
      <c r="K24" s="334">
        <f>P24+O24+M24+L24</f>
        <v>125</v>
      </c>
      <c r="L24" s="334">
        <v>27</v>
      </c>
      <c r="M24" s="334">
        <v>34</v>
      </c>
      <c r="N24" s="476">
        <f t="shared" si="3"/>
        <v>64</v>
      </c>
      <c r="O24" s="338">
        <v>28</v>
      </c>
      <c r="P24" s="334">
        <v>36</v>
      </c>
      <c r="Q24" s="139"/>
      <c r="R24" s="155"/>
    </row>
    <row r="25" spans="1:18" s="172" customFormat="1">
      <c r="A25" s="155"/>
      <c r="B25" s="142"/>
      <c r="C25" s="142"/>
      <c r="D25" s="476"/>
      <c r="E25" s="328"/>
      <c r="F25" s="329"/>
      <c r="G25" s="346"/>
      <c r="H25" s="897"/>
      <c r="I25" s="779"/>
      <c r="J25" s="346"/>
      <c r="K25" s="329"/>
      <c r="L25" s="329"/>
      <c r="M25" s="329"/>
      <c r="N25" s="476"/>
      <c r="O25" s="328"/>
      <c r="P25" s="329"/>
      <c r="Q25" s="139"/>
      <c r="R25" s="155"/>
    </row>
    <row r="26" spans="1:18" s="172" customFormat="1">
      <c r="A26" s="155"/>
      <c r="B26" s="142"/>
      <c r="C26" s="142" t="s">
        <v>50</v>
      </c>
      <c r="D26" s="476">
        <f t="shared" si="0"/>
        <v>-155</v>
      </c>
      <c r="E26" s="338">
        <v>-76</v>
      </c>
      <c r="F26" s="329">
        <v>-79</v>
      </c>
      <c r="G26" s="346"/>
      <c r="H26" s="897">
        <f t="shared" si="1"/>
        <v>-9.3567251461988299E-2</v>
      </c>
      <c r="I26" s="997">
        <f t="shared" si="2"/>
        <v>-0.1648351648351648</v>
      </c>
      <c r="J26" s="346"/>
      <c r="K26" s="329">
        <f>P26+O26+M26+L26</f>
        <v>-343</v>
      </c>
      <c r="L26" s="329">
        <v>-82</v>
      </c>
      <c r="M26" s="329">
        <v>-90</v>
      </c>
      <c r="N26" s="476">
        <f t="shared" si="3"/>
        <v>-171</v>
      </c>
      <c r="O26" s="338">
        <v>-91</v>
      </c>
      <c r="P26" s="329">
        <v>-80</v>
      </c>
      <c r="Q26" s="139"/>
      <c r="R26" s="155"/>
    </row>
    <row r="27" spans="1:18" s="172" customFormat="1">
      <c r="A27" s="155"/>
      <c r="B27" s="142"/>
      <c r="C27" s="142"/>
      <c r="D27" s="476"/>
      <c r="E27" s="338"/>
      <c r="F27" s="329"/>
      <c r="G27" s="329"/>
      <c r="H27" s="897"/>
      <c r="I27" s="779"/>
      <c r="J27" s="329"/>
      <c r="K27" s="329"/>
      <c r="L27" s="329"/>
      <c r="M27" s="329"/>
      <c r="N27" s="476"/>
      <c r="O27" s="338"/>
      <c r="P27" s="329"/>
      <c r="Q27" s="139"/>
      <c r="R27" s="155"/>
    </row>
    <row r="28" spans="1:18" s="172" customFormat="1">
      <c r="A28" s="155"/>
      <c r="B28" s="142"/>
      <c r="C28" s="142" t="s">
        <v>8</v>
      </c>
      <c r="D28" s="476">
        <f t="shared" si="0"/>
        <v>5228</v>
      </c>
      <c r="E28" s="338">
        <f>E9+E20+E22+E24+E26</f>
        <v>2601</v>
      </c>
      <c r="F28" s="334">
        <f>F9+F22+F20+F24+F26</f>
        <v>2627</v>
      </c>
      <c r="G28" s="329"/>
      <c r="H28" s="897">
        <f t="shared" si="1"/>
        <v>3.1367133556914562E-2</v>
      </c>
      <c r="I28" s="779">
        <f t="shared" si="2"/>
        <v>2.1602513747054131E-2</v>
      </c>
      <c r="J28" s="329"/>
      <c r="K28" s="334">
        <f>K9+K22+K20+K24+K26</f>
        <v>10614</v>
      </c>
      <c r="L28" s="334">
        <f>L9+L22+L20+L24+L26</f>
        <v>2939</v>
      </c>
      <c r="M28" s="334">
        <f>M9+M22+M20+M24+M26</f>
        <v>2606</v>
      </c>
      <c r="N28" s="476">
        <f t="shared" si="3"/>
        <v>5069</v>
      </c>
      <c r="O28" s="338">
        <f>O9+O22+O20+O24+O26</f>
        <v>2546</v>
      </c>
      <c r="P28" s="334">
        <f>P9+P22+P20+P24+P26</f>
        <v>2523</v>
      </c>
      <c r="Q28" s="139"/>
      <c r="R28" s="155"/>
    </row>
    <row r="29" spans="1:18">
      <c r="A29" s="152"/>
      <c r="B29" s="163"/>
      <c r="C29" s="142"/>
      <c r="D29" s="190"/>
      <c r="E29" s="191"/>
      <c r="F29" s="170"/>
      <c r="G29" s="170"/>
      <c r="H29" s="893"/>
      <c r="I29" s="776"/>
      <c r="J29" s="170"/>
      <c r="K29" s="170"/>
      <c r="L29" s="170"/>
      <c r="M29" s="170"/>
      <c r="N29" s="190"/>
      <c r="O29" s="191"/>
      <c r="P29" s="170"/>
      <c r="Q29" s="142"/>
      <c r="R29" s="152"/>
    </row>
    <row r="30" spans="1:18" ht="9" customHeight="1">
      <c r="A30" s="152"/>
      <c r="B30" s="152"/>
      <c r="C30" s="152"/>
      <c r="D30" s="152"/>
      <c r="E30" s="152"/>
      <c r="F30" s="152"/>
      <c r="G30" s="152"/>
      <c r="H30" s="153"/>
      <c r="I30" s="153"/>
      <c r="J30" s="152"/>
      <c r="K30" s="152"/>
      <c r="L30" s="152"/>
      <c r="M30" s="152"/>
      <c r="N30" s="152"/>
      <c r="O30" s="152"/>
      <c r="P30" s="152"/>
      <c r="Q30" s="152"/>
      <c r="R30" s="152"/>
    </row>
    <row r="31" spans="1:18" ht="14.25">
      <c r="A31" s="168"/>
      <c r="B31" s="822" t="s">
        <v>450</v>
      </c>
      <c r="C31" s="719"/>
      <c r="D31" s="168"/>
      <c r="E31" s="719"/>
      <c r="F31" s="168"/>
      <c r="G31" s="719"/>
      <c r="H31" s="169"/>
      <c r="I31" s="169"/>
      <c r="J31" s="168"/>
      <c r="K31" s="168"/>
      <c r="L31" s="168"/>
      <c r="M31" s="168"/>
      <c r="N31" s="168"/>
      <c r="O31" s="168"/>
      <c r="P31" s="168"/>
      <c r="Q31" s="188"/>
      <c r="R31" s="188"/>
    </row>
    <row r="32" spans="1:18" ht="14.25">
      <c r="A32" s="168"/>
      <c r="B32" s="184" t="s">
        <v>549</v>
      </c>
      <c r="C32" s="168"/>
      <c r="D32" s="168"/>
      <c r="E32" s="168"/>
      <c r="F32" s="168"/>
      <c r="G32" s="168"/>
      <c r="H32" s="169"/>
      <c r="I32" s="169"/>
      <c r="J32" s="168"/>
      <c r="K32" s="168"/>
      <c r="L32" s="168"/>
      <c r="M32" s="168"/>
      <c r="N32" s="168"/>
      <c r="O32" s="168"/>
      <c r="P32" s="168"/>
      <c r="Q32" s="188"/>
      <c r="R32" s="188"/>
    </row>
    <row r="33" spans="1:18" ht="14.25">
      <c r="A33" s="168"/>
      <c r="B33" s="184"/>
      <c r="C33" s="168"/>
      <c r="D33" s="168"/>
      <c r="E33" s="168"/>
      <c r="F33" s="168"/>
      <c r="G33" s="168"/>
      <c r="H33" s="169"/>
      <c r="I33" s="169"/>
      <c r="J33" s="168"/>
      <c r="K33" s="168"/>
      <c r="L33" s="168"/>
      <c r="M33" s="168"/>
      <c r="N33" s="168"/>
      <c r="O33" s="168"/>
      <c r="P33" s="168"/>
      <c r="Q33" s="188"/>
      <c r="R33" s="188"/>
    </row>
    <row r="34" spans="1:18" ht="9" customHeight="1">
      <c r="A34" s="152"/>
      <c r="B34" s="152"/>
      <c r="C34" s="152"/>
      <c r="D34" s="152"/>
      <c r="E34" s="152"/>
      <c r="F34" s="152"/>
      <c r="G34" s="152"/>
      <c r="H34" s="153"/>
      <c r="I34" s="153"/>
      <c r="J34" s="152"/>
      <c r="K34" s="152"/>
      <c r="L34" s="152"/>
      <c r="M34" s="152"/>
      <c r="N34" s="152"/>
      <c r="O34" s="152"/>
      <c r="P34" s="152"/>
      <c r="Q34" s="152"/>
      <c r="R34" s="152"/>
    </row>
    <row r="35" spans="1:18">
      <c r="A35" s="155"/>
      <c r="B35" s="160"/>
      <c r="C35" s="157" t="s">
        <v>49</v>
      </c>
      <c r="D35" s="233" t="s">
        <v>533</v>
      </c>
      <c r="E35" s="159" t="s">
        <v>532</v>
      </c>
      <c r="F35" s="160" t="s">
        <v>436</v>
      </c>
      <c r="G35" s="160"/>
      <c r="H35" s="893" t="s">
        <v>516</v>
      </c>
      <c r="I35" s="776" t="s">
        <v>516</v>
      </c>
      <c r="J35" s="160"/>
      <c r="K35" s="127">
        <v>2011</v>
      </c>
      <c r="L35" s="160" t="s">
        <v>390</v>
      </c>
      <c r="M35" s="160" t="s">
        <v>356</v>
      </c>
      <c r="N35" s="233" t="s">
        <v>531</v>
      </c>
      <c r="O35" s="159" t="s">
        <v>312</v>
      </c>
      <c r="P35" s="160" t="s">
        <v>302</v>
      </c>
      <c r="Q35" s="302"/>
      <c r="R35" s="155"/>
    </row>
    <row r="36" spans="1:18" ht="14.25">
      <c r="A36" s="152"/>
      <c r="B36" s="163"/>
      <c r="C36" s="749" t="s">
        <v>285</v>
      </c>
      <c r="D36" s="158"/>
      <c r="E36" s="159"/>
      <c r="F36" s="163"/>
      <c r="G36" s="142"/>
      <c r="H36" s="894" t="s">
        <v>534</v>
      </c>
      <c r="I36" s="777" t="s">
        <v>535</v>
      </c>
      <c r="J36" s="163"/>
      <c r="K36" s="163"/>
      <c r="L36" s="163"/>
      <c r="M36" s="163"/>
      <c r="N36" s="158"/>
      <c r="O36" s="159"/>
      <c r="P36" s="163"/>
      <c r="Q36" s="163"/>
      <c r="R36" s="152"/>
    </row>
    <row r="37" spans="1:18" ht="15.75">
      <c r="A37" s="152"/>
      <c r="B37" s="163"/>
      <c r="C37" s="163"/>
      <c r="D37" s="167"/>
      <c r="E37" s="672"/>
      <c r="F37" s="163"/>
      <c r="G37" s="673"/>
      <c r="H37" s="907"/>
      <c r="I37" s="788"/>
      <c r="J37" s="163"/>
      <c r="K37" s="163"/>
      <c r="L37" s="163"/>
      <c r="M37" s="163"/>
      <c r="N37" s="167"/>
      <c r="O37" s="168"/>
      <c r="P37" s="163"/>
      <c r="Q37" s="306"/>
      <c r="R37" s="152"/>
    </row>
    <row r="38" spans="1:18">
      <c r="A38" s="152"/>
      <c r="B38" s="163"/>
      <c r="C38" s="171" t="s">
        <v>38</v>
      </c>
      <c r="D38" s="475">
        <f>F38+E38</f>
        <v>164</v>
      </c>
      <c r="E38" s="323">
        <v>84</v>
      </c>
      <c r="F38" s="324">
        <v>80</v>
      </c>
      <c r="G38" s="324"/>
      <c r="H38" s="896">
        <f>D38/N38-1</f>
        <v>-8.8888888888888906E-2</v>
      </c>
      <c r="I38" s="778">
        <f>E38/O38-1</f>
        <v>-6.6666666666666652E-2</v>
      </c>
      <c r="J38" s="324"/>
      <c r="K38" s="324">
        <f>P38+O38+M38+L38</f>
        <v>358</v>
      </c>
      <c r="L38" s="324">
        <v>87</v>
      </c>
      <c r="M38" s="324">
        <v>91</v>
      </c>
      <c r="N38" s="475">
        <f>P38+O38</f>
        <v>180</v>
      </c>
      <c r="O38" s="323">
        <v>90</v>
      </c>
      <c r="P38" s="324">
        <v>90</v>
      </c>
      <c r="Q38" s="180"/>
      <c r="R38" s="152"/>
    </row>
    <row r="39" spans="1:18">
      <c r="A39" s="152"/>
      <c r="B39" s="163"/>
      <c r="C39" s="171" t="s">
        <v>39</v>
      </c>
      <c r="D39" s="475">
        <f t="shared" ref="D39:D59" si="4">F39+E39</f>
        <v>48</v>
      </c>
      <c r="E39" s="323">
        <v>25</v>
      </c>
      <c r="F39" s="324">
        <v>23</v>
      </c>
      <c r="G39" s="324"/>
      <c r="H39" s="982">
        <f t="shared" ref="H39:H59" si="5">D39/N39-1</f>
        <v>0.23076923076923084</v>
      </c>
      <c r="I39" s="998">
        <f t="shared" ref="I39:I59" si="6">E39/O39-1</f>
        <v>0.31578947368421062</v>
      </c>
      <c r="J39" s="324"/>
      <c r="K39" s="324">
        <f>P39+O39+M39+L39</f>
        <v>86</v>
      </c>
      <c r="L39" s="324">
        <v>20</v>
      </c>
      <c r="M39" s="324">
        <v>27</v>
      </c>
      <c r="N39" s="475">
        <f t="shared" ref="N39:N59" si="7">P39+O39</f>
        <v>39</v>
      </c>
      <c r="O39" s="323">
        <v>19</v>
      </c>
      <c r="P39" s="324">
        <v>20</v>
      </c>
      <c r="Q39" s="180"/>
      <c r="R39" s="152"/>
    </row>
    <row r="40" spans="1:18">
      <c r="A40" s="152"/>
      <c r="B40" s="163"/>
      <c r="C40" s="171" t="s">
        <v>48</v>
      </c>
      <c r="D40" s="475">
        <f t="shared" si="4"/>
        <v>0</v>
      </c>
      <c r="E40" s="820">
        <v>0</v>
      </c>
      <c r="F40" s="347">
        <v>0</v>
      </c>
      <c r="G40" s="347"/>
      <c r="H40" s="896" t="s">
        <v>574</v>
      </c>
      <c r="I40" s="778" t="s">
        <v>574</v>
      </c>
      <c r="J40" s="347"/>
      <c r="K40" s="347">
        <f>P40+O40+M40+L40</f>
        <v>0</v>
      </c>
      <c r="L40" s="347">
        <v>0</v>
      </c>
      <c r="M40" s="347">
        <v>0</v>
      </c>
      <c r="N40" s="475">
        <f t="shared" si="7"/>
        <v>0</v>
      </c>
      <c r="O40" s="323">
        <v>0</v>
      </c>
      <c r="P40" s="347">
        <v>0</v>
      </c>
      <c r="Q40" s="180"/>
      <c r="R40" s="152"/>
    </row>
    <row r="41" spans="1:18">
      <c r="A41" s="152"/>
      <c r="B41" s="163"/>
      <c r="C41" s="171" t="s">
        <v>478</v>
      </c>
      <c r="D41" s="475">
        <f t="shared" si="4"/>
        <v>-1</v>
      </c>
      <c r="E41" s="323">
        <v>-2</v>
      </c>
      <c r="F41" s="347">
        <v>1</v>
      </c>
      <c r="G41" s="347"/>
      <c r="H41" s="896" t="s">
        <v>574</v>
      </c>
      <c r="I41" s="778" t="s">
        <v>574</v>
      </c>
      <c r="J41" s="347"/>
      <c r="K41" s="347">
        <f>P41+O41+M41+L41</f>
        <v>0</v>
      </c>
      <c r="L41" s="347">
        <v>-2</v>
      </c>
      <c r="M41" s="347">
        <v>1</v>
      </c>
      <c r="N41" s="475">
        <f t="shared" si="7"/>
        <v>1</v>
      </c>
      <c r="O41" s="323">
        <v>3</v>
      </c>
      <c r="P41" s="347">
        <v>-2</v>
      </c>
      <c r="Q41" s="180"/>
      <c r="R41" s="152"/>
    </row>
    <row r="42" spans="1:18" s="172" customFormat="1">
      <c r="A42" s="155"/>
      <c r="B42" s="142"/>
      <c r="C42" s="142" t="s">
        <v>40</v>
      </c>
      <c r="D42" s="476">
        <f t="shared" si="4"/>
        <v>211</v>
      </c>
      <c r="E42" s="464">
        <f>E38+E39+E40+E41</f>
        <v>107</v>
      </c>
      <c r="F42" s="329">
        <f>F38+F39+F40+F41</f>
        <v>104</v>
      </c>
      <c r="G42" s="329"/>
      <c r="H42" s="897">
        <f t="shared" si="5"/>
        <v>-4.0909090909090895E-2</v>
      </c>
      <c r="I42" s="779">
        <f t="shared" si="6"/>
        <v>-4.4642857142857095E-2</v>
      </c>
      <c r="J42" s="329"/>
      <c r="K42" s="329">
        <f>K38+K39+K40+K41</f>
        <v>444</v>
      </c>
      <c r="L42" s="329">
        <f>L38+L39+L40+L41</f>
        <v>105</v>
      </c>
      <c r="M42" s="329">
        <f>M38+M39+M40+M41</f>
        <v>119</v>
      </c>
      <c r="N42" s="476">
        <f t="shared" si="7"/>
        <v>220</v>
      </c>
      <c r="O42" s="464">
        <f>O38+O39+O40+O41</f>
        <v>112</v>
      </c>
      <c r="P42" s="329">
        <f>P38+P39+P40+P41</f>
        <v>108</v>
      </c>
      <c r="Q42" s="139"/>
      <c r="R42" s="155"/>
    </row>
    <row r="43" spans="1:18" s="172" customFormat="1">
      <c r="A43" s="155"/>
      <c r="B43" s="142"/>
      <c r="C43" s="142"/>
      <c r="D43" s="476"/>
      <c r="E43" s="464"/>
      <c r="F43" s="329"/>
      <c r="G43" s="329"/>
      <c r="H43" s="897"/>
      <c r="I43" s="779"/>
      <c r="J43" s="329"/>
      <c r="K43" s="329"/>
      <c r="L43" s="329"/>
      <c r="M43" s="329"/>
      <c r="N43" s="476"/>
      <c r="O43" s="464"/>
      <c r="P43" s="329"/>
      <c r="Q43" s="139"/>
      <c r="R43" s="155"/>
    </row>
    <row r="44" spans="1:18">
      <c r="A44" s="152"/>
      <c r="B44" s="163"/>
      <c r="C44" s="163" t="s">
        <v>421</v>
      </c>
      <c r="D44" s="475">
        <f t="shared" si="4"/>
        <v>11</v>
      </c>
      <c r="E44" s="336">
        <v>7</v>
      </c>
      <c r="F44" s="324">
        <v>4</v>
      </c>
      <c r="G44" s="324"/>
      <c r="H44" s="982">
        <f t="shared" si="5"/>
        <v>0.22222222222222232</v>
      </c>
      <c r="I44" s="998">
        <f t="shared" si="6"/>
        <v>0.39999999999999991</v>
      </c>
      <c r="J44" s="324"/>
      <c r="K44" s="324">
        <f>P44+O44+M44+L44</f>
        <v>20</v>
      </c>
      <c r="L44" s="324">
        <v>6</v>
      </c>
      <c r="M44" s="324">
        <v>5</v>
      </c>
      <c r="N44" s="475">
        <f t="shared" si="7"/>
        <v>9</v>
      </c>
      <c r="O44" s="336">
        <v>5</v>
      </c>
      <c r="P44" s="324">
        <v>4</v>
      </c>
      <c r="Q44" s="310"/>
      <c r="R44" s="152"/>
    </row>
    <row r="45" spans="1:18">
      <c r="A45" s="152"/>
      <c r="B45" s="163"/>
      <c r="C45" s="171" t="s">
        <v>422</v>
      </c>
      <c r="D45" s="475">
        <f t="shared" si="4"/>
        <v>72</v>
      </c>
      <c r="E45" s="336">
        <v>36</v>
      </c>
      <c r="F45" s="324">
        <v>36</v>
      </c>
      <c r="G45" s="324"/>
      <c r="H45" s="982">
        <f t="shared" si="5"/>
        <v>0.22033898305084754</v>
      </c>
      <c r="I45" s="998">
        <f t="shared" si="6"/>
        <v>0.28571428571428581</v>
      </c>
      <c r="J45" s="324"/>
      <c r="K45" s="324">
        <f>P45+O45+M45+L45</f>
        <v>128</v>
      </c>
      <c r="L45" s="324">
        <v>39</v>
      </c>
      <c r="M45" s="324">
        <v>30</v>
      </c>
      <c r="N45" s="475">
        <f t="shared" si="7"/>
        <v>59</v>
      </c>
      <c r="O45" s="336">
        <v>28</v>
      </c>
      <c r="P45" s="324">
        <v>31</v>
      </c>
      <c r="Q45" s="180"/>
      <c r="R45" s="152"/>
    </row>
    <row r="46" spans="1:18">
      <c r="A46" s="152"/>
      <c r="B46" s="163"/>
      <c r="C46" s="171" t="s">
        <v>41</v>
      </c>
      <c r="D46" s="475">
        <f t="shared" si="4"/>
        <v>17</v>
      </c>
      <c r="E46" s="336">
        <v>8</v>
      </c>
      <c r="F46" s="324">
        <v>9</v>
      </c>
      <c r="G46" s="324"/>
      <c r="H46" s="896">
        <f t="shared" si="5"/>
        <v>6.25E-2</v>
      </c>
      <c r="I46" s="778">
        <f t="shared" si="6"/>
        <v>0</v>
      </c>
      <c r="J46" s="324"/>
      <c r="K46" s="324">
        <f>P46+O46+M46+L46</f>
        <v>33</v>
      </c>
      <c r="L46" s="324">
        <v>9</v>
      </c>
      <c r="M46" s="324">
        <v>8</v>
      </c>
      <c r="N46" s="475">
        <f t="shared" si="7"/>
        <v>16</v>
      </c>
      <c r="O46" s="336">
        <v>8</v>
      </c>
      <c r="P46" s="324">
        <v>8</v>
      </c>
      <c r="Q46" s="180"/>
      <c r="R46" s="152"/>
    </row>
    <row r="47" spans="1:18">
      <c r="A47" s="152"/>
      <c r="B47" s="163"/>
      <c r="C47" s="171" t="s">
        <v>429</v>
      </c>
      <c r="D47" s="475">
        <f t="shared" si="4"/>
        <v>323</v>
      </c>
      <c r="E47" s="336">
        <v>160</v>
      </c>
      <c r="F47" s="324">
        <v>163</v>
      </c>
      <c r="G47" s="324"/>
      <c r="H47" s="896">
        <f t="shared" si="5"/>
        <v>-6.9164265129682989E-2</v>
      </c>
      <c r="I47" s="778">
        <f t="shared" si="6"/>
        <v>-9.0909090909090939E-2</v>
      </c>
      <c r="J47" s="324"/>
      <c r="K47" s="324">
        <f>P47+O47+M47+L47</f>
        <v>704</v>
      </c>
      <c r="L47" s="324">
        <v>170</v>
      </c>
      <c r="M47" s="324">
        <v>187</v>
      </c>
      <c r="N47" s="475">
        <f t="shared" si="7"/>
        <v>347</v>
      </c>
      <c r="O47" s="336">
        <v>176</v>
      </c>
      <c r="P47" s="324">
        <v>171</v>
      </c>
      <c r="Q47" s="180"/>
      <c r="R47" s="152"/>
    </row>
    <row r="48" spans="1:18">
      <c r="A48" s="152"/>
      <c r="B48" s="163"/>
      <c r="C48" s="171" t="s">
        <v>478</v>
      </c>
      <c r="D48" s="475">
        <f t="shared" si="4"/>
        <v>2</v>
      </c>
      <c r="E48" s="336">
        <v>4</v>
      </c>
      <c r="F48" s="324">
        <v>-2</v>
      </c>
      <c r="G48" s="324"/>
      <c r="H48" s="896" t="s">
        <v>574</v>
      </c>
      <c r="I48" s="778" t="s">
        <v>574</v>
      </c>
      <c r="J48" s="324"/>
      <c r="K48" s="324">
        <f>P48+O48+M48+L48</f>
        <v>0</v>
      </c>
      <c r="L48" s="324">
        <v>0</v>
      </c>
      <c r="M48" s="324">
        <v>0</v>
      </c>
      <c r="N48" s="475">
        <f t="shared" si="7"/>
        <v>0</v>
      </c>
      <c r="O48" s="336">
        <v>-1</v>
      </c>
      <c r="P48" s="324">
        <v>1</v>
      </c>
      <c r="Q48" s="180"/>
      <c r="R48" s="152"/>
    </row>
    <row r="49" spans="1:21" s="172" customFormat="1">
      <c r="A49" s="311"/>
      <c r="B49" s="215"/>
      <c r="C49" s="143" t="s">
        <v>269</v>
      </c>
      <c r="D49" s="476">
        <f t="shared" si="4"/>
        <v>425</v>
      </c>
      <c r="E49" s="338">
        <f>E44+E45+E46+E47+E48</f>
        <v>215</v>
      </c>
      <c r="F49" s="329">
        <f>F44+F45+F46+F47+F48</f>
        <v>210</v>
      </c>
      <c r="G49" s="329"/>
      <c r="H49" s="897">
        <f t="shared" si="5"/>
        <v>-1.3921113689095099E-2</v>
      </c>
      <c r="I49" s="779">
        <f t="shared" si="6"/>
        <v>-4.6296296296296502E-3</v>
      </c>
      <c r="J49" s="329"/>
      <c r="K49" s="329">
        <f>K44+K45+K46+K47+K48</f>
        <v>885</v>
      </c>
      <c r="L49" s="329">
        <f>L44+L45+L46+L47+L48</f>
        <v>224</v>
      </c>
      <c r="M49" s="329">
        <f>M44+M45+M46+M47+M48</f>
        <v>230</v>
      </c>
      <c r="N49" s="476">
        <f t="shared" si="7"/>
        <v>431</v>
      </c>
      <c r="O49" s="338">
        <f>O44+O45+O46+O47+O48</f>
        <v>216</v>
      </c>
      <c r="P49" s="329">
        <f>P44+P45+P46+P47+P48</f>
        <v>215</v>
      </c>
      <c r="Q49" s="312"/>
      <c r="R49" s="311"/>
      <c r="U49" s="182"/>
    </row>
    <row r="50" spans="1:21">
      <c r="A50" s="197"/>
      <c r="B50" s="307"/>
      <c r="C50" s="143"/>
      <c r="D50" s="475"/>
      <c r="E50" s="336"/>
      <c r="F50" s="324"/>
      <c r="G50" s="324"/>
      <c r="H50" s="896"/>
      <c r="I50" s="778"/>
      <c r="J50" s="324"/>
      <c r="K50" s="324"/>
      <c r="L50" s="324"/>
      <c r="M50" s="324"/>
      <c r="N50" s="475"/>
      <c r="O50" s="336"/>
      <c r="P50" s="324"/>
      <c r="Q50" s="308"/>
      <c r="R50" s="197"/>
    </row>
    <row r="51" spans="1:21" ht="14.25">
      <c r="A51" s="197"/>
      <c r="B51" s="307"/>
      <c r="C51" s="171" t="s">
        <v>565</v>
      </c>
      <c r="D51" s="475">
        <f t="shared" si="4"/>
        <v>28</v>
      </c>
      <c r="E51" s="337">
        <v>14</v>
      </c>
      <c r="F51" s="324">
        <v>14</v>
      </c>
      <c r="G51" s="324"/>
      <c r="H51" s="982">
        <f t="shared" si="5"/>
        <v>-0.31707317073170727</v>
      </c>
      <c r="I51" s="998">
        <f t="shared" si="6"/>
        <v>-0.30000000000000004</v>
      </c>
      <c r="J51" s="324"/>
      <c r="K51" s="324">
        <f>P51+O51+M51+L51</f>
        <v>199</v>
      </c>
      <c r="L51" s="324">
        <v>137</v>
      </c>
      <c r="M51" s="324">
        <v>21</v>
      </c>
      <c r="N51" s="475">
        <f t="shared" si="7"/>
        <v>41</v>
      </c>
      <c r="O51" s="337">
        <v>20</v>
      </c>
      <c r="P51" s="324">
        <v>21</v>
      </c>
      <c r="Q51" s="308"/>
      <c r="R51" s="197"/>
      <c r="T51" s="645"/>
    </row>
    <row r="52" spans="1:21">
      <c r="A52" s="197"/>
      <c r="B52" s="307"/>
      <c r="C52" s="171" t="s">
        <v>77</v>
      </c>
      <c r="D52" s="475">
        <f t="shared" si="4"/>
        <v>-1</v>
      </c>
      <c r="E52" s="336">
        <v>-1</v>
      </c>
      <c r="F52" s="347">
        <v>0</v>
      </c>
      <c r="G52" s="347"/>
      <c r="H52" s="896" t="s">
        <v>574</v>
      </c>
      <c r="I52" s="778" t="s">
        <v>574</v>
      </c>
      <c r="J52" s="347"/>
      <c r="K52" s="347">
        <f>P52+O52+M52+L52</f>
        <v>1</v>
      </c>
      <c r="L52" s="347">
        <v>1</v>
      </c>
      <c r="M52" s="347">
        <v>-1</v>
      </c>
      <c r="N52" s="475">
        <f t="shared" si="7"/>
        <v>1</v>
      </c>
      <c r="O52" s="336">
        <v>2</v>
      </c>
      <c r="P52" s="347">
        <v>-1</v>
      </c>
      <c r="Q52" s="308"/>
      <c r="R52" s="197"/>
    </row>
    <row r="53" spans="1:21" s="172" customFormat="1">
      <c r="A53" s="155"/>
      <c r="B53" s="142"/>
      <c r="C53" s="143" t="s">
        <v>212</v>
      </c>
      <c r="D53" s="476">
        <f t="shared" si="4"/>
        <v>452</v>
      </c>
      <c r="E53" s="338">
        <f>E44+E45+E46+E47+E48+E51+E52</f>
        <v>228</v>
      </c>
      <c r="F53" s="329">
        <f>F44+F45+F46+F47+F48+F51+F52</f>
        <v>224</v>
      </c>
      <c r="G53" s="329"/>
      <c r="H53" s="897">
        <f t="shared" si="5"/>
        <v>-4.4397463002114113E-2</v>
      </c>
      <c r="I53" s="779">
        <f t="shared" si="6"/>
        <v>-4.2016806722689037E-2</v>
      </c>
      <c r="J53" s="329"/>
      <c r="K53" s="329">
        <f>K44+K45+K46+K47+K48+K51+K52</f>
        <v>1085</v>
      </c>
      <c r="L53" s="329">
        <f>L44+L45+L46+L47+L48+L51+L52</f>
        <v>362</v>
      </c>
      <c r="M53" s="329">
        <f>M44+M45+M46+M47+M48+M51+M52</f>
        <v>250</v>
      </c>
      <c r="N53" s="476">
        <f t="shared" si="7"/>
        <v>473</v>
      </c>
      <c r="O53" s="338">
        <f>O44+O45+O46+O47+O48+O51+O52</f>
        <v>238</v>
      </c>
      <c r="P53" s="329">
        <f>P44+P45+P46+P47+P48+P51+P52</f>
        <v>235</v>
      </c>
      <c r="Q53" s="139"/>
      <c r="R53" s="155"/>
    </row>
    <row r="54" spans="1:21" s="172" customFormat="1">
      <c r="A54" s="155"/>
      <c r="B54" s="142"/>
      <c r="C54" s="143"/>
      <c r="D54" s="476"/>
      <c r="E54" s="338"/>
      <c r="F54" s="329"/>
      <c r="G54" s="329"/>
      <c r="H54" s="897"/>
      <c r="I54" s="779"/>
      <c r="J54" s="329"/>
      <c r="K54" s="329"/>
      <c r="L54" s="329"/>
      <c r="M54" s="329"/>
      <c r="N54" s="476"/>
      <c r="O54" s="338"/>
      <c r="P54" s="329"/>
      <c r="Q54" s="139"/>
      <c r="R54" s="155"/>
    </row>
    <row r="55" spans="1:21" s="172" customFormat="1">
      <c r="A55" s="155"/>
      <c r="B55" s="142"/>
      <c r="C55" s="179" t="s">
        <v>234</v>
      </c>
      <c r="D55" s="476">
        <f t="shared" si="4"/>
        <v>4</v>
      </c>
      <c r="E55" s="328">
        <v>2</v>
      </c>
      <c r="F55" s="330">
        <v>2</v>
      </c>
      <c r="G55" s="330"/>
      <c r="H55" s="897">
        <f t="shared" si="5"/>
        <v>0</v>
      </c>
      <c r="I55" s="779">
        <f t="shared" si="6"/>
        <v>0</v>
      </c>
      <c r="J55" s="330"/>
      <c r="K55" s="330">
        <f>P55+O55+M55+L55</f>
        <v>8</v>
      </c>
      <c r="L55" s="330">
        <v>2</v>
      </c>
      <c r="M55" s="330">
        <v>2</v>
      </c>
      <c r="N55" s="476">
        <f t="shared" si="7"/>
        <v>4</v>
      </c>
      <c r="O55" s="328">
        <v>2</v>
      </c>
      <c r="P55" s="330">
        <v>2</v>
      </c>
      <c r="Q55" s="139"/>
      <c r="R55" s="155"/>
    </row>
    <row r="56" spans="1:21" s="172" customFormat="1">
      <c r="A56" s="155"/>
      <c r="B56" s="142"/>
      <c r="C56" s="142"/>
      <c r="D56" s="476"/>
      <c r="E56" s="338"/>
      <c r="F56" s="329"/>
      <c r="G56" s="329"/>
      <c r="H56" s="897"/>
      <c r="I56" s="779"/>
      <c r="J56" s="329"/>
      <c r="K56" s="329"/>
      <c r="L56" s="329"/>
      <c r="M56" s="329"/>
      <c r="N56" s="476"/>
      <c r="O56" s="338"/>
      <c r="P56" s="329"/>
      <c r="Q56" s="139"/>
      <c r="R56" s="155"/>
    </row>
    <row r="57" spans="1:21" s="172" customFormat="1">
      <c r="A57" s="155"/>
      <c r="B57" s="142"/>
      <c r="C57" s="142" t="s">
        <v>42</v>
      </c>
      <c r="D57" s="476">
        <f t="shared" si="4"/>
        <v>1</v>
      </c>
      <c r="E57" s="333">
        <v>0</v>
      </c>
      <c r="F57" s="334">
        <v>1</v>
      </c>
      <c r="G57" s="518"/>
      <c r="H57" s="860">
        <f t="shared" si="5"/>
        <v>-0.5</v>
      </c>
      <c r="I57" s="779" t="s">
        <v>574</v>
      </c>
      <c r="J57" s="518"/>
      <c r="K57" s="334">
        <f>P57+O57+M57+L57</f>
        <v>3</v>
      </c>
      <c r="L57" s="334">
        <v>1</v>
      </c>
      <c r="M57" s="334">
        <v>0</v>
      </c>
      <c r="N57" s="476">
        <f t="shared" si="7"/>
        <v>2</v>
      </c>
      <c r="O57" s="333">
        <v>0</v>
      </c>
      <c r="P57" s="334">
        <v>2</v>
      </c>
      <c r="Q57" s="139"/>
      <c r="R57" s="155"/>
    </row>
    <row r="58" spans="1:21" s="172" customFormat="1">
      <c r="A58" s="155"/>
      <c r="B58" s="142"/>
      <c r="C58" s="142"/>
      <c r="D58" s="476"/>
      <c r="E58" s="328"/>
      <c r="F58" s="329"/>
      <c r="G58" s="346"/>
      <c r="H58" s="897"/>
      <c r="I58" s="779"/>
      <c r="J58" s="346"/>
      <c r="K58" s="329"/>
      <c r="L58" s="329"/>
      <c r="M58" s="329"/>
      <c r="N58" s="476"/>
      <c r="O58" s="328"/>
      <c r="P58" s="329"/>
      <c r="Q58" s="139"/>
      <c r="R58" s="155"/>
    </row>
    <row r="59" spans="1:21" s="172" customFormat="1">
      <c r="A59" s="155"/>
      <c r="B59" s="142"/>
      <c r="C59" s="142" t="s">
        <v>517</v>
      </c>
      <c r="D59" s="476">
        <f t="shared" si="4"/>
        <v>668</v>
      </c>
      <c r="E59" s="338">
        <f>E42+E53+E55+E57</f>
        <v>337</v>
      </c>
      <c r="F59" s="334">
        <f>F42+F55+F53+F57</f>
        <v>331</v>
      </c>
      <c r="G59" s="346"/>
      <c r="H59" s="897">
        <f t="shared" si="5"/>
        <v>-4.4349070100143106E-2</v>
      </c>
      <c r="I59" s="779">
        <f t="shared" si="6"/>
        <v>-4.2613636363636354E-2</v>
      </c>
      <c r="J59" s="346"/>
      <c r="K59" s="334">
        <f>K42+K55+K53+K57</f>
        <v>1540</v>
      </c>
      <c r="L59" s="334">
        <f>L42+L55+L53+L57</f>
        <v>470</v>
      </c>
      <c r="M59" s="334">
        <f>M42+M55+M53+M57</f>
        <v>371</v>
      </c>
      <c r="N59" s="476">
        <f t="shared" si="7"/>
        <v>699</v>
      </c>
      <c r="O59" s="338">
        <f>O42+O55+O53+O57</f>
        <v>352</v>
      </c>
      <c r="P59" s="334">
        <f>P42+P55+P53+P57</f>
        <v>347</v>
      </c>
      <c r="Q59" s="139"/>
      <c r="R59" s="155"/>
    </row>
    <row r="60" spans="1:21">
      <c r="A60" s="152"/>
      <c r="B60" s="163"/>
      <c r="C60" s="142"/>
      <c r="D60" s="190"/>
      <c r="E60" s="191"/>
      <c r="F60" s="170"/>
      <c r="G60" s="170"/>
      <c r="H60" s="893"/>
      <c r="I60" s="776"/>
      <c r="J60" s="170"/>
      <c r="K60" s="170"/>
      <c r="L60" s="170"/>
      <c r="M60" s="170"/>
      <c r="N60" s="190"/>
      <c r="O60" s="191"/>
      <c r="P60" s="170"/>
      <c r="Q60" s="180"/>
      <c r="R60" s="152"/>
    </row>
    <row r="61" spans="1:21" ht="9" customHeight="1">
      <c r="A61" s="152"/>
      <c r="B61" s="152"/>
      <c r="C61" s="152"/>
      <c r="D61" s="152"/>
      <c r="E61" s="152"/>
      <c r="F61" s="152"/>
      <c r="G61" s="152"/>
      <c r="H61" s="153"/>
      <c r="I61" s="153"/>
      <c r="J61" s="152"/>
      <c r="K61" s="152"/>
      <c r="L61" s="152"/>
      <c r="M61" s="152"/>
      <c r="N61" s="152"/>
      <c r="O61" s="152"/>
      <c r="P61" s="152"/>
      <c r="Q61" s="152"/>
      <c r="R61" s="152"/>
    </row>
    <row r="62" spans="1:21" ht="14.25">
      <c r="A62" s="168"/>
      <c r="B62" s="822" t="s">
        <v>474</v>
      </c>
      <c r="C62" s="719"/>
      <c r="D62" s="168"/>
      <c r="E62" s="719"/>
      <c r="F62" s="168"/>
      <c r="G62" s="719"/>
      <c r="H62" s="169"/>
      <c r="I62" s="169"/>
      <c r="J62" s="168"/>
      <c r="K62" s="168"/>
      <c r="L62" s="168"/>
      <c r="M62" s="168"/>
      <c r="N62" s="168"/>
      <c r="O62" s="168"/>
      <c r="P62" s="168"/>
      <c r="Q62" s="188"/>
      <c r="R62" s="188"/>
    </row>
    <row r="63" spans="1:21" ht="14.25">
      <c r="A63" s="168"/>
      <c r="B63" s="184" t="s">
        <v>549</v>
      </c>
      <c r="C63" s="719"/>
      <c r="D63" s="168"/>
      <c r="E63" s="719"/>
      <c r="F63" s="168"/>
      <c r="G63" s="719"/>
      <c r="H63" s="169"/>
      <c r="I63" s="169"/>
      <c r="J63" s="168"/>
      <c r="K63" s="168"/>
      <c r="L63" s="168"/>
      <c r="M63" s="168"/>
      <c r="N63" s="168"/>
      <c r="O63" s="168"/>
      <c r="P63" s="168"/>
      <c r="Q63" s="188"/>
      <c r="R63" s="188"/>
    </row>
    <row r="64" spans="1:21" ht="14.25">
      <c r="A64" s="168"/>
      <c r="B64" s="184"/>
      <c r="C64" s="168"/>
      <c r="D64" s="168"/>
      <c r="E64" s="168"/>
      <c r="F64" s="168"/>
      <c r="G64" s="168"/>
      <c r="H64" s="169"/>
      <c r="I64" s="169"/>
      <c r="J64" s="168"/>
      <c r="K64" s="168"/>
      <c r="L64" s="168"/>
      <c r="M64" s="168"/>
      <c r="N64" s="168"/>
      <c r="O64" s="168"/>
      <c r="P64" s="168"/>
      <c r="Q64" s="188"/>
      <c r="R64" s="188"/>
    </row>
    <row r="65" spans="1:21" ht="9" customHeight="1">
      <c r="A65" s="152"/>
      <c r="B65" s="152"/>
      <c r="C65" s="152"/>
      <c r="D65" s="152"/>
      <c r="E65" s="152"/>
      <c r="F65" s="152"/>
      <c r="G65" s="152"/>
      <c r="H65" s="153"/>
      <c r="I65" s="153"/>
      <c r="J65" s="152"/>
      <c r="K65" s="152"/>
      <c r="L65" s="152"/>
      <c r="M65" s="152"/>
      <c r="N65" s="152"/>
      <c r="O65" s="152"/>
      <c r="P65" s="152"/>
      <c r="Q65" s="152"/>
      <c r="R65" s="152"/>
    </row>
    <row r="66" spans="1:21">
      <c r="A66" s="155"/>
      <c r="B66" s="160"/>
      <c r="C66" s="157" t="s">
        <v>49</v>
      </c>
      <c r="D66" s="233" t="s">
        <v>533</v>
      </c>
      <c r="E66" s="159" t="s">
        <v>532</v>
      </c>
      <c r="F66" s="160" t="s">
        <v>436</v>
      </c>
      <c r="G66" s="160"/>
      <c r="H66" s="893" t="s">
        <v>516</v>
      </c>
      <c r="I66" s="776" t="s">
        <v>516</v>
      </c>
      <c r="J66" s="160"/>
      <c r="K66" s="127">
        <v>2011</v>
      </c>
      <c r="L66" s="160" t="s">
        <v>390</v>
      </c>
      <c r="M66" s="160" t="s">
        <v>356</v>
      </c>
      <c r="N66" s="233" t="s">
        <v>531</v>
      </c>
      <c r="O66" s="159" t="s">
        <v>312</v>
      </c>
      <c r="P66" s="160" t="s">
        <v>302</v>
      </c>
      <c r="Q66" s="302"/>
      <c r="R66" s="155"/>
    </row>
    <row r="67" spans="1:21" ht="14.25">
      <c r="A67" s="152"/>
      <c r="B67" s="163"/>
      <c r="C67" s="749" t="s">
        <v>286</v>
      </c>
      <c r="D67" s="158"/>
      <c r="E67" s="159"/>
      <c r="F67" s="163"/>
      <c r="G67" s="142"/>
      <c r="H67" s="894" t="s">
        <v>534</v>
      </c>
      <c r="I67" s="777" t="s">
        <v>535</v>
      </c>
      <c r="J67" s="163"/>
      <c r="K67" s="163"/>
      <c r="L67" s="163"/>
      <c r="M67" s="163"/>
      <c r="N67" s="158"/>
      <c r="O67" s="159"/>
      <c r="P67" s="163"/>
      <c r="Q67" s="163"/>
      <c r="R67" s="152"/>
    </row>
    <row r="68" spans="1:21" ht="15.75">
      <c r="A68" s="152"/>
      <c r="B68" s="163"/>
      <c r="C68" s="163"/>
      <c r="D68" s="167"/>
      <c r="E68" s="672"/>
      <c r="F68" s="163"/>
      <c r="G68" s="673"/>
      <c r="H68" s="907"/>
      <c r="I68" s="788"/>
      <c r="J68" s="163"/>
      <c r="K68" s="163"/>
      <c r="L68" s="163"/>
      <c r="M68" s="163"/>
      <c r="N68" s="167"/>
      <c r="O68" s="168"/>
      <c r="P68" s="163"/>
      <c r="Q68" s="306"/>
      <c r="R68" s="152"/>
    </row>
    <row r="69" spans="1:21">
      <c r="A69" s="152"/>
      <c r="B69" s="163"/>
      <c r="C69" s="171" t="s">
        <v>38</v>
      </c>
      <c r="D69" s="475">
        <f>F69+E69</f>
        <v>149</v>
      </c>
      <c r="E69" s="323">
        <v>75</v>
      </c>
      <c r="F69" s="324">
        <v>74</v>
      </c>
      <c r="G69" s="324"/>
      <c r="H69" s="896">
        <f>D69/N69-1</f>
        <v>3.4722222222222321E-2</v>
      </c>
      <c r="I69" s="778">
        <f>E69/O69-1</f>
        <v>4.1666666666666741E-2</v>
      </c>
      <c r="J69" s="324"/>
      <c r="K69" s="324">
        <f>P69+O69+M69+L69</f>
        <v>298</v>
      </c>
      <c r="L69" s="324">
        <v>80</v>
      </c>
      <c r="M69" s="324">
        <v>74</v>
      </c>
      <c r="N69" s="475">
        <f>P69+O69</f>
        <v>144</v>
      </c>
      <c r="O69" s="323">
        <v>72</v>
      </c>
      <c r="P69" s="324">
        <v>72</v>
      </c>
      <c r="Q69" s="180"/>
      <c r="R69" s="152"/>
    </row>
    <row r="70" spans="1:21">
      <c r="A70" s="152"/>
      <c r="B70" s="163"/>
      <c r="C70" s="171" t="s">
        <v>39</v>
      </c>
      <c r="D70" s="475">
        <f t="shared" ref="D70:D90" si="8">F70+E70</f>
        <v>27</v>
      </c>
      <c r="E70" s="323">
        <v>13</v>
      </c>
      <c r="F70" s="324">
        <v>14</v>
      </c>
      <c r="G70" s="324"/>
      <c r="H70" s="896">
        <f t="shared" ref="H70:H90" si="9">D70/N70-1</f>
        <v>8.0000000000000071E-2</v>
      </c>
      <c r="I70" s="778">
        <f t="shared" ref="I70:I90" si="10">E70/O70-1</f>
        <v>0</v>
      </c>
      <c r="J70" s="324"/>
      <c r="K70" s="324">
        <f>P70+O70+M70+L70</f>
        <v>54</v>
      </c>
      <c r="L70" s="324">
        <v>16</v>
      </c>
      <c r="M70" s="324">
        <v>13</v>
      </c>
      <c r="N70" s="475">
        <f t="shared" ref="N70:N90" si="11">P70+O70</f>
        <v>25</v>
      </c>
      <c r="O70" s="323">
        <v>13</v>
      </c>
      <c r="P70" s="324">
        <v>12</v>
      </c>
      <c r="Q70" s="180"/>
      <c r="R70" s="152"/>
    </row>
    <row r="71" spans="1:21">
      <c r="A71" s="152"/>
      <c r="B71" s="163"/>
      <c r="C71" s="171" t="s">
        <v>48</v>
      </c>
      <c r="D71" s="475">
        <f t="shared" si="8"/>
        <v>4</v>
      </c>
      <c r="E71" s="350">
        <v>1</v>
      </c>
      <c r="F71" s="347">
        <v>3</v>
      </c>
      <c r="G71" s="347"/>
      <c r="H71" s="982">
        <f t="shared" si="9"/>
        <v>-0.4285714285714286</v>
      </c>
      <c r="I71" s="998">
        <f t="shared" si="10"/>
        <v>-0.75</v>
      </c>
      <c r="J71" s="347"/>
      <c r="K71" s="347">
        <f>P71+O71+M71+L71</f>
        <v>14</v>
      </c>
      <c r="L71" s="347">
        <v>3</v>
      </c>
      <c r="M71" s="347">
        <v>4</v>
      </c>
      <c r="N71" s="475">
        <f t="shared" si="11"/>
        <v>7</v>
      </c>
      <c r="O71" s="350">
        <v>4</v>
      </c>
      <c r="P71" s="347">
        <v>3</v>
      </c>
      <c r="Q71" s="180"/>
      <c r="R71" s="152"/>
    </row>
    <row r="72" spans="1:21">
      <c r="A72" s="152"/>
      <c r="B72" s="163"/>
      <c r="C72" s="171" t="s">
        <v>478</v>
      </c>
      <c r="D72" s="475">
        <f t="shared" si="8"/>
        <v>0</v>
      </c>
      <c r="E72" s="350">
        <v>0</v>
      </c>
      <c r="F72" s="347">
        <v>0</v>
      </c>
      <c r="G72" s="347"/>
      <c r="H72" s="982">
        <f t="shared" si="9"/>
        <v>-1</v>
      </c>
      <c r="I72" s="998">
        <f t="shared" si="10"/>
        <v>-1</v>
      </c>
      <c r="J72" s="347"/>
      <c r="K72" s="347">
        <f>P72+O72+M72+L72</f>
        <v>0</v>
      </c>
      <c r="L72" s="347">
        <v>0</v>
      </c>
      <c r="M72" s="347">
        <v>1</v>
      </c>
      <c r="N72" s="475">
        <f t="shared" si="11"/>
        <v>-1</v>
      </c>
      <c r="O72" s="350">
        <v>-2</v>
      </c>
      <c r="P72" s="347">
        <v>1</v>
      </c>
      <c r="Q72" s="180"/>
      <c r="R72" s="152"/>
    </row>
    <row r="73" spans="1:21" s="172" customFormat="1">
      <c r="A73" s="155"/>
      <c r="B73" s="142"/>
      <c r="C73" s="142" t="s">
        <v>40</v>
      </c>
      <c r="D73" s="476">
        <f t="shared" si="8"/>
        <v>180</v>
      </c>
      <c r="E73" s="464">
        <f>E69+E70+E71+E72</f>
        <v>89</v>
      </c>
      <c r="F73" s="329">
        <f>F69+F70+F71+F72</f>
        <v>91</v>
      </c>
      <c r="G73" s="329"/>
      <c r="H73" s="897">
        <f t="shared" si="9"/>
        <v>2.857142857142847E-2</v>
      </c>
      <c r="I73" s="779">
        <f t="shared" si="10"/>
        <v>2.2988505747126409E-2</v>
      </c>
      <c r="J73" s="329"/>
      <c r="K73" s="329">
        <f>K69+K70+K71+K72</f>
        <v>366</v>
      </c>
      <c r="L73" s="329">
        <f>L69+L70+L71+L72</f>
        <v>99</v>
      </c>
      <c r="M73" s="329">
        <f>M69+M70+M71+M72</f>
        <v>92</v>
      </c>
      <c r="N73" s="476">
        <f t="shared" si="11"/>
        <v>175</v>
      </c>
      <c r="O73" s="464">
        <f>O69+O70+O71+O72</f>
        <v>87</v>
      </c>
      <c r="P73" s="329">
        <f>P69+P70+P71+P72</f>
        <v>88</v>
      </c>
      <c r="Q73" s="139"/>
      <c r="R73" s="155"/>
    </row>
    <row r="74" spans="1:21" s="172" customFormat="1">
      <c r="A74" s="155"/>
      <c r="B74" s="142"/>
      <c r="C74" s="142"/>
      <c r="D74" s="476"/>
      <c r="E74" s="464"/>
      <c r="F74" s="329"/>
      <c r="G74" s="329"/>
      <c r="H74" s="897"/>
      <c r="I74" s="779"/>
      <c r="J74" s="329"/>
      <c r="K74" s="329"/>
      <c r="L74" s="329"/>
      <c r="M74" s="329"/>
      <c r="N74" s="476"/>
      <c r="O74" s="464"/>
      <c r="P74" s="329"/>
      <c r="Q74" s="139"/>
      <c r="R74" s="155"/>
    </row>
    <row r="75" spans="1:21">
      <c r="A75" s="152"/>
      <c r="B75" s="163"/>
      <c r="C75" s="163" t="s">
        <v>421</v>
      </c>
      <c r="D75" s="475">
        <f t="shared" si="8"/>
        <v>30</v>
      </c>
      <c r="E75" s="336">
        <v>15</v>
      </c>
      <c r="F75" s="324">
        <v>15</v>
      </c>
      <c r="G75" s="324"/>
      <c r="H75" s="896">
        <f t="shared" si="9"/>
        <v>7.1428571428571397E-2</v>
      </c>
      <c r="I75" s="778">
        <f t="shared" si="10"/>
        <v>7.1428571428571397E-2</v>
      </c>
      <c r="J75" s="324"/>
      <c r="K75" s="324">
        <f>P75+O75+M75+L75</f>
        <v>58</v>
      </c>
      <c r="L75" s="324">
        <v>16</v>
      </c>
      <c r="M75" s="324">
        <v>14</v>
      </c>
      <c r="N75" s="475">
        <f t="shared" si="11"/>
        <v>28</v>
      </c>
      <c r="O75" s="336">
        <v>14</v>
      </c>
      <c r="P75" s="324">
        <v>14</v>
      </c>
      <c r="Q75" s="310"/>
      <c r="R75" s="152"/>
    </row>
    <row r="76" spans="1:21">
      <c r="A76" s="152"/>
      <c r="B76" s="163"/>
      <c r="C76" s="171" t="s">
        <v>422</v>
      </c>
      <c r="D76" s="475">
        <f t="shared" si="8"/>
        <v>48</v>
      </c>
      <c r="E76" s="336">
        <v>25</v>
      </c>
      <c r="F76" s="324">
        <v>23</v>
      </c>
      <c r="G76" s="324"/>
      <c r="H76" s="896">
        <f t="shared" si="9"/>
        <v>-2.0408163265306145E-2</v>
      </c>
      <c r="I76" s="778">
        <f t="shared" si="10"/>
        <v>0</v>
      </c>
      <c r="J76" s="324"/>
      <c r="K76" s="324">
        <f>P76+O76+M76+L76</f>
        <v>94</v>
      </c>
      <c r="L76" s="324">
        <v>22</v>
      </c>
      <c r="M76" s="324">
        <v>23</v>
      </c>
      <c r="N76" s="475">
        <f t="shared" si="11"/>
        <v>49</v>
      </c>
      <c r="O76" s="336">
        <v>25</v>
      </c>
      <c r="P76" s="324">
        <v>24</v>
      </c>
      <c r="Q76" s="180"/>
      <c r="R76" s="152"/>
    </row>
    <row r="77" spans="1:21">
      <c r="A77" s="152"/>
      <c r="B77" s="163"/>
      <c r="C77" s="171" t="s">
        <v>41</v>
      </c>
      <c r="D77" s="475">
        <f t="shared" si="8"/>
        <v>40</v>
      </c>
      <c r="E77" s="336">
        <v>20</v>
      </c>
      <c r="F77" s="324">
        <v>20</v>
      </c>
      <c r="G77" s="324"/>
      <c r="H77" s="896">
        <f t="shared" si="9"/>
        <v>0</v>
      </c>
      <c r="I77" s="778">
        <f t="shared" si="10"/>
        <v>0</v>
      </c>
      <c r="J77" s="324"/>
      <c r="K77" s="324">
        <f>P77+O77+M77+L77</f>
        <v>81</v>
      </c>
      <c r="L77" s="324">
        <v>22</v>
      </c>
      <c r="M77" s="324">
        <v>19</v>
      </c>
      <c r="N77" s="475">
        <f t="shared" si="11"/>
        <v>40</v>
      </c>
      <c r="O77" s="336">
        <v>20</v>
      </c>
      <c r="P77" s="324">
        <v>20</v>
      </c>
      <c r="Q77" s="180"/>
      <c r="R77" s="152"/>
    </row>
    <row r="78" spans="1:21">
      <c r="A78" s="152"/>
      <c r="B78" s="163"/>
      <c r="C78" s="171" t="s">
        <v>429</v>
      </c>
      <c r="D78" s="475">
        <f t="shared" si="8"/>
        <v>89</v>
      </c>
      <c r="E78" s="336">
        <v>45</v>
      </c>
      <c r="F78" s="324">
        <v>44</v>
      </c>
      <c r="G78" s="324"/>
      <c r="H78" s="896">
        <f t="shared" si="9"/>
        <v>0</v>
      </c>
      <c r="I78" s="778">
        <f t="shared" si="10"/>
        <v>2.2727272727272707E-2</v>
      </c>
      <c r="J78" s="324"/>
      <c r="K78" s="324">
        <f>P78+O78+M78+L78</f>
        <v>183</v>
      </c>
      <c r="L78" s="324">
        <v>48</v>
      </c>
      <c r="M78" s="324">
        <v>46</v>
      </c>
      <c r="N78" s="475">
        <f t="shared" si="11"/>
        <v>89</v>
      </c>
      <c r="O78" s="336">
        <v>44</v>
      </c>
      <c r="P78" s="324">
        <v>45</v>
      </c>
      <c r="Q78" s="180"/>
      <c r="R78" s="152"/>
    </row>
    <row r="79" spans="1:21">
      <c r="A79" s="152"/>
      <c r="B79" s="163"/>
      <c r="C79" s="171" t="s">
        <v>478</v>
      </c>
      <c r="D79" s="475">
        <f t="shared" si="8"/>
        <v>0</v>
      </c>
      <c r="E79" s="336">
        <v>-1</v>
      </c>
      <c r="F79" s="324">
        <v>1</v>
      </c>
      <c r="G79" s="324"/>
      <c r="H79" s="896" t="s">
        <v>574</v>
      </c>
      <c r="I79" s="778" t="s">
        <v>574</v>
      </c>
      <c r="J79" s="324"/>
      <c r="K79" s="324">
        <f>P79+O79+M79+L79</f>
        <v>0</v>
      </c>
      <c r="L79" s="324">
        <v>0</v>
      </c>
      <c r="M79" s="324">
        <v>0</v>
      </c>
      <c r="N79" s="475">
        <f t="shared" si="11"/>
        <v>0</v>
      </c>
      <c r="O79" s="336">
        <v>1</v>
      </c>
      <c r="P79" s="324">
        <v>-1</v>
      </c>
      <c r="Q79" s="180"/>
      <c r="R79" s="152"/>
    </row>
    <row r="80" spans="1:21" s="172" customFormat="1">
      <c r="A80" s="311"/>
      <c r="B80" s="215"/>
      <c r="C80" s="143" t="s">
        <v>269</v>
      </c>
      <c r="D80" s="476">
        <f t="shared" si="8"/>
        <v>207</v>
      </c>
      <c r="E80" s="338">
        <f>E75+E76+E77+E78+E79</f>
        <v>104</v>
      </c>
      <c r="F80" s="329">
        <f>F75+F76+F77+F78+F79</f>
        <v>103</v>
      </c>
      <c r="G80" s="329"/>
      <c r="H80" s="897">
        <f t="shared" si="9"/>
        <v>4.8543689320388328E-3</v>
      </c>
      <c r="I80" s="779">
        <f t="shared" si="10"/>
        <v>0</v>
      </c>
      <c r="J80" s="329"/>
      <c r="K80" s="329">
        <f>K75+K76+K77+K78+K79</f>
        <v>416</v>
      </c>
      <c r="L80" s="329">
        <f>L75+L76+L77+L78+L79</f>
        <v>108</v>
      </c>
      <c r="M80" s="329">
        <f>M75+M76+M77+M78+M79</f>
        <v>102</v>
      </c>
      <c r="N80" s="476">
        <f t="shared" si="11"/>
        <v>206</v>
      </c>
      <c r="O80" s="338">
        <f>O75+O76+O77+O78+O79</f>
        <v>104</v>
      </c>
      <c r="P80" s="329">
        <f>P75+P76+P77+P78+P79</f>
        <v>102</v>
      </c>
      <c r="Q80" s="312"/>
      <c r="R80" s="311"/>
      <c r="U80" s="182"/>
    </row>
    <row r="81" spans="1:18">
      <c r="A81" s="197"/>
      <c r="B81" s="307"/>
      <c r="C81" s="143"/>
      <c r="D81" s="475"/>
      <c r="E81" s="336"/>
      <c r="F81" s="324"/>
      <c r="G81" s="324"/>
      <c r="H81" s="896"/>
      <c r="I81" s="778"/>
      <c r="J81" s="324"/>
      <c r="K81" s="324"/>
      <c r="L81" s="324"/>
      <c r="M81" s="324"/>
      <c r="N81" s="475"/>
      <c r="O81" s="336"/>
      <c r="P81" s="324"/>
      <c r="Q81" s="308"/>
      <c r="R81" s="197"/>
    </row>
    <row r="82" spans="1:18" ht="14.25">
      <c r="A82" s="197"/>
      <c r="B82" s="307"/>
      <c r="C82" s="171" t="s">
        <v>565</v>
      </c>
      <c r="D82" s="475">
        <f t="shared" si="8"/>
        <v>25</v>
      </c>
      <c r="E82" s="337">
        <v>13</v>
      </c>
      <c r="F82" s="324">
        <v>12</v>
      </c>
      <c r="G82" s="324"/>
      <c r="H82" s="982">
        <f t="shared" si="9"/>
        <v>-0.26470588235294112</v>
      </c>
      <c r="I82" s="998">
        <f t="shared" si="10"/>
        <v>-0.23529411764705888</v>
      </c>
      <c r="J82" s="324"/>
      <c r="K82" s="324">
        <f>P82+O82+M82+L82</f>
        <v>252</v>
      </c>
      <c r="L82" s="324">
        <v>199</v>
      </c>
      <c r="M82" s="324">
        <v>19</v>
      </c>
      <c r="N82" s="475">
        <f t="shared" si="11"/>
        <v>34</v>
      </c>
      <c r="O82" s="337">
        <v>17</v>
      </c>
      <c r="P82" s="324">
        <v>17</v>
      </c>
      <c r="Q82" s="308"/>
      <c r="R82" s="197"/>
    </row>
    <row r="83" spans="1:18">
      <c r="A83" s="197"/>
      <c r="B83" s="307"/>
      <c r="C83" s="171" t="s">
        <v>77</v>
      </c>
      <c r="D83" s="475">
        <f t="shared" si="8"/>
        <v>1</v>
      </c>
      <c r="E83" s="336">
        <v>1</v>
      </c>
      <c r="F83" s="347">
        <v>0</v>
      </c>
      <c r="G83" s="347"/>
      <c r="H83" s="896" t="s">
        <v>574</v>
      </c>
      <c r="I83" s="778" t="s">
        <v>574</v>
      </c>
      <c r="J83" s="347"/>
      <c r="K83" s="347">
        <f>P83+O83+M83+L83</f>
        <v>0</v>
      </c>
      <c r="L83" s="347">
        <v>0</v>
      </c>
      <c r="M83" s="347">
        <v>1</v>
      </c>
      <c r="N83" s="475">
        <f t="shared" si="11"/>
        <v>-1</v>
      </c>
      <c r="O83" s="336">
        <v>-1</v>
      </c>
      <c r="P83" s="347">
        <v>0</v>
      </c>
      <c r="Q83" s="308"/>
      <c r="R83" s="197"/>
    </row>
    <row r="84" spans="1:18" s="172" customFormat="1">
      <c r="A84" s="155"/>
      <c r="B84" s="142"/>
      <c r="C84" s="143" t="s">
        <v>212</v>
      </c>
      <c r="D84" s="476">
        <f t="shared" si="8"/>
        <v>233</v>
      </c>
      <c r="E84" s="338">
        <f>E75+E76+E77+E78+E79+E82+E83</f>
        <v>118</v>
      </c>
      <c r="F84" s="329">
        <f>F75+F76+F77+F78+F79+F82+F83</f>
        <v>115</v>
      </c>
      <c r="G84" s="329"/>
      <c r="H84" s="897">
        <f t="shared" si="9"/>
        <v>-2.5104602510460206E-2</v>
      </c>
      <c r="I84" s="779">
        <f t="shared" si="10"/>
        <v>-1.6666666666666718E-2</v>
      </c>
      <c r="J84" s="329"/>
      <c r="K84" s="329">
        <f>K75+K76+K77+K78+K79+K82+K83</f>
        <v>668</v>
      </c>
      <c r="L84" s="329">
        <f>L75+L76+L77+L78+L79+L82+L83</f>
        <v>307</v>
      </c>
      <c r="M84" s="329">
        <f>M75+M76+M77+M78+M79+M82+M83</f>
        <v>122</v>
      </c>
      <c r="N84" s="476">
        <f t="shared" si="11"/>
        <v>239</v>
      </c>
      <c r="O84" s="338">
        <f>O75+O76+O77+O78+O79+O82+O83</f>
        <v>120</v>
      </c>
      <c r="P84" s="329">
        <f>P75+P76+P77+P78+P79+P82+P83</f>
        <v>119</v>
      </c>
      <c r="Q84" s="139"/>
      <c r="R84" s="155"/>
    </row>
    <row r="85" spans="1:18" s="172" customFormat="1">
      <c r="A85" s="155"/>
      <c r="B85" s="142"/>
      <c r="C85" s="142"/>
      <c r="D85" s="476"/>
      <c r="E85" s="338"/>
      <c r="F85" s="329"/>
      <c r="G85" s="329"/>
      <c r="H85" s="897"/>
      <c r="I85" s="779"/>
      <c r="J85" s="329"/>
      <c r="K85" s="329"/>
      <c r="L85" s="329"/>
      <c r="M85" s="329"/>
      <c r="N85" s="476"/>
      <c r="O85" s="338"/>
      <c r="P85" s="329"/>
      <c r="Q85" s="139"/>
      <c r="R85" s="155"/>
    </row>
    <row r="86" spans="1:18" s="172" customFormat="1">
      <c r="A86" s="155"/>
      <c r="B86" s="142"/>
      <c r="C86" s="179" t="s">
        <v>234</v>
      </c>
      <c r="D86" s="476">
        <f t="shared" si="8"/>
        <v>6</v>
      </c>
      <c r="E86" s="328">
        <v>3</v>
      </c>
      <c r="F86" s="330">
        <v>3</v>
      </c>
      <c r="G86" s="330"/>
      <c r="H86" s="897">
        <f t="shared" si="9"/>
        <v>0</v>
      </c>
      <c r="I86" s="779">
        <f t="shared" si="10"/>
        <v>0</v>
      </c>
      <c r="J86" s="330"/>
      <c r="K86" s="330">
        <f>P86+O86+M86+L86</f>
        <v>12</v>
      </c>
      <c r="L86" s="330">
        <v>3</v>
      </c>
      <c r="M86" s="330">
        <v>3</v>
      </c>
      <c r="N86" s="476">
        <f t="shared" si="11"/>
        <v>6</v>
      </c>
      <c r="O86" s="328">
        <v>3</v>
      </c>
      <c r="P86" s="330">
        <v>3</v>
      </c>
      <c r="Q86" s="139"/>
      <c r="R86" s="155"/>
    </row>
    <row r="87" spans="1:18" s="172" customFormat="1">
      <c r="A87" s="155"/>
      <c r="B87" s="142"/>
      <c r="C87" s="142"/>
      <c r="D87" s="476"/>
      <c r="E87" s="338"/>
      <c r="F87" s="329"/>
      <c r="G87" s="329"/>
      <c r="H87" s="897"/>
      <c r="I87" s="779"/>
      <c r="J87" s="329"/>
      <c r="K87" s="329"/>
      <c r="L87" s="329"/>
      <c r="M87" s="329"/>
      <c r="N87" s="476"/>
      <c r="O87" s="338"/>
      <c r="P87" s="329"/>
      <c r="Q87" s="139"/>
      <c r="R87" s="155"/>
    </row>
    <row r="88" spans="1:18" s="172" customFormat="1">
      <c r="A88" s="155"/>
      <c r="B88" s="142"/>
      <c r="C88" s="142" t="s">
        <v>42</v>
      </c>
      <c r="D88" s="476">
        <f t="shared" si="8"/>
        <v>1</v>
      </c>
      <c r="E88" s="333">
        <v>1</v>
      </c>
      <c r="F88" s="334">
        <v>0</v>
      </c>
      <c r="G88" s="518"/>
      <c r="H88" s="860">
        <f t="shared" si="9"/>
        <v>-0.5</v>
      </c>
      <c r="I88" s="997">
        <f t="shared" si="10"/>
        <v>-0.5</v>
      </c>
      <c r="J88" s="518"/>
      <c r="K88" s="334">
        <f>P88+O88+M88+L88</f>
        <v>3</v>
      </c>
      <c r="L88" s="334">
        <v>1</v>
      </c>
      <c r="M88" s="334">
        <v>0</v>
      </c>
      <c r="N88" s="476">
        <f t="shared" si="11"/>
        <v>2</v>
      </c>
      <c r="O88" s="333">
        <v>2</v>
      </c>
      <c r="P88" s="334">
        <v>0</v>
      </c>
      <c r="Q88" s="139"/>
      <c r="R88" s="155"/>
    </row>
    <row r="89" spans="1:18" s="172" customFormat="1">
      <c r="A89" s="155"/>
      <c r="B89" s="142"/>
      <c r="C89" s="142"/>
      <c r="D89" s="476"/>
      <c r="E89" s="328"/>
      <c r="F89" s="329"/>
      <c r="G89" s="346"/>
      <c r="H89" s="897"/>
      <c r="I89" s="779"/>
      <c r="J89" s="346"/>
      <c r="K89" s="329"/>
      <c r="L89" s="329"/>
      <c r="M89" s="329"/>
      <c r="N89" s="476"/>
      <c r="O89" s="328"/>
      <c r="P89" s="329"/>
      <c r="Q89" s="139"/>
      <c r="R89" s="155"/>
    </row>
    <row r="90" spans="1:18" s="172" customFormat="1">
      <c r="A90" s="155"/>
      <c r="B90" s="142"/>
      <c r="C90" s="142" t="s">
        <v>518</v>
      </c>
      <c r="D90" s="476">
        <f t="shared" si="8"/>
        <v>420</v>
      </c>
      <c r="E90" s="338">
        <v>211</v>
      </c>
      <c r="F90" s="334">
        <f>F73+F86+F84+F88</f>
        <v>209</v>
      </c>
      <c r="G90" s="346"/>
      <c r="H90" s="897">
        <f t="shared" si="9"/>
        <v>-4.7393364928910442E-3</v>
      </c>
      <c r="I90" s="779">
        <f t="shared" si="10"/>
        <v>-4.7169811320755262E-3</v>
      </c>
      <c r="J90" s="346"/>
      <c r="K90" s="334">
        <f>K73+K86+K84+K88</f>
        <v>1049</v>
      </c>
      <c r="L90" s="334">
        <f>L73+L86+L84+L88</f>
        <v>410</v>
      </c>
      <c r="M90" s="334">
        <f>M73+M86+M84+M88</f>
        <v>217</v>
      </c>
      <c r="N90" s="476">
        <f t="shared" si="11"/>
        <v>422</v>
      </c>
      <c r="O90" s="338">
        <f>O73+O86+O84+O88</f>
        <v>212</v>
      </c>
      <c r="P90" s="334">
        <f>P73+P86+P84+P88</f>
        <v>210</v>
      </c>
      <c r="Q90" s="139"/>
      <c r="R90" s="155"/>
    </row>
    <row r="91" spans="1:18">
      <c r="A91" s="152"/>
      <c r="B91" s="163"/>
      <c r="C91" s="317"/>
      <c r="D91" s="190"/>
      <c r="E91" s="191"/>
      <c r="F91" s="170"/>
      <c r="G91" s="170"/>
      <c r="H91" s="893"/>
      <c r="I91" s="776"/>
      <c r="J91" s="170"/>
      <c r="K91" s="170"/>
      <c r="L91" s="170"/>
      <c r="M91" s="170"/>
      <c r="N91" s="190"/>
      <c r="O91" s="191"/>
      <c r="P91" s="170"/>
      <c r="Q91" s="180"/>
      <c r="R91" s="152"/>
    </row>
    <row r="92" spans="1:18" ht="9" customHeight="1">
      <c r="A92" s="152"/>
      <c r="B92" s="152"/>
      <c r="C92" s="152"/>
      <c r="D92" s="152"/>
      <c r="E92" s="152"/>
      <c r="F92" s="152"/>
      <c r="G92" s="152"/>
      <c r="H92" s="153"/>
      <c r="I92" s="153"/>
      <c r="J92" s="152"/>
      <c r="K92" s="152"/>
      <c r="L92" s="152"/>
      <c r="M92" s="152"/>
      <c r="N92" s="152"/>
      <c r="O92" s="152"/>
      <c r="P92" s="152"/>
      <c r="Q92" s="152"/>
      <c r="R92" s="152"/>
    </row>
    <row r="93" spans="1:18" s="316" customFormat="1" ht="13.5" customHeight="1">
      <c r="A93" s="168"/>
      <c r="B93" s="822" t="s">
        <v>475</v>
      </c>
      <c r="C93" s="719"/>
      <c r="D93" s="183"/>
      <c r="E93" s="719"/>
      <c r="F93" s="183"/>
      <c r="G93" s="719"/>
      <c r="H93" s="169"/>
      <c r="I93" s="169"/>
      <c r="J93" s="168"/>
      <c r="K93" s="183"/>
      <c r="L93" s="183"/>
      <c r="M93" s="183"/>
      <c r="N93" s="183"/>
      <c r="O93" s="168"/>
      <c r="P93" s="183"/>
      <c r="Q93" s="184"/>
      <c r="R93" s="184"/>
    </row>
    <row r="94" spans="1:18" s="316" customFormat="1" ht="13.5" customHeight="1">
      <c r="A94" s="168"/>
      <c r="B94" s="184" t="s">
        <v>549</v>
      </c>
      <c r="C94" s="719"/>
      <c r="D94" s="183"/>
      <c r="E94" s="719"/>
      <c r="F94" s="183"/>
      <c r="G94" s="719"/>
      <c r="H94" s="169"/>
      <c r="I94" s="169"/>
      <c r="J94" s="168"/>
      <c r="K94" s="183"/>
      <c r="L94" s="183"/>
      <c r="M94" s="183"/>
      <c r="N94" s="183"/>
      <c r="O94" s="168"/>
      <c r="P94" s="183"/>
      <c r="Q94" s="184"/>
      <c r="R94" s="184"/>
    </row>
    <row r="95" spans="1:18" ht="14.25">
      <c r="A95" s="183"/>
      <c r="B95" s="184"/>
      <c r="C95" s="183"/>
      <c r="D95" s="183"/>
      <c r="E95" s="183"/>
      <c r="F95" s="183"/>
      <c r="G95" s="183"/>
      <c r="H95" s="186"/>
      <c r="I95" s="186"/>
      <c r="J95" s="183"/>
      <c r="K95" s="183"/>
      <c r="L95" s="183"/>
      <c r="M95" s="183"/>
      <c r="N95" s="183"/>
      <c r="O95" s="183"/>
      <c r="P95" s="183"/>
      <c r="Q95" s="183"/>
      <c r="R95" s="183"/>
    </row>
    <row r="96" spans="1:18">
      <c r="A96" s="183"/>
      <c r="B96" s="183"/>
      <c r="C96" s="183"/>
      <c r="D96" s="183"/>
      <c r="E96" s="183"/>
      <c r="F96" s="183"/>
      <c r="G96" s="183"/>
      <c r="H96" s="186"/>
      <c r="I96" s="186"/>
      <c r="J96" s="183"/>
      <c r="K96" s="183"/>
      <c r="L96" s="183"/>
      <c r="M96" s="183"/>
      <c r="N96" s="183"/>
      <c r="O96" s="183"/>
      <c r="P96" s="183"/>
      <c r="Q96" s="183"/>
      <c r="R96" s="183"/>
    </row>
  </sheetData>
  <sheetProtection password="8355" sheet="1" objects="1" scenarios="1"/>
  <phoneticPr fontId="13" type="noConversion"/>
  <printOptions horizontalCentered="1"/>
  <pageMargins left="0.74803149606299213" right="0.74803149606299213" top="0.98425196850393704" bottom="0.98425196850393704" header="0.51181102362204722" footer="0.51181102362204722"/>
  <pageSetup paperSize="9" scale="56" orientation="portrait" r:id="rId1"/>
  <headerFooter alignWithMargins="0">
    <oddHeader>&amp;CKPN Investor Relations</oddHeader>
    <oddFooter>&amp;L&amp;8Q2 2012&amp;C&amp;8&amp;A&amp;R&amp;8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5"/>
  <sheetViews>
    <sheetView view="pageBreakPreview" zoomScale="90" zoomScaleNormal="100" zoomScaleSheetLayoutView="90" workbookViewId="0"/>
  </sheetViews>
  <sheetFormatPr defaultRowHeight="12"/>
  <cols>
    <col min="1" max="2" width="1.7109375" style="154" customWidth="1"/>
    <col min="3" max="3" width="47" style="154" customWidth="1"/>
    <col min="4" max="6" width="8.7109375" style="154" customWidth="1"/>
    <col min="7" max="7" width="1.7109375" style="154" customWidth="1"/>
    <col min="8" max="9" width="8.7109375" style="208" customWidth="1"/>
    <col min="10" max="10" width="1.7109375" style="154" customWidth="1"/>
    <col min="11" max="16" width="8.7109375" style="154" customWidth="1"/>
    <col min="17" max="18" width="1.7109375" style="154" customWidth="1"/>
    <col min="19" max="16384" width="9.140625" style="154"/>
  </cols>
  <sheetData>
    <row r="1" spans="1:21" ht="9" customHeight="1">
      <c r="A1" s="152"/>
      <c r="B1" s="152"/>
      <c r="C1" s="152"/>
      <c r="D1" s="152"/>
      <c r="E1" s="152"/>
      <c r="F1" s="152"/>
      <c r="G1" s="152"/>
      <c r="H1" s="153"/>
      <c r="I1" s="153"/>
      <c r="J1" s="152"/>
      <c r="K1" s="152"/>
      <c r="L1" s="152"/>
      <c r="M1" s="152"/>
      <c r="N1" s="152"/>
      <c r="O1" s="152"/>
      <c r="P1" s="152"/>
      <c r="Q1" s="152"/>
      <c r="R1" s="152"/>
    </row>
    <row r="2" spans="1:21">
      <c r="A2" s="155"/>
      <c r="B2" s="160"/>
      <c r="C2" s="157" t="s">
        <v>49</v>
      </c>
      <c r="D2" s="233" t="s">
        <v>533</v>
      </c>
      <c r="E2" s="159" t="s">
        <v>532</v>
      </c>
      <c r="F2" s="160" t="s">
        <v>436</v>
      </c>
      <c r="G2" s="160"/>
      <c r="H2" s="893" t="s">
        <v>516</v>
      </c>
      <c r="I2" s="776" t="s">
        <v>516</v>
      </c>
      <c r="J2" s="160"/>
      <c r="K2" s="127">
        <v>2011</v>
      </c>
      <c r="L2" s="160" t="s">
        <v>390</v>
      </c>
      <c r="M2" s="160" t="s">
        <v>356</v>
      </c>
      <c r="N2" s="233" t="s">
        <v>531</v>
      </c>
      <c r="O2" s="159" t="s">
        <v>312</v>
      </c>
      <c r="P2" s="160" t="s">
        <v>302</v>
      </c>
      <c r="Q2" s="302"/>
      <c r="R2" s="155"/>
    </row>
    <row r="3" spans="1:21">
      <c r="A3" s="152"/>
      <c r="B3" s="163"/>
      <c r="C3" s="187" t="s">
        <v>9</v>
      </c>
      <c r="D3" s="158"/>
      <c r="E3" s="159"/>
      <c r="F3" s="142"/>
      <c r="G3" s="142"/>
      <c r="H3" s="894" t="s">
        <v>534</v>
      </c>
      <c r="I3" s="777" t="s">
        <v>535</v>
      </c>
      <c r="J3" s="142"/>
      <c r="K3" s="142"/>
      <c r="L3" s="142"/>
      <c r="M3" s="142"/>
      <c r="N3" s="158"/>
      <c r="O3" s="159"/>
      <c r="P3" s="142"/>
      <c r="Q3" s="163"/>
      <c r="R3" s="152"/>
    </row>
    <row r="4" spans="1:21" ht="15.75">
      <c r="A4" s="152"/>
      <c r="B4" s="163"/>
      <c r="C4" s="163"/>
      <c r="D4" s="671"/>
      <c r="E4" s="672"/>
      <c r="F4" s="673"/>
      <c r="G4" s="673"/>
      <c r="H4" s="907"/>
      <c r="I4" s="788"/>
      <c r="J4" s="670"/>
      <c r="K4" s="673"/>
      <c r="L4" s="673"/>
      <c r="M4" s="673"/>
      <c r="N4" s="671"/>
      <c r="O4" s="672"/>
      <c r="P4" s="673"/>
      <c r="Q4" s="309"/>
      <c r="R4" s="152"/>
    </row>
    <row r="5" spans="1:21">
      <c r="A5" s="152"/>
      <c r="B5" s="163"/>
      <c r="C5" s="171" t="s">
        <v>38</v>
      </c>
      <c r="D5" s="475">
        <f>F5+E5</f>
        <v>325</v>
      </c>
      <c r="E5" s="323">
        <f>Revenues!E5-Expenses!E5</f>
        <v>176</v>
      </c>
      <c r="F5" s="324">
        <f>Revenues!F5-Expenses!F5</f>
        <v>149</v>
      </c>
      <c r="G5" s="324"/>
      <c r="H5" s="896">
        <f>D5/N5-1</f>
        <v>4.5016077170418001E-2</v>
      </c>
      <c r="I5" s="778">
        <f>E5/O5-1</f>
        <v>2.3255813953488413E-2</v>
      </c>
      <c r="J5" s="324"/>
      <c r="K5" s="324">
        <f>P5+O5+M5+L5</f>
        <v>698</v>
      </c>
      <c r="L5" s="324">
        <f>Revenues!L5-Expenses!L5</f>
        <v>197</v>
      </c>
      <c r="M5" s="324">
        <f>Revenues!M5-Expenses!M5</f>
        <v>190</v>
      </c>
      <c r="N5" s="475">
        <f>P5+O5</f>
        <v>311</v>
      </c>
      <c r="O5" s="323">
        <f>Revenues!O5-Expenses!O5</f>
        <v>172</v>
      </c>
      <c r="P5" s="324">
        <f>Revenues!P5-Expenses!P5</f>
        <v>139</v>
      </c>
      <c r="Q5" s="180"/>
      <c r="R5" s="152"/>
    </row>
    <row r="6" spans="1:21">
      <c r="A6" s="152"/>
      <c r="B6" s="163"/>
      <c r="C6" s="171" t="s">
        <v>39</v>
      </c>
      <c r="D6" s="475">
        <f t="shared" ref="D6:D26" si="0">F6+E6</f>
        <v>59</v>
      </c>
      <c r="E6" s="323">
        <f>Revenues!E6-Expenses!E6</f>
        <v>36</v>
      </c>
      <c r="F6" s="324">
        <f>Revenues!F6-Expenses!F6</f>
        <v>23</v>
      </c>
      <c r="G6" s="324"/>
      <c r="H6" s="896">
        <f t="shared" ref="H6:H26" si="1">D6/N6-1</f>
        <v>3.5087719298245723E-2</v>
      </c>
      <c r="I6" s="998">
        <f t="shared" ref="I6:I26" si="2">E6/O6-1</f>
        <v>0.125</v>
      </c>
      <c r="J6" s="324"/>
      <c r="K6" s="324">
        <f>P6+O6+M6+L6</f>
        <v>133</v>
      </c>
      <c r="L6" s="324">
        <f>Revenues!L6-Expenses!L6</f>
        <v>43</v>
      </c>
      <c r="M6" s="324">
        <f>Revenues!M6-Expenses!M6</f>
        <v>33</v>
      </c>
      <c r="N6" s="475">
        <f t="shared" ref="N6:N26" si="3">P6+O6</f>
        <v>57</v>
      </c>
      <c r="O6" s="323">
        <f>Revenues!O6-Expenses!O6</f>
        <v>32</v>
      </c>
      <c r="P6" s="324">
        <f>Revenues!P6-Expenses!P6</f>
        <v>25</v>
      </c>
      <c r="Q6" s="180"/>
      <c r="R6" s="152"/>
    </row>
    <row r="7" spans="1:21">
      <c r="A7" s="152"/>
      <c r="B7" s="163"/>
      <c r="C7" s="171" t="s">
        <v>48</v>
      </c>
      <c r="D7" s="475">
        <f t="shared" si="0"/>
        <v>-14</v>
      </c>
      <c r="E7" s="350">
        <f>Revenues!E7-Expenses!E7</f>
        <v>-6</v>
      </c>
      <c r="F7" s="347">
        <f>Revenues!F7-Expenses!F7</f>
        <v>-8</v>
      </c>
      <c r="G7" s="347"/>
      <c r="H7" s="896">
        <f t="shared" si="1"/>
        <v>7.6923076923076872E-2</v>
      </c>
      <c r="I7" s="778">
        <f t="shared" si="2"/>
        <v>0</v>
      </c>
      <c r="J7" s="347"/>
      <c r="K7" s="347">
        <f>P7+O7+M7+L7</f>
        <v>-6</v>
      </c>
      <c r="L7" s="347">
        <f>Revenues!L7-Expenses!L7</f>
        <v>10</v>
      </c>
      <c r="M7" s="347">
        <f>Revenues!M7-Expenses!M7</f>
        <v>-3</v>
      </c>
      <c r="N7" s="475">
        <f t="shared" si="3"/>
        <v>-13</v>
      </c>
      <c r="O7" s="350">
        <f>Revenues!O7-Expenses!O7</f>
        <v>-6</v>
      </c>
      <c r="P7" s="347">
        <f>Revenues!P7-Expenses!P7</f>
        <v>-7</v>
      </c>
      <c r="Q7" s="180"/>
      <c r="R7" s="152"/>
      <c r="S7" s="173"/>
    </row>
    <row r="8" spans="1:21">
      <c r="A8" s="152"/>
      <c r="B8" s="163"/>
      <c r="C8" s="171" t="s">
        <v>478</v>
      </c>
      <c r="D8" s="475">
        <f t="shared" si="0"/>
        <v>0</v>
      </c>
      <c r="E8" s="350">
        <f>Revenues!E8-Expenses!E8</f>
        <v>0</v>
      </c>
      <c r="F8" s="347">
        <f>Revenues!F8-Expenses!F8</f>
        <v>0</v>
      </c>
      <c r="G8" s="347"/>
      <c r="H8" s="896" t="s">
        <v>574</v>
      </c>
      <c r="I8" s="778" t="s">
        <v>574</v>
      </c>
      <c r="J8" s="347"/>
      <c r="K8" s="347">
        <f>P8+O8+M8+L8</f>
        <v>1</v>
      </c>
      <c r="L8" s="347">
        <f>Revenues!L8-Expenses!L8</f>
        <v>2</v>
      </c>
      <c r="M8" s="347">
        <f>Revenues!M8-Expenses!M8</f>
        <v>-1</v>
      </c>
      <c r="N8" s="475">
        <f t="shared" si="3"/>
        <v>0</v>
      </c>
      <c r="O8" s="350">
        <f>Revenues!O8-Expenses!O8</f>
        <v>0</v>
      </c>
      <c r="P8" s="347">
        <f>Revenues!P8-Expenses!P8</f>
        <v>0</v>
      </c>
      <c r="Q8" s="180"/>
      <c r="R8" s="152"/>
      <c r="S8" s="173"/>
    </row>
    <row r="9" spans="1:21" s="172" customFormat="1">
      <c r="A9" s="155"/>
      <c r="B9" s="142"/>
      <c r="C9" s="142" t="s">
        <v>40</v>
      </c>
      <c r="D9" s="476">
        <f t="shared" si="0"/>
        <v>370</v>
      </c>
      <c r="E9" s="464">
        <f>Revenues!E9-Expenses!E9</f>
        <v>206</v>
      </c>
      <c r="F9" s="329">
        <f>Revenues!F9-Expenses!F9</f>
        <v>164</v>
      </c>
      <c r="G9" s="329"/>
      <c r="H9" s="897">
        <f t="shared" si="1"/>
        <v>4.2253521126760507E-2</v>
      </c>
      <c r="I9" s="779">
        <f t="shared" si="2"/>
        <v>4.0404040404040442E-2</v>
      </c>
      <c r="J9" s="329"/>
      <c r="K9" s="329">
        <f>K5+K6+K7+K8</f>
        <v>826</v>
      </c>
      <c r="L9" s="329">
        <f>L5+L6+L7+L8</f>
        <v>252</v>
      </c>
      <c r="M9" s="329">
        <f>M5+M6+M7+M8</f>
        <v>219</v>
      </c>
      <c r="N9" s="476">
        <f t="shared" si="3"/>
        <v>355</v>
      </c>
      <c r="O9" s="464">
        <f>O5+O6+O7+O8</f>
        <v>198</v>
      </c>
      <c r="P9" s="329">
        <f>P5+P6+P7+P8</f>
        <v>157</v>
      </c>
      <c r="Q9" s="139"/>
      <c r="R9" s="155"/>
    </row>
    <row r="10" spans="1:21" s="172" customFormat="1">
      <c r="A10" s="155"/>
      <c r="B10" s="142"/>
      <c r="C10" s="142"/>
      <c r="D10" s="476"/>
      <c r="E10" s="464"/>
      <c r="F10" s="329"/>
      <c r="G10" s="329"/>
      <c r="H10" s="897"/>
      <c r="I10" s="779"/>
      <c r="J10" s="329"/>
      <c r="K10" s="329"/>
      <c r="L10" s="329"/>
      <c r="M10" s="329"/>
      <c r="N10" s="476"/>
      <c r="O10" s="464"/>
      <c r="P10" s="329"/>
      <c r="Q10" s="139"/>
      <c r="R10" s="155"/>
    </row>
    <row r="11" spans="1:21">
      <c r="A11" s="152"/>
      <c r="B11" s="163"/>
      <c r="C11" s="163" t="s">
        <v>421</v>
      </c>
      <c r="D11" s="475">
        <f t="shared" si="0"/>
        <v>187</v>
      </c>
      <c r="E11" s="350">
        <f>Revenues!E11-Expenses!E11</f>
        <v>112</v>
      </c>
      <c r="F11" s="347">
        <f>Revenues!F11-Expenses!F11</f>
        <v>75</v>
      </c>
      <c r="G11" s="324"/>
      <c r="H11" s="982">
        <f t="shared" si="1"/>
        <v>-0.24899598393574296</v>
      </c>
      <c r="I11" s="778">
        <f t="shared" si="2"/>
        <v>-8.1967213114754078E-2</v>
      </c>
      <c r="J11" s="324"/>
      <c r="K11" s="347">
        <f>P11+O11+M11+L11</f>
        <v>472</v>
      </c>
      <c r="L11" s="347">
        <f>Revenues!L11-Expenses!L11</f>
        <v>103</v>
      </c>
      <c r="M11" s="347">
        <f>Revenues!M11-Expenses!M11</f>
        <v>120</v>
      </c>
      <c r="N11" s="475">
        <f t="shared" si="3"/>
        <v>249</v>
      </c>
      <c r="O11" s="350">
        <f>Revenues!O11-Expenses!O11</f>
        <v>122</v>
      </c>
      <c r="P11" s="347">
        <f>Revenues!P11-Expenses!P11</f>
        <v>127</v>
      </c>
      <c r="Q11" s="310"/>
      <c r="R11" s="152"/>
    </row>
    <row r="12" spans="1:21">
      <c r="A12" s="152"/>
      <c r="B12" s="163"/>
      <c r="C12" s="171" t="s">
        <v>422</v>
      </c>
      <c r="D12" s="475">
        <f t="shared" si="0"/>
        <v>66</v>
      </c>
      <c r="E12" s="350">
        <f>Revenues!E12-Expenses!E12</f>
        <v>19</v>
      </c>
      <c r="F12" s="347">
        <f>Revenues!F12-Expenses!F12</f>
        <v>47</v>
      </c>
      <c r="G12" s="324"/>
      <c r="H12" s="982">
        <f t="shared" si="1"/>
        <v>-0.57961783439490444</v>
      </c>
      <c r="I12" s="998">
        <f t="shared" si="2"/>
        <v>-0.76543209876543217</v>
      </c>
      <c r="J12" s="324"/>
      <c r="K12" s="347">
        <f>P12+O12+M12+L12</f>
        <v>275</v>
      </c>
      <c r="L12" s="347">
        <f>Revenues!L12-Expenses!L12</f>
        <v>47</v>
      </c>
      <c r="M12" s="347">
        <f>Revenues!M12-Expenses!M12</f>
        <v>71</v>
      </c>
      <c r="N12" s="475">
        <f t="shared" si="3"/>
        <v>157</v>
      </c>
      <c r="O12" s="350">
        <f>Revenues!O12-Expenses!O12</f>
        <v>81</v>
      </c>
      <c r="P12" s="347">
        <f>Revenues!P12-Expenses!P12</f>
        <v>76</v>
      </c>
      <c r="Q12" s="180"/>
      <c r="R12" s="152"/>
    </row>
    <row r="13" spans="1:21">
      <c r="A13" s="152"/>
      <c r="B13" s="163"/>
      <c r="C13" s="171" t="s">
        <v>41</v>
      </c>
      <c r="D13" s="475">
        <f t="shared" si="0"/>
        <v>340</v>
      </c>
      <c r="E13" s="350">
        <f>Revenues!E13-Expenses!E13</f>
        <v>172</v>
      </c>
      <c r="F13" s="347">
        <f>Revenues!F13-Expenses!F13</f>
        <v>168</v>
      </c>
      <c r="G13" s="324"/>
      <c r="H13" s="896">
        <f t="shared" si="1"/>
        <v>-2.9325513196480912E-3</v>
      </c>
      <c r="I13" s="778">
        <f t="shared" si="2"/>
        <v>-1.1494252873563204E-2</v>
      </c>
      <c r="J13" s="324"/>
      <c r="K13" s="347">
        <f>P13+O13+M13+L13</f>
        <v>672</v>
      </c>
      <c r="L13" s="347">
        <f>Revenues!L13-Expenses!L13</f>
        <v>148</v>
      </c>
      <c r="M13" s="347">
        <f>Revenues!M13-Expenses!M13</f>
        <v>183</v>
      </c>
      <c r="N13" s="475">
        <f t="shared" si="3"/>
        <v>341</v>
      </c>
      <c r="O13" s="350">
        <f>Revenues!O13-Expenses!O13</f>
        <v>174</v>
      </c>
      <c r="P13" s="347">
        <f>Revenues!P13-Expenses!P13</f>
        <v>167</v>
      </c>
      <c r="Q13" s="180"/>
      <c r="R13" s="152"/>
    </row>
    <row r="14" spans="1:21">
      <c r="A14" s="152"/>
      <c r="B14" s="163"/>
      <c r="C14" s="171" t="s">
        <v>429</v>
      </c>
      <c r="D14" s="475">
        <f t="shared" si="0"/>
        <v>320</v>
      </c>
      <c r="E14" s="350">
        <f>Revenues!E14-Expenses!E14</f>
        <v>140</v>
      </c>
      <c r="F14" s="347">
        <f>Revenues!F14-Expenses!F14</f>
        <v>180</v>
      </c>
      <c r="G14" s="324"/>
      <c r="H14" s="982">
        <f t="shared" si="1"/>
        <v>-0.22705314009661837</v>
      </c>
      <c r="I14" s="998">
        <f t="shared" si="2"/>
        <v>-0.30693069306930698</v>
      </c>
      <c r="J14" s="324"/>
      <c r="K14" s="347">
        <f>P14+O14+M14+L14</f>
        <v>818</v>
      </c>
      <c r="L14" s="347">
        <f>Revenues!L14-Expenses!L14</f>
        <v>226</v>
      </c>
      <c r="M14" s="347">
        <f>Revenues!M14-Expenses!M14</f>
        <v>178</v>
      </c>
      <c r="N14" s="475">
        <f t="shared" si="3"/>
        <v>414</v>
      </c>
      <c r="O14" s="350">
        <f>Revenues!O14-Expenses!O14</f>
        <v>202</v>
      </c>
      <c r="P14" s="347">
        <f>Revenues!P14-Expenses!P14</f>
        <v>212</v>
      </c>
      <c r="Q14" s="180"/>
      <c r="R14" s="152"/>
    </row>
    <row r="15" spans="1:21">
      <c r="A15" s="152"/>
      <c r="B15" s="163"/>
      <c r="C15" s="171" t="s">
        <v>478</v>
      </c>
      <c r="D15" s="475">
        <f t="shared" si="0"/>
        <v>-10</v>
      </c>
      <c r="E15" s="350">
        <f>Revenues!E15-Expenses!E15</f>
        <v>-8</v>
      </c>
      <c r="F15" s="347">
        <f>Revenues!F15-Expenses!F15</f>
        <v>-2</v>
      </c>
      <c r="G15" s="324"/>
      <c r="H15" s="982">
        <f t="shared" si="1"/>
        <v>0.11111111111111116</v>
      </c>
      <c r="I15" s="998">
        <f t="shared" si="2"/>
        <v>0.14285714285714279</v>
      </c>
      <c r="J15" s="324"/>
      <c r="K15" s="347">
        <f>P15+O15+M15+L15</f>
        <v>-17</v>
      </c>
      <c r="L15" s="347">
        <f>Revenues!L15-Expenses!L15</f>
        <v>-4</v>
      </c>
      <c r="M15" s="347">
        <f>Revenues!M15-Expenses!M15</f>
        <v>-4</v>
      </c>
      <c r="N15" s="475">
        <f t="shared" si="3"/>
        <v>-9</v>
      </c>
      <c r="O15" s="350">
        <f>Revenues!O15-Expenses!O15</f>
        <v>-7</v>
      </c>
      <c r="P15" s="347">
        <f>Revenues!P15-Expenses!P15</f>
        <v>-2</v>
      </c>
      <c r="Q15" s="180"/>
      <c r="R15" s="152"/>
    </row>
    <row r="16" spans="1:21" s="172" customFormat="1">
      <c r="A16" s="311"/>
      <c r="B16" s="215"/>
      <c r="C16" s="143" t="s">
        <v>269</v>
      </c>
      <c r="D16" s="476">
        <f t="shared" si="0"/>
        <v>903</v>
      </c>
      <c r="E16" s="338">
        <f>Revenues!E16-Expenses!E16</f>
        <v>435</v>
      </c>
      <c r="F16" s="329">
        <f>Revenues!F16-Expenses!F16</f>
        <v>468</v>
      </c>
      <c r="G16" s="329"/>
      <c r="H16" s="860">
        <f t="shared" si="1"/>
        <v>-0.21614583333333337</v>
      </c>
      <c r="I16" s="997">
        <f t="shared" si="2"/>
        <v>-0.23951048951048948</v>
      </c>
      <c r="J16" s="329"/>
      <c r="K16" s="329">
        <f>K11+K12+K13+K14+K15</f>
        <v>2220</v>
      </c>
      <c r="L16" s="329">
        <f>L11+L12+L13+L14+L15</f>
        <v>520</v>
      </c>
      <c r="M16" s="329">
        <f>M11+M12+M13+M14+M15</f>
        <v>548</v>
      </c>
      <c r="N16" s="476">
        <f t="shared" si="3"/>
        <v>1152</v>
      </c>
      <c r="O16" s="338">
        <f>O11+O12+O13+O14+O15</f>
        <v>572</v>
      </c>
      <c r="P16" s="329">
        <f>P11+P12+P13+P14+P15</f>
        <v>580</v>
      </c>
      <c r="Q16" s="312"/>
      <c r="R16" s="311"/>
      <c r="U16" s="182"/>
    </row>
    <row r="17" spans="1:19">
      <c r="A17" s="197"/>
      <c r="B17" s="307"/>
      <c r="C17" s="143"/>
      <c r="D17" s="475"/>
      <c r="E17" s="336"/>
      <c r="F17" s="324"/>
      <c r="G17" s="324"/>
      <c r="H17" s="896"/>
      <c r="I17" s="778"/>
      <c r="J17" s="324"/>
      <c r="K17" s="324"/>
      <c r="L17" s="324"/>
      <c r="M17" s="324"/>
      <c r="N17" s="475"/>
      <c r="O17" s="336"/>
      <c r="P17" s="324"/>
      <c r="Q17" s="308"/>
      <c r="R17" s="197"/>
    </row>
    <row r="18" spans="1:19" ht="14.25">
      <c r="A18" s="152"/>
      <c r="B18" s="163"/>
      <c r="C18" s="171" t="s">
        <v>561</v>
      </c>
      <c r="D18" s="475">
        <f t="shared" si="0"/>
        <v>-25</v>
      </c>
      <c r="E18" s="350">
        <f>Revenues!E18-Expenses!E18</f>
        <v>-3</v>
      </c>
      <c r="F18" s="347">
        <f>Revenues!F18-Expenses!F18</f>
        <v>-22</v>
      </c>
      <c r="G18" s="324"/>
      <c r="H18" s="982">
        <f t="shared" si="1"/>
        <v>-0.13793103448275867</v>
      </c>
      <c r="I18" s="998">
        <f t="shared" si="2"/>
        <v>-0.86363636363636365</v>
      </c>
      <c r="J18" s="324"/>
      <c r="K18" s="347">
        <f>P18+O18+M18+L18</f>
        <v>-445</v>
      </c>
      <c r="L18" s="347">
        <f>Revenues!L18-Expenses!L18</f>
        <v>-324</v>
      </c>
      <c r="M18" s="347">
        <f>Revenues!M18-Expenses!M18</f>
        <v>-92</v>
      </c>
      <c r="N18" s="475">
        <f t="shared" si="3"/>
        <v>-29</v>
      </c>
      <c r="O18" s="350">
        <f>Revenues!O18-Expenses!O18</f>
        <v>-22</v>
      </c>
      <c r="P18" s="347">
        <f>Revenues!P18-Expenses!P18</f>
        <v>-7</v>
      </c>
      <c r="Q18" s="308"/>
      <c r="R18" s="152"/>
    </row>
    <row r="19" spans="1:19">
      <c r="A19" s="152"/>
      <c r="B19" s="163"/>
      <c r="C19" s="171" t="s">
        <v>77</v>
      </c>
      <c r="D19" s="475">
        <f t="shared" si="0"/>
        <v>0</v>
      </c>
      <c r="E19" s="350">
        <f>Revenues!E19-Expenses!E19</f>
        <v>0</v>
      </c>
      <c r="F19" s="347">
        <f>Revenues!F19-Expenses!F19</f>
        <v>0</v>
      </c>
      <c r="G19" s="347"/>
      <c r="H19" s="982">
        <f t="shared" si="1"/>
        <v>-1</v>
      </c>
      <c r="I19" s="998">
        <f t="shared" si="2"/>
        <v>-1</v>
      </c>
      <c r="J19" s="347"/>
      <c r="K19" s="347">
        <f>P19+O19+M19+L19</f>
        <v>0</v>
      </c>
      <c r="L19" s="347">
        <f>Revenues!L19-Expenses!L19</f>
        <v>0</v>
      </c>
      <c r="M19" s="347">
        <f>Revenues!M19-Expenses!M19</f>
        <v>-1</v>
      </c>
      <c r="N19" s="475">
        <f t="shared" si="3"/>
        <v>1</v>
      </c>
      <c r="O19" s="350">
        <f>Revenues!O19-Expenses!O19</f>
        <v>1</v>
      </c>
      <c r="P19" s="347">
        <f>Revenues!P19-Expenses!P19</f>
        <v>0</v>
      </c>
      <c r="Q19" s="308"/>
      <c r="R19" s="152"/>
    </row>
    <row r="20" spans="1:19" s="172" customFormat="1">
      <c r="A20" s="155"/>
      <c r="B20" s="142"/>
      <c r="C20" s="143" t="s">
        <v>212</v>
      </c>
      <c r="D20" s="476">
        <f t="shared" si="0"/>
        <v>878</v>
      </c>
      <c r="E20" s="338">
        <f>Revenues!E20-Expenses!E20</f>
        <v>432</v>
      </c>
      <c r="F20" s="329">
        <f>Revenues!F20-Expenses!F20</f>
        <v>446</v>
      </c>
      <c r="G20" s="329"/>
      <c r="H20" s="860">
        <f t="shared" si="1"/>
        <v>-0.21886120996441283</v>
      </c>
      <c r="I20" s="997">
        <f t="shared" si="2"/>
        <v>-0.21597096188747733</v>
      </c>
      <c r="J20" s="329"/>
      <c r="K20" s="329">
        <f>K16+K18+K19</f>
        <v>1775</v>
      </c>
      <c r="L20" s="329">
        <f>L16+L18+L19</f>
        <v>196</v>
      </c>
      <c r="M20" s="329">
        <f>M16+M18+M19</f>
        <v>455</v>
      </c>
      <c r="N20" s="476">
        <f t="shared" si="3"/>
        <v>1124</v>
      </c>
      <c r="O20" s="338">
        <f>O16+O18+O19</f>
        <v>551</v>
      </c>
      <c r="P20" s="329">
        <f>P16+P18+P19</f>
        <v>573</v>
      </c>
      <c r="Q20" s="139"/>
      <c r="R20" s="155"/>
    </row>
    <row r="21" spans="1:19" s="172" customFormat="1">
      <c r="A21" s="155"/>
      <c r="B21" s="142"/>
      <c r="C21" s="143"/>
      <c r="D21" s="476"/>
      <c r="E21" s="338"/>
      <c r="F21" s="329"/>
      <c r="G21" s="329"/>
      <c r="H21" s="897"/>
      <c r="I21" s="779"/>
      <c r="J21" s="329"/>
      <c r="K21" s="329"/>
      <c r="L21" s="329"/>
      <c r="M21" s="329"/>
      <c r="N21" s="476"/>
      <c r="O21" s="338"/>
      <c r="P21" s="329"/>
      <c r="Q21" s="139"/>
      <c r="R21" s="155"/>
    </row>
    <row r="22" spans="1:19" s="172" customFormat="1">
      <c r="A22" s="155"/>
      <c r="B22" s="142"/>
      <c r="C22" s="179" t="s">
        <v>234</v>
      </c>
      <c r="D22" s="476">
        <f t="shared" si="0"/>
        <v>4</v>
      </c>
      <c r="E22" s="328">
        <f>Revenues!E22-Expenses!E22</f>
        <v>2</v>
      </c>
      <c r="F22" s="334">
        <f>Revenues!F22-Expenses!F22</f>
        <v>2</v>
      </c>
      <c r="G22" s="330"/>
      <c r="H22" s="860">
        <f t="shared" si="1"/>
        <v>-0.4285714285714286</v>
      </c>
      <c r="I22" s="997">
        <f t="shared" si="2"/>
        <v>-0.6</v>
      </c>
      <c r="J22" s="330"/>
      <c r="K22" s="334">
        <f>P22+O22+M22+L22</f>
        <v>11</v>
      </c>
      <c r="L22" s="334">
        <f>Revenues!L22-Expenses!L22</f>
        <v>2</v>
      </c>
      <c r="M22" s="334">
        <f>Revenues!M22-Expenses!M22</f>
        <v>2</v>
      </c>
      <c r="N22" s="476">
        <f t="shared" si="3"/>
        <v>7</v>
      </c>
      <c r="O22" s="328">
        <f>Revenues!O22-Expenses!O22</f>
        <v>5</v>
      </c>
      <c r="P22" s="334">
        <f>Revenues!P22-Expenses!P22</f>
        <v>2</v>
      </c>
      <c r="Q22" s="312"/>
      <c r="R22" s="155"/>
    </row>
    <row r="23" spans="1:19" s="172" customFormat="1">
      <c r="A23" s="155"/>
      <c r="B23" s="142"/>
      <c r="C23" s="142"/>
      <c r="D23" s="476"/>
      <c r="E23" s="338"/>
      <c r="F23" s="329"/>
      <c r="G23" s="329"/>
      <c r="H23" s="897"/>
      <c r="I23" s="779"/>
      <c r="J23" s="329"/>
      <c r="K23" s="329"/>
      <c r="L23" s="329"/>
      <c r="M23" s="329"/>
      <c r="N23" s="476"/>
      <c r="O23" s="338"/>
      <c r="P23" s="329"/>
      <c r="Q23" s="139"/>
      <c r="R23" s="155"/>
    </row>
    <row r="24" spans="1:19" s="172" customFormat="1">
      <c r="A24" s="155"/>
      <c r="B24" s="142"/>
      <c r="C24" s="142" t="s">
        <v>42</v>
      </c>
      <c r="D24" s="476">
        <f t="shared" si="0"/>
        <v>-97</v>
      </c>
      <c r="E24" s="328">
        <f>Revenues!E24-Expenses!E24</f>
        <v>-49</v>
      </c>
      <c r="F24" s="334">
        <f>Revenues!F24-Expenses!F24</f>
        <v>-48</v>
      </c>
      <c r="G24" s="518"/>
      <c r="H24" s="897" t="s">
        <v>576</v>
      </c>
      <c r="I24" s="779" t="s">
        <v>576</v>
      </c>
      <c r="J24" s="518"/>
      <c r="K24" s="334">
        <f>P24+O24+M24+L24</f>
        <v>-63</v>
      </c>
      <c r="L24" s="334">
        <f>Revenues!L24-Expenses!L24</f>
        <v>-14</v>
      </c>
      <c r="M24" s="334">
        <f>Revenues!M24-Expenses!M24</f>
        <v>-19</v>
      </c>
      <c r="N24" s="476">
        <f t="shared" si="3"/>
        <v>-30</v>
      </c>
      <c r="O24" s="328">
        <f>Revenues!O24-Expenses!O24</f>
        <v>-10</v>
      </c>
      <c r="P24" s="334">
        <f>Revenues!P24-Expenses!P24</f>
        <v>-20</v>
      </c>
      <c r="Q24" s="139"/>
      <c r="R24" s="155"/>
    </row>
    <row r="25" spans="1:19" s="172" customFormat="1">
      <c r="A25" s="155"/>
      <c r="B25" s="142"/>
      <c r="C25" s="142"/>
      <c r="D25" s="476"/>
      <c r="E25" s="328"/>
      <c r="F25" s="329"/>
      <c r="G25" s="346"/>
      <c r="H25" s="897"/>
      <c r="I25" s="779"/>
      <c r="J25" s="346"/>
      <c r="K25" s="329"/>
      <c r="L25" s="329"/>
      <c r="M25" s="329"/>
      <c r="N25" s="476"/>
      <c r="O25" s="328"/>
      <c r="P25" s="329"/>
      <c r="Q25" s="139"/>
      <c r="R25" s="155"/>
    </row>
    <row r="26" spans="1:19" s="172" customFormat="1">
      <c r="A26" s="155"/>
      <c r="B26" s="142"/>
      <c r="C26" s="142" t="s">
        <v>344</v>
      </c>
      <c r="D26" s="476">
        <f t="shared" si="0"/>
        <v>1155</v>
      </c>
      <c r="E26" s="338">
        <f>Revenues!E28-Expenses!E28</f>
        <v>591</v>
      </c>
      <c r="F26" s="329">
        <f>Revenues!F28-Expenses!F28</f>
        <v>564</v>
      </c>
      <c r="G26" s="346"/>
      <c r="H26" s="860">
        <f t="shared" si="1"/>
        <v>-0.20673076923076927</v>
      </c>
      <c r="I26" s="997">
        <f t="shared" si="2"/>
        <v>-0.20564516129032262</v>
      </c>
      <c r="J26" s="346"/>
      <c r="K26" s="329">
        <f>K9+K22+K20+K24</f>
        <v>2549</v>
      </c>
      <c r="L26" s="329">
        <f>L9+L22+L20+L24</f>
        <v>436</v>
      </c>
      <c r="M26" s="329">
        <f>M9+M22+M20+M24</f>
        <v>657</v>
      </c>
      <c r="N26" s="476">
        <f t="shared" si="3"/>
        <v>1456</v>
      </c>
      <c r="O26" s="338">
        <f>O9+O22+O20+O24</f>
        <v>744</v>
      </c>
      <c r="P26" s="329">
        <f>P9+P22+P20+P24</f>
        <v>712</v>
      </c>
      <c r="Q26" s="139"/>
      <c r="R26" s="155"/>
    </row>
    <row r="27" spans="1:19">
      <c r="A27" s="152"/>
      <c r="B27" s="163"/>
      <c r="C27" s="142"/>
      <c r="D27" s="167"/>
      <c r="E27" s="191"/>
      <c r="F27" s="163"/>
      <c r="G27" s="170"/>
      <c r="H27" s="893"/>
      <c r="I27" s="776"/>
      <c r="J27" s="170"/>
      <c r="K27" s="163"/>
      <c r="L27" s="163"/>
      <c r="M27" s="163"/>
      <c r="N27" s="167"/>
      <c r="O27" s="191"/>
      <c r="P27" s="163"/>
      <c r="Q27" s="142"/>
      <c r="R27" s="152"/>
    </row>
    <row r="28" spans="1:19" ht="9" customHeight="1">
      <c r="A28" s="152"/>
      <c r="B28" s="152"/>
      <c r="C28" s="152"/>
      <c r="D28" s="488"/>
      <c r="E28" s="152"/>
      <c r="F28" s="152"/>
      <c r="G28" s="152"/>
      <c r="H28" s="153"/>
      <c r="I28" s="153"/>
      <c r="J28" s="152"/>
      <c r="K28" s="152"/>
      <c r="L28" s="152"/>
      <c r="M28" s="152"/>
      <c r="N28" s="488"/>
      <c r="O28" s="152"/>
      <c r="P28" s="152"/>
      <c r="Q28" s="152"/>
      <c r="R28" s="152"/>
    </row>
    <row r="29" spans="1:19" ht="14.25">
      <c r="A29" s="168"/>
      <c r="B29" s="184" t="s">
        <v>562</v>
      </c>
      <c r="C29" s="168"/>
      <c r="D29" s="289"/>
      <c r="E29" s="168"/>
      <c r="F29" s="168"/>
      <c r="G29" s="168"/>
      <c r="H29" s="169"/>
      <c r="I29" s="169"/>
      <c r="J29" s="168"/>
      <c r="K29" s="168"/>
      <c r="L29" s="168"/>
      <c r="M29" s="168"/>
      <c r="N29" s="289"/>
      <c r="O29" s="168"/>
      <c r="P29" s="168"/>
      <c r="Q29" s="168"/>
      <c r="R29" s="188"/>
    </row>
    <row r="30" spans="1:19" ht="14.25">
      <c r="A30" s="168"/>
      <c r="B30" s="184"/>
      <c r="C30" s="168"/>
      <c r="D30" s="289"/>
      <c r="E30" s="168"/>
      <c r="F30" s="168"/>
      <c r="G30" s="168"/>
      <c r="H30" s="169"/>
      <c r="I30" s="169"/>
      <c r="J30" s="168"/>
      <c r="K30" s="168"/>
      <c r="L30" s="168"/>
      <c r="M30" s="168"/>
      <c r="N30" s="289"/>
      <c r="O30" s="168"/>
      <c r="P30" s="168"/>
      <c r="Q30" s="168"/>
      <c r="R30" s="188"/>
    </row>
    <row r="31" spans="1:19" ht="9" customHeight="1">
      <c r="A31" s="152"/>
      <c r="B31" s="152"/>
      <c r="C31" s="152"/>
      <c r="D31" s="488"/>
      <c r="E31" s="152"/>
      <c r="F31" s="152"/>
      <c r="G31" s="152"/>
      <c r="H31" s="153"/>
      <c r="I31" s="153"/>
      <c r="J31" s="152"/>
      <c r="K31" s="152"/>
      <c r="L31" s="152"/>
      <c r="M31" s="152"/>
      <c r="N31" s="488"/>
      <c r="O31" s="152"/>
      <c r="P31" s="152"/>
      <c r="Q31" s="152"/>
      <c r="R31" s="152"/>
    </row>
    <row r="32" spans="1:19">
      <c r="A32" s="155"/>
      <c r="B32" s="160"/>
      <c r="C32" s="157" t="s">
        <v>49</v>
      </c>
      <c r="D32" s="233" t="s">
        <v>533</v>
      </c>
      <c r="E32" s="159" t="s">
        <v>532</v>
      </c>
      <c r="F32" s="160" t="s">
        <v>436</v>
      </c>
      <c r="G32" s="160"/>
      <c r="H32" s="893"/>
      <c r="I32" s="776"/>
      <c r="J32" s="160"/>
      <c r="K32" s="127">
        <v>2011</v>
      </c>
      <c r="L32" s="160" t="s">
        <v>390</v>
      </c>
      <c r="M32" s="160" t="s">
        <v>356</v>
      </c>
      <c r="N32" s="233" t="s">
        <v>531</v>
      </c>
      <c r="O32" s="159" t="s">
        <v>312</v>
      </c>
      <c r="P32" s="160" t="s">
        <v>302</v>
      </c>
      <c r="Q32" s="302"/>
      <c r="R32" s="155"/>
      <c r="S32" s="193"/>
    </row>
    <row r="33" spans="1:19">
      <c r="A33" s="155"/>
      <c r="B33" s="160"/>
      <c r="C33" s="187" t="s">
        <v>52</v>
      </c>
      <c r="D33" s="158"/>
      <c r="E33" s="159"/>
      <c r="F33" s="163"/>
      <c r="G33" s="163"/>
      <c r="H33" s="894"/>
      <c r="I33" s="777"/>
      <c r="J33" s="163"/>
      <c r="K33" s="163"/>
      <c r="L33" s="163"/>
      <c r="M33" s="163"/>
      <c r="N33" s="158"/>
      <c r="O33" s="159"/>
      <c r="P33" s="163"/>
      <c r="Q33" s="163"/>
      <c r="R33" s="155"/>
      <c r="S33" s="193"/>
    </row>
    <row r="34" spans="1:19">
      <c r="A34" s="152"/>
      <c r="B34" s="163"/>
      <c r="C34" s="163"/>
      <c r="D34" s="484"/>
      <c r="E34" s="485"/>
      <c r="F34" s="487"/>
      <c r="G34" s="163"/>
      <c r="H34" s="903"/>
      <c r="I34" s="785"/>
      <c r="J34" s="309"/>
      <c r="K34" s="487"/>
      <c r="L34" s="487"/>
      <c r="M34" s="487"/>
      <c r="N34" s="484"/>
      <c r="O34" s="485"/>
      <c r="P34" s="487"/>
      <c r="Q34" s="309"/>
      <c r="R34" s="152"/>
      <c r="S34" s="193"/>
    </row>
    <row r="35" spans="1:19">
      <c r="A35" s="152"/>
      <c r="B35" s="170"/>
      <c r="C35" s="171" t="s">
        <v>38</v>
      </c>
      <c r="D35" s="326">
        <f>D5/Revenues!D5</f>
        <v>0.19865525672371639</v>
      </c>
      <c r="E35" s="327">
        <f>E5/Revenues!E5</f>
        <v>0.20902612826603326</v>
      </c>
      <c r="F35" s="353">
        <f>F5/Revenues!F5</f>
        <v>0.18765743073047858</v>
      </c>
      <c r="G35" s="324"/>
      <c r="H35" s="896"/>
      <c r="I35" s="778"/>
      <c r="J35" s="524"/>
      <c r="K35" s="353">
        <f>K5/Revenues!K5</f>
        <v>0.21523280912735121</v>
      </c>
      <c r="L35" s="353">
        <f>L5/Revenues!L5</f>
        <v>0.23763570566948131</v>
      </c>
      <c r="M35" s="353">
        <f>M5/Revenues!M5</f>
        <v>0.22673031026252982</v>
      </c>
      <c r="N35" s="326">
        <f>N5/Revenues!N5</f>
        <v>0.19733502538071065</v>
      </c>
      <c r="O35" s="327">
        <f>O5/Revenues!O5</f>
        <v>0.21419676214196762</v>
      </c>
      <c r="P35" s="353">
        <f>P5/Revenues!P5</f>
        <v>0.17981888745148772</v>
      </c>
      <c r="Q35" s="180"/>
      <c r="R35" s="152"/>
      <c r="S35" s="193"/>
    </row>
    <row r="36" spans="1:19">
      <c r="A36" s="152"/>
      <c r="B36" s="170"/>
      <c r="C36" s="171" t="s">
        <v>39</v>
      </c>
      <c r="D36" s="326">
        <f>D6/Revenues!D6</f>
        <v>0.14824120603015076</v>
      </c>
      <c r="E36" s="327">
        <f>E6/Revenues!E6</f>
        <v>0.17391304347826086</v>
      </c>
      <c r="F36" s="353">
        <f>F6/Revenues!F6</f>
        <v>0.12041884816753927</v>
      </c>
      <c r="G36" s="324"/>
      <c r="H36" s="896"/>
      <c r="I36" s="778"/>
      <c r="J36" s="524"/>
      <c r="K36" s="353">
        <f>K6/Revenues!K6</f>
        <v>0.17029449423815621</v>
      </c>
      <c r="L36" s="353">
        <f>L6/Revenues!L6</f>
        <v>0.21182266009852216</v>
      </c>
      <c r="M36" s="353">
        <f>M6/Revenues!M6</f>
        <v>0.16666666666666666</v>
      </c>
      <c r="N36" s="326">
        <f>N6/Revenues!N6</f>
        <v>0.15</v>
      </c>
      <c r="O36" s="327">
        <f>O6/Revenues!O6</f>
        <v>0.16494845360824742</v>
      </c>
      <c r="P36" s="353">
        <f>P6/Revenues!P6</f>
        <v>0.13440860215053763</v>
      </c>
      <c r="Q36" s="180"/>
      <c r="R36" s="152"/>
      <c r="S36" s="193"/>
    </row>
    <row r="37" spans="1:19">
      <c r="A37" s="152"/>
      <c r="B37" s="170"/>
      <c r="C37" s="171" t="s">
        <v>48</v>
      </c>
      <c r="D37" s="326">
        <f>D7/Revenues!D7</f>
        <v>-0.11570247933884298</v>
      </c>
      <c r="E37" s="327">
        <f>E7/Revenues!E7</f>
        <v>-9.8360655737704916E-2</v>
      </c>
      <c r="F37" s="353">
        <f>F7/Revenues!F7</f>
        <v>-0.13333333333333333</v>
      </c>
      <c r="G37" s="347"/>
      <c r="H37" s="896"/>
      <c r="I37" s="778"/>
      <c r="J37" s="524"/>
      <c r="K37" s="353">
        <f>K7/Revenues!K7</f>
        <v>-1.9867549668874173E-2</v>
      </c>
      <c r="L37" s="353">
        <f>L7/Revenues!L7</f>
        <v>0.13698630136986301</v>
      </c>
      <c r="M37" s="353">
        <f>M7/Revenues!M7</f>
        <v>-3.7037037037037035E-2</v>
      </c>
      <c r="N37" s="326">
        <f>N7/Revenues!N7</f>
        <v>-8.7837837837837843E-2</v>
      </c>
      <c r="O37" s="327">
        <f>O7/Revenues!O7</f>
        <v>-7.5949367088607597E-2</v>
      </c>
      <c r="P37" s="353">
        <f>P7/Revenues!P7</f>
        <v>-0.10144927536231885</v>
      </c>
      <c r="Q37" s="180"/>
      <c r="R37" s="152"/>
      <c r="S37" s="193"/>
    </row>
    <row r="38" spans="1:19">
      <c r="A38" s="152"/>
      <c r="B38" s="170"/>
      <c r="C38" s="171" t="s">
        <v>478</v>
      </c>
      <c r="D38" s="326">
        <f>D8/Revenues!D8</f>
        <v>0</v>
      </c>
      <c r="E38" s="327">
        <f>E8/Revenues!E8</f>
        <v>0</v>
      </c>
      <c r="F38" s="353">
        <f>F8/Revenues!F8</f>
        <v>0</v>
      </c>
      <c r="G38" s="347"/>
      <c r="H38" s="896"/>
      <c r="I38" s="778"/>
      <c r="J38" s="524"/>
      <c r="K38" s="353">
        <f>K8/Revenues!K8</f>
        <v>-8.4745762711864406E-3</v>
      </c>
      <c r="L38" s="353">
        <f>L8/Revenues!L8</f>
        <v>-6.8965517241379309E-2</v>
      </c>
      <c r="M38" s="353">
        <f>M8/Revenues!M8</f>
        <v>3.3333333333333333E-2</v>
      </c>
      <c r="N38" s="326">
        <f>N8/Revenues!N8</f>
        <v>0</v>
      </c>
      <c r="O38" s="327">
        <f>O8/Revenues!O8</f>
        <v>0</v>
      </c>
      <c r="P38" s="353">
        <f>P8/Revenues!P8</f>
        <v>0</v>
      </c>
      <c r="Q38" s="180"/>
      <c r="R38" s="152"/>
      <c r="S38" s="193"/>
    </row>
    <row r="39" spans="1:19" s="172" customFormat="1">
      <c r="A39" s="155"/>
      <c r="B39" s="142"/>
      <c r="C39" s="142" t="s">
        <v>40</v>
      </c>
      <c r="D39" s="331">
        <f>D9/Revenues!D9</f>
        <v>0.17602283539486205</v>
      </c>
      <c r="E39" s="332">
        <f>E9/Revenues!E9</f>
        <v>0.19038817005545286</v>
      </c>
      <c r="F39" s="354">
        <f>F9/Revenues!F9</f>
        <v>0.16078431372549021</v>
      </c>
      <c r="G39" s="329"/>
      <c r="H39" s="897"/>
      <c r="I39" s="779"/>
      <c r="J39" s="525"/>
      <c r="K39" s="354">
        <f>K9/Revenues!K9</f>
        <v>0.19629277566539924</v>
      </c>
      <c r="L39" s="354">
        <f>L9/Revenues!L9</f>
        <v>0.2342007434944238</v>
      </c>
      <c r="M39" s="354">
        <f>M9/Revenues!M9</f>
        <v>0.20147194112235511</v>
      </c>
      <c r="N39" s="331">
        <f>N9/Revenues!N9</f>
        <v>0.17359413202933985</v>
      </c>
      <c r="O39" s="332">
        <f>O9/Revenues!O9</f>
        <v>0.18947368421052632</v>
      </c>
      <c r="P39" s="354">
        <f>P9/Revenues!P9</f>
        <v>0.157</v>
      </c>
      <c r="Q39" s="139"/>
      <c r="R39" s="155"/>
      <c r="S39" s="182"/>
    </row>
    <row r="40" spans="1:19">
      <c r="A40" s="152"/>
      <c r="B40" s="163"/>
      <c r="C40" s="163"/>
      <c r="D40" s="326"/>
      <c r="E40" s="327"/>
      <c r="F40" s="353"/>
      <c r="G40" s="324"/>
      <c r="H40" s="896"/>
      <c r="I40" s="778"/>
      <c r="J40" s="526"/>
      <c r="K40" s="353"/>
      <c r="L40" s="353"/>
      <c r="M40" s="353"/>
      <c r="N40" s="326"/>
      <c r="O40" s="327"/>
      <c r="P40" s="353"/>
      <c r="Q40" s="310"/>
      <c r="R40" s="152"/>
      <c r="S40" s="193"/>
    </row>
    <row r="41" spans="1:19">
      <c r="A41" s="152"/>
      <c r="B41" s="163"/>
      <c r="C41" s="163" t="s">
        <v>421</v>
      </c>
      <c r="D41" s="326">
        <f>D11/Revenues!D11</f>
        <v>0.21469575200918484</v>
      </c>
      <c r="E41" s="327">
        <f>E11/Revenues!E11</f>
        <v>0.25225225225225223</v>
      </c>
      <c r="F41" s="353">
        <f>F11/Revenues!F11</f>
        <v>0.1756440281030445</v>
      </c>
      <c r="G41" s="324"/>
      <c r="H41" s="896"/>
      <c r="I41" s="778"/>
      <c r="J41" s="526"/>
      <c r="K41" s="353">
        <f>K11/Revenues!K11</f>
        <v>0.24842105263157896</v>
      </c>
      <c r="L41" s="353">
        <f>L11/Revenues!L11</f>
        <v>0.22538293216630198</v>
      </c>
      <c r="M41" s="353">
        <f>M11/Revenues!M11</f>
        <v>0.2536997885835095</v>
      </c>
      <c r="N41" s="326">
        <f>N11/Revenues!N11</f>
        <v>0.25670103092783503</v>
      </c>
      <c r="O41" s="327">
        <f>O11/Revenues!O11</f>
        <v>0.24897959183673468</v>
      </c>
      <c r="P41" s="353">
        <f>P11/Revenues!P11</f>
        <v>0.26458333333333334</v>
      </c>
      <c r="Q41" s="310"/>
      <c r="R41" s="152"/>
      <c r="S41" s="193"/>
    </row>
    <row r="42" spans="1:19">
      <c r="A42" s="152"/>
      <c r="B42" s="163"/>
      <c r="C42" s="171" t="s">
        <v>422</v>
      </c>
      <c r="D42" s="326">
        <f>D12/Revenues!D12</f>
        <v>7.2131147540983612E-2</v>
      </c>
      <c r="E42" s="327">
        <f>E12/Revenues!E12</f>
        <v>4.1575492341356671E-2</v>
      </c>
      <c r="F42" s="353">
        <f>F12/Revenues!F12</f>
        <v>0.10262008733624454</v>
      </c>
      <c r="G42" s="324"/>
      <c r="H42" s="896"/>
      <c r="I42" s="778"/>
      <c r="J42" s="524"/>
      <c r="K42" s="353">
        <f>K12/Revenues!K12</f>
        <v>0.14450867052023122</v>
      </c>
      <c r="L42" s="353">
        <f>L12/Revenues!L12</f>
        <v>9.9365750528541227E-2</v>
      </c>
      <c r="M42" s="353">
        <f>M12/Revenues!M12</f>
        <v>0.15042372881355931</v>
      </c>
      <c r="N42" s="326">
        <f>N12/Revenues!N12</f>
        <v>0.1638830897703549</v>
      </c>
      <c r="O42" s="327">
        <f>O12/Revenues!O12</f>
        <v>0.16910229645093947</v>
      </c>
      <c r="P42" s="353">
        <f>P12/Revenues!P12</f>
        <v>0.15866388308977036</v>
      </c>
      <c r="Q42" s="180"/>
      <c r="R42" s="152"/>
      <c r="S42" s="193"/>
    </row>
    <row r="43" spans="1:19">
      <c r="A43" s="152"/>
      <c r="B43" s="163"/>
      <c r="C43" s="171" t="s">
        <v>41</v>
      </c>
      <c r="D43" s="326">
        <f>D13/Revenues!D13</f>
        <v>0.28356964136780649</v>
      </c>
      <c r="E43" s="327">
        <f>E13/Revenues!E13</f>
        <v>0.28618968386023297</v>
      </c>
      <c r="F43" s="353">
        <f>F13/Revenues!F13</f>
        <v>0.28093645484949831</v>
      </c>
      <c r="G43" s="324"/>
      <c r="H43" s="896"/>
      <c r="I43" s="778"/>
      <c r="J43" s="524"/>
      <c r="K43" s="353">
        <f>K13/Revenues!K13</f>
        <v>0.27620221948212081</v>
      </c>
      <c r="L43" s="353">
        <f>L13/Revenues!L13</f>
        <v>0.24503311258278146</v>
      </c>
      <c r="M43" s="353">
        <f>M13/Revenues!M13</f>
        <v>0.30499999999999999</v>
      </c>
      <c r="N43" s="326">
        <f>N13/Revenues!N13</f>
        <v>0.2774613506916192</v>
      </c>
      <c r="O43" s="327">
        <f>O13/Revenues!O13</f>
        <v>0.28292682926829266</v>
      </c>
      <c r="P43" s="353">
        <f>P13/Revenues!P13</f>
        <v>0.2719869706840391</v>
      </c>
      <c r="Q43" s="180"/>
      <c r="R43" s="152"/>
      <c r="S43" s="193"/>
    </row>
    <row r="44" spans="1:19">
      <c r="A44" s="152"/>
      <c r="B44" s="163"/>
      <c r="C44" s="171" t="s">
        <v>429</v>
      </c>
      <c r="D44" s="326">
        <f>D14/Revenues!D14</f>
        <v>0.24634334103156275</v>
      </c>
      <c r="E44" s="327">
        <f>E14/Revenues!E14</f>
        <v>0.22047244094488189</v>
      </c>
      <c r="F44" s="353">
        <f>F14/Revenues!F14</f>
        <v>0.27108433734939757</v>
      </c>
      <c r="G44" s="324"/>
      <c r="H44" s="896"/>
      <c r="I44" s="778"/>
      <c r="J44" s="524"/>
      <c r="K44" s="353">
        <f>K14/Revenues!K14</f>
        <v>0.29424460431654675</v>
      </c>
      <c r="L44" s="353">
        <f>L14/Revenues!L14</f>
        <v>0.30790190735694822</v>
      </c>
      <c r="M44" s="353">
        <f>M14/Revenues!M14</f>
        <v>0.26807228915662651</v>
      </c>
      <c r="N44" s="326">
        <f>N14/Revenues!N14</f>
        <v>0.29956584659913171</v>
      </c>
      <c r="O44" s="327">
        <f>O14/Revenues!O14</f>
        <v>0.2953216374269006</v>
      </c>
      <c r="P44" s="353">
        <f>P14/Revenues!P14</f>
        <v>0.30372492836676218</v>
      </c>
      <c r="Q44" s="180"/>
      <c r="R44" s="152"/>
      <c r="S44" s="193"/>
    </row>
    <row r="45" spans="1:19">
      <c r="A45" s="152"/>
      <c r="B45" s="163"/>
      <c r="C45" s="171" t="s">
        <v>478</v>
      </c>
      <c r="D45" s="326">
        <f>D15/Revenues!D15</f>
        <v>9.6153846153846159E-3</v>
      </c>
      <c r="E45" s="327">
        <f>E15/Revenues!E15</f>
        <v>1.5414258188824663E-2</v>
      </c>
      <c r="F45" s="353">
        <f>F15/Revenues!F15</f>
        <v>3.838771593090211E-3</v>
      </c>
      <c r="G45" s="324"/>
      <c r="H45" s="896"/>
      <c r="I45" s="778"/>
      <c r="J45" s="524"/>
      <c r="K45" s="353">
        <f>K15/Revenues!K15</f>
        <v>7.5488454706927176E-3</v>
      </c>
      <c r="L45" s="353">
        <f>L15/Revenues!L15</f>
        <v>7.0921985815602835E-3</v>
      </c>
      <c r="M45" s="353">
        <f>M15/Revenues!M15</f>
        <v>7.1684587813620072E-3</v>
      </c>
      <c r="N45" s="326">
        <f>N15/Revenues!N15</f>
        <v>7.9646017699115043E-3</v>
      </c>
      <c r="O45" s="327">
        <f>O15/Revenues!O15</f>
        <v>1.2433392539964476E-2</v>
      </c>
      <c r="P45" s="353">
        <f>P15/Revenues!P15</f>
        <v>3.5273368606701938E-3</v>
      </c>
      <c r="Q45" s="180"/>
      <c r="R45" s="152"/>
      <c r="S45" s="193"/>
    </row>
    <row r="46" spans="1:19" s="172" customFormat="1">
      <c r="A46" s="155"/>
      <c r="B46" s="142"/>
      <c r="C46" s="143" t="s">
        <v>269</v>
      </c>
      <c r="D46" s="331">
        <f>D16/Revenues!D16</f>
        <v>0.2783600493218249</v>
      </c>
      <c r="E46" s="332">
        <f>E16/Revenues!E16</f>
        <v>0.26885043263288011</v>
      </c>
      <c r="F46" s="354">
        <f>F16/Revenues!F16</f>
        <v>0.28782287822878228</v>
      </c>
      <c r="G46" s="329"/>
      <c r="H46" s="897"/>
      <c r="I46" s="779"/>
      <c r="J46" s="525"/>
      <c r="K46" s="354">
        <f>K16/Revenues!K16</f>
        <v>0.32820816085156712</v>
      </c>
      <c r="L46" s="354">
        <f>L16/Revenues!L16</f>
        <v>0.30516431924882631</v>
      </c>
      <c r="M46" s="354">
        <f>M16/Revenues!M16</f>
        <v>0.33192004845548151</v>
      </c>
      <c r="N46" s="331">
        <f>N16/Revenues!N16</f>
        <v>0.33792901144030507</v>
      </c>
      <c r="O46" s="332">
        <f>O16/Revenues!O16</f>
        <v>0.33548387096774196</v>
      </c>
      <c r="P46" s="354">
        <f>P16/Revenues!P16</f>
        <v>0.34037558685446012</v>
      </c>
      <c r="Q46" s="139"/>
      <c r="R46" s="155"/>
      <c r="S46" s="182"/>
    </row>
    <row r="47" spans="1:19">
      <c r="A47" s="155"/>
      <c r="B47" s="142"/>
      <c r="C47" s="143"/>
      <c r="D47" s="326"/>
      <c r="E47" s="327"/>
      <c r="F47" s="353"/>
      <c r="G47" s="324"/>
      <c r="H47" s="896"/>
      <c r="I47" s="778"/>
      <c r="J47" s="525"/>
      <c r="K47" s="353"/>
      <c r="L47" s="353"/>
      <c r="M47" s="353"/>
      <c r="N47" s="326"/>
      <c r="O47" s="327"/>
      <c r="P47" s="353"/>
      <c r="Q47" s="139"/>
      <c r="R47" s="155"/>
      <c r="S47" s="193"/>
    </row>
    <row r="48" spans="1:19" ht="14.25">
      <c r="A48" s="152"/>
      <c r="B48" s="163"/>
      <c r="C48" s="171" t="s">
        <v>561</v>
      </c>
      <c r="D48" s="326">
        <f>D18/Revenues!D18</f>
        <v>-3.1486146095717885E-2</v>
      </c>
      <c r="E48" s="327">
        <f>E18/Revenues!E18</f>
        <v>-8.1967213114754103E-3</v>
      </c>
      <c r="F48" s="353">
        <f>F18/Revenues!F18</f>
        <v>-5.1401869158878503E-2</v>
      </c>
      <c r="G48" s="324"/>
      <c r="H48" s="896"/>
      <c r="I48" s="778"/>
      <c r="J48" s="524"/>
      <c r="K48" s="353">
        <f>K18/Revenues!K18</f>
        <v>-0.24572059635560464</v>
      </c>
      <c r="L48" s="353">
        <f>L18/Revenues!L18</f>
        <v>-0.64929859719438876</v>
      </c>
      <c r="M48" s="353">
        <f>M18/Revenues!M18</f>
        <v>-0.21698113207547171</v>
      </c>
      <c r="N48" s="326">
        <f>N18/Revenues!N18</f>
        <v>-3.2657657657657657E-2</v>
      </c>
      <c r="O48" s="327">
        <f>O18/Revenues!O18</f>
        <v>-5.011389521640091E-2</v>
      </c>
      <c r="P48" s="353">
        <f>P18/Revenues!P18</f>
        <v>-1.5590200445434299E-2</v>
      </c>
      <c r="Q48" s="180"/>
      <c r="R48" s="152"/>
      <c r="S48" s="193"/>
    </row>
    <row r="49" spans="1:19">
      <c r="A49" s="152"/>
      <c r="B49" s="163"/>
      <c r="C49" s="171" t="s">
        <v>77</v>
      </c>
      <c r="D49" s="326">
        <f>D19/Revenues!D19</f>
        <v>0</v>
      </c>
      <c r="E49" s="327">
        <f>E19/Revenues!E19</f>
        <v>0</v>
      </c>
      <c r="F49" s="353">
        <f>F19/Revenues!F19</f>
        <v>0</v>
      </c>
      <c r="G49" s="347"/>
      <c r="H49" s="896"/>
      <c r="I49" s="778"/>
      <c r="J49" s="524"/>
      <c r="K49" s="353">
        <f>K19/Revenues!K19</f>
        <v>0</v>
      </c>
      <c r="L49" s="353">
        <f>L19/Revenues!L19</f>
        <v>0</v>
      </c>
      <c r="M49" s="353">
        <f>M19/Revenues!M19</f>
        <v>1.2500000000000001E-2</v>
      </c>
      <c r="N49" s="326">
        <f>N19/Revenues!N19</f>
        <v>-6.5789473684210523E-3</v>
      </c>
      <c r="O49" s="327">
        <f>O19/Revenues!O19</f>
        <v>-1.3888888888888888E-2</v>
      </c>
      <c r="P49" s="353">
        <f>P19/Revenues!P19</f>
        <v>0</v>
      </c>
      <c r="Q49" s="180"/>
      <c r="R49" s="152"/>
      <c r="S49" s="193"/>
    </row>
    <row r="50" spans="1:19" s="172" customFormat="1">
      <c r="A50" s="155"/>
      <c r="B50" s="142"/>
      <c r="C50" s="143" t="s">
        <v>212</v>
      </c>
      <c r="D50" s="331">
        <f>D20/Revenues!D20</f>
        <v>0.22611382951326295</v>
      </c>
      <c r="E50" s="332">
        <f>E20/Revenues!E20</f>
        <v>0.22653382275825903</v>
      </c>
      <c r="F50" s="354">
        <f>F20/Revenues!F20</f>
        <v>0.22570850202429149</v>
      </c>
      <c r="G50" s="329"/>
      <c r="H50" s="897"/>
      <c r="I50" s="779"/>
      <c r="J50" s="525"/>
      <c r="K50" s="354">
        <f>K20/Revenues!K20</f>
        <v>0.21491706017677684</v>
      </c>
      <c r="L50" s="354">
        <f>L20/Revenues!L20</f>
        <v>9.2496460594620106E-2</v>
      </c>
      <c r="M50" s="354">
        <f>M20/Revenues!M20</f>
        <v>0.22807017543859648</v>
      </c>
      <c r="N50" s="331">
        <f>N20/Revenues!N20</f>
        <v>0.27117008443908325</v>
      </c>
      <c r="O50" s="332">
        <f>O20/Revenues!O20</f>
        <v>0.26592664092664092</v>
      </c>
      <c r="P50" s="354">
        <f>P20/Revenues!P20</f>
        <v>0.27641099855282197</v>
      </c>
      <c r="Q50" s="139"/>
      <c r="R50" s="155"/>
      <c r="S50" s="182"/>
    </row>
    <row r="51" spans="1:19" s="172" customFormat="1">
      <c r="A51" s="155"/>
      <c r="B51" s="142"/>
      <c r="C51" s="143"/>
      <c r="D51" s="331"/>
      <c r="E51" s="332"/>
      <c r="F51" s="354"/>
      <c r="G51" s="329"/>
      <c r="H51" s="897"/>
      <c r="I51" s="779"/>
      <c r="J51" s="525"/>
      <c r="K51" s="354"/>
      <c r="L51" s="354"/>
      <c r="M51" s="354"/>
      <c r="N51" s="331"/>
      <c r="O51" s="332"/>
      <c r="P51" s="354"/>
      <c r="Q51" s="139"/>
      <c r="R51" s="155"/>
      <c r="S51" s="182"/>
    </row>
    <row r="52" spans="1:19" s="172" customFormat="1">
      <c r="A52" s="155"/>
      <c r="B52" s="142"/>
      <c r="C52" s="179" t="s">
        <v>234</v>
      </c>
      <c r="D52" s="331">
        <f>D22/Revenues!D22</f>
        <v>7.7519379844961239E-3</v>
      </c>
      <c r="E52" s="332">
        <f>E22/Revenues!E22</f>
        <v>7.6628352490421452E-3</v>
      </c>
      <c r="F52" s="354">
        <f>F22/Revenues!F22</f>
        <v>7.8431372549019607E-3</v>
      </c>
      <c r="G52" s="330"/>
      <c r="H52" s="897"/>
      <c r="I52" s="779"/>
      <c r="J52" s="525"/>
      <c r="K52" s="354">
        <f>K22/Revenues!K22</f>
        <v>1.1258955987717503E-2</v>
      </c>
      <c r="L52" s="354">
        <f>L22/Revenues!L22</f>
        <v>8.0321285140562242E-3</v>
      </c>
      <c r="M52" s="354">
        <f>M22/Revenues!M22</f>
        <v>7.8125E-3</v>
      </c>
      <c r="N52" s="331">
        <f>N22/Revenues!N22</f>
        <v>1.4830508474576272E-2</v>
      </c>
      <c r="O52" s="332">
        <f>O22/Revenues!O22</f>
        <v>2.032520325203252E-2</v>
      </c>
      <c r="P52" s="354">
        <f>P22/Revenues!P22</f>
        <v>8.8495575221238937E-3</v>
      </c>
      <c r="Q52" s="139"/>
      <c r="R52" s="155"/>
      <c r="S52" s="182"/>
    </row>
    <row r="53" spans="1:19" s="172" customFormat="1">
      <c r="A53" s="155"/>
      <c r="B53" s="142"/>
      <c r="C53" s="142"/>
      <c r="D53" s="331"/>
      <c r="E53" s="332"/>
      <c r="F53" s="354"/>
      <c r="G53" s="329"/>
      <c r="H53" s="897"/>
      <c r="I53" s="779"/>
      <c r="J53" s="525"/>
      <c r="K53" s="354"/>
      <c r="L53" s="354"/>
      <c r="M53" s="354"/>
      <c r="N53" s="331"/>
      <c r="O53" s="332"/>
      <c r="P53" s="354"/>
      <c r="Q53" s="139"/>
      <c r="R53" s="155"/>
      <c r="S53" s="182"/>
    </row>
    <row r="54" spans="1:19" s="172" customFormat="1">
      <c r="A54" s="155"/>
      <c r="B54" s="142"/>
      <c r="C54" s="142" t="s">
        <v>42</v>
      </c>
      <c r="D54" s="331">
        <f>D24/Revenues!D24</f>
        <v>-2.6216216216216215</v>
      </c>
      <c r="E54" s="332">
        <f>E24/Revenues!E24</f>
        <v>-2.7222222222222223</v>
      </c>
      <c r="F54" s="354">
        <f>F24/Revenues!F24</f>
        <v>-2.5263157894736841</v>
      </c>
      <c r="G54" s="518"/>
      <c r="H54" s="897"/>
      <c r="I54" s="779"/>
      <c r="J54" s="525"/>
      <c r="K54" s="354">
        <f>K24/Revenues!K24</f>
        <v>-1.0161290322580645</v>
      </c>
      <c r="L54" s="354">
        <f>L24/Revenues!L24</f>
        <v>-1.0769230769230769</v>
      </c>
      <c r="M54" s="354">
        <f>M24/Revenues!M24</f>
        <v>-1.2666666666666666</v>
      </c>
      <c r="N54" s="331">
        <f>N24/Revenues!N24</f>
        <v>-0.88235294117647056</v>
      </c>
      <c r="O54" s="332">
        <f>O24/Revenues!O24</f>
        <v>-0.55555555555555558</v>
      </c>
      <c r="P54" s="354">
        <f>P24/Revenues!P24</f>
        <v>-1.25</v>
      </c>
      <c r="Q54" s="139"/>
      <c r="R54" s="155"/>
      <c r="S54" s="182"/>
    </row>
    <row r="55" spans="1:19" s="172" customFormat="1">
      <c r="A55" s="155"/>
      <c r="B55" s="142"/>
      <c r="C55" s="142"/>
      <c r="D55" s="331"/>
      <c r="E55" s="332"/>
      <c r="F55" s="354"/>
      <c r="G55" s="346"/>
      <c r="H55" s="897"/>
      <c r="I55" s="779"/>
      <c r="J55" s="525"/>
      <c r="K55" s="354"/>
      <c r="L55" s="354"/>
      <c r="M55" s="354"/>
      <c r="N55" s="331"/>
      <c r="O55" s="332"/>
      <c r="P55" s="354"/>
      <c r="Q55" s="139"/>
      <c r="R55" s="155"/>
      <c r="S55" s="182"/>
    </row>
    <row r="56" spans="1:19" s="172" customFormat="1">
      <c r="A56" s="155"/>
      <c r="B56" s="142"/>
      <c r="C56" s="142" t="s">
        <v>345</v>
      </c>
      <c r="D56" s="331">
        <f>D26/Revenues!D28</f>
        <v>0.18094939683534389</v>
      </c>
      <c r="E56" s="332">
        <f>E26/Revenues!E28</f>
        <v>0.18515037593984962</v>
      </c>
      <c r="F56" s="354">
        <f>F26/Revenues!F28</f>
        <v>0.1767471012221874</v>
      </c>
      <c r="G56" s="346"/>
      <c r="H56" s="897"/>
      <c r="I56" s="779"/>
      <c r="J56" s="525"/>
      <c r="K56" s="354">
        <f>K26/Revenues!K28</f>
        <v>0.19364886424067462</v>
      </c>
      <c r="L56" s="354">
        <f>L26/Revenues!L28</f>
        <v>0.12918518518518518</v>
      </c>
      <c r="M56" s="354">
        <f>M26/Revenues!M28</f>
        <v>0.20134845234446827</v>
      </c>
      <c r="N56" s="331">
        <f>N26/Revenues!N28</f>
        <v>0.22314176245210729</v>
      </c>
      <c r="O56" s="332">
        <f>O26/Revenues!O28</f>
        <v>0.22613981762917934</v>
      </c>
      <c r="P56" s="354">
        <f>P26/Revenues!P28</f>
        <v>0.22009273570324575</v>
      </c>
      <c r="Q56" s="139"/>
      <c r="R56" s="155"/>
      <c r="S56" s="182"/>
    </row>
    <row r="57" spans="1:19">
      <c r="A57" s="155"/>
      <c r="B57" s="142"/>
      <c r="C57" s="142"/>
      <c r="D57" s="167"/>
      <c r="E57" s="191"/>
      <c r="F57" s="163"/>
      <c r="G57" s="170"/>
      <c r="H57" s="893"/>
      <c r="I57" s="776"/>
      <c r="J57" s="170"/>
      <c r="K57" s="163"/>
      <c r="L57" s="163"/>
      <c r="M57" s="163"/>
      <c r="N57" s="167"/>
      <c r="O57" s="191"/>
      <c r="P57" s="163"/>
      <c r="Q57" s="142"/>
      <c r="R57" s="155"/>
      <c r="S57" s="193"/>
    </row>
    <row r="58" spans="1:19" ht="9" customHeight="1">
      <c r="A58" s="152"/>
      <c r="B58" s="152"/>
      <c r="C58" s="152"/>
      <c r="D58" s="488"/>
      <c r="E58" s="152"/>
      <c r="F58" s="152"/>
      <c r="G58" s="152"/>
      <c r="H58" s="153"/>
      <c r="I58" s="153"/>
      <c r="J58" s="152"/>
      <c r="K58" s="152"/>
      <c r="L58" s="152"/>
      <c r="M58" s="152"/>
      <c r="N58" s="488"/>
      <c r="O58" s="152"/>
      <c r="P58" s="152"/>
      <c r="Q58" s="152"/>
      <c r="R58" s="152"/>
      <c r="S58" s="193"/>
    </row>
    <row r="59" spans="1:19" ht="14.25">
      <c r="A59" s="183"/>
      <c r="B59" s="184" t="s">
        <v>562</v>
      </c>
      <c r="C59" s="183"/>
      <c r="D59" s="249"/>
      <c r="E59" s="183"/>
      <c r="F59" s="183"/>
      <c r="G59" s="183"/>
      <c r="H59" s="186"/>
      <c r="I59" s="186"/>
      <c r="J59" s="183"/>
      <c r="K59" s="183"/>
      <c r="L59" s="183"/>
      <c r="M59" s="183"/>
      <c r="N59" s="249"/>
      <c r="O59" s="183"/>
      <c r="P59" s="183"/>
      <c r="Q59" s="185"/>
      <c r="R59" s="185"/>
      <c r="S59" s="193"/>
    </row>
    <row r="60" spans="1:19" ht="14.25">
      <c r="A60" s="183"/>
      <c r="B60" s="184"/>
      <c r="C60" s="183"/>
      <c r="D60" s="249"/>
      <c r="E60" s="183"/>
      <c r="F60" s="183"/>
      <c r="G60" s="183"/>
      <c r="H60" s="186"/>
      <c r="I60" s="186"/>
      <c r="J60" s="183"/>
      <c r="K60" s="183"/>
      <c r="L60" s="183"/>
      <c r="M60" s="183"/>
      <c r="N60" s="249"/>
      <c r="O60" s="183"/>
      <c r="P60" s="183"/>
      <c r="Q60" s="185"/>
      <c r="R60" s="185"/>
      <c r="S60" s="193"/>
    </row>
    <row r="61" spans="1:19" ht="9" customHeight="1">
      <c r="A61" s="152"/>
      <c r="B61" s="152"/>
      <c r="C61" s="152"/>
      <c r="D61" s="488"/>
      <c r="E61" s="152"/>
      <c r="F61" s="152"/>
      <c r="G61" s="152"/>
      <c r="H61" s="153"/>
      <c r="I61" s="153"/>
      <c r="J61" s="152"/>
      <c r="K61" s="152"/>
      <c r="L61" s="152"/>
      <c r="M61" s="152"/>
      <c r="N61" s="488"/>
      <c r="O61" s="152"/>
      <c r="P61" s="152"/>
      <c r="Q61" s="152"/>
      <c r="R61" s="152"/>
      <c r="S61" s="193"/>
    </row>
    <row r="62" spans="1:19">
      <c r="A62" s="155"/>
      <c r="B62" s="160"/>
      <c r="C62" s="157" t="s">
        <v>49</v>
      </c>
      <c r="D62" s="233" t="s">
        <v>533</v>
      </c>
      <c r="E62" s="159" t="s">
        <v>532</v>
      </c>
      <c r="F62" s="160" t="s">
        <v>436</v>
      </c>
      <c r="G62" s="160"/>
      <c r="H62" s="893" t="s">
        <v>516</v>
      </c>
      <c r="I62" s="776" t="s">
        <v>516</v>
      </c>
      <c r="J62" s="160"/>
      <c r="K62" s="127">
        <v>2011</v>
      </c>
      <c r="L62" s="160" t="s">
        <v>390</v>
      </c>
      <c r="M62" s="160" t="s">
        <v>356</v>
      </c>
      <c r="N62" s="233" t="s">
        <v>531</v>
      </c>
      <c r="O62" s="159" t="s">
        <v>312</v>
      </c>
      <c r="P62" s="160" t="s">
        <v>302</v>
      </c>
      <c r="Q62" s="302"/>
      <c r="R62" s="155"/>
      <c r="S62" s="193"/>
    </row>
    <row r="63" spans="1:19">
      <c r="A63" s="152"/>
      <c r="B63" s="163"/>
      <c r="C63" s="187" t="s">
        <v>53</v>
      </c>
      <c r="D63" s="158"/>
      <c r="E63" s="159"/>
      <c r="F63" s="163"/>
      <c r="G63" s="163"/>
      <c r="H63" s="894" t="s">
        <v>534</v>
      </c>
      <c r="I63" s="777" t="s">
        <v>535</v>
      </c>
      <c r="J63" s="163"/>
      <c r="K63" s="163"/>
      <c r="L63" s="163"/>
      <c r="M63" s="163"/>
      <c r="N63" s="158"/>
      <c r="O63" s="159"/>
      <c r="P63" s="163"/>
      <c r="Q63" s="163"/>
      <c r="R63" s="152"/>
      <c r="S63" s="193"/>
    </row>
    <row r="64" spans="1:19">
      <c r="A64" s="152"/>
      <c r="B64" s="163"/>
      <c r="C64" s="163"/>
      <c r="D64" s="167"/>
      <c r="E64" s="168"/>
      <c r="F64" s="163"/>
      <c r="G64" s="163"/>
      <c r="H64" s="903"/>
      <c r="I64" s="785"/>
      <c r="J64" s="163"/>
      <c r="K64" s="163"/>
      <c r="L64" s="163"/>
      <c r="M64" s="163"/>
      <c r="N64" s="167"/>
      <c r="O64" s="168"/>
      <c r="P64" s="163"/>
      <c r="Q64" s="309"/>
      <c r="R64" s="152"/>
      <c r="S64" s="193"/>
    </row>
    <row r="65" spans="1:19">
      <c r="A65" s="152"/>
      <c r="B65" s="163"/>
      <c r="C65" s="171" t="s">
        <v>38</v>
      </c>
      <c r="D65" s="475">
        <f>F65+E65</f>
        <v>638</v>
      </c>
      <c r="E65" s="323">
        <f>E5+Expenses!E38+Expenses!E69</f>
        <v>335</v>
      </c>
      <c r="F65" s="324">
        <f>F5+Expenses!F38+Expenses!F69</f>
        <v>303</v>
      </c>
      <c r="G65" s="324"/>
      <c r="H65" s="896">
        <f>D65/N65-1</f>
        <v>4.7244094488188004E-3</v>
      </c>
      <c r="I65" s="778">
        <f>E65/O65-1</f>
        <v>2.9940119760478723E-3</v>
      </c>
      <c r="J65" s="324"/>
      <c r="K65" s="324">
        <f>P65+O65+M65+L65</f>
        <v>1354</v>
      </c>
      <c r="L65" s="324">
        <f>L5+Expenses!L38+Expenses!L69</f>
        <v>364</v>
      </c>
      <c r="M65" s="324">
        <f>M5+Expenses!M38+Expenses!M69</f>
        <v>355</v>
      </c>
      <c r="N65" s="475">
        <f>P65+O65</f>
        <v>635</v>
      </c>
      <c r="O65" s="323">
        <f>O5+Expenses!O38+Expenses!O69</f>
        <v>334</v>
      </c>
      <c r="P65" s="324">
        <f>P5+Expenses!P38+Expenses!P69</f>
        <v>301</v>
      </c>
      <c r="Q65" s="180"/>
      <c r="R65" s="152"/>
      <c r="S65" s="193"/>
    </row>
    <row r="66" spans="1:19">
      <c r="A66" s="152"/>
      <c r="B66" s="163"/>
      <c r="C66" s="171" t="s">
        <v>39</v>
      </c>
      <c r="D66" s="475">
        <f t="shared" ref="D66:D88" si="4">F66+E66</f>
        <v>134</v>
      </c>
      <c r="E66" s="323">
        <f>E6+Expenses!E39+Expenses!E70</f>
        <v>74</v>
      </c>
      <c r="F66" s="324">
        <f>F6+Expenses!F39+Expenses!F70</f>
        <v>60</v>
      </c>
      <c r="G66" s="324"/>
      <c r="H66" s="982">
        <f t="shared" ref="H66:H88" si="5">D66/N66-1</f>
        <v>0.10743801652892571</v>
      </c>
      <c r="I66" s="998">
        <f t="shared" ref="I66:I88" si="6">E66/O66-1</f>
        <v>0.15625</v>
      </c>
      <c r="J66" s="324"/>
      <c r="K66" s="324">
        <f>P66+O66+M66+L66</f>
        <v>273</v>
      </c>
      <c r="L66" s="324">
        <f>L6+Expenses!L39+Expenses!L70</f>
        <v>79</v>
      </c>
      <c r="M66" s="324">
        <f>M6+Expenses!M39+Expenses!M70</f>
        <v>73</v>
      </c>
      <c r="N66" s="475">
        <f t="shared" ref="N66:N88" si="7">P66+O66</f>
        <v>121</v>
      </c>
      <c r="O66" s="323">
        <f>O6+Expenses!O39+Expenses!O70</f>
        <v>64</v>
      </c>
      <c r="P66" s="324">
        <f>P6+Expenses!P39+Expenses!P70</f>
        <v>57</v>
      </c>
      <c r="Q66" s="180"/>
      <c r="R66" s="152"/>
      <c r="S66" s="193"/>
    </row>
    <row r="67" spans="1:19">
      <c r="A67" s="152"/>
      <c r="B67" s="163"/>
      <c r="C67" s="171" t="s">
        <v>48</v>
      </c>
      <c r="D67" s="475">
        <f t="shared" si="4"/>
        <v>-10</v>
      </c>
      <c r="E67" s="350">
        <f>E7+Expenses!E40+Expenses!E71</f>
        <v>-5</v>
      </c>
      <c r="F67" s="347">
        <f>F7+Expenses!F40+Expenses!F71</f>
        <v>-5</v>
      </c>
      <c r="G67" s="347"/>
      <c r="H67" s="982">
        <f t="shared" si="5"/>
        <v>0.66666666666666674</v>
      </c>
      <c r="I67" s="998" t="s">
        <v>575</v>
      </c>
      <c r="J67" s="347"/>
      <c r="K67" s="347">
        <f>P67+O67+M67+L67</f>
        <v>8</v>
      </c>
      <c r="L67" s="347">
        <f>L7+Expenses!L40+Expenses!L71</f>
        <v>13</v>
      </c>
      <c r="M67" s="347">
        <f>M7+Expenses!M40+Expenses!M71</f>
        <v>1</v>
      </c>
      <c r="N67" s="475">
        <f t="shared" si="7"/>
        <v>-6</v>
      </c>
      <c r="O67" s="350">
        <f>O7+Expenses!O40+Expenses!O71</f>
        <v>-2</v>
      </c>
      <c r="P67" s="347">
        <f>P7+Expenses!P40+Expenses!P71</f>
        <v>-4</v>
      </c>
      <c r="Q67" s="180"/>
      <c r="R67" s="152"/>
      <c r="S67" s="193"/>
    </row>
    <row r="68" spans="1:19">
      <c r="A68" s="152"/>
      <c r="B68" s="163"/>
      <c r="C68" s="171" t="s">
        <v>478</v>
      </c>
      <c r="D68" s="475">
        <f t="shared" si="4"/>
        <v>-1</v>
      </c>
      <c r="E68" s="350">
        <f>E8+Expenses!E41+Expenses!E72</f>
        <v>-2</v>
      </c>
      <c r="F68" s="347">
        <f>F8+Expenses!F41+Expenses!F72</f>
        <v>1</v>
      </c>
      <c r="G68" s="347"/>
      <c r="H68" s="896" t="s">
        <v>574</v>
      </c>
      <c r="I68" s="778" t="s">
        <v>574</v>
      </c>
      <c r="J68" s="347"/>
      <c r="K68" s="347">
        <f>P68+O68+M68+L68</f>
        <v>1</v>
      </c>
      <c r="L68" s="347">
        <f>L8+Expenses!L41+Expenses!L72</f>
        <v>0</v>
      </c>
      <c r="M68" s="347">
        <f>M8+Expenses!M41+Expenses!M72</f>
        <v>1</v>
      </c>
      <c r="N68" s="475">
        <f t="shared" si="7"/>
        <v>0</v>
      </c>
      <c r="O68" s="350">
        <f>O8+Expenses!O41+Expenses!O72</f>
        <v>1</v>
      </c>
      <c r="P68" s="347">
        <f>P8+Expenses!P41+Expenses!P72</f>
        <v>-1</v>
      </c>
      <c r="Q68" s="180"/>
      <c r="R68" s="152"/>
      <c r="S68" s="193"/>
    </row>
    <row r="69" spans="1:19" s="172" customFormat="1">
      <c r="A69" s="155"/>
      <c r="B69" s="142"/>
      <c r="C69" s="142" t="s">
        <v>40</v>
      </c>
      <c r="D69" s="476">
        <f t="shared" si="4"/>
        <v>761</v>
      </c>
      <c r="E69" s="464">
        <f>E9+Expenses!E42+Expenses!E73</f>
        <v>402</v>
      </c>
      <c r="F69" s="329">
        <f>F9+Expenses!F42+Expenses!F73</f>
        <v>359</v>
      </c>
      <c r="G69" s="329"/>
      <c r="H69" s="897">
        <f t="shared" si="5"/>
        <v>1.4666666666666606E-2</v>
      </c>
      <c r="I69" s="779">
        <f t="shared" si="6"/>
        <v>1.2594458438287104E-2</v>
      </c>
      <c r="J69" s="329"/>
      <c r="K69" s="329">
        <f>K65+K66+K67+K68</f>
        <v>1636</v>
      </c>
      <c r="L69" s="329">
        <f>L65+L66+L67+L68</f>
        <v>456</v>
      </c>
      <c r="M69" s="329">
        <f>M65+M66+M67+M68</f>
        <v>430</v>
      </c>
      <c r="N69" s="476">
        <f t="shared" si="7"/>
        <v>750</v>
      </c>
      <c r="O69" s="464">
        <f>O65+O66+O67+O68</f>
        <v>397</v>
      </c>
      <c r="P69" s="329">
        <f>P65+P66+P67+P68</f>
        <v>353</v>
      </c>
      <c r="Q69" s="139"/>
      <c r="R69" s="155"/>
      <c r="S69" s="182"/>
    </row>
    <row r="70" spans="1:19" s="172" customFormat="1">
      <c r="A70" s="155"/>
      <c r="B70" s="142"/>
      <c r="C70" s="142"/>
      <c r="D70" s="476"/>
      <c r="E70" s="464"/>
      <c r="F70" s="329"/>
      <c r="G70" s="329"/>
      <c r="H70" s="897"/>
      <c r="I70" s="779"/>
      <c r="J70" s="329"/>
      <c r="K70" s="329"/>
      <c r="L70" s="329"/>
      <c r="M70" s="329"/>
      <c r="N70" s="476"/>
      <c r="O70" s="464"/>
      <c r="P70" s="329"/>
      <c r="Q70" s="139"/>
      <c r="R70" s="155"/>
      <c r="S70" s="182"/>
    </row>
    <row r="71" spans="1:19">
      <c r="A71" s="152"/>
      <c r="B71" s="163"/>
      <c r="C71" s="163" t="s">
        <v>421</v>
      </c>
      <c r="D71" s="475">
        <f t="shared" si="4"/>
        <v>228</v>
      </c>
      <c r="E71" s="336">
        <f>E11+Expenses!E44+Expenses!E75</f>
        <v>134</v>
      </c>
      <c r="F71" s="324">
        <f>F11+Expenses!F44+Expenses!F75</f>
        <v>94</v>
      </c>
      <c r="G71" s="324"/>
      <c r="H71" s="982">
        <f t="shared" si="5"/>
        <v>-0.20279720279720281</v>
      </c>
      <c r="I71" s="778">
        <f t="shared" si="6"/>
        <v>-4.9645390070921946E-2</v>
      </c>
      <c r="J71" s="324"/>
      <c r="K71" s="324">
        <f>P71+O71+M71+L71</f>
        <v>550</v>
      </c>
      <c r="L71" s="324">
        <f>L11+Expenses!L44+Expenses!L75</f>
        <v>125</v>
      </c>
      <c r="M71" s="324">
        <f>M11+Expenses!M44+Expenses!M75</f>
        <v>139</v>
      </c>
      <c r="N71" s="475">
        <f t="shared" si="7"/>
        <v>286</v>
      </c>
      <c r="O71" s="336">
        <f>O11+Expenses!O44+Expenses!O75</f>
        <v>141</v>
      </c>
      <c r="P71" s="324">
        <f>P11+Expenses!P44+Expenses!P75</f>
        <v>145</v>
      </c>
      <c r="Q71" s="310"/>
      <c r="R71" s="152"/>
      <c r="S71" s="193"/>
    </row>
    <row r="72" spans="1:19">
      <c r="A72" s="152"/>
      <c r="B72" s="163"/>
      <c r="C72" s="171" t="s">
        <v>422</v>
      </c>
      <c r="D72" s="475">
        <f t="shared" si="4"/>
        <v>186</v>
      </c>
      <c r="E72" s="336">
        <f>E12+Expenses!E45+Expenses!E76</f>
        <v>80</v>
      </c>
      <c r="F72" s="324">
        <f>F12+Expenses!F45+Expenses!F76</f>
        <v>106</v>
      </c>
      <c r="G72" s="324"/>
      <c r="H72" s="982">
        <f t="shared" si="5"/>
        <v>-0.29811320754716986</v>
      </c>
      <c r="I72" s="998">
        <f t="shared" si="6"/>
        <v>-0.40298507462686572</v>
      </c>
      <c r="J72" s="324"/>
      <c r="K72" s="324">
        <f>P72+O72+M72+L72</f>
        <v>497</v>
      </c>
      <c r="L72" s="324">
        <f>L12+Expenses!L45+Expenses!L76</f>
        <v>108</v>
      </c>
      <c r="M72" s="324">
        <f>M12+Expenses!M45+Expenses!M76</f>
        <v>124</v>
      </c>
      <c r="N72" s="475">
        <f t="shared" si="7"/>
        <v>265</v>
      </c>
      <c r="O72" s="336">
        <f>O12+Expenses!O45+Expenses!O76</f>
        <v>134</v>
      </c>
      <c r="P72" s="324">
        <f>P12+Expenses!P45+Expenses!P76</f>
        <v>131</v>
      </c>
      <c r="Q72" s="180"/>
      <c r="R72" s="152"/>
      <c r="S72" s="193"/>
    </row>
    <row r="73" spans="1:19">
      <c r="A73" s="152"/>
      <c r="B73" s="163"/>
      <c r="C73" s="171" t="s">
        <v>41</v>
      </c>
      <c r="D73" s="475">
        <f t="shared" si="4"/>
        <v>397</v>
      </c>
      <c r="E73" s="336">
        <f>E13+Expenses!E46+Expenses!E77</f>
        <v>200</v>
      </c>
      <c r="F73" s="324">
        <f>F13+Expenses!F46+Expenses!F77</f>
        <v>197</v>
      </c>
      <c r="G73" s="324"/>
      <c r="H73" s="896">
        <f t="shared" si="5"/>
        <v>0</v>
      </c>
      <c r="I73" s="778">
        <f t="shared" si="6"/>
        <v>-9.9009900990099098E-3</v>
      </c>
      <c r="J73" s="324"/>
      <c r="K73" s="324">
        <f>P73+O73+M73+L73</f>
        <v>786</v>
      </c>
      <c r="L73" s="324">
        <f>L13+Expenses!L46+Expenses!L77</f>
        <v>179</v>
      </c>
      <c r="M73" s="324">
        <f>M13+Expenses!M46+Expenses!M77</f>
        <v>210</v>
      </c>
      <c r="N73" s="475">
        <f t="shared" si="7"/>
        <v>397</v>
      </c>
      <c r="O73" s="336">
        <f>O13+Expenses!O46+Expenses!O77</f>
        <v>202</v>
      </c>
      <c r="P73" s="324">
        <f>P13+Expenses!P46+Expenses!P77</f>
        <v>195</v>
      </c>
      <c r="Q73" s="180"/>
      <c r="R73" s="152"/>
      <c r="S73" s="193"/>
    </row>
    <row r="74" spans="1:19">
      <c r="A74" s="152"/>
      <c r="B74" s="163"/>
      <c r="C74" s="171" t="s">
        <v>429</v>
      </c>
      <c r="D74" s="475">
        <f t="shared" si="4"/>
        <v>732</v>
      </c>
      <c r="E74" s="336">
        <f>E14+Expenses!E47+Expenses!E78</f>
        <v>345</v>
      </c>
      <c r="F74" s="324">
        <f>F14+Expenses!F47+Expenses!F78</f>
        <v>387</v>
      </c>
      <c r="G74" s="324"/>
      <c r="H74" s="982">
        <f t="shared" si="5"/>
        <v>-0.13882352941176468</v>
      </c>
      <c r="I74" s="998">
        <f t="shared" si="6"/>
        <v>-0.18246445497630337</v>
      </c>
      <c r="J74" s="324"/>
      <c r="K74" s="324">
        <f>P74+O74+M74+L74</f>
        <v>1705</v>
      </c>
      <c r="L74" s="324">
        <f>L14+Expenses!L47+Expenses!L78</f>
        <v>444</v>
      </c>
      <c r="M74" s="324">
        <f>M14+Expenses!M47+Expenses!M78</f>
        <v>411</v>
      </c>
      <c r="N74" s="475">
        <f t="shared" si="7"/>
        <v>850</v>
      </c>
      <c r="O74" s="336">
        <f>O14+Expenses!O47+Expenses!O78</f>
        <v>422</v>
      </c>
      <c r="P74" s="324">
        <f>P14+Expenses!P47+Expenses!P78</f>
        <v>428</v>
      </c>
      <c r="Q74" s="180"/>
      <c r="R74" s="152"/>
      <c r="S74" s="193"/>
    </row>
    <row r="75" spans="1:19">
      <c r="A75" s="152"/>
      <c r="B75" s="163"/>
      <c r="C75" s="171" t="s">
        <v>478</v>
      </c>
      <c r="D75" s="475">
        <f t="shared" si="4"/>
        <v>-8</v>
      </c>
      <c r="E75" s="336">
        <f>E15+Expenses!E48+Expenses!E79</f>
        <v>-5</v>
      </c>
      <c r="F75" s="324">
        <f>F15+Expenses!F48+Expenses!F79</f>
        <v>-3</v>
      </c>
      <c r="G75" s="324"/>
      <c r="H75" s="982">
        <f t="shared" si="5"/>
        <v>-0.11111111111111116</v>
      </c>
      <c r="I75" s="998">
        <f t="shared" si="6"/>
        <v>-0.2857142857142857</v>
      </c>
      <c r="J75" s="324"/>
      <c r="K75" s="324">
        <f>P75+O75+M75+L75</f>
        <v>-17</v>
      </c>
      <c r="L75" s="324">
        <f>L15+Expenses!L48+Expenses!L79</f>
        <v>-4</v>
      </c>
      <c r="M75" s="324">
        <f>M15+Expenses!M48+Expenses!M79</f>
        <v>-4</v>
      </c>
      <c r="N75" s="475">
        <f t="shared" si="7"/>
        <v>-9</v>
      </c>
      <c r="O75" s="336">
        <f>O15+Expenses!O48+Expenses!O79</f>
        <v>-7</v>
      </c>
      <c r="P75" s="324">
        <f>P15+Expenses!P48+Expenses!P79</f>
        <v>-2</v>
      </c>
      <c r="Q75" s="180"/>
      <c r="R75" s="152"/>
      <c r="S75" s="193"/>
    </row>
    <row r="76" spans="1:19" s="172" customFormat="1">
      <c r="A76" s="155"/>
      <c r="B76" s="142"/>
      <c r="C76" s="143" t="s">
        <v>269</v>
      </c>
      <c r="D76" s="476">
        <f t="shared" si="4"/>
        <v>1535</v>
      </c>
      <c r="E76" s="338">
        <f>E16+Expenses!E49+Expenses!E80</f>
        <v>754</v>
      </c>
      <c r="F76" s="329">
        <f>F16+Expenses!F49+Expenses!F80</f>
        <v>781</v>
      </c>
      <c r="G76" s="329"/>
      <c r="H76" s="860">
        <f t="shared" si="5"/>
        <v>-0.14197875908328672</v>
      </c>
      <c r="I76" s="997">
        <f t="shared" si="6"/>
        <v>-0.1547085201793722</v>
      </c>
      <c r="J76" s="329"/>
      <c r="K76" s="329">
        <f>K71+K72+K73+K74+K75</f>
        <v>3521</v>
      </c>
      <c r="L76" s="329">
        <f>L71+L72+L73+L74+L75</f>
        <v>852</v>
      </c>
      <c r="M76" s="329">
        <f>M71+M72+M73+M74+M75</f>
        <v>880</v>
      </c>
      <c r="N76" s="476">
        <f t="shared" si="7"/>
        <v>1789</v>
      </c>
      <c r="O76" s="338">
        <f>O71+O72+O73+O74+O75</f>
        <v>892</v>
      </c>
      <c r="P76" s="329">
        <f>P71+P72+P73+P74+P75</f>
        <v>897</v>
      </c>
      <c r="Q76" s="139"/>
      <c r="R76" s="155"/>
      <c r="S76" s="182"/>
    </row>
    <row r="77" spans="1:19">
      <c r="A77" s="152"/>
      <c r="B77" s="163"/>
      <c r="C77" s="171"/>
      <c r="D77" s="475"/>
      <c r="E77" s="336"/>
      <c r="F77" s="324"/>
      <c r="G77" s="324"/>
      <c r="H77" s="896"/>
      <c r="I77" s="778"/>
      <c r="J77" s="324"/>
      <c r="K77" s="324"/>
      <c r="L77" s="324"/>
      <c r="M77" s="324"/>
      <c r="N77" s="475"/>
      <c r="O77" s="336"/>
      <c r="P77" s="324"/>
      <c r="Q77" s="180"/>
      <c r="R77" s="152"/>
      <c r="S77" s="193"/>
    </row>
    <row r="78" spans="1:19" ht="14.25">
      <c r="A78" s="152"/>
      <c r="B78" s="163"/>
      <c r="C78" s="171" t="s">
        <v>561</v>
      </c>
      <c r="D78" s="475">
        <f t="shared" si="4"/>
        <v>28</v>
      </c>
      <c r="E78" s="337">
        <f>E18+Expenses!E51+Expenses!E82</f>
        <v>24</v>
      </c>
      <c r="F78" s="324">
        <f>F18+Expenses!F51+Expenses!F82</f>
        <v>4</v>
      </c>
      <c r="G78" s="324"/>
      <c r="H78" s="982">
        <f t="shared" si="5"/>
        <v>-0.39130434782608692</v>
      </c>
      <c r="I78" s="998">
        <f t="shared" si="6"/>
        <v>0.60000000000000009</v>
      </c>
      <c r="J78" s="324"/>
      <c r="K78" s="324">
        <f>P78+O78+M78+L78</f>
        <v>6</v>
      </c>
      <c r="L78" s="324">
        <f>L18+Expenses!L51+Expenses!L82</f>
        <v>12</v>
      </c>
      <c r="M78" s="324">
        <f>M18+Expenses!M51+Expenses!M82</f>
        <v>-52</v>
      </c>
      <c r="N78" s="475">
        <f t="shared" si="7"/>
        <v>46</v>
      </c>
      <c r="O78" s="337">
        <f>O18+Expenses!O51+Expenses!O82</f>
        <v>15</v>
      </c>
      <c r="P78" s="324">
        <f>P18+Expenses!P51+Expenses!P82</f>
        <v>31</v>
      </c>
      <c r="Q78" s="308"/>
      <c r="R78" s="152"/>
      <c r="S78" s="193"/>
    </row>
    <row r="79" spans="1:19">
      <c r="A79" s="152"/>
      <c r="B79" s="163"/>
      <c r="C79" s="171" t="s">
        <v>77</v>
      </c>
      <c r="D79" s="475">
        <f t="shared" si="4"/>
        <v>0</v>
      </c>
      <c r="E79" s="336">
        <f>E19+Expenses!E52+Expenses!E83</f>
        <v>0</v>
      </c>
      <c r="F79" s="347">
        <f>F19+Expenses!F52+Expenses!F83</f>
        <v>0</v>
      </c>
      <c r="G79" s="347"/>
      <c r="H79" s="982">
        <f t="shared" si="5"/>
        <v>-1</v>
      </c>
      <c r="I79" s="998">
        <f t="shared" si="6"/>
        <v>-1</v>
      </c>
      <c r="J79" s="347"/>
      <c r="K79" s="347">
        <f>P79+O79+M79+L79</f>
        <v>1</v>
      </c>
      <c r="L79" s="347">
        <f>L19+Expenses!L52+Expenses!L83</f>
        <v>1</v>
      </c>
      <c r="M79" s="347">
        <f>M19+Expenses!M52+Expenses!M83</f>
        <v>-1</v>
      </c>
      <c r="N79" s="475">
        <f t="shared" si="7"/>
        <v>1</v>
      </c>
      <c r="O79" s="336">
        <f>O19+Expenses!O52+Expenses!O83</f>
        <v>2</v>
      </c>
      <c r="P79" s="347">
        <f>P19+Expenses!P52+Expenses!P83</f>
        <v>-1</v>
      </c>
      <c r="Q79" s="308"/>
      <c r="R79" s="152"/>
      <c r="S79" s="193"/>
    </row>
    <row r="80" spans="1:19" s="172" customFormat="1">
      <c r="A80" s="155"/>
      <c r="B80" s="142"/>
      <c r="C80" s="143" t="s">
        <v>212</v>
      </c>
      <c r="D80" s="476">
        <f t="shared" si="4"/>
        <v>1563</v>
      </c>
      <c r="E80" s="338">
        <f>E20+Expenses!E53+Expenses!E84</f>
        <v>778</v>
      </c>
      <c r="F80" s="329">
        <f>F20+Expenses!F53+Expenses!F84</f>
        <v>785</v>
      </c>
      <c r="G80" s="329"/>
      <c r="H80" s="860">
        <f t="shared" si="5"/>
        <v>-0.14869281045751637</v>
      </c>
      <c r="I80" s="997">
        <f t="shared" si="6"/>
        <v>-0.14411441144114412</v>
      </c>
      <c r="J80" s="329"/>
      <c r="K80" s="329">
        <f>K76+K78+K79</f>
        <v>3528</v>
      </c>
      <c r="L80" s="329">
        <f>L76+L78+L79</f>
        <v>865</v>
      </c>
      <c r="M80" s="329">
        <f>M76+M78+M79</f>
        <v>827</v>
      </c>
      <c r="N80" s="476">
        <f t="shared" si="7"/>
        <v>1836</v>
      </c>
      <c r="O80" s="338">
        <f>O76+O78+O79</f>
        <v>909</v>
      </c>
      <c r="P80" s="329">
        <f>P76+P78+P79</f>
        <v>927</v>
      </c>
      <c r="Q80" s="143"/>
      <c r="R80" s="155"/>
      <c r="S80" s="182"/>
    </row>
    <row r="81" spans="1:19" s="172" customFormat="1">
      <c r="A81" s="155"/>
      <c r="B81" s="142"/>
      <c r="C81" s="143"/>
      <c r="D81" s="476"/>
      <c r="E81" s="338"/>
      <c r="F81" s="329"/>
      <c r="G81" s="329"/>
      <c r="H81" s="897"/>
      <c r="I81" s="779"/>
      <c r="J81" s="329"/>
      <c r="K81" s="329"/>
      <c r="L81" s="329"/>
      <c r="M81" s="329"/>
      <c r="N81" s="476"/>
      <c r="O81" s="338"/>
      <c r="P81" s="329"/>
      <c r="Q81" s="143"/>
      <c r="R81" s="155"/>
      <c r="S81" s="182"/>
    </row>
    <row r="82" spans="1:19" s="172" customFormat="1">
      <c r="A82" s="155"/>
      <c r="B82" s="142"/>
      <c r="C82" s="179" t="s">
        <v>234</v>
      </c>
      <c r="D82" s="476">
        <f t="shared" si="4"/>
        <v>14</v>
      </c>
      <c r="E82" s="328">
        <f>E22+Expenses!E55+Expenses!E86</f>
        <v>7</v>
      </c>
      <c r="F82" s="330">
        <f>F22+Expenses!F55+Expenses!F86</f>
        <v>7</v>
      </c>
      <c r="G82" s="330"/>
      <c r="H82" s="860">
        <f t="shared" si="5"/>
        <v>-0.17647058823529416</v>
      </c>
      <c r="I82" s="997">
        <f t="shared" si="6"/>
        <v>-0.30000000000000004</v>
      </c>
      <c r="J82" s="330"/>
      <c r="K82" s="330">
        <f>P82+O82+M82+L82</f>
        <v>31</v>
      </c>
      <c r="L82" s="330">
        <f>L22+Expenses!L55+Expenses!L86</f>
        <v>7</v>
      </c>
      <c r="M82" s="330">
        <f>M22+Expenses!M55+Expenses!M86</f>
        <v>7</v>
      </c>
      <c r="N82" s="476">
        <f t="shared" si="7"/>
        <v>17</v>
      </c>
      <c r="O82" s="328">
        <f>O22+Expenses!O55+Expenses!O86</f>
        <v>10</v>
      </c>
      <c r="P82" s="330">
        <f>P22+Expenses!P55+Expenses!P86</f>
        <v>7</v>
      </c>
      <c r="Q82" s="312"/>
      <c r="R82" s="155"/>
      <c r="S82" s="182"/>
    </row>
    <row r="83" spans="1:19" s="172" customFormat="1">
      <c r="A83" s="155"/>
      <c r="B83" s="142"/>
      <c r="C83" s="142"/>
      <c r="D83" s="476"/>
      <c r="E83" s="338"/>
      <c r="F83" s="329"/>
      <c r="G83" s="329"/>
      <c r="H83" s="897"/>
      <c r="I83" s="779"/>
      <c r="J83" s="329"/>
      <c r="K83" s="329"/>
      <c r="L83" s="329"/>
      <c r="M83" s="329"/>
      <c r="N83" s="476"/>
      <c r="O83" s="338"/>
      <c r="P83" s="329"/>
      <c r="Q83" s="143"/>
      <c r="R83" s="155"/>
      <c r="S83" s="182"/>
    </row>
    <row r="84" spans="1:19" s="172" customFormat="1">
      <c r="A84" s="155"/>
      <c r="B84" s="142"/>
      <c r="C84" s="142" t="s">
        <v>42</v>
      </c>
      <c r="D84" s="476">
        <f t="shared" si="4"/>
        <v>-95</v>
      </c>
      <c r="E84" s="338">
        <f>E24+Expenses!E57+Expenses!E88</f>
        <v>-48</v>
      </c>
      <c r="F84" s="334">
        <f>F24+Expenses!F57+Expenses!F88</f>
        <v>-47</v>
      </c>
      <c r="G84" s="518"/>
      <c r="H84" s="897" t="s">
        <v>576</v>
      </c>
      <c r="I84" s="779" t="s">
        <v>577</v>
      </c>
      <c r="J84" s="518"/>
      <c r="K84" s="334">
        <f>P84+O84+M84+L84</f>
        <v>-57</v>
      </c>
      <c r="L84" s="334">
        <f>L24+Expenses!L57+Expenses!L88</f>
        <v>-12</v>
      </c>
      <c r="M84" s="334">
        <f>M24+Expenses!M57+Expenses!M88</f>
        <v>-19</v>
      </c>
      <c r="N84" s="476">
        <f t="shared" si="7"/>
        <v>-26</v>
      </c>
      <c r="O84" s="338">
        <f>O24+Expenses!O57+Expenses!O88</f>
        <v>-8</v>
      </c>
      <c r="P84" s="334">
        <f>P24+Expenses!P57+Expenses!P88</f>
        <v>-18</v>
      </c>
      <c r="Q84" s="142"/>
      <c r="R84" s="155"/>
      <c r="S84" s="182"/>
    </row>
    <row r="85" spans="1:19" s="172" customFormat="1">
      <c r="A85" s="155"/>
      <c r="B85" s="142"/>
      <c r="C85" s="142"/>
      <c r="D85" s="476"/>
      <c r="E85" s="328"/>
      <c r="F85" s="329"/>
      <c r="G85" s="346"/>
      <c r="H85" s="897"/>
      <c r="I85" s="779"/>
      <c r="J85" s="346"/>
      <c r="K85" s="329"/>
      <c r="L85" s="329"/>
      <c r="M85" s="329"/>
      <c r="N85" s="476"/>
      <c r="O85" s="328"/>
      <c r="P85" s="329"/>
      <c r="Q85" s="313"/>
      <c r="R85" s="155"/>
      <c r="S85" s="182"/>
    </row>
    <row r="86" spans="1:19" s="172" customFormat="1">
      <c r="A86" s="155"/>
      <c r="B86" s="142"/>
      <c r="C86" s="142" t="s">
        <v>381</v>
      </c>
      <c r="D86" s="476">
        <f t="shared" si="4"/>
        <v>2243</v>
      </c>
      <c r="E86" s="338">
        <f>E26+Expenses!E59+Expenses!E90</f>
        <v>1139</v>
      </c>
      <c r="F86" s="329">
        <f>F26+Expenses!F59+Expenses!F90</f>
        <v>1104</v>
      </c>
      <c r="G86" s="346"/>
      <c r="H86" s="860">
        <f t="shared" si="5"/>
        <v>-0.12960807140085373</v>
      </c>
      <c r="I86" s="997">
        <f t="shared" si="6"/>
        <v>-0.12920489296636084</v>
      </c>
      <c r="J86" s="346"/>
      <c r="K86" s="329">
        <f>P86+O86+M86+L86</f>
        <v>5138</v>
      </c>
      <c r="L86" s="329">
        <f>L69+L82+L80+L84</f>
        <v>1316</v>
      </c>
      <c r="M86" s="329">
        <f>M69+M82+M80+M84</f>
        <v>1245</v>
      </c>
      <c r="N86" s="476">
        <f t="shared" si="7"/>
        <v>2577</v>
      </c>
      <c r="O86" s="338">
        <f>O69+O82+O80+O84</f>
        <v>1308</v>
      </c>
      <c r="P86" s="329">
        <f>P69+P82+P80+P84</f>
        <v>1269</v>
      </c>
      <c r="Q86" s="143"/>
      <c r="R86" s="155"/>
      <c r="S86" s="182"/>
    </row>
    <row r="87" spans="1:19" s="483" customFormat="1">
      <c r="A87" s="152"/>
      <c r="B87" s="163"/>
      <c r="C87" s="739" t="s">
        <v>355</v>
      </c>
      <c r="D87" s="475">
        <f t="shared" si="4"/>
        <v>70</v>
      </c>
      <c r="E87" s="350">
        <v>51</v>
      </c>
      <c r="F87" s="324">
        <v>19</v>
      </c>
      <c r="G87" s="349"/>
      <c r="H87" s="896" t="s">
        <v>576</v>
      </c>
      <c r="I87" s="778" t="s">
        <v>576</v>
      </c>
      <c r="J87" s="349"/>
      <c r="K87" s="324">
        <f>P87+O87+M87+L87</f>
        <v>130</v>
      </c>
      <c r="L87" s="324">
        <v>22</v>
      </c>
      <c r="M87" s="324">
        <v>85</v>
      </c>
      <c r="N87" s="475">
        <f t="shared" si="7"/>
        <v>23</v>
      </c>
      <c r="O87" s="350">
        <v>13</v>
      </c>
      <c r="P87" s="324">
        <v>10</v>
      </c>
      <c r="Q87" s="180"/>
      <c r="R87" s="152"/>
      <c r="S87" s="578"/>
    </row>
    <row r="88" spans="1:19" s="580" customFormat="1">
      <c r="A88" s="155"/>
      <c r="B88" s="142"/>
      <c r="C88" s="142" t="s">
        <v>489</v>
      </c>
      <c r="D88" s="476">
        <f t="shared" si="4"/>
        <v>2313</v>
      </c>
      <c r="E88" s="338">
        <f>E86+E87</f>
        <v>1190</v>
      </c>
      <c r="F88" s="329">
        <f>F86+F87</f>
        <v>1123</v>
      </c>
      <c r="G88" s="346"/>
      <c r="H88" s="860">
        <f t="shared" si="5"/>
        <v>-0.11038461538461541</v>
      </c>
      <c r="I88" s="779">
        <f t="shared" si="6"/>
        <v>-9.916729750189246E-2</v>
      </c>
      <c r="J88" s="346"/>
      <c r="K88" s="329">
        <f>K86+K87</f>
        <v>5268</v>
      </c>
      <c r="L88" s="329">
        <f>L86+L87</f>
        <v>1338</v>
      </c>
      <c r="M88" s="329">
        <f>M86+M87</f>
        <v>1330</v>
      </c>
      <c r="N88" s="476">
        <f t="shared" si="7"/>
        <v>2600</v>
      </c>
      <c r="O88" s="338">
        <f>O86+O87</f>
        <v>1321</v>
      </c>
      <c r="P88" s="329">
        <f>P86+P87</f>
        <v>1279</v>
      </c>
      <c r="Q88" s="139"/>
      <c r="R88" s="155"/>
      <c r="S88" s="579"/>
    </row>
    <row r="89" spans="1:19">
      <c r="A89" s="152"/>
      <c r="B89" s="163"/>
      <c r="C89" s="142"/>
      <c r="D89" s="167"/>
      <c r="E89" s="191"/>
      <c r="F89" s="163"/>
      <c r="G89" s="170"/>
      <c r="H89" s="893"/>
      <c r="I89" s="776"/>
      <c r="J89" s="170"/>
      <c r="K89" s="163"/>
      <c r="L89" s="163"/>
      <c r="M89" s="163"/>
      <c r="N89" s="167"/>
      <c r="O89" s="191"/>
      <c r="P89" s="163"/>
      <c r="Q89" s="137"/>
      <c r="R89" s="152"/>
      <c r="S89" s="193"/>
    </row>
    <row r="90" spans="1:19" ht="9" customHeight="1">
      <c r="A90" s="152"/>
      <c r="B90" s="152"/>
      <c r="C90" s="152"/>
      <c r="D90" s="488"/>
      <c r="E90" s="152"/>
      <c r="F90" s="152"/>
      <c r="G90" s="152"/>
      <c r="H90" s="153"/>
      <c r="I90" s="153"/>
      <c r="J90" s="152"/>
      <c r="K90" s="152"/>
      <c r="L90" s="152"/>
      <c r="M90" s="152"/>
      <c r="N90" s="488"/>
      <c r="O90" s="152"/>
      <c r="P90" s="152"/>
      <c r="Q90" s="152"/>
      <c r="R90" s="152"/>
      <c r="S90" s="193"/>
    </row>
    <row r="91" spans="1:19" ht="14.25">
      <c r="A91" s="168"/>
      <c r="B91" s="184" t="s">
        <v>562</v>
      </c>
      <c r="C91" s="168"/>
      <c r="D91" s="289"/>
      <c r="E91" s="168"/>
      <c r="F91" s="168"/>
      <c r="G91" s="168"/>
      <c r="H91" s="169"/>
      <c r="I91" s="169"/>
      <c r="J91" s="168"/>
      <c r="K91" s="168"/>
      <c r="L91" s="168"/>
      <c r="M91" s="168"/>
      <c r="N91" s="289"/>
      <c r="O91" s="168"/>
      <c r="P91" s="168"/>
      <c r="Q91" s="188"/>
      <c r="R91" s="188"/>
      <c r="S91" s="193"/>
    </row>
    <row r="92" spans="1:19" ht="14.25">
      <c r="A92" s="168"/>
      <c r="B92" s="184"/>
      <c r="C92" s="168"/>
      <c r="D92" s="289"/>
      <c r="E92" s="168"/>
      <c r="F92" s="168"/>
      <c r="G92" s="168"/>
      <c r="H92" s="169"/>
      <c r="I92" s="169"/>
      <c r="J92" s="168"/>
      <c r="K92" s="168"/>
      <c r="L92" s="168"/>
      <c r="M92" s="168"/>
      <c r="N92" s="289"/>
      <c r="O92" s="168"/>
      <c r="P92" s="168"/>
      <c r="Q92" s="188"/>
      <c r="R92" s="188"/>
      <c r="S92" s="193"/>
    </row>
    <row r="93" spans="1:19" ht="9" customHeight="1">
      <c r="A93" s="152"/>
      <c r="B93" s="152"/>
      <c r="C93" s="152"/>
      <c r="D93" s="488"/>
      <c r="E93" s="152"/>
      <c r="F93" s="152"/>
      <c r="G93" s="152"/>
      <c r="H93" s="153"/>
      <c r="I93" s="153"/>
      <c r="J93" s="152"/>
      <c r="K93" s="152"/>
      <c r="L93" s="152"/>
      <c r="M93" s="152"/>
      <c r="N93" s="488"/>
      <c r="O93" s="152"/>
      <c r="P93" s="152"/>
      <c r="Q93" s="152"/>
      <c r="R93" s="152"/>
      <c r="S93" s="193"/>
    </row>
    <row r="94" spans="1:19">
      <c r="A94" s="155"/>
      <c r="B94" s="160"/>
      <c r="C94" s="157" t="s">
        <v>49</v>
      </c>
      <c r="D94" s="233" t="s">
        <v>533</v>
      </c>
      <c r="E94" s="159" t="s">
        <v>532</v>
      </c>
      <c r="F94" s="160" t="s">
        <v>436</v>
      </c>
      <c r="G94" s="160"/>
      <c r="H94" s="893"/>
      <c r="I94" s="776"/>
      <c r="J94" s="160"/>
      <c r="K94" s="127">
        <v>2011</v>
      </c>
      <c r="L94" s="160" t="s">
        <v>390</v>
      </c>
      <c r="M94" s="160" t="s">
        <v>356</v>
      </c>
      <c r="N94" s="233" t="s">
        <v>531</v>
      </c>
      <c r="O94" s="159" t="s">
        <v>312</v>
      </c>
      <c r="P94" s="160" t="s">
        <v>302</v>
      </c>
      <c r="Q94" s="302"/>
      <c r="R94" s="155"/>
      <c r="S94" s="193"/>
    </row>
    <row r="95" spans="1:19">
      <c r="A95" s="155"/>
      <c r="B95" s="160"/>
      <c r="C95" s="187" t="s">
        <v>54</v>
      </c>
      <c r="D95" s="158"/>
      <c r="E95" s="159"/>
      <c r="F95" s="163"/>
      <c r="G95" s="163"/>
      <c r="H95" s="894"/>
      <c r="I95" s="777"/>
      <c r="J95" s="163"/>
      <c r="K95" s="163"/>
      <c r="L95" s="163"/>
      <c r="M95" s="163"/>
      <c r="N95" s="158"/>
      <c r="O95" s="159"/>
      <c r="P95" s="163"/>
      <c r="Q95" s="163"/>
      <c r="R95" s="155"/>
      <c r="S95" s="193"/>
    </row>
    <row r="96" spans="1:19">
      <c r="A96" s="152"/>
      <c r="B96" s="163"/>
      <c r="C96" s="163"/>
      <c r="D96" s="484"/>
      <c r="E96" s="485"/>
      <c r="F96" s="487"/>
      <c r="G96" s="163"/>
      <c r="H96" s="903"/>
      <c r="I96" s="785"/>
      <c r="J96" s="309"/>
      <c r="K96" s="487"/>
      <c r="L96" s="487"/>
      <c r="M96" s="487"/>
      <c r="N96" s="484"/>
      <c r="O96" s="485"/>
      <c r="P96" s="487"/>
      <c r="Q96" s="309"/>
      <c r="R96" s="152"/>
      <c r="S96" s="193"/>
    </row>
    <row r="97" spans="1:19">
      <c r="A97" s="152"/>
      <c r="B97" s="170"/>
      <c r="C97" s="171" t="s">
        <v>38</v>
      </c>
      <c r="D97" s="326">
        <f>D65/Revenues!D5</f>
        <v>0.38997555012224938</v>
      </c>
      <c r="E97" s="327">
        <f>E65/Revenues!E5</f>
        <v>0.39786223277909738</v>
      </c>
      <c r="F97" s="353">
        <f>F65/Revenues!F5</f>
        <v>0.38161209068010077</v>
      </c>
      <c r="G97" s="324"/>
      <c r="H97" s="896"/>
      <c r="I97" s="778"/>
      <c r="J97" s="524"/>
      <c r="K97" s="353">
        <f>K65/Revenues!K5</f>
        <v>0.41751464693185319</v>
      </c>
      <c r="L97" s="353">
        <f>L65/Revenues!L5</f>
        <v>0.43908323281061518</v>
      </c>
      <c r="M97" s="353">
        <f>M65/Revenues!M5</f>
        <v>0.4236276849642005</v>
      </c>
      <c r="N97" s="326">
        <f>N65/Revenues!N5</f>
        <v>0.4029187817258883</v>
      </c>
      <c r="O97" s="327">
        <f>O65/Revenues!O5</f>
        <v>0.41594022415940224</v>
      </c>
      <c r="P97" s="353">
        <f>P65/Revenues!P5</f>
        <v>0.38939197930142305</v>
      </c>
      <c r="Q97" s="180"/>
      <c r="R97" s="152"/>
      <c r="S97" s="193"/>
    </row>
    <row r="98" spans="1:19">
      <c r="A98" s="152"/>
      <c r="B98" s="170"/>
      <c r="C98" s="171" t="s">
        <v>39</v>
      </c>
      <c r="D98" s="326">
        <f>D66/Revenues!D6</f>
        <v>0.33668341708542715</v>
      </c>
      <c r="E98" s="327">
        <f>E66/Revenues!E6</f>
        <v>0.35748792270531399</v>
      </c>
      <c r="F98" s="353">
        <f>F66/Revenues!F6</f>
        <v>0.31413612565445026</v>
      </c>
      <c r="G98" s="324"/>
      <c r="H98" s="896"/>
      <c r="I98" s="778"/>
      <c r="J98" s="524"/>
      <c r="K98" s="353">
        <f>K66/Revenues!K6</f>
        <v>0.34955185659411009</v>
      </c>
      <c r="L98" s="353">
        <f>L66/Revenues!L6</f>
        <v>0.3891625615763547</v>
      </c>
      <c r="M98" s="353">
        <f>M66/Revenues!M6</f>
        <v>0.36868686868686867</v>
      </c>
      <c r="N98" s="326">
        <f>N66/Revenues!N6</f>
        <v>0.31842105263157894</v>
      </c>
      <c r="O98" s="327">
        <f>O66/Revenues!O6</f>
        <v>0.32989690721649484</v>
      </c>
      <c r="P98" s="353">
        <f>P66/Revenues!P6</f>
        <v>0.30645161290322581</v>
      </c>
      <c r="Q98" s="180"/>
      <c r="R98" s="152"/>
      <c r="S98" s="193"/>
    </row>
    <row r="99" spans="1:19">
      <c r="A99" s="152"/>
      <c r="B99" s="170"/>
      <c r="C99" s="171" t="s">
        <v>48</v>
      </c>
      <c r="D99" s="326">
        <f>D67/Revenues!D7</f>
        <v>-8.2644628099173556E-2</v>
      </c>
      <c r="E99" s="327">
        <f>E67/Revenues!E7</f>
        <v>-8.1967213114754092E-2</v>
      </c>
      <c r="F99" s="353">
        <f>F67/Revenues!F7</f>
        <v>-8.3333333333333329E-2</v>
      </c>
      <c r="G99" s="347"/>
      <c r="H99" s="896"/>
      <c r="I99" s="778"/>
      <c r="J99" s="524"/>
      <c r="K99" s="353">
        <f>K67/Revenues!K7</f>
        <v>2.6490066225165563E-2</v>
      </c>
      <c r="L99" s="353">
        <f>L67/Revenues!L7</f>
        <v>0.17808219178082191</v>
      </c>
      <c r="M99" s="353">
        <f>M67/Revenues!M7</f>
        <v>1.2345679012345678E-2</v>
      </c>
      <c r="N99" s="326">
        <f>N67/Revenues!N7</f>
        <v>-4.0540540540540543E-2</v>
      </c>
      <c r="O99" s="327">
        <f>O67/Revenues!O7</f>
        <v>-2.5316455696202531E-2</v>
      </c>
      <c r="P99" s="353">
        <f>P67/Revenues!P7</f>
        <v>-5.7971014492753624E-2</v>
      </c>
      <c r="Q99" s="180"/>
      <c r="R99" s="152"/>
      <c r="S99" s="193"/>
    </row>
    <row r="100" spans="1:19">
      <c r="A100" s="152"/>
      <c r="B100" s="170"/>
      <c r="C100" s="171" t="s">
        <v>478</v>
      </c>
      <c r="D100" s="326">
        <f>D68/Revenues!D8</f>
        <v>1.8867924528301886E-2</v>
      </c>
      <c r="E100" s="327">
        <f>E68/Revenues!E8</f>
        <v>7.1428571428571425E-2</v>
      </c>
      <c r="F100" s="353">
        <f>F68/Revenues!F8</f>
        <v>-0.04</v>
      </c>
      <c r="G100" s="347"/>
      <c r="H100" s="896"/>
      <c r="I100" s="778"/>
      <c r="J100" s="524"/>
      <c r="K100" s="353">
        <f>K68/Revenues!K8</f>
        <v>-8.4745762711864406E-3</v>
      </c>
      <c r="L100" s="353">
        <f>L68/Revenues!L8</f>
        <v>0</v>
      </c>
      <c r="M100" s="353">
        <f>M68/Revenues!M8</f>
        <v>-3.3333333333333333E-2</v>
      </c>
      <c r="N100" s="326">
        <f>N68/Revenues!N8</f>
        <v>0</v>
      </c>
      <c r="O100" s="327">
        <f>O68/Revenues!O8</f>
        <v>-3.2258064516129031E-2</v>
      </c>
      <c r="P100" s="353">
        <f>P68/Revenues!P8</f>
        <v>3.5714285714285712E-2</v>
      </c>
      <c r="Q100" s="180"/>
      <c r="R100" s="152"/>
      <c r="S100" s="193"/>
    </row>
    <row r="101" spans="1:19" s="172" customFormat="1">
      <c r="A101" s="155"/>
      <c r="B101" s="142"/>
      <c r="C101" s="142" t="s">
        <v>40</v>
      </c>
      <c r="D101" s="331">
        <f>D69/Revenues!D9</f>
        <v>0.3620361560418649</v>
      </c>
      <c r="E101" s="332">
        <f>E69/Revenues!E9</f>
        <v>0.37153419593345655</v>
      </c>
      <c r="F101" s="354">
        <f>F69/Revenues!F9</f>
        <v>0.35196078431372552</v>
      </c>
      <c r="G101" s="329"/>
      <c r="H101" s="897"/>
      <c r="I101" s="779"/>
      <c r="J101" s="525"/>
      <c r="K101" s="354">
        <f>K69/Revenues!K9</f>
        <v>0.38878326996197721</v>
      </c>
      <c r="L101" s="354">
        <f>L69/Revenues!L9</f>
        <v>0.42379182156133827</v>
      </c>
      <c r="M101" s="354">
        <f>M69/Revenues!M9</f>
        <v>0.39558417663293466</v>
      </c>
      <c r="N101" s="331">
        <f>N69/Revenues!N9</f>
        <v>0.36674816625916873</v>
      </c>
      <c r="O101" s="332">
        <f>O69/Revenues!O9</f>
        <v>0.37990430622009569</v>
      </c>
      <c r="P101" s="354">
        <f>P69/Revenues!P9</f>
        <v>0.35299999999999998</v>
      </c>
      <c r="Q101" s="139"/>
      <c r="R101" s="155"/>
      <c r="S101" s="182"/>
    </row>
    <row r="102" spans="1:19" s="172" customFormat="1">
      <c r="A102" s="155"/>
      <c r="B102" s="142"/>
      <c r="C102" s="142"/>
      <c r="D102" s="331"/>
      <c r="E102" s="332"/>
      <c r="F102" s="354"/>
      <c r="G102" s="329"/>
      <c r="H102" s="897"/>
      <c r="I102" s="779"/>
      <c r="J102" s="525"/>
      <c r="K102" s="354"/>
      <c r="L102" s="354"/>
      <c r="M102" s="354"/>
      <c r="N102" s="331"/>
      <c r="O102" s="332"/>
      <c r="P102" s="354"/>
      <c r="Q102" s="139"/>
      <c r="R102" s="155"/>
      <c r="S102" s="182"/>
    </row>
    <row r="103" spans="1:19">
      <c r="A103" s="152"/>
      <c r="B103" s="163"/>
      <c r="C103" s="163" t="s">
        <v>421</v>
      </c>
      <c r="D103" s="326">
        <f>D71/Revenues!D11</f>
        <v>0.26176808266360507</v>
      </c>
      <c r="E103" s="327">
        <f>E71/Revenues!E11</f>
        <v>0.30180180180180183</v>
      </c>
      <c r="F103" s="353">
        <f>F71/Revenues!F11</f>
        <v>0.22014051522248243</v>
      </c>
      <c r="G103" s="324"/>
      <c r="H103" s="896"/>
      <c r="I103" s="778"/>
      <c r="J103" s="526"/>
      <c r="K103" s="353">
        <f>K71/Revenues!K11</f>
        <v>0.28947368421052633</v>
      </c>
      <c r="L103" s="353">
        <f>L71/Revenues!L11</f>
        <v>0.2735229759299781</v>
      </c>
      <c r="M103" s="353">
        <f>M71/Revenues!M11</f>
        <v>0.29386892177589852</v>
      </c>
      <c r="N103" s="326">
        <f>N71/Revenues!N11</f>
        <v>0.29484536082474228</v>
      </c>
      <c r="O103" s="327">
        <f>O71/Revenues!O11</f>
        <v>0.28775510204081634</v>
      </c>
      <c r="P103" s="353">
        <f>P71/Revenues!P11</f>
        <v>0.30208333333333331</v>
      </c>
      <c r="Q103" s="310"/>
      <c r="R103" s="152"/>
      <c r="S103" s="193"/>
    </row>
    <row r="104" spans="1:19">
      <c r="A104" s="152"/>
      <c r="B104" s="163"/>
      <c r="C104" s="171" t="s">
        <v>422</v>
      </c>
      <c r="D104" s="326">
        <f>D72/Revenues!D12</f>
        <v>0.20327868852459016</v>
      </c>
      <c r="E104" s="327">
        <f>E72/Revenues!E12</f>
        <v>0.17505470459518599</v>
      </c>
      <c r="F104" s="353">
        <f>F72/Revenues!F12</f>
        <v>0.23144104803493451</v>
      </c>
      <c r="G104" s="324"/>
      <c r="H104" s="896"/>
      <c r="I104" s="778"/>
      <c r="J104" s="524"/>
      <c r="K104" s="353">
        <f>K72/Revenues!K12</f>
        <v>0.26116657908565422</v>
      </c>
      <c r="L104" s="353">
        <f>L72/Revenues!L12</f>
        <v>0.22832980972515857</v>
      </c>
      <c r="M104" s="353">
        <f>M72/Revenues!M12</f>
        <v>0.26271186440677968</v>
      </c>
      <c r="N104" s="326">
        <f>N72/Revenues!N12</f>
        <v>0.27661795407098122</v>
      </c>
      <c r="O104" s="327">
        <f>O72/Revenues!O12</f>
        <v>0.27974947807933193</v>
      </c>
      <c r="P104" s="353">
        <f>P72/Revenues!P12</f>
        <v>0.27348643006263046</v>
      </c>
      <c r="Q104" s="180"/>
      <c r="R104" s="152"/>
      <c r="S104" s="193"/>
    </row>
    <row r="105" spans="1:19">
      <c r="A105" s="152"/>
      <c r="B105" s="163"/>
      <c r="C105" s="171" t="s">
        <v>41</v>
      </c>
      <c r="D105" s="326">
        <f>D73/Revenues!D13</f>
        <v>0.3311092577147623</v>
      </c>
      <c r="E105" s="327">
        <f>E73/Revenues!E13</f>
        <v>0.33277870216306155</v>
      </c>
      <c r="F105" s="353">
        <f>F73/Revenues!F13</f>
        <v>0.3294314381270903</v>
      </c>
      <c r="G105" s="324"/>
      <c r="H105" s="896"/>
      <c r="I105" s="778"/>
      <c r="J105" s="524"/>
      <c r="K105" s="353">
        <f>K73/Revenues!K13</f>
        <v>0.32305795314426633</v>
      </c>
      <c r="L105" s="353">
        <f>L73/Revenues!L13</f>
        <v>0.29635761589403975</v>
      </c>
      <c r="M105" s="353">
        <f>M73/Revenues!M13</f>
        <v>0.35</v>
      </c>
      <c r="N105" s="326">
        <f>N73/Revenues!N13</f>
        <v>0.32302685109845403</v>
      </c>
      <c r="O105" s="327">
        <f>O73/Revenues!O13</f>
        <v>0.32845528455284551</v>
      </c>
      <c r="P105" s="353">
        <f>P73/Revenues!P13</f>
        <v>0.31758957654723124</v>
      </c>
      <c r="Q105" s="180"/>
      <c r="R105" s="152"/>
      <c r="S105" s="193"/>
    </row>
    <row r="106" spans="1:19">
      <c r="A106" s="152"/>
      <c r="B106" s="163"/>
      <c r="C106" s="171" t="s">
        <v>429</v>
      </c>
      <c r="D106" s="326">
        <f>D74/Revenues!D14</f>
        <v>0.56351039260969982</v>
      </c>
      <c r="E106" s="327">
        <f>E74/Revenues!E14</f>
        <v>0.54330708661417326</v>
      </c>
      <c r="F106" s="353">
        <f>F74/Revenues!F14</f>
        <v>0.58283132530120485</v>
      </c>
      <c r="G106" s="324"/>
      <c r="H106" s="896"/>
      <c r="I106" s="778"/>
      <c r="J106" s="524"/>
      <c r="K106" s="353">
        <f>K74/Revenues!K14</f>
        <v>0.61330935251798557</v>
      </c>
      <c r="L106" s="353">
        <f>L74/Revenues!L14</f>
        <v>0.60490463215258861</v>
      </c>
      <c r="M106" s="353">
        <f>M74/Revenues!M14</f>
        <v>0.61897590361445787</v>
      </c>
      <c r="N106" s="326">
        <f>N74/Revenues!N14</f>
        <v>0.61505065123010128</v>
      </c>
      <c r="O106" s="327">
        <f>O74/Revenues!O14</f>
        <v>0.61695906432748537</v>
      </c>
      <c r="P106" s="353">
        <f>P74/Revenues!P14</f>
        <v>0.61318051575931232</v>
      </c>
      <c r="Q106" s="180"/>
      <c r="R106" s="152"/>
      <c r="S106" s="193"/>
    </row>
    <row r="107" spans="1:19">
      <c r="A107" s="152"/>
      <c r="B107" s="163"/>
      <c r="C107" s="171" t="s">
        <v>478</v>
      </c>
      <c r="D107" s="326">
        <f>D75/Revenues!D15</f>
        <v>7.6923076923076927E-3</v>
      </c>
      <c r="E107" s="327">
        <f>E75/Revenues!E15</f>
        <v>9.6339113680154135E-3</v>
      </c>
      <c r="F107" s="353">
        <f>F75/Revenues!F15</f>
        <v>5.7581573896353169E-3</v>
      </c>
      <c r="G107" s="324"/>
      <c r="H107" s="896"/>
      <c r="I107" s="778"/>
      <c r="J107" s="524"/>
      <c r="K107" s="353">
        <f>K75/Revenues!K15</f>
        <v>7.5488454706927176E-3</v>
      </c>
      <c r="L107" s="353">
        <f>L75/Revenues!L15</f>
        <v>7.0921985815602835E-3</v>
      </c>
      <c r="M107" s="353">
        <f>M75/Revenues!M15</f>
        <v>7.1684587813620072E-3</v>
      </c>
      <c r="N107" s="326">
        <f>N75/Revenues!N15</f>
        <v>7.9646017699115043E-3</v>
      </c>
      <c r="O107" s="327">
        <f>O75/Revenues!O15</f>
        <v>1.2433392539964476E-2</v>
      </c>
      <c r="P107" s="353">
        <f>P75/Revenues!P15</f>
        <v>3.5273368606701938E-3</v>
      </c>
      <c r="Q107" s="180"/>
      <c r="R107" s="152"/>
      <c r="S107" s="193"/>
    </row>
    <row r="108" spans="1:19" s="172" customFormat="1">
      <c r="A108" s="155"/>
      <c r="B108" s="142"/>
      <c r="C108" s="143" t="s">
        <v>269</v>
      </c>
      <c r="D108" s="331">
        <f>D76/Revenues!D16</f>
        <v>0.47318125770653513</v>
      </c>
      <c r="E108" s="332">
        <f>E76/Revenues!E16</f>
        <v>0.46600741656365885</v>
      </c>
      <c r="F108" s="354">
        <f>F76/Revenues!F16</f>
        <v>0.48031980319803197</v>
      </c>
      <c r="G108" s="329"/>
      <c r="H108" s="897"/>
      <c r="I108" s="779"/>
      <c r="J108" s="525"/>
      <c r="K108" s="354">
        <f>K76/Revenues!K16</f>
        <v>0.52054997043169726</v>
      </c>
      <c r="L108" s="354">
        <f>L76/Revenues!L16</f>
        <v>0.5</v>
      </c>
      <c r="M108" s="354">
        <f>M76/Revenues!M16</f>
        <v>0.53301029678982437</v>
      </c>
      <c r="N108" s="331">
        <f>N76/Revenues!N16</f>
        <v>0.52478732766207103</v>
      </c>
      <c r="O108" s="332">
        <f>O76/Revenues!O16</f>
        <v>0.52316715542521997</v>
      </c>
      <c r="P108" s="354">
        <f>P76/Revenues!P16</f>
        <v>0.52640845070422537</v>
      </c>
      <c r="Q108" s="139"/>
      <c r="R108" s="155"/>
      <c r="S108" s="182"/>
    </row>
    <row r="109" spans="1:19">
      <c r="A109" s="152"/>
      <c r="B109" s="163"/>
      <c r="C109" s="171"/>
      <c r="D109" s="326"/>
      <c r="E109" s="327"/>
      <c r="F109" s="353"/>
      <c r="G109" s="324"/>
      <c r="H109" s="896"/>
      <c r="I109" s="778"/>
      <c r="J109" s="525"/>
      <c r="K109" s="353"/>
      <c r="L109" s="353"/>
      <c r="M109" s="353"/>
      <c r="N109" s="326"/>
      <c r="O109" s="327"/>
      <c r="P109" s="353"/>
      <c r="Q109" s="180"/>
      <c r="R109" s="152"/>
      <c r="S109" s="193"/>
    </row>
    <row r="110" spans="1:19" ht="14.25">
      <c r="A110" s="152"/>
      <c r="B110" s="163"/>
      <c r="C110" s="171" t="s">
        <v>561</v>
      </c>
      <c r="D110" s="326">
        <f>D78/Revenues!D18</f>
        <v>3.5264483627204031E-2</v>
      </c>
      <c r="E110" s="327">
        <f>E78/Revenues!E18</f>
        <v>6.5573770491803282E-2</v>
      </c>
      <c r="F110" s="353">
        <f>F78/Revenues!F18</f>
        <v>9.3457943925233638E-3</v>
      </c>
      <c r="G110" s="324"/>
      <c r="H110" s="896"/>
      <c r="I110" s="778"/>
      <c r="J110" s="524"/>
      <c r="K110" s="353">
        <f>K78/Revenues!K18</f>
        <v>3.3130866924351186E-3</v>
      </c>
      <c r="L110" s="353">
        <f>L78/Revenues!L18</f>
        <v>2.4048096192384769E-2</v>
      </c>
      <c r="M110" s="353">
        <f>M78/Revenues!M18</f>
        <v>-0.12264150943396226</v>
      </c>
      <c r="N110" s="326">
        <f>N78/Revenues!N18</f>
        <v>5.18018018018018E-2</v>
      </c>
      <c r="O110" s="327">
        <f>O78/Revenues!O18</f>
        <v>3.4168564920273349E-2</v>
      </c>
      <c r="P110" s="353">
        <f>P78/Revenues!P18</f>
        <v>6.9042316258351888E-2</v>
      </c>
      <c r="Q110" s="180"/>
      <c r="R110" s="152"/>
      <c r="S110" s="193"/>
    </row>
    <row r="111" spans="1:19">
      <c r="A111" s="152"/>
      <c r="B111" s="163"/>
      <c r="C111" s="171" t="s">
        <v>77</v>
      </c>
      <c r="D111" s="326">
        <f>D79/Revenues!D19</f>
        <v>0</v>
      </c>
      <c r="E111" s="327">
        <f>E79/Revenues!E19</f>
        <v>0</v>
      </c>
      <c r="F111" s="353">
        <f>F79/Revenues!F19</f>
        <v>0</v>
      </c>
      <c r="G111" s="347"/>
      <c r="H111" s="896"/>
      <c r="I111" s="778"/>
      <c r="J111" s="524"/>
      <c r="K111" s="353">
        <f>K79/Revenues!K19</f>
        <v>-3.1645569620253164E-3</v>
      </c>
      <c r="L111" s="353">
        <f>L79/Revenues!L19</f>
        <v>-1.1904761904761904E-2</v>
      </c>
      <c r="M111" s="353">
        <f>M79/Revenues!M19</f>
        <v>1.2500000000000001E-2</v>
      </c>
      <c r="N111" s="326">
        <f>N79/Revenues!N19</f>
        <v>-6.5789473684210523E-3</v>
      </c>
      <c r="O111" s="327">
        <f>O79/Revenues!O19</f>
        <v>-2.7777777777777776E-2</v>
      </c>
      <c r="P111" s="353">
        <f>P79/Revenues!P19</f>
        <v>1.2500000000000001E-2</v>
      </c>
      <c r="Q111" s="180"/>
      <c r="R111" s="152"/>
      <c r="S111" s="193"/>
    </row>
    <row r="112" spans="1:19" s="172" customFormat="1">
      <c r="A112" s="155"/>
      <c r="B112" s="142"/>
      <c r="C112" s="143" t="s">
        <v>212</v>
      </c>
      <c r="D112" s="331">
        <f>D80/Revenues!D20</f>
        <v>0.40252382178727786</v>
      </c>
      <c r="E112" s="332">
        <f>E80/Revenues!E20</f>
        <v>0.40797063450445725</v>
      </c>
      <c r="F112" s="354">
        <f>F80/Revenues!F20</f>
        <v>0.39726720647773278</v>
      </c>
      <c r="G112" s="329"/>
      <c r="H112" s="897"/>
      <c r="I112" s="779"/>
      <c r="J112" s="525"/>
      <c r="K112" s="354">
        <f>K80/Revenues!K20</f>
        <v>0.42717035960770067</v>
      </c>
      <c r="L112" s="354">
        <f>L80/Revenues!L20</f>
        <v>0.40821142048135911</v>
      </c>
      <c r="M112" s="354">
        <f>M80/Revenues!M20</f>
        <v>0.41453634085213031</v>
      </c>
      <c r="N112" s="331">
        <f>N80/Revenues!N20</f>
        <v>0.44294330518697228</v>
      </c>
      <c r="O112" s="332">
        <f>O80/Revenues!O20</f>
        <v>0.43870656370656369</v>
      </c>
      <c r="P112" s="354">
        <f>P80/Revenues!P20</f>
        <v>0.447178002894356</v>
      </c>
      <c r="Q112" s="314"/>
      <c r="R112" s="155"/>
      <c r="S112" s="182"/>
    </row>
    <row r="113" spans="1:19" s="172" customFormat="1">
      <c r="A113" s="155"/>
      <c r="B113" s="142"/>
      <c r="C113" s="142"/>
      <c r="D113" s="331"/>
      <c r="E113" s="332"/>
      <c r="F113" s="354"/>
      <c r="G113" s="329"/>
      <c r="H113" s="897"/>
      <c r="I113" s="779"/>
      <c r="J113" s="525"/>
      <c r="K113" s="354"/>
      <c r="L113" s="354"/>
      <c r="M113" s="354"/>
      <c r="N113" s="331"/>
      <c r="O113" s="332"/>
      <c r="P113" s="354"/>
      <c r="Q113" s="139"/>
      <c r="R113" s="155"/>
      <c r="S113" s="182"/>
    </row>
    <row r="114" spans="1:19" s="172" customFormat="1">
      <c r="A114" s="155"/>
      <c r="B114" s="142"/>
      <c r="C114" s="179" t="s">
        <v>234</v>
      </c>
      <c r="D114" s="331">
        <f>D82/Revenues!D22</f>
        <v>2.7131782945736434E-2</v>
      </c>
      <c r="E114" s="332">
        <f>E82/Revenues!E22</f>
        <v>2.681992337164751E-2</v>
      </c>
      <c r="F114" s="354">
        <f>F82/Revenues!F22</f>
        <v>2.7450980392156862E-2</v>
      </c>
      <c r="G114" s="330"/>
      <c r="H114" s="897"/>
      <c r="I114" s="779"/>
      <c r="J114" s="525"/>
      <c r="K114" s="354">
        <f>K82/Revenues!K22</f>
        <v>3.1729785056294778E-2</v>
      </c>
      <c r="L114" s="354">
        <f>L82/Revenues!L22</f>
        <v>2.8112449799196786E-2</v>
      </c>
      <c r="M114" s="354">
        <f>M82/Revenues!M22</f>
        <v>2.734375E-2</v>
      </c>
      <c r="N114" s="331">
        <f>N82/Revenues!N22</f>
        <v>3.6016949152542374E-2</v>
      </c>
      <c r="O114" s="332">
        <f>O82/Revenues!O22</f>
        <v>4.065040650406504E-2</v>
      </c>
      <c r="P114" s="354">
        <f>P82/Revenues!P22</f>
        <v>3.0973451327433628E-2</v>
      </c>
      <c r="Q114" s="139"/>
      <c r="R114" s="155"/>
      <c r="S114" s="182"/>
    </row>
    <row r="115" spans="1:19" s="172" customFormat="1">
      <c r="A115" s="155"/>
      <c r="B115" s="142"/>
      <c r="C115" s="142"/>
      <c r="D115" s="331"/>
      <c r="E115" s="332"/>
      <c r="F115" s="354"/>
      <c r="G115" s="329"/>
      <c r="H115" s="897"/>
      <c r="I115" s="779"/>
      <c r="J115" s="525"/>
      <c r="K115" s="354"/>
      <c r="L115" s="354"/>
      <c r="M115" s="354"/>
      <c r="N115" s="331"/>
      <c r="O115" s="332"/>
      <c r="P115" s="354"/>
      <c r="Q115" s="139"/>
      <c r="R115" s="155"/>
      <c r="S115" s="182"/>
    </row>
    <row r="116" spans="1:19" s="172" customFormat="1">
      <c r="A116" s="155"/>
      <c r="B116" s="142"/>
      <c r="C116" s="142" t="s">
        <v>42</v>
      </c>
      <c r="D116" s="331">
        <f>D84/Revenues!D24</f>
        <v>-2.5675675675675675</v>
      </c>
      <c r="E116" s="332">
        <f>E84/Revenues!E24</f>
        <v>-2.6666666666666665</v>
      </c>
      <c r="F116" s="354">
        <f>F84/Revenues!F24</f>
        <v>-2.4736842105263159</v>
      </c>
      <c r="G116" s="329"/>
      <c r="H116" s="897"/>
      <c r="I116" s="779"/>
      <c r="J116" s="525"/>
      <c r="K116" s="354">
        <f>K84/Revenues!K24</f>
        <v>-0.91935483870967738</v>
      </c>
      <c r="L116" s="354">
        <f>L84/Revenues!L24</f>
        <v>-0.92307692307692313</v>
      </c>
      <c r="M116" s="354">
        <f>M84/Revenues!M24</f>
        <v>-1.2666666666666666</v>
      </c>
      <c r="N116" s="331">
        <f>N84/Revenues!N24</f>
        <v>-0.76470588235294112</v>
      </c>
      <c r="O116" s="332">
        <f>O84/Revenues!O24</f>
        <v>-0.44444444444444442</v>
      </c>
      <c r="P116" s="354">
        <f>P84/Revenues!P24</f>
        <v>-1.125</v>
      </c>
      <c r="Q116" s="139"/>
      <c r="R116" s="155"/>
      <c r="S116" s="182"/>
    </row>
    <row r="117" spans="1:19" s="172" customFormat="1">
      <c r="A117" s="155"/>
      <c r="B117" s="142"/>
      <c r="C117" s="142"/>
      <c r="D117" s="331"/>
      <c r="E117" s="332"/>
      <c r="F117" s="354"/>
      <c r="G117" s="346"/>
      <c r="H117" s="897"/>
      <c r="I117" s="779"/>
      <c r="J117" s="525"/>
      <c r="K117" s="354"/>
      <c r="L117" s="354"/>
      <c r="M117" s="354"/>
      <c r="N117" s="331"/>
      <c r="O117" s="332"/>
      <c r="P117" s="354"/>
      <c r="Q117" s="139"/>
      <c r="R117" s="155"/>
      <c r="S117" s="182"/>
    </row>
    <row r="118" spans="1:19" s="172" customFormat="1">
      <c r="A118" s="155"/>
      <c r="B118" s="142"/>
      <c r="C118" s="142" t="s">
        <v>382</v>
      </c>
      <c r="D118" s="331">
        <f>D86/Revenues!D28</f>
        <v>0.35140216199279334</v>
      </c>
      <c r="E118" s="332">
        <f>E86/Revenues!E28</f>
        <v>0.35682957393483711</v>
      </c>
      <c r="F118" s="354">
        <f>F86/Revenues!F28</f>
        <v>0.34597304920087746</v>
      </c>
      <c r="G118" s="346"/>
      <c r="H118" s="897"/>
      <c r="I118" s="779"/>
      <c r="J118" s="525"/>
      <c r="K118" s="354">
        <f>K86/Revenues!K28</f>
        <v>0.39033654941882551</v>
      </c>
      <c r="L118" s="354">
        <f>L86/Revenues!L28</f>
        <v>0.38992592592592595</v>
      </c>
      <c r="M118" s="354">
        <f>M86/Revenues!M28</f>
        <v>0.3815507201961385</v>
      </c>
      <c r="N118" s="331">
        <f>N86/Revenues!N28</f>
        <v>0.39494252873563218</v>
      </c>
      <c r="O118" s="332">
        <f>O86/Revenues!O28</f>
        <v>0.39756838905775077</v>
      </c>
      <c r="P118" s="354">
        <f>P86/Revenues!P28</f>
        <v>0.39227202472952089</v>
      </c>
      <c r="Q118" s="139"/>
      <c r="R118" s="155"/>
      <c r="S118" s="182"/>
    </row>
    <row r="119" spans="1:19" s="172" customFormat="1">
      <c r="A119" s="155"/>
      <c r="B119" s="142"/>
      <c r="C119" s="142"/>
      <c r="D119" s="606"/>
      <c r="E119" s="333"/>
      <c r="F119" s="346"/>
      <c r="G119" s="334"/>
      <c r="H119" s="908"/>
      <c r="I119" s="789"/>
      <c r="J119" s="334"/>
      <c r="K119" s="346"/>
      <c r="L119" s="346"/>
      <c r="M119" s="346"/>
      <c r="N119" s="606"/>
      <c r="O119" s="333"/>
      <c r="P119" s="346"/>
      <c r="Q119" s="139"/>
      <c r="R119" s="155"/>
      <c r="S119" s="182"/>
    </row>
    <row r="120" spans="1:19" s="172" customFormat="1">
      <c r="A120" s="155"/>
      <c r="B120" s="142"/>
      <c r="C120" s="142" t="s">
        <v>490</v>
      </c>
      <c r="D120" s="331">
        <f>D88/Revenues!D28</f>
        <v>0.36236879210402634</v>
      </c>
      <c r="E120" s="332">
        <f>E88/Revenues!E28</f>
        <v>0.37280701754385964</v>
      </c>
      <c r="F120" s="354">
        <f>F88/Revenues!F28</f>
        <v>0.35192729551864621</v>
      </c>
      <c r="G120" s="346"/>
      <c r="H120" s="897"/>
      <c r="I120" s="779"/>
      <c r="J120" s="525"/>
      <c r="K120" s="354">
        <f>K88/Revenues!K28</f>
        <v>0.40021271746562331</v>
      </c>
      <c r="L120" s="354">
        <f>L88/Revenues!L28</f>
        <v>0.39644444444444443</v>
      </c>
      <c r="M120" s="354">
        <f>M88/Revenues!M28</f>
        <v>0.4076003677597303</v>
      </c>
      <c r="N120" s="331">
        <f>N88/Revenues!N28</f>
        <v>0.39846743295019155</v>
      </c>
      <c r="O120" s="332">
        <f>O88/Revenues!O28</f>
        <v>0.40151975683890578</v>
      </c>
      <c r="P120" s="354">
        <f>P88/Revenues!P28</f>
        <v>0.39536321483771253</v>
      </c>
      <c r="Q120" s="139"/>
      <c r="R120" s="155"/>
      <c r="S120" s="182"/>
    </row>
    <row r="121" spans="1:19">
      <c r="A121" s="155"/>
      <c r="B121" s="142"/>
      <c r="C121" s="142"/>
      <c r="D121" s="167"/>
      <c r="E121" s="191"/>
      <c r="F121" s="163"/>
      <c r="G121" s="170"/>
      <c r="H121" s="893"/>
      <c r="I121" s="776"/>
      <c r="J121" s="170"/>
      <c r="K121" s="163"/>
      <c r="L121" s="163"/>
      <c r="M121" s="163"/>
      <c r="N121" s="167"/>
      <c r="O121" s="191"/>
      <c r="P121" s="163"/>
      <c r="Q121" s="180"/>
      <c r="R121" s="155"/>
      <c r="S121" s="193"/>
    </row>
    <row r="122" spans="1:19" ht="9" customHeight="1">
      <c r="A122" s="152"/>
      <c r="B122" s="152"/>
      <c r="C122" s="152"/>
      <c r="D122" s="465"/>
      <c r="E122" s="152"/>
      <c r="F122" s="152"/>
      <c r="G122" s="152"/>
      <c r="H122" s="153"/>
      <c r="I122" s="153"/>
      <c r="J122" s="152"/>
      <c r="K122" s="152"/>
      <c r="L122" s="152"/>
      <c r="M122" s="152"/>
      <c r="N122" s="465"/>
      <c r="O122" s="152"/>
      <c r="P122" s="152"/>
      <c r="Q122" s="152"/>
      <c r="R122" s="152"/>
      <c r="S122" s="193"/>
    </row>
    <row r="123" spans="1:19" s="316" customFormat="1" ht="13.5" customHeight="1">
      <c r="A123" s="168"/>
      <c r="B123" s="184" t="s">
        <v>562</v>
      </c>
      <c r="C123" s="168"/>
      <c r="D123" s="168"/>
      <c r="E123" s="183"/>
      <c r="F123" s="183"/>
      <c r="G123" s="184"/>
      <c r="H123" s="169"/>
      <c r="I123" s="169"/>
      <c r="J123" s="184"/>
      <c r="K123" s="183"/>
      <c r="L123" s="183"/>
      <c r="M123" s="183"/>
      <c r="N123" s="168"/>
      <c r="O123" s="183"/>
      <c r="P123" s="183"/>
      <c r="Q123" s="218"/>
      <c r="R123" s="218"/>
      <c r="S123" s="315"/>
    </row>
    <row r="124" spans="1:19" s="316" customFormat="1" ht="13.5" customHeight="1">
      <c r="A124" s="168"/>
      <c r="B124" s="184"/>
      <c r="C124" s="168"/>
      <c r="D124" s="168"/>
      <c r="E124" s="183"/>
      <c r="F124" s="183"/>
      <c r="G124" s="184"/>
      <c r="H124" s="169"/>
      <c r="I124" s="169"/>
      <c r="J124" s="184"/>
      <c r="K124" s="183"/>
      <c r="L124" s="183"/>
      <c r="M124" s="183"/>
      <c r="N124" s="168"/>
      <c r="O124" s="183"/>
      <c r="P124" s="183"/>
      <c r="Q124" s="218"/>
      <c r="R124" s="218"/>
      <c r="S124" s="315"/>
    </row>
    <row r="153" spans="9:9">
      <c r="I153" s="208" t="e">
        <f>#REF!/#REF!-1</f>
        <v>#REF!</v>
      </c>
    </row>
    <row r="165" spans="9:9">
      <c r="I165" s="208" t="e">
        <f>#REF!/#REF!-1</f>
        <v>#REF!</v>
      </c>
    </row>
  </sheetData>
  <sheetProtection password="8355" sheet="1" objects="1" scenarios="1"/>
  <phoneticPr fontId="13" type="noConversion"/>
  <printOptions horizontalCentered="1"/>
  <pageMargins left="0.74803149606299213" right="0.74803149606299213" top="0.98425196850393704" bottom="0.98425196850393704" header="0.51181102362204722" footer="0.51181102362204722"/>
  <pageSetup paperSize="9" scale="56" orientation="portrait" r:id="rId1"/>
  <headerFooter alignWithMargins="0">
    <oddHeader>&amp;CKPN Investor Relations</oddHeader>
    <oddFooter>&amp;L&amp;8Q2 2012&amp;C&amp;8&amp;A&amp;R&amp;8                   &amp;P/&amp;N</oddFooter>
  </headerFooter>
  <rowBreaks count="1" manualBreakCount="1">
    <brk id="60"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8"/>
  <sheetViews>
    <sheetView view="pageBreakPreview" zoomScale="90" zoomScaleNormal="100" zoomScaleSheetLayoutView="90" workbookViewId="0"/>
  </sheetViews>
  <sheetFormatPr defaultRowHeight="12"/>
  <cols>
    <col min="1" max="2" width="1.7109375" style="154" customWidth="1"/>
    <col min="3" max="3" width="47" style="154" customWidth="1"/>
    <col min="4" max="6" width="8.7109375" style="154" customWidth="1"/>
    <col min="7" max="7" width="1.7109375" style="154" customWidth="1"/>
    <col min="8" max="9" width="8.7109375" style="208" customWidth="1"/>
    <col min="10" max="10" width="1.7109375" style="154" customWidth="1"/>
    <col min="11" max="16" width="8.7109375" style="154" customWidth="1"/>
    <col min="17" max="18" width="1.7109375" style="154" customWidth="1"/>
    <col min="19" max="16384" width="9.140625" style="154"/>
  </cols>
  <sheetData>
    <row r="1" spans="1:18" ht="9" customHeight="1">
      <c r="A1" s="152"/>
      <c r="B1" s="152"/>
      <c r="C1" s="152"/>
      <c r="D1" s="152"/>
      <c r="E1" s="152"/>
      <c r="F1" s="152"/>
      <c r="G1" s="152"/>
      <c r="H1" s="153"/>
      <c r="I1" s="153"/>
      <c r="J1" s="152"/>
      <c r="K1" s="152"/>
      <c r="L1" s="152"/>
      <c r="M1" s="152"/>
      <c r="N1" s="152"/>
      <c r="O1" s="152"/>
      <c r="P1" s="152"/>
      <c r="Q1" s="152"/>
      <c r="R1" s="152"/>
    </row>
    <row r="2" spans="1:18">
      <c r="A2" s="155"/>
      <c r="B2" s="160"/>
      <c r="C2" s="157" t="s">
        <v>49</v>
      </c>
      <c r="D2" s="233" t="s">
        <v>533</v>
      </c>
      <c r="E2" s="159" t="s">
        <v>532</v>
      </c>
      <c r="F2" s="160" t="s">
        <v>436</v>
      </c>
      <c r="G2" s="160"/>
      <c r="H2" s="893" t="s">
        <v>516</v>
      </c>
      <c r="I2" s="776" t="s">
        <v>516</v>
      </c>
      <c r="J2" s="160"/>
      <c r="K2" s="127">
        <v>2011</v>
      </c>
      <c r="L2" s="160" t="s">
        <v>390</v>
      </c>
      <c r="M2" s="160" t="s">
        <v>356</v>
      </c>
      <c r="N2" s="233" t="s">
        <v>531</v>
      </c>
      <c r="O2" s="159" t="s">
        <v>312</v>
      </c>
      <c r="P2" s="160" t="s">
        <v>302</v>
      </c>
      <c r="Q2" s="302"/>
      <c r="R2" s="155"/>
    </row>
    <row r="3" spans="1:18">
      <c r="A3" s="152"/>
      <c r="B3" s="163"/>
      <c r="C3" s="187" t="s">
        <v>346</v>
      </c>
      <c r="D3" s="158"/>
      <c r="E3" s="159"/>
      <c r="F3" s="142"/>
      <c r="G3" s="142"/>
      <c r="H3" s="894" t="s">
        <v>534</v>
      </c>
      <c r="I3" s="777" t="s">
        <v>535</v>
      </c>
      <c r="J3" s="142"/>
      <c r="K3" s="142"/>
      <c r="L3" s="142"/>
      <c r="M3" s="142"/>
      <c r="N3" s="158"/>
      <c r="O3" s="159"/>
      <c r="P3" s="142"/>
      <c r="Q3" s="163"/>
      <c r="R3" s="152"/>
    </row>
    <row r="4" spans="1:18" ht="15.75">
      <c r="A4" s="152"/>
      <c r="B4" s="163"/>
      <c r="C4" s="163"/>
      <c r="D4" s="671"/>
      <c r="E4" s="672"/>
      <c r="F4" s="673"/>
      <c r="G4" s="673"/>
      <c r="H4" s="907"/>
      <c r="I4" s="788"/>
      <c r="J4" s="670"/>
      <c r="K4" s="673"/>
      <c r="L4" s="673"/>
      <c r="M4" s="673"/>
      <c r="N4" s="671"/>
      <c r="O4" s="672"/>
      <c r="P4" s="673"/>
      <c r="Q4" s="163"/>
      <c r="R4" s="152"/>
    </row>
    <row r="5" spans="1:18" s="172" customFormat="1">
      <c r="A5" s="155"/>
      <c r="B5" s="142"/>
      <c r="C5" s="456" t="s">
        <v>303</v>
      </c>
      <c r="D5" s="476">
        <f>E5</f>
        <v>26972</v>
      </c>
      <c r="E5" s="333">
        <f>E6+E7+E8+E9</f>
        <v>26972</v>
      </c>
      <c r="F5" s="329">
        <f>F6+F7+F8+F9</f>
        <v>31040</v>
      </c>
      <c r="G5" s="329"/>
      <c r="H5" s="860">
        <f>D5/N5-1</f>
        <v>-0.11850447741682468</v>
      </c>
      <c r="I5" s="997">
        <f>E5/O5-1</f>
        <v>-0.11850447741682468</v>
      </c>
      <c r="J5" s="329"/>
      <c r="K5" s="329">
        <f>K6+K7+K8+K9</f>
        <v>31084</v>
      </c>
      <c r="L5" s="329">
        <f>L6+L7+L8+L9</f>
        <v>31084</v>
      </c>
      <c r="M5" s="329">
        <f>M6+M7+M8+M9</f>
        <v>30859</v>
      </c>
      <c r="N5" s="476">
        <f>O5</f>
        <v>30598</v>
      </c>
      <c r="O5" s="333">
        <f>O6+O7+O8+O9</f>
        <v>30598</v>
      </c>
      <c r="P5" s="329">
        <f>P6+P7+P8+P9</f>
        <v>30534</v>
      </c>
      <c r="Q5" s="210"/>
      <c r="R5" s="155"/>
    </row>
    <row r="6" spans="1:18">
      <c r="A6" s="152"/>
      <c r="B6" s="163"/>
      <c r="C6" s="458" t="s">
        <v>304</v>
      </c>
      <c r="D6" s="475">
        <f t="shared" ref="D6:D9" si="0">E6</f>
        <v>11056</v>
      </c>
      <c r="E6" s="323">
        <v>11056</v>
      </c>
      <c r="F6" s="324">
        <v>10965</v>
      </c>
      <c r="G6" s="324"/>
      <c r="H6" s="896">
        <f t="shared" ref="H6:H9" si="1">D6/N6-1</f>
        <v>-5.8447981296646523E-3</v>
      </c>
      <c r="I6" s="778">
        <f t="shared" ref="I6:I9" si="2">E6/O6-1</f>
        <v>-5.8447981296646523E-3</v>
      </c>
      <c r="J6" s="324"/>
      <c r="K6" s="324">
        <f>L6</f>
        <v>11082</v>
      </c>
      <c r="L6" s="324">
        <v>11082</v>
      </c>
      <c r="M6" s="324">
        <v>11110</v>
      </c>
      <c r="N6" s="475">
        <f t="shared" ref="N6:N9" si="3">O6</f>
        <v>11121</v>
      </c>
      <c r="O6" s="323">
        <v>11121</v>
      </c>
      <c r="P6" s="324">
        <v>11091</v>
      </c>
      <c r="Q6" s="457"/>
      <c r="R6" s="152"/>
    </row>
    <row r="7" spans="1:18">
      <c r="A7" s="152"/>
      <c r="B7" s="163"/>
      <c r="C7" s="458" t="s">
        <v>305</v>
      </c>
      <c r="D7" s="475">
        <f t="shared" si="0"/>
        <v>8725</v>
      </c>
      <c r="E7" s="350">
        <v>8725</v>
      </c>
      <c r="F7" s="347">
        <v>8565</v>
      </c>
      <c r="G7" s="347"/>
      <c r="H7" s="982">
        <f t="shared" si="1"/>
        <v>0.11019213640412273</v>
      </c>
      <c r="I7" s="998">
        <f t="shared" si="2"/>
        <v>0.11019213640412273</v>
      </c>
      <c r="J7" s="347"/>
      <c r="K7" s="347">
        <f>L7</f>
        <v>8381</v>
      </c>
      <c r="L7" s="347">
        <v>8381</v>
      </c>
      <c r="M7" s="347">
        <v>8085</v>
      </c>
      <c r="N7" s="475">
        <f t="shared" si="3"/>
        <v>7859</v>
      </c>
      <c r="O7" s="350">
        <v>7859</v>
      </c>
      <c r="P7" s="347">
        <v>7729</v>
      </c>
      <c r="Q7" s="457"/>
      <c r="R7" s="152"/>
    </row>
    <row r="8" spans="1:18">
      <c r="A8" s="152"/>
      <c r="B8" s="163"/>
      <c r="C8" s="458" t="s">
        <v>476</v>
      </c>
      <c r="D8" s="475">
        <f t="shared" si="0"/>
        <v>7168</v>
      </c>
      <c r="E8" s="335">
        <v>7168</v>
      </c>
      <c r="F8" s="324">
        <v>7406</v>
      </c>
      <c r="G8" s="324"/>
      <c r="H8" s="896">
        <f t="shared" si="1"/>
        <v>-7.9964061096136518E-2</v>
      </c>
      <c r="I8" s="778">
        <f t="shared" si="2"/>
        <v>-7.9964061096136518E-2</v>
      </c>
      <c r="J8" s="324"/>
      <c r="K8" s="324">
        <f>L8</f>
        <v>7605</v>
      </c>
      <c r="L8" s="324">
        <v>7605</v>
      </c>
      <c r="M8" s="324">
        <v>7654</v>
      </c>
      <c r="N8" s="475">
        <f t="shared" si="3"/>
        <v>7791</v>
      </c>
      <c r="O8" s="335">
        <v>7791</v>
      </c>
      <c r="P8" s="324">
        <v>7888</v>
      </c>
      <c r="Q8" s="457"/>
      <c r="R8" s="152"/>
    </row>
    <row r="9" spans="1:18" ht="14.25">
      <c r="A9" s="152"/>
      <c r="B9" s="163"/>
      <c r="C9" s="458" t="s">
        <v>571</v>
      </c>
      <c r="D9" s="475">
        <f t="shared" si="0"/>
        <v>23</v>
      </c>
      <c r="E9" s="336">
        <v>23</v>
      </c>
      <c r="F9" s="324">
        <v>4104</v>
      </c>
      <c r="G9" s="324"/>
      <c r="H9" s="982">
        <f t="shared" si="1"/>
        <v>-0.99399007055134569</v>
      </c>
      <c r="I9" s="998">
        <f t="shared" si="2"/>
        <v>-0.99399007055134569</v>
      </c>
      <c r="J9" s="324"/>
      <c r="K9" s="324">
        <f>L9</f>
        <v>4016</v>
      </c>
      <c r="L9" s="324">
        <v>4016</v>
      </c>
      <c r="M9" s="324">
        <v>4010</v>
      </c>
      <c r="N9" s="475">
        <f t="shared" si="3"/>
        <v>3827</v>
      </c>
      <c r="O9" s="336">
        <v>3827</v>
      </c>
      <c r="P9" s="324">
        <v>3826</v>
      </c>
      <c r="Q9" s="306"/>
      <c r="R9" s="152"/>
    </row>
    <row r="10" spans="1:18">
      <c r="A10" s="155"/>
      <c r="B10" s="142"/>
      <c r="C10" s="165"/>
      <c r="D10" s="190"/>
      <c r="E10" s="191"/>
      <c r="F10" s="170"/>
      <c r="G10" s="170"/>
      <c r="H10" s="893"/>
      <c r="I10" s="776"/>
      <c r="J10" s="170"/>
      <c r="K10" s="170"/>
      <c r="L10" s="170"/>
      <c r="M10" s="170"/>
      <c r="N10" s="190"/>
      <c r="O10" s="191"/>
      <c r="P10" s="170"/>
      <c r="Q10" s="163"/>
      <c r="R10" s="155"/>
    </row>
    <row r="11" spans="1:18" ht="9" customHeight="1">
      <c r="A11" s="152"/>
      <c r="B11" s="152"/>
      <c r="C11" s="152"/>
      <c r="D11" s="152"/>
      <c r="E11" s="152"/>
      <c r="F11" s="152"/>
      <c r="G11" s="152"/>
      <c r="H11" s="153"/>
      <c r="I11" s="153"/>
      <c r="J11" s="152"/>
      <c r="K11" s="152"/>
      <c r="L11" s="152"/>
      <c r="M11" s="152"/>
      <c r="N11" s="152"/>
      <c r="O11" s="152"/>
      <c r="P11" s="152"/>
      <c r="Q11" s="152"/>
      <c r="R11" s="152"/>
    </row>
    <row r="12" spans="1:18" ht="14.25">
      <c r="A12" s="168"/>
      <c r="B12" s="184" t="s">
        <v>562</v>
      </c>
      <c r="C12" s="168"/>
      <c r="D12" s="168"/>
      <c r="E12" s="168"/>
      <c r="F12" s="168"/>
      <c r="G12" s="188"/>
      <c r="H12" s="169"/>
      <c r="I12" s="169"/>
      <c r="J12" s="188"/>
      <c r="K12" s="168"/>
      <c r="L12" s="168"/>
      <c r="M12" s="168"/>
      <c r="N12" s="168"/>
      <c r="O12" s="168"/>
      <c r="P12" s="168"/>
      <c r="Q12" s="188"/>
      <c r="R12" s="188"/>
    </row>
    <row r="13" spans="1:18" ht="14.25">
      <c r="A13" s="168"/>
      <c r="B13" s="184"/>
      <c r="C13" s="168"/>
      <c r="D13" s="168"/>
      <c r="E13" s="168"/>
      <c r="F13" s="168"/>
      <c r="G13" s="188"/>
      <c r="H13" s="169"/>
      <c r="I13" s="169"/>
      <c r="J13" s="188"/>
      <c r="K13" s="168"/>
      <c r="L13" s="168"/>
      <c r="M13" s="168"/>
      <c r="N13" s="168"/>
      <c r="O13" s="168"/>
      <c r="P13" s="168"/>
      <c r="Q13" s="188"/>
      <c r="R13" s="188"/>
    </row>
    <row r="14" spans="1:18" ht="9" customHeight="1">
      <c r="A14" s="152"/>
      <c r="B14" s="152"/>
      <c r="C14" s="152"/>
      <c r="D14" s="152"/>
      <c r="E14" s="152"/>
      <c r="F14" s="152"/>
      <c r="G14" s="152"/>
      <c r="H14" s="153"/>
      <c r="I14" s="153"/>
      <c r="J14" s="152"/>
      <c r="K14" s="152"/>
      <c r="L14" s="152"/>
      <c r="M14" s="152"/>
      <c r="N14" s="152"/>
      <c r="O14" s="152"/>
      <c r="P14" s="152"/>
      <c r="Q14" s="152"/>
      <c r="R14" s="152"/>
    </row>
    <row r="15" spans="1:18">
      <c r="A15" s="155"/>
      <c r="B15" s="160"/>
      <c r="C15" s="157" t="s">
        <v>49</v>
      </c>
      <c r="D15" s="233" t="s">
        <v>533</v>
      </c>
      <c r="E15" s="159" t="s">
        <v>532</v>
      </c>
      <c r="F15" s="160" t="s">
        <v>436</v>
      </c>
      <c r="G15" s="160"/>
      <c r="H15" s="893"/>
      <c r="I15" s="776"/>
      <c r="J15" s="160"/>
      <c r="K15" s="127">
        <v>2011</v>
      </c>
      <c r="L15" s="160" t="s">
        <v>390</v>
      </c>
      <c r="M15" s="160" t="s">
        <v>356</v>
      </c>
      <c r="N15" s="233" t="s">
        <v>531</v>
      </c>
      <c r="O15" s="159" t="s">
        <v>312</v>
      </c>
      <c r="P15" s="160" t="s">
        <v>302</v>
      </c>
      <c r="Q15" s="302"/>
      <c r="R15" s="155"/>
    </row>
    <row r="16" spans="1:18">
      <c r="A16" s="155"/>
      <c r="B16" s="160"/>
      <c r="C16" s="187" t="s">
        <v>306</v>
      </c>
      <c r="D16" s="158"/>
      <c r="E16" s="159"/>
      <c r="F16" s="163"/>
      <c r="G16" s="163"/>
      <c r="H16" s="894"/>
      <c r="I16" s="777"/>
      <c r="J16" s="163"/>
      <c r="K16" s="163"/>
      <c r="L16" s="163"/>
      <c r="M16" s="163"/>
      <c r="N16" s="158"/>
      <c r="O16" s="159"/>
      <c r="P16" s="163"/>
      <c r="Q16" s="163"/>
      <c r="R16" s="155"/>
    </row>
    <row r="17" spans="1:23">
      <c r="A17" s="152"/>
      <c r="B17" s="163"/>
      <c r="C17" s="163"/>
      <c r="D17" s="167"/>
      <c r="E17" s="168"/>
      <c r="F17" s="163"/>
      <c r="G17" s="163"/>
      <c r="H17" s="903"/>
      <c r="I17" s="785"/>
      <c r="J17" s="163"/>
      <c r="K17" s="163"/>
      <c r="L17" s="163"/>
      <c r="M17" s="163"/>
      <c r="N17" s="167"/>
      <c r="O17" s="168"/>
      <c r="P17" s="163"/>
      <c r="Q17" s="163"/>
      <c r="R17" s="152"/>
    </row>
    <row r="18" spans="1:23">
      <c r="A18" s="152"/>
      <c r="B18" s="163"/>
      <c r="C18" s="171" t="s">
        <v>38</v>
      </c>
      <c r="D18" s="475">
        <f>F18+E18</f>
        <v>0</v>
      </c>
      <c r="E18" s="323">
        <v>0</v>
      </c>
      <c r="F18" s="324">
        <v>0</v>
      </c>
      <c r="G18" s="324"/>
      <c r="H18" s="896"/>
      <c r="I18" s="778"/>
      <c r="J18" s="324"/>
      <c r="K18" s="324">
        <f>P18+O18+M18+L18</f>
        <v>-212</v>
      </c>
      <c r="L18" s="324">
        <v>-41</v>
      </c>
      <c r="M18" s="324">
        <v>-60</v>
      </c>
      <c r="N18" s="475">
        <f>P18+O18</f>
        <v>-111</v>
      </c>
      <c r="O18" s="323">
        <v>-58</v>
      </c>
      <c r="P18" s="324">
        <v>-53</v>
      </c>
      <c r="Q18" s="457"/>
      <c r="R18" s="152"/>
    </row>
    <row r="19" spans="1:23">
      <c r="A19" s="152"/>
      <c r="B19" s="163"/>
      <c r="C19" s="171" t="s">
        <v>39</v>
      </c>
      <c r="D19" s="475">
        <f t="shared" ref="D19:D29" si="4">F19+E19</f>
        <v>-13</v>
      </c>
      <c r="E19" s="323">
        <v>-7</v>
      </c>
      <c r="F19" s="324">
        <v>-6</v>
      </c>
      <c r="G19" s="324"/>
      <c r="H19" s="896"/>
      <c r="I19" s="778"/>
      <c r="J19" s="324"/>
      <c r="K19" s="324">
        <f t="shared" ref="K19:K29" si="5">P19+O19+M19+L19</f>
        <v>-54</v>
      </c>
      <c r="L19" s="324">
        <v>-3</v>
      </c>
      <c r="M19" s="324">
        <v>-9</v>
      </c>
      <c r="N19" s="475">
        <f t="shared" ref="N19:N29" si="6">P19+O19</f>
        <v>-42</v>
      </c>
      <c r="O19" s="323">
        <v>-21</v>
      </c>
      <c r="P19" s="324">
        <v>-21</v>
      </c>
      <c r="Q19" s="457"/>
      <c r="R19" s="152"/>
    </row>
    <row r="20" spans="1:23" s="172" customFormat="1">
      <c r="A20" s="155"/>
      <c r="B20" s="142"/>
      <c r="C20" s="143" t="s">
        <v>40</v>
      </c>
      <c r="D20" s="476">
        <f t="shared" si="4"/>
        <v>-13</v>
      </c>
      <c r="E20" s="328">
        <f>E18+E19</f>
        <v>-7</v>
      </c>
      <c r="F20" s="334">
        <f>F18+F19</f>
        <v>-6</v>
      </c>
      <c r="G20" s="334"/>
      <c r="H20" s="897"/>
      <c r="I20" s="779"/>
      <c r="J20" s="334"/>
      <c r="K20" s="334">
        <f t="shared" si="5"/>
        <v>-266</v>
      </c>
      <c r="L20" s="334">
        <f>L18+L19</f>
        <v>-44</v>
      </c>
      <c r="M20" s="334">
        <f>M18+M19</f>
        <v>-69</v>
      </c>
      <c r="N20" s="476">
        <f t="shared" si="6"/>
        <v>-153</v>
      </c>
      <c r="O20" s="328">
        <f>O18+O19</f>
        <v>-79</v>
      </c>
      <c r="P20" s="334">
        <f>P18+P19</f>
        <v>-74</v>
      </c>
      <c r="Q20" s="210"/>
      <c r="R20" s="155"/>
    </row>
    <row r="21" spans="1:23">
      <c r="A21" s="152"/>
      <c r="B21" s="163"/>
      <c r="C21" s="171"/>
      <c r="D21" s="476"/>
      <c r="E21" s="464"/>
      <c r="F21" s="329"/>
      <c r="G21" s="329"/>
      <c r="H21" s="897"/>
      <c r="I21" s="779"/>
      <c r="J21" s="329"/>
      <c r="K21" s="329"/>
      <c r="L21" s="329"/>
      <c r="M21" s="329"/>
      <c r="N21" s="476"/>
      <c r="O21" s="464"/>
      <c r="P21" s="329"/>
      <c r="Q21" s="457"/>
      <c r="R21" s="152"/>
    </row>
    <row r="22" spans="1:23">
      <c r="A22" s="152"/>
      <c r="B22" s="163"/>
      <c r="C22" s="171" t="s">
        <v>421</v>
      </c>
      <c r="D22" s="475">
        <f t="shared" si="4"/>
        <v>-25</v>
      </c>
      <c r="E22" s="336">
        <v>-11</v>
      </c>
      <c r="F22" s="324">
        <v>-14</v>
      </c>
      <c r="G22" s="324"/>
      <c r="H22" s="896"/>
      <c r="I22" s="778"/>
      <c r="J22" s="324"/>
      <c r="K22" s="324">
        <f t="shared" si="5"/>
        <v>-101</v>
      </c>
      <c r="L22" s="324">
        <v>-27</v>
      </c>
      <c r="M22" s="324">
        <v>-19</v>
      </c>
      <c r="N22" s="475">
        <f t="shared" si="6"/>
        <v>-55</v>
      </c>
      <c r="O22" s="336">
        <v>-27</v>
      </c>
      <c r="P22" s="324">
        <v>-28</v>
      </c>
      <c r="Q22" s="306"/>
      <c r="R22" s="152"/>
    </row>
    <row r="23" spans="1:23" s="202" customFormat="1">
      <c r="A23" s="197"/>
      <c r="B23" s="307"/>
      <c r="C23" s="639" t="s">
        <v>504</v>
      </c>
      <c r="D23" s="482">
        <f t="shared" si="4"/>
        <v>-5</v>
      </c>
      <c r="E23" s="351">
        <v>-1</v>
      </c>
      <c r="F23" s="344">
        <v>-4</v>
      </c>
      <c r="G23" s="344"/>
      <c r="H23" s="898"/>
      <c r="I23" s="780"/>
      <c r="J23" s="344"/>
      <c r="K23" s="344">
        <f t="shared" si="5"/>
        <v>-8</v>
      </c>
      <c r="L23" s="344">
        <v>-2</v>
      </c>
      <c r="M23" s="344">
        <v>-2</v>
      </c>
      <c r="N23" s="482">
        <f t="shared" si="6"/>
        <v>-4</v>
      </c>
      <c r="O23" s="351">
        <v>-2</v>
      </c>
      <c r="P23" s="344">
        <v>-2</v>
      </c>
      <c r="Q23" s="308"/>
      <c r="R23" s="197"/>
    </row>
    <row r="24" spans="1:23">
      <c r="A24" s="152"/>
      <c r="B24" s="163"/>
      <c r="C24" s="171" t="s">
        <v>41</v>
      </c>
      <c r="D24" s="475">
        <f t="shared" si="4"/>
        <v>-11</v>
      </c>
      <c r="E24" s="336">
        <v>-6</v>
      </c>
      <c r="F24" s="324">
        <v>-5</v>
      </c>
      <c r="G24" s="324"/>
      <c r="H24" s="896"/>
      <c r="I24" s="778"/>
      <c r="J24" s="324"/>
      <c r="K24" s="324">
        <f t="shared" si="5"/>
        <v>-61</v>
      </c>
      <c r="L24" s="324">
        <v>-17</v>
      </c>
      <c r="M24" s="324">
        <v>-11</v>
      </c>
      <c r="N24" s="475">
        <f t="shared" si="6"/>
        <v>-33</v>
      </c>
      <c r="O24" s="336">
        <v>-16</v>
      </c>
      <c r="P24" s="324">
        <v>-17</v>
      </c>
      <c r="Q24" s="306"/>
      <c r="R24" s="152"/>
    </row>
    <row r="25" spans="1:23">
      <c r="A25" s="152"/>
      <c r="B25" s="163"/>
      <c r="C25" s="171" t="s">
        <v>429</v>
      </c>
      <c r="D25" s="475">
        <f t="shared" si="4"/>
        <v>-11</v>
      </c>
      <c r="E25" s="336">
        <v>-6</v>
      </c>
      <c r="F25" s="324">
        <v>-5</v>
      </c>
      <c r="G25" s="324"/>
      <c r="H25" s="896"/>
      <c r="I25" s="778"/>
      <c r="J25" s="324"/>
      <c r="K25" s="324">
        <f t="shared" si="5"/>
        <v>-44</v>
      </c>
      <c r="L25" s="324">
        <v>-10</v>
      </c>
      <c r="M25" s="324">
        <v>-9</v>
      </c>
      <c r="N25" s="475">
        <f t="shared" si="6"/>
        <v>-25</v>
      </c>
      <c r="O25" s="336">
        <v>-13</v>
      </c>
      <c r="P25" s="324">
        <v>-12</v>
      </c>
      <c r="Q25" s="306"/>
      <c r="R25" s="152"/>
    </row>
    <row r="26" spans="1:23">
      <c r="A26" s="152"/>
      <c r="B26" s="163"/>
      <c r="C26" s="171" t="s">
        <v>307</v>
      </c>
      <c r="D26" s="475">
        <f t="shared" si="4"/>
        <v>0</v>
      </c>
      <c r="E26" s="336">
        <v>0</v>
      </c>
      <c r="F26" s="324">
        <v>0</v>
      </c>
      <c r="G26" s="324"/>
      <c r="H26" s="896"/>
      <c r="I26" s="778"/>
      <c r="J26" s="324"/>
      <c r="K26" s="324">
        <f t="shared" si="5"/>
        <v>13</v>
      </c>
      <c r="L26" s="324">
        <v>4</v>
      </c>
      <c r="M26" s="324">
        <v>2</v>
      </c>
      <c r="N26" s="475">
        <f t="shared" si="6"/>
        <v>7</v>
      </c>
      <c r="O26" s="336">
        <v>3</v>
      </c>
      <c r="P26" s="324">
        <v>4</v>
      </c>
      <c r="Q26" s="306"/>
      <c r="R26" s="152"/>
    </row>
    <row r="27" spans="1:23" s="172" customFormat="1">
      <c r="A27" s="155"/>
      <c r="B27" s="142"/>
      <c r="C27" s="143" t="s">
        <v>269</v>
      </c>
      <c r="D27" s="476">
        <f t="shared" si="4"/>
        <v>-47</v>
      </c>
      <c r="E27" s="338">
        <f>E22+E24+E25+E26</f>
        <v>-23</v>
      </c>
      <c r="F27" s="329">
        <f>F22+F24+F25+F26</f>
        <v>-24</v>
      </c>
      <c r="G27" s="329"/>
      <c r="H27" s="897"/>
      <c r="I27" s="779"/>
      <c r="J27" s="329"/>
      <c r="K27" s="329">
        <f t="shared" si="5"/>
        <v>-193</v>
      </c>
      <c r="L27" s="329">
        <f>L22+L24+L25+L26</f>
        <v>-50</v>
      </c>
      <c r="M27" s="329">
        <f>M22+M24+M25+M26</f>
        <v>-37</v>
      </c>
      <c r="N27" s="476">
        <f>P27+O27</f>
        <v>-106</v>
      </c>
      <c r="O27" s="338">
        <f>O22+O24+O25+O26</f>
        <v>-53</v>
      </c>
      <c r="P27" s="329">
        <f>P22+P24+P25+P26</f>
        <v>-53</v>
      </c>
      <c r="Q27" s="303"/>
      <c r="R27" s="155"/>
    </row>
    <row r="28" spans="1:23" s="172" customFormat="1">
      <c r="A28" s="155"/>
      <c r="B28" s="142"/>
      <c r="C28" s="143"/>
      <c r="D28" s="476"/>
      <c r="E28" s="338"/>
      <c r="F28" s="329"/>
      <c r="G28" s="329"/>
      <c r="H28" s="897"/>
      <c r="I28" s="779"/>
      <c r="J28" s="329"/>
      <c r="K28" s="329"/>
      <c r="L28" s="329"/>
      <c r="M28" s="329"/>
      <c r="N28" s="476"/>
      <c r="O28" s="338"/>
      <c r="P28" s="329"/>
      <c r="Q28" s="303"/>
      <c r="R28" s="155"/>
    </row>
    <row r="29" spans="1:23" s="172" customFormat="1">
      <c r="A29" s="155"/>
      <c r="B29" s="142"/>
      <c r="C29" s="178" t="s">
        <v>303</v>
      </c>
      <c r="D29" s="476">
        <f t="shared" si="4"/>
        <v>-60</v>
      </c>
      <c r="E29" s="328">
        <f>E20+E27</f>
        <v>-30</v>
      </c>
      <c r="F29" s="330">
        <f>F20+F27</f>
        <v>-30</v>
      </c>
      <c r="G29" s="330"/>
      <c r="H29" s="897"/>
      <c r="I29" s="779"/>
      <c r="J29" s="330"/>
      <c r="K29" s="330">
        <f t="shared" si="5"/>
        <v>-459</v>
      </c>
      <c r="L29" s="330">
        <f>L20+L27</f>
        <v>-94</v>
      </c>
      <c r="M29" s="330">
        <f>M20+M27</f>
        <v>-106</v>
      </c>
      <c r="N29" s="476">
        <f t="shared" si="6"/>
        <v>-259</v>
      </c>
      <c r="O29" s="328">
        <f>O20+O27</f>
        <v>-132</v>
      </c>
      <c r="P29" s="330">
        <f>P20+P27</f>
        <v>-127</v>
      </c>
      <c r="Q29" s="303"/>
      <c r="R29" s="155"/>
      <c r="W29" s="182"/>
    </row>
    <row r="30" spans="1:23">
      <c r="A30" s="155"/>
      <c r="B30" s="142"/>
      <c r="C30" s="165"/>
      <c r="D30" s="190"/>
      <c r="E30" s="191"/>
      <c r="F30" s="170"/>
      <c r="G30" s="170"/>
      <c r="H30" s="893"/>
      <c r="I30" s="776"/>
      <c r="J30" s="170"/>
      <c r="K30" s="170"/>
      <c r="L30" s="170"/>
      <c r="M30" s="170"/>
      <c r="N30" s="190"/>
      <c r="O30" s="191"/>
      <c r="P30" s="170"/>
      <c r="Q30" s="163"/>
      <c r="R30" s="155"/>
    </row>
    <row r="31" spans="1:23" ht="9" customHeight="1">
      <c r="A31" s="152"/>
      <c r="B31" s="152"/>
      <c r="C31" s="152"/>
      <c r="D31" s="152"/>
      <c r="E31" s="152"/>
      <c r="F31" s="152"/>
      <c r="G31" s="152"/>
      <c r="H31" s="153"/>
      <c r="I31" s="153"/>
      <c r="J31" s="152"/>
      <c r="K31" s="152"/>
      <c r="L31" s="152"/>
      <c r="M31" s="152"/>
      <c r="N31" s="152"/>
      <c r="O31" s="152"/>
      <c r="P31" s="152"/>
      <c r="Q31" s="152"/>
      <c r="R31" s="152"/>
    </row>
    <row r="32" spans="1:23" s="183" customFormat="1">
      <c r="H32" s="186"/>
      <c r="I32" s="186"/>
    </row>
    <row r="33" spans="1:23" ht="9" customHeight="1">
      <c r="A33" s="152"/>
      <c r="B33" s="152"/>
      <c r="C33" s="152"/>
      <c r="D33" s="152"/>
      <c r="E33" s="152"/>
      <c r="F33" s="152"/>
      <c r="G33" s="152"/>
      <c r="H33" s="153"/>
      <c r="I33" s="153"/>
      <c r="J33" s="152"/>
      <c r="K33" s="152"/>
      <c r="L33" s="152"/>
      <c r="M33" s="152"/>
      <c r="N33" s="152"/>
      <c r="O33" s="152"/>
      <c r="P33" s="152"/>
      <c r="Q33" s="152"/>
      <c r="R33" s="152"/>
    </row>
    <row r="34" spans="1:23">
      <c r="A34" s="155"/>
      <c r="B34" s="160"/>
      <c r="C34" s="157" t="s">
        <v>49</v>
      </c>
      <c r="D34" s="233" t="s">
        <v>533</v>
      </c>
      <c r="E34" s="159" t="s">
        <v>532</v>
      </c>
      <c r="F34" s="160" t="s">
        <v>436</v>
      </c>
      <c r="G34" s="160"/>
      <c r="H34" s="893"/>
      <c r="I34" s="776"/>
      <c r="J34" s="160"/>
      <c r="K34" s="127">
        <v>2011</v>
      </c>
      <c r="L34" s="160" t="s">
        <v>390</v>
      </c>
      <c r="M34" s="160" t="s">
        <v>356</v>
      </c>
      <c r="N34" s="233" t="s">
        <v>531</v>
      </c>
      <c r="O34" s="159" t="s">
        <v>312</v>
      </c>
      <c r="P34" s="160" t="s">
        <v>302</v>
      </c>
      <c r="Q34" s="302"/>
      <c r="R34" s="155"/>
    </row>
    <row r="35" spans="1:23">
      <c r="A35" s="155"/>
      <c r="B35" s="160"/>
      <c r="C35" s="187" t="s">
        <v>308</v>
      </c>
      <c r="D35" s="158"/>
      <c r="E35" s="159"/>
      <c r="F35" s="163"/>
      <c r="G35" s="163"/>
      <c r="H35" s="894"/>
      <c r="I35" s="777"/>
      <c r="J35" s="163"/>
      <c r="K35" s="163"/>
      <c r="L35" s="163"/>
      <c r="M35" s="163"/>
      <c r="N35" s="158"/>
      <c r="O35" s="159"/>
      <c r="P35" s="163"/>
      <c r="Q35" s="163"/>
      <c r="R35" s="155"/>
    </row>
    <row r="36" spans="1:23">
      <c r="A36" s="152"/>
      <c r="B36" s="163"/>
      <c r="C36" s="163"/>
      <c r="D36" s="167"/>
      <c r="E36" s="168"/>
      <c r="F36" s="163"/>
      <c r="G36" s="163"/>
      <c r="H36" s="903"/>
      <c r="I36" s="785"/>
      <c r="J36" s="163"/>
      <c r="K36" s="163"/>
      <c r="L36" s="163"/>
      <c r="M36" s="163"/>
      <c r="N36" s="167"/>
      <c r="O36" s="168"/>
      <c r="P36" s="163"/>
      <c r="Q36" s="163"/>
      <c r="R36" s="152"/>
    </row>
    <row r="37" spans="1:23">
      <c r="A37" s="152"/>
      <c r="B37" s="163"/>
      <c r="C37" s="171" t="s">
        <v>38</v>
      </c>
      <c r="D37" s="475">
        <f>F37+E37</f>
        <v>0</v>
      </c>
      <c r="E37" s="323">
        <v>0</v>
      </c>
      <c r="F37" s="324">
        <v>0</v>
      </c>
      <c r="G37" s="324"/>
      <c r="H37" s="896"/>
      <c r="I37" s="778"/>
      <c r="J37" s="324"/>
      <c r="K37" s="324">
        <f>P37+O37+M37+L37</f>
        <v>-111</v>
      </c>
      <c r="L37" s="324">
        <v>-22</v>
      </c>
      <c r="M37" s="324">
        <v>-32</v>
      </c>
      <c r="N37" s="475">
        <f>P37+O37</f>
        <v>-57</v>
      </c>
      <c r="O37" s="323">
        <v>-30</v>
      </c>
      <c r="P37" s="324">
        <v>-27</v>
      </c>
      <c r="Q37" s="457"/>
      <c r="R37" s="152"/>
    </row>
    <row r="38" spans="1:23">
      <c r="A38" s="152"/>
      <c r="B38" s="163"/>
      <c r="C38" s="171" t="s">
        <v>39</v>
      </c>
      <c r="D38" s="475">
        <f t="shared" ref="D38:D48" si="7">F38+E38</f>
        <v>-6</v>
      </c>
      <c r="E38" s="323">
        <v>-3</v>
      </c>
      <c r="F38" s="324">
        <v>-3</v>
      </c>
      <c r="G38" s="324"/>
      <c r="H38" s="896"/>
      <c r="I38" s="778"/>
      <c r="J38" s="324"/>
      <c r="K38" s="324">
        <f t="shared" ref="K38:K48" si="8">P38+O38+M38+L38</f>
        <v>-33</v>
      </c>
      <c r="L38" s="324">
        <v>-1</v>
      </c>
      <c r="M38" s="324">
        <v>-5</v>
      </c>
      <c r="N38" s="475">
        <f t="shared" ref="N38:N48" si="9">P38+O38</f>
        <v>-27</v>
      </c>
      <c r="O38" s="323">
        <v>-13</v>
      </c>
      <c r="P38" s="324">
        <v>-14</v>
      </c>
      <c r="Q38" s="457"/>
      <c r="R38" s="152"/>
    </row>
    <row r="39" spans="1:23" s="172" customFormat="1">
      <c r="A39" s="155"/>
      <c r="B39" s="142"/>
      <c r="C39" s="143" t="s">
        <v>40</v>
      </c>
      <c r="D39" s="476">
        <f t="shared" si="7"/>
        <v>-6</v>
      </c>
      <c r="E39" s="328">
        <f>E37+E38</f>
        <v>-3</v>
      </c>
      <c r="F39" s="334">
        <f>F37+F38</f>
        <v>-3</v>
      </c>
      <c r="G39" s="334"/>
      <c r="H39" s="897"/>
      <c r="I39" s="779"/>
      <c r="J39" s="334"/>
      <c r="K39" s="334">
        <f t="shared" si="8"/>
        <v>-144</v>
      </c>
      <c r="L39" s="334">
        <f>L37+L38</f>
        <v>-23</v>
      </c>
      <c r="M39" s="334">
        <f>M37+M38</f>
        <v>-37</v>
      </c>
      <c r="N39" s="476">
        <f t="shared" si="9"/>
        <v>-84</v>
      </c>
      <c r="O39" s="328">
        <f>O37+O38</f>
        <v>-43</v>
      </c>
      <c r="P39" s="334">
        <f>P37+P38</f>
        <v>-41</v>
      </c>
      <c r="Q39" s="210"/>
      <c r="R39" s="155"/>
    </row>
    <row r="40" spans="1:23">
      <c r="A40" s="152"/>
      <c r="B40" s="163"/>
      <c r="C40" s="171"/>
      <c r="D40" s="476"/>
      <c r="E40" s="464"/>
      <c r="F40" s="329"/>
      <c r="G40" s="329"/>
      <c r="H40" s="897"/>
      <c r="I40" s="779"/>
      <c r="J40" s="329"/>
      <c r="K40" s="329"/>
      <c r="L40" s="329"/>
      <c r="M40" s="329"/>
      <c r="N40" s="476"/>
      <c r="O40" s="464"/>
      <c r="P40" s="329"/>
      <c r="Q40" s="457"/>
      <c r="R40" s="152"/>
    </row>
    <row r="41" spans="1:23">
      <c r="A41" s="152"/>
      <c r="B41" s="163"/>
      <c r="C41" s="171" t="s">
        <v>421</v>
      </c>
      <c r="D41" s="475">
        <f t="shared" si="7"/>
        <v>-9</v>
      </c>
      <c r="E41" s="336">
        <v>-5</v>
      </c>
      <c r="F41" s="324">
        <v>-4</v>
      </c>
      <c r="G41" s="324"/>
      <c r="H41" s="896"/>
      <c r="I41" s="778"/>
      <c r="J41" s="324"/>
      <c r="K41" s="324">
        <f t="shared" si="8"/>
        <v>-37</v>
      </c>
      <c r="L41" s="324">
        <v>-13</v>
      </c>
      <c r="M41" s="324">
        <v>-5</v>
      </c>
      <c r="N41" s="475">
        <f t="shared" si="9"/>
        <v>-19</v>
      </c>
      <c r="O41" s="336">
        <v>-10</v>
      </c>
      <c r="P41" s="324">
        <v>-9</v>
      </c>
      <c r="Q41" s="306"/>
      <c r="R41" s="152"/>
    </row>
    <row r="42" spans="1:23" s="202" customFormat="1">
      <c r="A42" s="197"/>
      <c r="B42" s="307"/>
      <c r="C42" s="639" t="s">
        <v>504</v>
      </c>
      <c r="D42" s="482">
        <f t="shared" si="7"/>
        <v>0</v>
      </c>
      <c r="E42" s="351">
        <v>0</v>
      </c>
      <c r="F42" s="344">
        <v>0</v>
      </c>
      <c r="G42" s="344"/>
      <c r="H42" s="898"/>
      <c r="I42" s="780"/>
      <c r="J42" s="344"/>
      <c r="K42" s="344">
        <f t="shared" si="8"/>
        <v>-4</v>
      </c>
      <c r="L42" s="344">
        <v>-1</v>
      </c>
      <c r="M42" s="344">
        <v>-1</v>
      </c>
      <c r="N42" s="482">
        <f t="shared" si="9"/>
        <v>-2</v>
      </c>
      <c r="O42" s="351">
        <v>-1</v>
      </c>
      <c r="P42" s="344">
        <v>-1</v>
      </c>
      <c r="Q42" s="308"/>
      <c r="R42" s="197"/>
    </row>
    <row r="43" spans="1:23">
      <c r="A43" s="152"/>
      <c r="B43" s="163"/>
      <c r="C43" s="171" t="s">
        <v>41</v>
      </c>
      <c r="D43" s="475">
        <f t="shared" si="7"/>
        <v>-5</v>
      </c>
      <c r="E43" s="336">
        <v>-2</v>
      </c>
      <c r="F43" s="324">
        <v>-3</v>
      </c>
      <c r="G43" s="324"/>
      <c r="H43" s="896"/>
      <c r="I43" s="778"/>
      <c r="J43" s="324"/>
      <c r="K43" s="324">
        <f t="shared" si="8"/>
        <v>-9</v>
      </c>
      <c r="L43" s="324">
        <v>-3</v>
      </c>
      <c r="M43" s="324">
        <v>-2</v>
      </c>
      <c r="N43" s="475">
        <f t="shared" si="9"/>
        <v>-4</v>
      </c>
      <c r="O43" s="336">
        <v>-2</v>
      </c>
      <c r="P43" s="324">
        <v>-2</v>
      </c>
      <c r="Q43" s="306"/>
      <c r="R43" s="152"/>
    </row>
    <row r="44" spans="1:23">
      <c r="A44" s="152"/>
      <c r="B44" s="163"/>
      <c r="C44" s="171" t="s">
        <v>429</v>
      </c>
      <c r="D44" s="475">
        <f t="shared" si="7"/>
        <v>-1</v>
      </c>
      <c r="E44" s="336">
        <v>-1</v>
      </c>
      <c r="F44" s="324">
        <v>0</v>
      </c>
      <c r="G44" s="324"/>
      <c r="H44" s="896"/>
      <c r="I44" s="778"/>
      <c r="J44" s="324"/>
      <c r="K44" s="324">
        <f t="shared" si="8"/>
        <v>-2</v>
      </c>
      <c r="L44" s="324">
        <v>0</v>
      </c>
      <c r="M44" s="324">
        <v>-1</v>
      </c>
      <c r="N44" s="475">
        <f t="shared" si="9"/>
        <v>-1</v>
      </c>
      <c r="O44" s="336">
        <v>0</v>
      </c>
      <c r="P44" s="324">
        <v>-1</v>
      </c>
      <c r="Q44" s="306"/>
      <c r="R44" s="152"/>
    </row>
    <row r="45" spans="1:23">
      <c r="A45" s="152"/>
      <c r="B45" s="163"/>
      <c r="C45" s="171" t="s">
        <v>307</v>
      </c>
      <c r="D45" s="475">
        <f t="shared" si="7"/>
        <v>0</v>
      </c>
      <c r="E45" s="336">
        <v>0</v>
      </c>
      <c r="F45" s="324">
        <v>0</v>
      </c>
      <c r="G45" s="324"/>
      <c r="H45" s="896"/>
      <c r="I45" s="778"/>
      <c r="J45" s="324"/>
      <c r="K45" s="324">
        <f t="shared" si="8"/>
        <v>0</v>
      </c>
      <c r="L45" s="324">
        <v>0</v>
      </c>
      <c r="M45" s="324">
        <v>0</v>
      </c>
      <c r="N45" s="475"/>
      <c r="O45" s="336">
        <v>0</v>
      </c>
      <c r="P45" s="324">
        <v>0</v>
      </c>
      <c r="Q45" s="306"/>
      <c r="R45" s="152"/>
    </row>
    <row r="46" spans="1:23" s="172" customFormat="1">
      <c r="A46" s="155"/>
      <c r="B46" s="142"/>
      <c r="C46" s="143" t="s">
        <v>269</v>
      </c>
      <c r="D46" s="476">
        <f t="shared" si="7"/>
        <v>-15</v>
      </c>
      <c r="E46" s="338">
        <f>E41+E43+E44+E45</f>
        <v>-8</v>
      </c>
      <c r="F46" s="329">
        <f>F41+F43+F44</f>
        <v>-7</v>
      </c>
      <c r="G46" s="329"/>
      <c r="H46" s="897"/>
      <c r="I46" s="779"/>
      <c r="J46" s="329"/>
      <c r="K46" s="329">
        <f t="shared" si="8"/>
        <v>-48</v>
      </c>
      <c r="L46" s="329">
        <f>L41+L43+L44</f>
        <v>-16</v>
      </c>
      <c r="M46" s="329">
        <v>-8</v>
      </c>
      <c r="N46" s="476">
        <f t="shared" si="9"/>
        <v>-24</v>
      </c>
      <c r="O46" s="338">
        <f>O41+O43+O44+O45</f>
        <v>-12</v>
      </c>
      <c r="P46" s="329">
        <f>P41+P43+P44+P45</f>
        <v>-12</v>
      </c>
      <c r="Q46" s="303"/>
      <c r="R46" s="155"/>
    </row>
    <row r="47" spans="1:23" s="172" customFormat="1">
      <c r="A47" s="155"/>
      <c r="B47" s="142"/>
      <c r="C47" s="143"/>
      <c r="D47" s="476"/>
      <c r="E47" s="338"/>
      <c r="F47" s="329"/>
      <c r="G47" s="329"/>
      <c r="H47" s="897"/>
      <c r="I47" s="779"/>
      <c r="J47" s="329"/>
      <c r="K47" s="329"/>
      <c r="L47" s="329"/>
      <c r="M47" s="329"/>
      <c r="N47" s="476"/>
      <c r="O47" s="338"/>
      <c r="P47" s="329"/>
      <c r="Q47" s="303"/>
      <c r="R47" s="155"/>
    </row>
    <row r="48" spans="1:23" s="172" customFormat="1">
      <c r="A48" s="155"/>
      <c r="B48" s="142"/>
      <c r="C48" s="178" t="s">
        <v>303</v>
      </c>
      <c r="D48" s="476">
        <f t="shared" si="7"/>
        <v>-21</v>
      </c>
      <c r="E48" s="328">
        <f>E39+E46</f>
        <v>-11</v>
      </c>
      <c r="F48" s="330">
        <f>F39+F46</f>
        <v>-10</v>
      </c>
      <c r="G48" s="330"/>
      <c r="H48" s="897"/>
      <c r="I48" s="779"/>
      <c r="J48" s="330"/>
      <c r="K48" s="330">
        <f t="shared" si="8"/>
        <v>-192</v>
      </c>
      <c r="L48" s="330">
        <f>L39+L46</f>
        <v>-39</v>
      </c>
      <c r="M48" s="330">
        <f>M39+M46</f>
        <v>-45</v>
      </c>
      <c r="N48" s="476">
        <f t="shared" si="9"/>
        <v>-108</v>
      </c>
      <c r="O48" s="328">
        <f>O39+O46</f>
        <v>-55</v>
      </c>
      <c r="P48" s="330">
        <f>P39+P46</f>
        <v>-53</v>
      </c>
      <c r="Q48" s="303"/>
      <c r="R48" s="155"/>
      <c r="W48" s="182"/>
    </row>
    <row r="49" spans="1:18">
      <c r="A49" s="155"/>
      <c r="B49" s="142"/>
      <c r="C49" s="165"/>
      <c r="D49" s="190"/>
      <c r="E49" s="191"/>
      <c r="F49" s="170"/>
      <c r="G49" s="170"/>
      <c r="H49" s="893"/>
      <c r="I49" s="776"/>
      <c r="J49" s="170"/>
      <c r="K49" s="170"/>
      <c r="L49" s="170"/>
      <c r="M49" s="170"/>
      <c r="N49" s="190"/>
      <c r="O49" s="191"/>
      <c r="P49" s="170"/>
      <c r="Q49" s="163"/>
      <c r="R49" s="155"/>
    </row>
    <row r="50" spans="1:18" ht="9" customHeight="1">
      <c r="A50" s="152"/>
      <c r="B50" s="152"/>
      <c r="C50" s="152"/>
      <c r="D50" s="152"/>
      <c r="E50" s="152"/>
      <c r="F50" s="152"/>
      <c r="G50" s="152"/>
      <c r="H50" s="153"/>
      <c r="I50" s="153"/>
      <c r="J50" s="152"/>
      <c r="K50" s="152"/>
      <c r="L50" s="152"/>
      <c r="M50" s="152"/>
      <c r="N50" s="152"/>
      <c r="O50" s="152"/>
      <c r="P50" s="152"/>
      <c r="Q50" s="152"/>
      <c r="R50" s="152"/>
    </row>
    <row r="51" spans="1:18">
      <c r="A51" s="185"/>
      <c r="B51" s="185"/>
      <c r="C51" s="185"/>
      <c r="D51" s="185"/>
      <c r="E51" s="185"/>
      <c r="F51" s="185"/>
      <c r="G51" s="185"/>
      <c r="H51" s="186"/>
      <c r="I51" s="186"/>
      <c r="J51" s="185"/>
      <c r="K51" s="185"/>
      <c r="L51" s="185"/>
      <c r="M51" s="185"/>
      <c r="N51" s="185"/>
      <c r="O51" s="185"/>
      <c r="P51" s="185"/>
      <c r="Q51" s="185"/>
      <c r="R51" s="185"/>
    </row>
    <row r="52" spans="1:18" ht="9" customHeight="1">
      <c r="A52" s="152"/>
      <c r="B52" s="152"/>
      <c r="C52" s="152"/>
      <c r="D52" s="152"/>
      <c r="E52" s="152"/>
      <c r="F52" s="152"/>
      <c r="G52" s="152"/>
      <c r="H52" s="153"/>
      <c r="I52" s="153"/>
      <c r="J52" s="152"/>
      <c r="K52" s="152"/>
      <c r="L52" s="152"/>
      <c r="M52" s="152"/>
      <c r="N52" s="152"/>
      <c r="O52" s="152"/>
      <c r="P52" s="152"/>
      <c r="Q52" s="152"/>
      <c r="R52" s="152"/>
    </row>
    <row r="53" spans="1:18">
      <c r="A53" s="155"/>
      <c r="B53" s="160"/>
      <c r="C53" s="157" t="s">
        <v>49</v>
      </c>
      <c r="D53" s="233" t="s">
        <v>533</v>
      </c>
      <c r="E53" s="159" t="s">
        <v>532</v>
      </c>
      <c r="F53" s="160" t="s">
        <v>436</v>
      </c>
      <c r="G53" s="160"/>
      <c r="H53" s="893"/>
      <c r="I53" s="776"/>
      <c r="J53" s="160"/>
      <c r="K53" s="127">
        <v>2011</v>
      </c>
      <c r="L53" s="160" t="s">
        <v>390</v>
      </c>
      <c r="M53" s="160" t="s">
        <v>356</v>
      </c>
      <c r="N53" s="233" t="s">
        <v>531</v>
      </c>
      <c r="O53" s="159" t="s">
        <v>312</v>
      </c>
      <c r="P53" s="160" t="s">
        <v>302</v>
      </c>
      <c r="Q53" s="302"/>
      <c r="R53" s="155"/>
    </row>
    <row r="54" spans="1:18">
      <c r="A54" s="155"/>
      <c r="B54" s="160"/>
      <c r="C54" s="187" t="s">
        <v>309</v>
      </c>
      <c r="D54" s="158"/>
      <c r="E54" s="159"/>
      <c r="F54" s="163"/>
      <c r="G54" s="163"/>
      <c r="H54" s="894"/>
      <c r="I54" s="777"/>
      <c r="J54" s="163"/>
      <c r="K54" s="163"/>
      <c r="L54" s="163"/>
      <c r="M54" s="163"/>
      <c r="N54" s="158"/>
      <c r="O54" s="159"/>
      <c r="P54" s="163"/>
      <c r="Q54" s="163"/>
      <c r="R54" s="155"/>
    </row>
    <row r="55" spans="1:18">
      <c r="A55" s="152"/>
      <c r="B55" s="163"/>
      <c r="C55" s="163"/>
      <c r="D55" s="167"/>
      <c r="E55" s="168"/>
      <c r="F55" s="163"/>
      <c r="G55" s="163"/>
      <c r="H55" s="903"/>
      <c r="I55" s="785"/>
      <c r="J55" s="163"/>
      <c r="K55" s="163"/>
      <c r="L55" s="163"/>
      <c r="M55" s="163"/>
      <c r="N55" s="167"/>
      <c r="O55" s="168"/>
      <c r="P55" s="163"/>
      <c r="Q55" s="163"/>
      <c r="R55" s="152"/>
    </row>
    <row r="56" spans="1:18">
      <c r="A56" s="152"/>
      <c r="B56" s="163"/>
      <c r="C56" s="171" t="s">
        <v>38</v>
      </c>
      <c r="D56" s="475">
        <f>F56+E56</f>
        <v>0</v>
      </c>
      <c r="E56" s="323">
        <v>0</v>
      </c>
      <c r="F56" s="324">
        <v>0</v>
      </c>
      <c r="G56" s="324"/>
      <c r="H56" s="896"/>
      <c r="I56" s="778"/>
      <c r="J56" s="324"/>
      <c r="K56" s="324">
        <f>P56+O56+M56+L56</f>
        <v>-14</v>
      </c>
      <c r="L56" s="324">
        <v>-3</v>
      </c>
      <c r="M56" s="324">
        <v>-5</v>
      </c>
      <c r="N56" s="475">
        <f>P56+O56</f>
        <v>-6</v>
      </c>
      <c r="O56" s="323">
        <v>-3</v>
      </c>
      <c r="P56" s="324">
        <v>-3</v>
      </c>
      <c r="Q56" s="457"/>
      <c r="R56" s="152"/>
    </row>
    <row r="57" spans="1:18">
      <c r="A57" s="152"/>
      <c r="B57" s="163"/>
      <c r="C57" s="171" t="s">
        <v>39</v>
      </c>
      <c r="D57" s="475">
        <f t="shared" ref="D57:D65" si="10">F57+E57</f>
        <v>-4</v>
      </c>
      <c r="E57" s="323">
        <v>-3</v>
      </c>
      <c r="F57" s="324">
        <v>-1</v>
      </c>
      <c r="G57" s="324"/>
      <c r="H57" s="896"/>
      <c r="I57" s="778"/>
      <c r="J57" s="324"/>
      <c r="K57" s="324">
        <f t="shared" ref="K57:K67" si="11">P57+O57+M57+L57</f>
        <v>-6</v>
      </c>
      <c r="L57" s="324">
        <v>-3</v>
      </c>
      <c r="M57" s="324">
        <v>-3</v>
      </c>
      <c r="N57" s="475">
        <f t="shared" ref="N57:N67" si="12">P57+O57</f>
        <v>0</v>
      </c>
      <c r="O57" s="323">
        <v>0</v>
      </c>
      <c r="P57" s="324">
        <v>0</v>
      </c>
      <c r="Q57" s="457"/>
      <c r="R57" s="152"/>
    </row>
    <row r="58" spans="1:18" s="172" customFormat="1">
      <c r="A58" s="155"/>
      <c r="B58" s="142"/>
      <c r="C58" s="143" t="s">
        <v>40</v>
      </c>
      <c r="D58" s="475">
        <f t="shared" si="10"/>
        <v>-4</v>
      </c>
      <c r="E58" s="328">
        <f>E56+E57</f>
        <v>-3</v>
      </c>
      <c r="F58" s="334">
        <f>F56+F57</f>
        <v>-1</v>
      </c>
      <c r="G58" s="334"/>
      <c r="H58" s="897"/>
      <c r="I58" s="779"/>
      <c r="J58" s="334"/>
      <c r="K58" s="334">
        <f t="shared" si="11"/>
        <v>-20</v>
      </c>
      <c r="L58" s="334">
        <f>L56+L57</f>
        <v>-6</v>
      </c>
      <c r="M58" s="334">
        <f>M56+M57</f>
        <v>-8</v>
      </c>
      <c r="N58" s="476">
        <f t="shared" si="12"/>
        <v>-6</v>
      </c>
      <c r="O58" s="328">
        <v>-3</v>
      </c>
      <c r="P58" s="334">
        <f>P56+P57</f>
        <v>-3</v>
      </c>
      <c r="Q58" s="210"/>
      <c r="R58" s="155"/>
    </row>
    <row r="59" spans="1:18">
      <c r="A59" s="152"/>
      <c r="B59" s="163"/>
      <c r="C59" s="171"/>
      <c r="D59" s="475"/>
      <c r="E59" s="464"/>
      <c r="F59" s="329"/>
      <c r="G59" s="329"/>
      <c r="H59" s="897"/>
      <c r="I59" s="779"/>
      <c r="J59" s="329"/>
      <c r="K59" s="329"/>
      <c r="L59" s="329"/>
      <c r="M59" s="329"/>
      <c r="N59" s="476"/>
      <c r="O59" s="464"/>
      <c r="P59" s="329"/>
      <c r="Q59" s="457"/>
      <c r="R59" s="152"/>
    </row>
    <row r="60" spans="1:18">
      <c r="A60" s="152"/>
      <c r="B60" s="163"/>
      <c r="C60" s="171" t="s">
        <v>421</v>
      </c>
      <c r="D60" s="475">
        <f t="shared" si="10"/>
        <v>0</v>
      </c>
      <c r="E60" s="336">
        <v>0</v>
      </c>
      <c r="F60" s="324">
        <v>0</v>
      </c>
      <c r="G60" s="324"/>
      <c r="H60" s="896"/>
      <c r="I60" s="778"/>
      <c r="J60" s="324"/>
      <c r="K60" s="324">
        <f t="shared" si="11"/>
        <v>0</v>
      </c>
      <c r="L60" s="324">
        <v>0</v>
      </c>
      <c r="M60" s="324">
        <v>0</v>
      </c>
      <c r="N60" s="475">
        <f t="shared" si="12"/>
        <v>0</v>
      </c>
      <c r="O60" s="336">
        <v>0</v>
      </c>
      <c r="P60" s="324">
        <v>0</v>
      </c>
      <c r="Q60" s="306"/>
      <c r="R60" s="152"/>
    </row>
    <row r="61" spans="1:18" s="202" customFormat="1">
      <c r="A61" s="197"/>
      <c r="B61" s="307"/>
      <c r="C61" s="639" t="s">
        <v>505</v>
      </c>
      <c r="D61" s="475">
        <f t="shared" si="10"/>
        <v>0</v>
      </c>
      <c r="E61" s="351">
        <v>0</v>
      </c>
      <c r="F61" s="344">
        <v>0</v>
      </c>
      <c r="G61" s="344"/>
      <c r="H61" s="898"/>
      <c r="I61" s="780"/>
      <c r="J61" s="344"/>
      <c r="K61" s="344">
        <f t="shared" si="11"/>
        <v>0</v>
      </c>
      <c r="L61" s="344">
        <v>0</v>
      </c>
      <c r="M61" s="344">
        <v>0</v>
      </c>
      <c r="N61" s="482">
        <f t="shared" si="12"/>
        <v>0</v>
      </c>
      <c r="O61" s="351">
        <v>0</v>
      </c>
      <c r="P61" s="344">
        <v>0</v>
      </c>
      <c r="Q61" s="308"/>
      <c r="R61" s="197"/>
    </row>
    <row r="62" spans="1:18">
      <c r="A62" s="152"/>
      <c r="B62" s="163"/>
      <c r="C62" s="171" t="s">
        <v>41</v>
      </c>
      <c r="D62" s="475">
        <f t="shared" si="10"/>
        <v>0</v>
      </c>
      <c r="E62" s="336">
        <v>0</v>
      </c>
      <c r="F62" s="324">
        <v>0</v>
      </c>
      <c r="G62" s="324"/>
      <c r="H62" s="896"/>
      <c r="I62" s="778"/>
      <c r="J62" s="324"/>
      <c r="K62" s="324">
        <f t="shared" si="11"/>
        <v>-7</v>
      </c>
      <c r="L62" s="324">
        <v>-2</v>
      </c>
      <c r="M62" s="324">
        <v>-2</v>
      </c>
      <c r="N62" s="475">
        <f t="shared" si="12"/>
        <v>-3</v>
      </c>
      <c r="O62" s="336">
        <v>-1</v>
      </c>
      <c r="P62" s="324">
        <v>-2</v>
      </c>
      <c r="Q62" s="306"/>
      <c r="R62" s="152"/>
    </row>
    <row r="63" spans="1:18">
      <c r="A63" s="152"/>
      <c r="B63" s="163"/>
      <c r="C63" s="171" t="s">
        <v>429</v>
      </c>
      <c r="D63" s="475">
        <f t="shared" si="10"/>
        <v>0</v>
      </c>
      <c r="E63" s="336">
        <v>0</v>
      </c>
      <c r="F63" s="324">
        <v>0</v>
      </c>
      <c r="G63" s="324"/>
      <c r="H63" s="896"/>
      <c r="I63" s="778"/>
      <c r="J63" s="324"/>
      <c r="K63" s="324">
        <f t="shared" si="11"/>
        <v>0</v>
      </c>
      <c r="L63" s="324">
        <v>1</v>
      </c>
      <c r="M63" s="324">
        <v>0</v>
      </c>
      <c r="N63" s="475">
        <f t="shared" si="12"/>
        <v>-1</v>
      </c>
      <c r="O63" s="336">
        <v>0</v>
      </c>
      <c r="P63" s="324">
        <v>-1</v>
      </c>
      <c r="Q63" s="306"/>
      <c r="R63" s="152"/>
    </row>
    <row r="64" spans="1:18">
      <c r="A64" s="152"/>
      <c r="B64" s="163"/>
      <c r="C64" s="171" t="s">
        <v>307</v>
      </c>
      <c r="D64" s="475">
        <f t="shared" si="10"/>
        <v>0</v>
      </c>
      <c r="E64" s="336">
        <v>0</v>
      </c>
      <c r="F64" s="324">
        <v>0</v>
      </c>
      <c r="G64" s="324"/>
      <c r="H64" s="896"/>
      <c r="I64" s="778"/>
      <c r="J64" s="324"/>
      <c r="K64" s="324">
        <f t="shared" si="11"/>
        <v>0</v>
      </c>
      <c r="L64" s="324">
        <v>0</v>
      </c>
      <c r="M64" s="324">
        <v>0</v>
      </c>
      <c r="N64" s="475">
        <f t="shared" si="12"/>
        <v>0</v>
      </c>
      <c r="O64" s="336">
        <v>0</v>
      </c>
      <c r="P64" s="324">
        <v>0</v>
      </c>
      <c r="Q64" s="306"/>
      <c r="R64" s="152"/>
    </row>
    <row r="65" spans="1:18" s="172" customFormat="1">
      <c r="A65" s="155"/>
      <c r="B65" s="142"/>
      <c r="C65" s="143" t="s">
        <v>269</v>
      </c>
      <c r="D65" s="475">
        <f t="shared" si="10"/>
        <v>0</v>
      </c>
      <c r="E65" s="338">
        <f>E60+E62+E63+E64</f>
        <v>0</v>
      </c>
      <c r="F65" s="329">
        <f>F60+F62+F63+F64</f>
        <v>0</v>
      </c>
      <c r="G65" s="329"/>
      <c r="H65" s="897"/>
      <c r="I65" s="779"/>
      <c r="J65" s="329"/>
      <c r="K65" s="329">
        <f t="shared" si="11"/>
        <v>-7</v>
      </c>
      <c r="L65" s="329">
        <f>L60+L62+L63+L64</f>
        <v>-1</v>
      </c>
      <c r="M65" s="329">
        <f>M60+M62+M63+M64</f>
        <v>-2</v>
      </c>
      <c r="N65" s="476">
        <f t="shared" si="12"/>
        <v>-4</v>
      </c>
      <c r="O65" s="338">
        <f>O60+O62+O63+O64</f>
        <v>-1</v>
      </c>
      <c r="P65" s="329">
        <f>P60+P62+P63+P64</f>
        <v>-3</v>
      </c>
      <c r="Q65" s="303"/>
      <c r="R65" s="155"/>
    </row>
    <row r="66" spans="1:18" s="172" customFormat="1">
      <c r="A66" s="155"/>
      <c r="B66" s="142"/>
      <c r="C66" s="143"/>
      <c r="D66" s="475"/>
      <c r="E66" s="338"/>
      <c r="F66" s="329"/>
      <c r="G66" s="329"/>
      <c r="H66" s="897"/>
      <c r="I66" s="779"/>
      <c r="J66" s="329"/>
      <c r="K66" s="329"/>
      <c r="L66" s="329"/>
      <c r="M66" s="329"/>
      <c r="N66" s="476"/>
      <c r="O66" s="338"/>
      <c r="P66" s="329"/>
      <c r="Q66" s="303"/>
      <c r="R66" s="155"/>
    </row>
    <row r="67" spans="1:18" s="172" customFormat="1">
      <c r="A67" s="155"/>
      <c r="B67" s="142"/>
      <c r="C67" s="178" t="s">
        <v>303</v>
      </c>
      <c r="D67" s="476">
        <f>F67+E67</f>
        <v>-4</v>
      </c>
      <c r="E67" s="328">
        <f>E58+E65</f>
        <v>-3</v>
      </c>
      <c r="F67" s="330">
        <f>F58+F65</f>
        <v>-1</v>
      </c>
      <c r="G67" s="330"/>
      <c r="H67" s="897"/>
      <c r="I67" s="779"/>
      <c r="J67" s="330"/>
      <c r="K67" s="330">
        <f t="shared" si="11"/>
        <v>-27</v>
      </c>
      <c r="L67" s="330">
        <f>L58+L65</f>
        <v>-7</v>
      </c>
      <c r="M67" s="330">
        <f>M58+M65</f>
        <v>-10</v>
      </c>
      <c r="N67" s="476">
        <f t="shared" si="12"/>
        <v>-10</v>
      </c>
      <c r="O67" s="328">
        <f>O58+O65</f>
        <v>-4</v>
      </c>
      <c r="P67" s="330">
        <f>P58+P65</f>
        <v>-6</v>
      </c>
      <c r="Q67" s="303"/>
      <c r="R67" s="155"/>
    </row>
    <row r="68" spans="1:18">
      <c r="A68" s="155"/>
      <c r="B68" s="142"/>
      <c r="C68" s="165"/>
      <c r="D68" s="190"/>
      <c r="E68" s="191"/>
      <c r="F68" s="170"/>
      <c r="G68" s="170"/>
      <c r="H68" s="893"/>
      <c r="I68" s="776"/>
      <c r="J68" s="170"/>
      <c r="K68" s="170"/>
      <c r="L68" s="170"/>
      <c r="M68" s="170"/>
      <c r="N68" s="190"/>
      <c r="O68" s="191"/>
      <c r="P68" s="170"/>
      <c r="Q68" s="163"/>
      <c r="R68" s="155"/>
    </row>
    <row r="69" spans="1:18" ht="9" customHeight="1">
      <c r="A69" s="152"/>
      <c r="B69" s="152"/>
      <c r="C69" s="152"/>
      <c r="D69" s="152"/>
      <c r="E69" s="152"/>
      <c r="F69" s="152"/>
      <c r="G69" s="152"/>
      <c r="H69" s="153"/>
      <c r="I69" s="153"/>
      <c r="J69" s="152"/>
      <c r="K69" s="152"/>
      <c r="L69" s="152"/>
      <c r="M69" s="152"/>
      <c r="N69" s="152"/>
      <c r="O69" s="152"/>
      <c r="P69" s="152"/>
      <c r="Q69" s="152"/>
      <c r="R69" s="152"/>
    </row>
    <row r="70" spans="1:18">
      <c r="A70" s="183"/>
      <c r="B70" s="183"/>
      <c r="C70" s="183"/>
      <c r="D70" s="183"/>
      <c r="E70" s="183"/>
      <c r="F70" s="183"/>
      <c r="G70" s="183"/>
      <c r="H70" s="186"/>
      <c r="I70" s="186"/>
      <c r="J70" s="183"/>
      <c r="K70" s="183"/>
      <c r="L70" s="183"/>
      <c r="M70" s="183"/>
      <c r="N70" s="183"/>
      <c r="O70" s="183"/>
      <c r="P70" s="183"/>
      <c r="Q70" s="183"/>
      <c r="R70" s="183"/>
    </row>
    <row r="71" spans="1:18" ht="9" customHeight="1">
      <c r="A71" s="152"/>
      <c r="B71" s="152"/>
      <c r="C71" s="152"/>
      <c r="D71" s="152"/>
      <c r="E71" s="152"/>
      <c r="F71" s="152"/>
      <c r="G71" s="152"/>
      <c r="H71" s="153"/>
      <c r="I71" s="153"/>
      <c r="J71" s="152"/>
      <c r="K71" s="152"/>
      <c r="L71" s="152"/>
      <c r="M71" s="152"/>
      <c r="N71" s="152"/>
      <c r="O71" s="152"/>
      <c r="P71" s="152"/>
      <c r="Q71" s="152"/>
      <c r="R71" s="152"/>
    </row>
    <row r="72" spans="1:18">
      <c r="A72" s="155"/>
      <c r="B72" s="160"/>
      <c r="C72" s="157" t="s">
        <v>49</v>
      </c>
      <c r="D72" s="233" t="s">
        <v>533</v>
      </c>
      <c r="E72" s="159" t="s">
        <v>532</v>
      </c>
      <c r="F72" s="160" t="s">
        <v>436</v>
      </c>
      <c r="G72" s="160"/>
      <c r="H72" s="893"/>
      <c r="I72" s="776"/>
      <c r="J72" s="160"/>
      <c r="K72" s="127">
        <v>2011</v>
      </c>
      <c r="L72" s="160" t="s">
        <v>390</v>
      </c>
      <c r="M72" s="160" t="s">
        <v>356</v>
      </c>
      <c r="N72" s="233" t="s">
        <v>531</v>
      </c>
      <c r="O72" s="159" t="s">
        <v>312</v>
      </c>
      <c r="P72" s="160" t="s">
        <v>302</v>
      </c>
      <c r="Q72" s="302"/>
      <c r="R72" s="155"/>
    </row>
    <row r="73" spans="1:18">
      <c r="A73" s="155"/>
      <c r="B73" s="160"/>
      <c r="C73" s="187" t="s">
        <v>310</v>
      </c>
      <c r="D73" s="158"/>
      <c r="E73" s="159"/>
      <c r="F73" s="163"/>
      <c r="G73" s="163"/>
      <c r="H73" s="894"/>
      <c r="I73" s="777"/>
      <c r="J73" s="163"/>
      <c r="K73" s="163"/>
      <c r="L73" s="163"/>
      <c r="M73" s="163"/>
      <c r="N73" s="158"/>
      <c r="O73" s="159"/>
      <c r="P73" s="163"/>
      <c r="Q73" s="163"/>
      <c r="R73" s="155"/>
    </row>
    <row r="74" spans="1:18">
      <c r="A74" s="152"/>
      <c r="B74" s="163"/>
      <c r="C74" s="163"/>
      <c r="D74" s="167"/>
      <c r="E74" s="168"/>
      <c r="F74" s="163"/>
      <c r="G74" s="163"/>
      <c r="H74" s="903"/>
      <c r="I74" s="785"/>
      <c r="J74" s="163"/>
      <c r="K74" s="163"/>
      <c r="L74" s="163"/>
      <c r="M74" s="163"/>
      <c r="N74" s="167"/>
      <c r="O74" s="168"/>
      <c r="P74" s="163"/>
      <c r="Q74" s="163"/>
      <c r="R74" s="152"/>
    </row>
    <row r="75" spans="1:18">
      <c r="A75" s="152"/>
      <c r="B75" s="163"/>
      <c r="C75" s="171" t="s">
        <v>38</v>
      </c>
      <c r="D75" s="475">
        <f>F75+E75</f>
        <v>0</v>
      </c>
      <c r="E75" s="323">
        <v>0</v>
      </c>
      <c r="F75" s="324">
        <v>0</v>
      </c>
      <c r="G75" s="324"/>
      <c r="H75" s="896"/>
      <c r="I75" s="778"/>
      <c r="J75" s="324"/>
      <c r="K75" s="324">
        <f>P75+O75+M75+L75</f>
        <v>-5</v>
      </c>
      <c r="L75" s="324">
        <v>-1</v>
      </c>
      <c r="M75" s="324">
        <v>-2</v>
      </c>
      <c r="N75" s="475">
        <f>P75+O75</f>
        <v>-2</v>
      </c>
      <c r="O75" s="323">
        <v>-1</v>
      </c>
      <c r="P75" s="324">
        <v>-1</v>
      </c>
      <c r="Q75" s="457"/>
      <c r="R75" s="152"/>
    </row>
    <row r="76" spans="1:18">
      <c r="A76" s="152"/>
      <c r="B76" s="163"/>
      <c r="C76" s="171" t="s">
        <v>39</v>
      </c>
      <c r="D76" s="475">
        <f t="shared" ref="D76:D86" si="13">F76+E76</f>
        <v>-3</v>
      </c>
      <c r="E76" s="323">
        <v>-2</v>
      </c>
      <c r="F76" s="324">
        <v>-1</v>
      </c>
      <c r="G76" s="324"/>
      <c r="H76" s="896"/>
      <c r="I76" s="778"/>
      <c r="J76" s="324"/>
      <c r="K76" s="324">
        <f t="shared" ref="K76:K86" si="14">P76+O76+M76+L76</f>
        <v>-2</v>
      </c>
      <c r="L76" s="324">
        <v>-2</v>
      </c>
      <c r="M76" s="324">
        <v>0</v>
      </c>
      <c r="N76" s="475">
        <f t="shared" ref="N76:N86" si="15">P76+O76</f>
        <v>0</v>
      </c>
      <c r="O76" s="323">
        <v>0</v>
      </c>
      <c r="P76" s="324">
        <v>0</v>
      </c>
      <c r="Q76" s="457"/>
      <c r="R76" s="152"/>
    </row>
    <row r="77" spans="1:18" s="172" customFormat="1">
      <c r="A77" s="155"/>
      <c r="B77" s="142"/>
      <c r="C77" s="143" t="s">
        <v>40</v>
      </c>
      <c r="D77" s="476">
        <f t="shared" si="13"/>
        <v>-3</v>
      </c>
      <c r="E77" s="328">
        <f>E75+E76</f>
        <v>-2</v>
      </c>
      <c r="F77" s="334">
        <f>F75+F76</f>
        <v>-1</v>
      </c>
      <c r="G77" s="334"/>
      <c r="H77" s="897"/>
      <c r="I77" s="779"/>
      <c r="J77" s="334"/>
      <c r="K77" s="334">
        <f t="shared" si="14"/>
        <v>-7</v>
      </c>
      <c r="L77" s="334">
        <f>L75+L76</f>
        <v>-3</v>
      </c>
      <c r="M77" s="334">
        <f>M75+M76</f>
        <v>-2</v>
      </c>
      <c r="N77" s="476">
        <f t="shared" si="15"/>
        <v>-2</v>
      </c>
      <c r="O77" s="328">
        <f>O75+O76</f>
        <v>-1</v>
      </c>
      <c r="P77" s="334">
        <f>P75+P76</f>
        <v>-1</v>
      </c>
      <c r="Q77" s="210"/>
      <c r="R77" s="155"/>
    </row>
    <row r="78" spans="1:18">
      <c r="A78" s="152"/>
      <c r="B78" s="163"/>
      <c r="C78" s="171"/>
      <c r="D78" s="476"/>
      <c r="E78" s="464"/>
      <c r="F78" s="329"/>
      <c r="G78" s="329"/>
      <c r="H78" s="897"/>
      <c r="I78" s="779"/>
      <c r="J78" s="329"/>
      <c r="K78" s="329"/>
      <c r="L78" s="329"/>
      <c r="M78" s="329"/>
      <c r="N78" s="476"/>
      <c r="O78" s="464"/>
      <c r="P78" s="329"/>
      <c r="Q78" s="457"/>
      <c r="R78" s="152"/>
    </row>
    <row r="79" spans="1:18">
      <c r="A79" s="152"/>
      <c r="B79" s="163"/>
      <c r="C79" s="171" t="s">
        <v>421</v>
      </c>
      <c r="D79" s="475">
        <f t="shared" si="13"/>
        <v>0</v>
      </c>
      <c r="E79" s="336">
        <v>0</v>
      </c>
      <c r="F79" s="324">
        <v>0</v>
      </c>
      <c r="G79" s="324"/>
      <c r="H79" s="896"/>
      <c r="I79" s="778"/>
      <c r="J79" s="324"/>
      <c r="K79" s="324">
        <f t="shared" si="14"/>
        <v>0</v>
      </c>
      <c r="L79" s="324">
        <v>0</v>
      </c>
      <c r="M79" s="324">
        <v>0</v>
      </c>
      <c r="N79" s="475">
        <f t="shared" si="15"/>
        <v>0</v>
      </c>
      <c r="O79" s="336">
        <v>0</v>
      </c>
      <c r="P79" s="324">
        <v>0</v>
      </c>
      <c r="Q79" s="306"/>
      <c r="R79" s="152"/>
    </row>
    <row r="80" spans="1:18" s="202" customFormat="1">
      <c r="A80" s="197"/>
      <c r="B80" s="307"/>
      <c r="C80" s="639" t="s">
        <v>505</v>
      </c>
      <c r="D80" s="482">
        <f t="shared" si="13"/>
        <v>0</v>
      </c>
      <c r="E80" s="351">
        <v>0</v>
      </c>
      <c r="F80" s="344">
        <v>0</v>
      </c>
      <c r="G80" s="344"/>
      <c r="H80" s="898"/>
      <c r="I80" s="780"/>
      <c r="J80" s="344"/>
      <c r="K80" s="344">
        <f t="shared" si="14"/>
        <v>0</v>
      </c>
      <c r="L80" s="344">
        <v>0</v>
      </c>
      <c r="M80" s="344">
        <v>0</v>
      </c>
      <c r="N80" s="482">
        <f t="shared" si="15"/>
        <v>0</v>
      </c>
      <c r="O80" s="351">
        <v>0</v>
      </c>
      <c r="P80" s="344">
        <v>0</v>
      </c>
      <c r="Q80" s="308"/>
      <c r="R80" s="197"/>
    </row>
    <row r="81" spans="1:18">
      <c r="A81" s="152"/>
      <c r="B81" s="163"/>
      <c r="C81" s="171" t="s">
        <v>41</v>
      </c>
      <c r="D81" s="475">
        <f t="shared" si="13"/>
        <v>0</v>
      </c>
      <c r="E81" s="336">
        <v>0</v>
      </c>
      <c r="F81" s="324">
        <v>0</v>
      </c>
      <c r="G81" s="324"/>
      <c r="H81" s="896"/>
      <c r="I81" s="778"/>
      <c r="J81" s="324"/>
      <c r="K81" s="324">
        <f t="shared" si="14"/>
        <v>-4</v>
      </c>
      <c r="L81" s="324">
        <v>0</v>
      </c>
      <c r="M81" s="324">
        <v>-3</v>
      </c>
      <c r="N81" s="475">
        <f t="shared" si="15"/>
        <v>-1</v>
      </c>
      <c r="O81" s="336">
        <v>0</v>
      </c>
      <c r="P81" s="324">
        <v>-1</v>
      </c>
      <c r="Q81" s="306"/>
      <c r="R81" s="152"/>
    </row>
    <row r="82" spans="1:18">
      <c r="A82" s="152"/>
      <c r="B82" s="163"/>
      <c r="C82" s="171" t="s">
        <v>429</v>
      </c>
      <c r="D82" s="475">
        <f t="shared" si="13"/>
        <v>0</v>
      </c>
      <c r="E82" s="336">
        <v>0</v>
      </c>
      <c r="F82" s="324">
        <v>0</v>
      </c>
      <c r="G82" s="324"/>
      <c r="H82" s="896"/>
      <c r="I82" s="778"/>
      <c r="J82" s="324"/>
      <c r="K82" s="324">
        <f t="shared" si="14"/>
        <v>0</v>
      </c>
      <c r="L82" s="324">
        <v>0</v>
      </c>
      <c r="M82" s="324">
        <v>1</v>
      </c>
      <c r="N82" s="475">
        <f t="shared" si="15"/>
        <v>-1</v>
      </c>
      <c r="O82" s="336">
        <v>0</v>
      </c>
      <c r="P82" s="324">
        <v>-1</v>
      </c>
      <c r="Q82" s="306"/>
      <c r="R82" s="152"/>
    </row>
    <row r="83" spans="1:18">
      <c r="A83" s="152"/>
      <c r="B83" s="163"/>
      <c r="C83" s="171" t="s">
        <v>307</v>
      </c>
      <c r="D83" s="475">
        <f t="shared" si="13"/>
        <v>0</v>
      </c>
      <c r="E83" s="336">
        <v>0</v>
      </c>
      <c r="F83" s="324">
        <v>0</v>
      </c>
      <c r="G83" s="324"/>
      <c r="H83" s="896"/>
      <c r="I83" s="778"/>
      <c r="J83" s="324"/>
      <c r="K83" s="324">
        <f t="shared" si="14"/>
        <v>0</v>
      </c>
      <c r="L83" s="324">
        <v>0</v>
      </c>
      <c r="M83" s="324">
        <v>0</v>
      </c>
      <c r="N83" s="475">
        <f t="shared" si="15"/>
        <v>0</v>
      </c>
      <c r="O83" s="336">
        <v>0</v>
      </c>
      <c r="P83" s="324">
        <v>0</v>
      </c>
      <c r="Q83" s="306"/>
      <c r="R83" s="152"/>
    </row>
    <row r="84" spans="1:18" s="172" customFormat="1">
      <c r="A84" s="155"/>
      <c r="B84" s="142"/>
      <c r="C84" s="143" t="s">
        <v>269</v>
      </c>
      <c r="D84" s="476">
        <f t="shared" si="13"/>
        <v>0</v>
      </c>
      <c r="E84" s="338">
        <f>E79+E81+E82+E83</f>
        <v>0</v>
      </c>
      <c r="F84" s="329">
        <f>F79+F81+F82+F83</f>
        <v>0</v>
      </c>
      <c r="G84" s="329"/>
      <c r="H84" s="897"/>
      <c r="I84" s="779"/>
      <c r="J84" s="329"/>
      <c r="K84" s="329">
        <f t="shared" si="14"/>
        <v>-4</v>
      </c>
      <c r="L84" s="329">
        <f>L79+L81+L82+L83</f>
        <v>0</v>
      </c>
      <c r="M84" s="329">
        <f>M79+M81+M82+M83</f>
        <v>-2</v>
      </c>
      <c r="N84" s="476">
        <f t="shared" si="15"/>
        <v>-2</v>
      </c>
      <c r="O84" s="338">
        <f>O79+O81+O82+O83</f>
        <v>0</v>
      </c>
      <c r="P84" s="329">
        <f>P79+P81+P82+P83</f>
        <v>-2</v>
      </c>
      <c r="Q84" s="303"/>
      <c r="R84" s="155"/>
    </row>
    <row r="85" spans="1:18" s="172" customFormat="1">
      <c r="A85" s="155"/>
      <c r="B85" s="142"/>
      <c r="C85" s="143"/>
      <c r="D85" s="476"/>
      <c r="E85" s="338"/>
      <c r="F85" s="329"/>
      <c r="G85" s="329"/>
      <c r="H85" s="897"/>
      <c r="I85" s="779"/>
      <c r="J85" s="329"/>
      <c r="K85" s="329"/>
      <c r="L85" s="329"/>
      <c r="M85" s="329"/>
      <c r="N85" s="476"/>
      <c r="O85" s="338"/>
      <c r="P85" s="329"/>
      <c r="Q85" s="303"/>
      <c r="R85" s="155"/>
    </row>
    <row r="86" spans="1:18" s="172" customFormat="1">
      <c r="A86" s="155"/>
      <c r="B86" s="142"/>
      <c r="C86" s="178" t="s">
        <v>303</v>
      </c>
      <c r="D86" s="476">
        <f t="shared" si="13"/>
        <v>-3</v>
      </c>
      <c r="E86" s="328">
        <f>E77+E84</f>
        <v>-2</v>
      </c>
      <c r="F86" s="330">
        <f>F77+F84</f>
        <v>-1</v>
      </c>
      <c r="G86" s="330"/>
      <c r="H86" s="897"/>
      <c r="I86" s="779"/>
      <c r="J86" s="330"/>
      <c r="K86" s="330">
        <f t="shared" si="14"/>
        <v>-11</v>
      </c>
      <c r="L86" s="330">
        <f>L77+L84</f>
        <v>-3</v>
      </c>
      <c r="M86" s="330">
        <f>M77+M84</f>
        <v>-4</v>
      </c>
      <c r="N86" s="476">
        <f t="shared" si="15"/>
        <v>-4</v>
      </c>
      <c r="O86" s="328">
        <f>O77+O84</f>
        <v>-1</v>
      </c>
      <c r="P86" s="330">
        <f>P77+P84</f>
        <v>-3</v>
      </c>
      <c r="Q86" s="303"/>
      <c r="R86" s="155"/>
    </row>
    <row r="87" spans="1:18">
      <c r="A87" s="155"/>
      <c r="B87" s="142"/>
      <c r="C87" s="165"/>
      <c r="D87" s="190"/>
      <c r="E87" s="191"/>
      <c r="F87" s="170"/>
      <c r="G87" s="170"/>
      <c r="H87" s="893"/>
      <c r="I87" s="776"/>
      <c r="J87" s="170"/>
      <c r="K87" s="170"/>
      <c r="L87" s="170"/>
      <c r="M87" s="170"/>
      <c r="N87" s="190"/>
      <c r="O87" s="191"/>
      <c r="P87" s="170"/>
      <c r="Q87" s="163"/>
      <c r="R87" s="155"/>
    </row>
    <row r="88" spans="1:18" ht="9" customHeight="1">
      <c r="A88" s="152"/>
      <c r="B88" s="152"/>
      <c r="C88" s="152"/>
      <c r="D88" s="152"/>
      <c r="E88" s="152"/>
      <c r="F88" s="152"/>
      <c r="G88" s="152"/>
      <c r="H88" s="153"/>
      <c r="I88" s="153"/>
      <c r="J88" s="152"/>
      <c r="K88" s="152"/>
      <c r="L88" s="152"/>
      <c r="M88" s="152"/>
      <c r="N88" s="152"/>
      <c r="O88" s="152"/>
      <c r="P88" s="152"/>
      <c r="Q88" s="152"/>
      <c r="R88" s="152"/>
    </row>
  </sheetData>
  <sheetProtection password="8355" sheet="1" objects="1" scenarios="1"/>
  <phoneticPr fontId="13" type="noConversion"/>
  <printOptions horizontalCentered="1"/>
  <pageMargins left="0.74803149606299213" right="0.74803149606299213" top="0.98425196850393704" bottom="0.98425196850393704" header="0.51181102362204722" footer="0.51181102362204722"/>
  <pageSetup paperSize="9" scale="56" fitToHeight="0" orientation="portrait" r:id="rId1"/>
  <headerFooter alignWithMargins="0">
    <oddHeader>&amp;CKPN Investor Relations</oddHeader>
    <oddFooter>&amp;L&amp;8Q2 2012&amp;C&amp;8&amp;A&amp;R&amp;8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3"/>
  <sheetViews>
    <sheetView view="pageBreakPreview" zoomScale="90" zoomScaleNormal="100" zoomScaleSheetLayoutView="90" workbookViewId="0"/>
  </sheetViews>
  <sheetFormatPr defaultRowHeight="12"/>
  <cols>
    <col min="1" max="1" width="1.28515625" style="154" customWidth="1"/>
    <col min="2" max="2" width="1.85546875" style="154" customWidth="1"/>
    <col min="3" max="3" width="44.28515625" style="154" customWidth="1"/>
    <col min="4" max="4" width="1.7109375" style="154" customWidth="1"/>
    <col min="5" max="5" width="9.42578125" style="154" bestFit="1" customWidth="1"/>
    <col min="6" max="6" width="1.7109375" style="154" customWidth="1"/>
    <col min="7" max="7" width="8.7109375" style="154" customWidth="1"/>
    <col min="8" max="8" width="10.7109375" style="208" bestFit="1" customWidth="1"/>
    <col min="9" max="9" width="14.85546875" style="154" bestFit="1" customWidth="1"/>
    <col min="10" max="10" width="11" style="154" customWidth="1"/>
    <col min="11" max="11" width="1.7109375" style="154" customWidth="1"/>
    <col min="12" max="12" width="9.42578125" style="154" bestFit="1" customWidth="1"/>
    <col min="13" max="13" width="10.7109375" style="154" bestFit="1" customWidth="1"/>
    <col min="14" max="14" width="8.7109375" style="154" customWidth="1"/>
    <col min="15" max="15" width="10.7109375" style="208" bestFit="1" customWidth="1"/>
    <col min="16" max="16" width="14.85546875" style="154" bestFit="1" customWidth="1"/>
    <col min="17" max="17" width="10.85546875" style="154" customWidth="1"/>
    <col min="18" max="18" width="1.7109375" style="154" customWidth="1"/>
    <col min="19" max="19" width="10.28515625" style="207" customWidth="1"/>
    <col min="20" max="20" width="10.28515625" style="207" bestFit="1" customWidth="1"/>
    <col min="21" max="21" width="1.7109375" style="154" customWidth="1"/>
    <col min="22" max="22" width="1.28515625" style="528" customWidth="1"/>
    <col min="23" max="16384" width="9.140625" style="154"/>
  </cols>
  <sheetData>
    <row r="1" spans="1:22" ht="9" customHeight="1">
      <c r="A1" s="152"/>
      <c r="B1" s="152"/>
      <c r="C1" s="152"/>
      <c r="D1" s="152"/>
      <c r="E1" s="152"/>
      <c r="F1" s="152"/>
      <c r="G1" s="152"/>
      <c r="H1" s="153"/>
      <c r="I1" s="152"/>
      <c r="J1" s="152"/>
      <c r="K1" s="152"/>
      <c r="L1" s="152"/>
      <c r="M1" s="152"/>
      <c r="N1" s="152"/>
      <c r="O1" s="153"/>
      <c r="P1" s="152"/>
      <c r="Q1" s="152"/>
      <c r="R1" s="152"/>
      <c r="S1" s="153"/>
      <c r="T1" s="909"/>
      <c r="U1" s="152"/>
      <c r="V1" s="152"/>
    </row>
    <row r="2" spans="1:22" ht="12.75">
      <c r="A2" s="155"/>
      <c r="B2" s="160"/>
      <c r="C2" s="536" t="s">
        <v>49</v>
      </c>
      <c r="D2" s="539"/>
      <c r="E2" s="640" t="s">
        <v>536</v>
      </c>
      <c r="F2" s="651"/>
      <c r="G2" s="641" t="s">
        <v>314</v>
      </c>
      <c r="H2" s="546" t="s">
        <v>51</v>
      </c>
      <c r="I2" s="642"/>
      <c r="J2" s="643" t="s">
        <v>536</v>
      </c>
      <c r="K2" s="646"/>
      <c r="L2" s="640" t="s">
        <v>539</v>
      </c>
      <c r="M2" s="641" t="s">
        <v>315</v>
      </c>
      <c r="N2" s="641" t="s">
        <v>314</v>
      </c>
      <c r="O2" s="546" t="s">
        <v>51</v>
      </c>
      <c r="P2" s="642"/>
      <c r="Q2" s="643" t="s">
        <v>539</v>
      </c>
      <c r="R2" s="652"/>
      <c r="S2" s="910" t="s">
        <v>514</v>
      </c>
      <c r="T2" s="910" t="s">
        <v>514</v>
      </c>
      <c r="U2" s="653"/>
      <c r="V2" s="155"/>
    </row>
    <row r="3" spans="1:22" ht="12.75">
      <c r="A3" s="155"/>
      <c r="B3" s="160"/>
      <c r="C3" s="537" t="s">
        <v>333</v>
      </c>
      <c r="D3" s="538"/>
      <c r="E3" s="545" t="s">
        <v>316</v>
      </c>
      <c r="F3" s="651"/>
      <c r="G3" s="546" t="s">
        <v>317</v>
      </c>
      <c r="H3" s="546" t="s">
        <v>326</v>
      </c>
      <c r="I3" s="547"/>
      <c r="J3" s="548" t="s">
        <v>349</v>
      </c>
      <c r="K3" s="646"/>
      <c r="L3" s="545" t="s">
        <v>316</v>
      </c>
      <c r="M3" s="547" t="s">
        <v>444</v>
      </c>
      <c r="N3" s="546" t="s">
        <v>317</v>
      </c>
      <c r="O3" s="546" t="s">
        <v>326</v>
      </c>
      <c r="P3" s="547"/>
      <c r="Q3" s="548" t="s">
        <v>349</v>
      </c>
      <c r="R3" s="652"/>
      <c r="S3" s="910" t="s">
        <v>316</v>
      </c>
      <c r="T3" s="910" t="s">
        <v>319</v>
      </c>
      <c r="U3" s="653"/>
      <c r="V3" s="155"/>
    </row>
    <row r="4" spans="1:22" ht="12.75">
      <c r="A4" s="152"/>
      <c r="B4" s="163"/>
      <c r="C4" s="163"/>
      <c r="D4" s="163"/>
      <c r="E4" s="529"/>
      <c r="F4" s="530"/>
      <c r="G4" s="530"/>
      <c r="H4" s="530"/>
      <c r="I4" s="530"/>
      <c r="J4" s="531"/>
      <c r="K4" s="529"/>
      <c r="L4" s="529"/>
      <c r="M4" s="530"/>
      <c r="N4" s="530"/>
      <c r="O4" s="530"/>
      <c r="P4" s="530"/>
      <c r="Q4" s="531"/>
      <c r="R4" s="532"/>
      <c r="S4" s="911"/>
      <c r="T4" s="533"/>
      <c r="U4" s="527"/>
      <c r="V4" s="152"/>
    </row>
    <row r="5" spans="1:22" ht="12.75" customHeight="1">
      <c r="A5" s="152"/>
      <c r="B5" s="163"/>
      <c r="C5" s="534" t="s">
        <v>38</v>
      </c>
      <c r="D5" s="534"/>
      <c r="E5" s="663">
        <f>Revenues!E5</f>
        <v>842</v>
      </c>
      <c r="F5" s="582"/>
      <c r="G5" s="475">
        <v>0</v>
      </c>
      <c r="H5" s="475">
        <v>16</v>
      </c>
      <c r="I5" s="475"/>
      <c r="J5" s="661">
        <f>E5-G5-H5</f>
        <v>826</v>
      </c>
      <c r="K5" s="581"/>
      <c r="L5" s="663">
        <f>Revenues!O5</f>
        <v>803</v>
      </c>
      <c r="M5" s="475">
        <v>0</v>
      </c>
      <c r="N5" s="475">
        <v>0</v>
      </c>
      <c r="O5" s="475">
        <v>0</v>
      </c>
      <c r="P5" s="475"/>
      <c r="Q5" s="661">
        <f>L5+M5-N5-O5</f>
        <v>803</v>
      </c>
      <c r="R5" s="353"/>
      <c r="S5" s="353">
        <f>E5/L5-1</f>
        <v>4.8567870485678677E-2</v>
      </c>
      <c r="T5" s="353">
        <f>J5/Q5-1</f>
        <v>2.8642590286425795E-2</v>
      </c>
      <c r="U5" s="550"/>
      <c r="V5" s="152"/>
    </row>
    <row r="6" spans="1:22" ht="12.75" customHeight="1">
      <c r="A6" s="152"/>
      <c r="B6" s="163"/>
      <c r="C6" s="534" t="s">
        <v>39</v>
      </c>
      <c r="D6" s="534"/>
      <c r="E6" s="663">
        <f>Revenues!E6</f>
        <v>207</v>
      </c>
      <c r="F6" s="582"/>
      <c r="G6" s="475">
        <v>0</v>
      </c>
      <c r="H6" s="475">
        <v>0</v>
      </c>
      <c r="I6" s="475"/>
      <c r="J6" s="661">
        <f>E6-G6-H6</f>
        <v>207</v>
      </c>
      <c r="K6" s="581"/>
      <c r="L6" s="663">
        <f>Revenues!O6</f>
        <v>194</v>
      </c>
      <c r="M6" s="475">
        <v>-10</v>
      </c>
      <c r="N6" s="475">
        <v>0</v>
      </c>
      <c r="O6" s="475">
        <v>0</v>
      </c>
      <c r="P6" s="475"/>
      <c r="Q6" s="661">
        <f>L6+M6-N6-O6</f>
        <v>184</v>
      </c>
      <c r="R6" s="353"/>
      <c r="S6" s="353">
        <f t="shared" ref="S6:S28" si="0">E6/L6-1</f>
        <v>6.7010309278350499E-2</v>
      </c>
      <c r="T6" s="400">
        <f t="shared" ref="T6:T28" si="1">J6/Q6-1</f>
        <v>0.125</v>
      </c>
      <c r="U6" s="550"/>
      <c r="V6" s="152"/>
    </row>
    <row r="7" spans="1:22" s="172" customFormat="1" ht="12.75" customHeight="1">
      <c r="A7" s="155"/>
      <c r="B7" s="142"/>
      <c r="C7" s="534" t="s">
        <v>48</v>
      </c>
      <c r="D7" s="534"/>
      <c r="E7" s="663">
        <f>Revenues!E7</f>
        <v>61</v>
      </c>
      <c r="F7" s="582"/>
      <c r="G7" s="475">
        <v>0</v>
      </c>
      <c r="H7" s="475">
        <v>0</v>
      </c>
      <c r="I7" s="475"/>
      <c r="J7" s="661">
        <f>E7-G7-H7</f>
        <v>61</v>
      </c>
      <c r="K7" s="581"/>
      <c r="L7" s="663">
        <f>Revenues!O7</f>
        <v>79</v>
      </c>
      <c r="M7" s="475">
        <v>0</v>
      </c>
      <c r="N7" s="475">
        <v>0</v>
      </c>
      <c r="O7" s="475">
        <v>0</v>
      </c>
      <c r="P7" s="475"/>
      <c r="Q7" s="661">
        <f>L7+M7-N7-O7</f>
        <v>79</v>
      </c>
      <c r="R7" s="353"/>
      <c r="S7" s="400">
        <f t="shared" si="0"/>
        <v>-0.22784810126582278</v>
      </c>
      <c r="T7" s="400">
        <f t="shared" si="1"/>
        <v>-0.22784810126582278</v>
      </c>
      <c r="U7" s="550"/>
      <c r="V7" s="155"/>
    </row>
    <row r="8" spans="1:22" s="172" customFormat="1" ht="12.75" customHeight="1">
      <c r="A8" s="155"/>
      <c r="B8" s="142"/>
      <c r="C8" s="534" t="s">
        <v>478</v>
      </c>
      <c r="D8" s="534"/>
      <c r="E8" s="663">
        <f>Revenues!E8</f>
        <v>-28</v>
      </c>
      <c r="F8" s="582"/>
      <c r="G8" s="475">
        <v>0</v>
      </c>
      <c r="H8" s="475">
        <v>0</v>
      </c>
      <c r="I8" s="475"/>
      <c r="J8" s="661">
        <f>E8-G8-H8</f>
        <v>-28</v>
      </c>
      <c r="K8" s="581"/>
      <c r="L8" s="663">
        <f>Revenues!O8</f>
        <v>-31</v>
      </c>
      <c r="M8" s="475">
        <v>0</v>
      </c>
      <c r="N8" s="475">
        <v>0</v>
      </c>
      <c r="O8" s="475">
        <v>0</v>
      </c>
      <c r="P8" s="475"/>
      <c r="Q8" s="661">
        <f>L8+M8-N8-O8</f>
        <v>-31</v>
      </c>
      <c r="R8" s="353"/>
      <c r="S8" s="353">
        <f t="shared" si="0"/>
        <v>-9.6774193548387122E-2</v>
      </c>
      <c r="T8" s="353">
        <f t="shared" si="1"/>
        <v>-9.6774193548387122E-2</v>
      </c>
      <c r="U8" s="550"/>
      <c r="V8" s="155"/>
    </row>
    <row r="9" spans="1:22" s="172" customFormat="1" ht="12.75" customHeight="1">
      <c r="A9" s="155"/>
      <c r="B9" s="142"/>
      <c r="C9" s="535" t="s">
        <v>40</v>
      </c>
      <c r="D9" s="535"/>
      <c r="E9" s="588">
        <f>Revenues!E9</f>
        <v>1082</v>
      </c>
      <c r="F9" s="584"/>
      <c r="G9" s="476">
        <f>G5+G6+G7+G8</f>
        <v>0</v>
      </c>
      <c r="H9" s="476">
        <f>H5+H6+H7+H8</f>
        <v>16</v>
      </c>
      <c r="I9" s="476"/>
      <c r="J9" s="660">
        <f>J5+J6+J7+J8</f>
        <v>1066</v>
      </c>
      <c r="K9" s="583"/>
      <c r="L9" s="588">
        <f>Revenues!O9</f>
        <v>1045</v>
      </c>
      <c r="M9" s="476">
        <f>M5+M6+M7+M8</f>
        <v>-10</v>
      </c>
      <c r="N9" s="476">
        <f>N5+N6+N7+N8</f>
        <v>0</v>
      </c>
      <c r="O9" s="476">
        <f>O5+O6+O7+O8</f>
        <v>0</v>
      </c>
      <c r="P9" s="476"/>
      <c r="Q9" s="660">
        <f>Q5+Q6+Q7+Q8</f>
        <v>1035</v>
      </c>
      <c r="R9" s="525"/>
      <c r="S9" s="354">
        <f t="shared" si="0"/>
        <v>3.5406698564593331E-2</v>
      </c>
      <c r="T9" s="354">
        <f t="shared" si="1"/>
        <v>2.9951690821256038E-2</v>
      </c>
      <c r="U9" s="551"/>
      <c r="V9" s="155"/>
    </row>
    <row r="10" spans="1:22" s="172" customFormat="1" ht="12.75" customHeight="1">
      <c r="A10" s="155"/>
      <c r="B10" s="142"/>
      <c r="C10" s="535"/>
      <c r="D10" s="535"/>
      <c r="E10" s="588"/>
      <c r="F10" s="584"/>
      <c r="G10" s="476"/>
      <c r="H10" s="476"/>
      <c r="I10" s="476"/>
      <c r="J10" s="660"/>
      <c r="K10" s="583"/>
      <c r="L10" s="588"/>
      <c r="M10" s="476"/>
      <c r="N10" s="476"/>
      <c r="O10" s="476"/>
      <c r="P10" s="476"/>
      <c r="Q10" s="660"/>
      <c r="R10" s="525"/>
      <c r="S10" s="354"/>
      <c r="T10" s="354"/>
      <c r="U10" s="551"/>
      <c r="V10" s="155"/>
    </row>
    <row r="11" spans="1:22" ht="12.75" customHeight="1">
      <c r="A11" s="152"/>
      <c r="B11" s="163"/>
      <c r="C11" s="534" t="s">
        <v>421</v>
      </c>
      <c r="D11" s="534"/>
      <c r="E11" s="663">
        <f>Revenues!E11</f>
        <v>444</v>
      </c>
      <c r="F11" s="582"/>
      <c r="G11" s="475">
        <v>0</v>
      </c>
      <c r="H11" s="475">
        <v>7</v>
      </c>
      <c r="I11" s="475"/>
      <c r="J11" s="661">
        <f>E11-G11-H11</f>
        <v>437</v>
      </c>
      <c r="K11" s="581"/>
      <c r="L11" s="581">
        <f>Revenues!O11</f>
        <v>490</v>
      </c>
      <c r="M11" s="475">
        <v>-11</v>
      </c>
      <c r="N11" s="475">
        <v>0</v>
      </c>
      <c r="O11" s="475">
        <v>0</v>
      </c>
      <c r="P11" s="475"/>
      <c r="Q11" s="661">
        <f>L11+M11-N11-O11</f>
        <v>479</v>
      </c>
      <c r="R11" s="353"/>
      <c r="S11" s="353">
        <f t="shared" si="0"/>
        <v>-9.3877551020408179E-2</v>
      </c>
      <c r="T11" s="353">
        <f t="shared" si="1"/>
        <v>-8.7682672233820425E-2</v>
      </c>
      <c r="U11" s="550"/>
      <c r="V11" s="152"/>
    </row>
    <row r="12" spans="1:22" s="202" customFormat="1" ht="12.75" customHeight="1">
      <c r="A12" s="197"/>
      <c r="B12" s="307"/>
      <c r="C12" s="534" t="s">
        <v>422</v>
      </c>
      <c r="D12" s="534"/>
      <c r="E12" s="663">
        <f>Revenues!E12</f>
        <v>457</v>
      </c>
      <c r="F12" s="582"/>
      <c r="G12" s="475">
        <v>0</v>
      </c>
      <c r="H12" s="475">
        <v>0</v>
      </c>
      <c r="I12" s="475"/>
      <c r="J12" s="661">
        <f>E12-G12-H12</f>
        <v>457</v>
      </c>
      <c r="K12" s="581"/>
      <c r="L12" s="581">
        <f>Revenues!O12</f>
        <v>479</v>
      </c>
      <c r="M12" s="475">
        <v>0</v>
      </c>
      <c r="N12" s="475">
        <v>0</v>
      </c>
      <c r="O12" s="475">
        <v>11</v>
      </c>
      <c r="P12" s="475"/>
      <c r="Q12" s="661">
        <f>L12+M12-N12-O12</f>
        <v>468</v>
      </c>
      <c r="R12" s="353"/>
      <c r="S12" s="353">
        <f t="shared" si="0"/>
        <v>-4.5929018789144016E-2</v>
      </c>
      <c r="T12" s="353">
        <f t="shared" si="1"/>
        <v>-2.3504273504273532E-2</v>
      </c>
      <c r="U12" s="550"/>
      <c r="V12" s="197"/>
    </row>
    <row r="13" spans="1:22" ht="12.75" customHeight="1">
      <c r="A13" s="152"/>
      <c r="B13" s="163"/>
      <c r="C13" s="534" t="s">
        <v>41</v>
      </c>
      <c r="D13" s="534"/>
      <c r="E13" s="663">
        <f>Revenues!E13</f>
        <v>601</v>
      </c>
      <c r="F13" s="582"/>
      <c r="G13" s="475">
        <v>0</v>
      </c>
      <c r="H13" s="475">
        <v>0</v>
      </c>
      <c r="I13" s="475"/>
      <c r="J13" s="661">
        <f>E13-G13-H13</f>
        <v>601</v>
      </c>
      <c r="K13" s="581"/>
      <c r="L13" s="581">
        <f>Revenues!O13</f>
        <v>615</v>
      </c>
      <c r="M13" s="475">
        <v>-6</v>
      </c>
      <c r="N13" s="475">
        <v>0</v>
      </c>
      <c r="O13" s="475">
        <v>10</v>
      </c>
      <c r="P13" s="475"/>
      <c r="Q13" s="661">
        <f>L13+M13-N13-O13</f>
        <v>599</v>
      </c>
      <c r="R13" s="353"/>
      <c r="S13" s="353">
        <f t="shared" si="0"/>
        <v>-2.2764227642276369E-2</v>
      </c>
      <c r="T13" s="353">
        <f t="shared" si="1"/>
        <v>3.3388981636059967E-3</v>
      </c>
      <c r="U13" s="550"/>
      <c r="V13" s="152"/>
    </row>
    <row r="14" spans="1:22" ht="12.75" customHeight="1">
      <c r="A14" s="152"/>
      <c r="B14" s="163"/>
      <c r="C14" s="171" t="s">
        <v>429</v>
      </c>
      <c r="D14" s="534"/>
      <c r="E14" s="663">
        <f>Revenues!E14</f>
        <v>635</v>
      </c>
      <c r="F14" s="582"/>
      <c r="G14" s="475">
        <v>9</v>
      </c>
      <c r="H14" s="475">
        <v>0</v>
      </c>
      <c r="I14" s="475"/>
      <c r="J14" s="661">
        <f>E14-G14-H14</f>
        <v>626</v>
      </c>
      <c r="K14" s="581"/>
      <c r="L14" s="581">
        <f>Revenues!O14</f>
        <v>684</v>
      </c>
      <c r="M14" s="475">
        <v>-6</v>
      </c>
      <c r="N14" s="475">
        <v>0</v>
      </c>
      <c r="O14" s="475">
        <v>11</v>
      </c>
      <c r="P14" s="475"/>
      <c r="Q14" s="661">
        <f>L14+M14-N14-O14</f>
        <v>667</v>
      </c>
      <c r="R14" s="353"/>
      <c r="S14" s="353">
        <f t="shared" si="0"/>
        <v>-7.1637426900584833E-2</v>
      </c>
      <c r="T14" s="353">
        <f t="shared" si="1"/>
        <v>-6.1469265367316339E-2</v>
      </c>
      <c r="U14" s="550"/>
      <c r="V14" s="152"/>
    </row>
    <row r="15" spans="1:22" ht="12.75" customHeight="1">
      <c r="A15" s="152"/>
      <c r="B15" s="163"/>
      <c r="C15" s="534" t="s">
        <v>478</v>
      </c>
      <c r="D15" s="534"/>
      <c r="E15" s="663">
        <f>Revenues!E15</f>
        <v>-519</v>
      </c>
      <c r="F15" s="582"/>
      <c r="G15" s="475">
        <v>0</v>
      </c>
      <c r="H15" s="475">
        <v>0</v>
      </c>
      <c r="I15" s="475"/>
      <c r="J15" s="661">
        <f>E15-G15-H15</f>
        <v>-519</v>
      </c>
      <c r="K15" s="581"/>
      <c r="L15" s="663">
        <f>Revenues!O15</f>
        <v>-563</v>
      </c>
      <c r="M15" s="475">
        <v>0</v>
      </c>
      <c r="N15" s="475">
        <v>0</v>
      </c>
      <c r="O15" s="475">
        <v>0</v>
      </c>
      <c r="P15" s="475"/>
      <c r="Q15" s="661">
        <f>L15+M15-N15-O15</f>
        <v>-563</v>
      </c>
      <c r="R15" s="353"/>
      <c r="S15" s="353">
        <f t="shared" si="0"/>
        <v>-7.8152753108348127E-2</v>
      </c>
      <c r="T15" s="353">
        <f t="shared" si="1"/>
        <v>-7.8152753108348127E-2</v>
      </c>
      <c r="U15" s="550"/>
      <c r="V15" s="152"/>
    </row>
    <row r="16" spans="1:22" s="172" customFormat="1" ht="12.75" customHeight="1">
      <c r="A16" s="155"/>
      <c r="B16" s="142"/>
      <c r="C16" s="535" t="s">
        <v>269</v>
      </c>
      <c r="D16" s="535"/>
      <c r="E16" s="588">
        <f>Revenues!E16</f>
        <v>1618</v>
      </c>
      <c r="F16" s="584"/>
      <c r="G16" s="476">
        <f>G11+G12+G13+G14+G15</f>
        <v>9</v>
      </c>
      <c r="H16" s="476">
        <f>H11+H12+H13+H14+H15</f>
        <v>7</v>
      </c>
      <c r="I16" s="476"/>
      <c r="J16" s="660">
        <f>J11+J12+J13+J14+J15</f>
        <v>1602</v>
      </c>
      <c r="K16" s="583"/>
      <c r="L16" s="588">
        <f>Revenues!O16</f>
        <v>1705</v>
      </c>
      <c r="M16" s="476">
        <f>M11+M12+M13+M14+M15</f>
        <v>-23</v>
      </c>
      <c r="N16" s="476">
        <f>N11+N12+N13+N14+N15</f>
        <v>0</v>
      </c>
      <c r="O16" s="476">
        <f>O11+O12+O13+O14+O15</f>
        <v>32</v>
      </c>
      <c r="P16" s="476"/>
      <c r="Q16" s="660">
        <f>Q11+Q12+Q13+Q14+Q15</f>
        <v>1650</v>
      </c>
      <c r="R16" s="525"/>
      <c r="S16" s="354">
        <f t="shared" si="0"/>
        <v>-5.1026392961876832E-2</v>
      </c>
      <c r="T16" s="354">
        <f t="shared" si="1"/>
        <v>-2.9090909090909056E-2</v>
      </c>
      <c r="U16" s="551"/>
      <c r="V16" s="155"/>
    </row>
    <row r="17" spans="1:25" s="172" customFormat="1" ht="12.75" customHeight="1">
      <c r="A17" s="155"/>
      <c r="B17" s="142"/>
      <c r="C17" s="534"/>
      <c r="D17" s="534"/>
      <c r="E17" s="581"/>
      <c r="F17" s="582"/>
      <c r="G17" s="475"/>
      <c r="H17" s="475"/>
      <c r="I17" s="475"/>
      <c r="J17" s="659"/>
      <c r="K17" s="581"/>
      <c r="L17" s="581"/>
      <c r="M17" s="475"/>
      <c r="N17" s="475"/>
      <c r="O17" s="475"/>
      <c r="P17" s="475"/>
      <c r="Q17" s="659"/>
      <c r="R17" s="353"/>
      <c r="S17" s="353"/>
      <c r="T17" s="353"/>
      <c r="U17" s="550"/>
      <c r="V17" s="155"/>
    </row>
    <row r="18" spans="1:25" ht="12.75" customHeight="1">
      <c r="A18" s="155"/>
      <c r="B18" s="142"/>
      <c r="C18" s="534" t="s">
        <v>473</v>
      </c>
      <c r="D18" s="534"/>
      <c r="E18" s="663">
        <f>Revenues!E18</f>
        <v>366</v>
      </c>
      <c r="F18" s="582"/>
      <c r="G18" s="475">
        <v>0</v>
      </c>
      <c r="H18" s="475">
        <v>8</v>
      </c>
      <c r="I18" s="475"/>
      <c r="J18" s="661">
        <f>E18-G18-H18</f>
        <v>358</v>
      </c>
      <c r="K18" s="581"/>
      <c r="L18" s="663">
        <f>Revenues!O18</f>
        <v>439</v>
      </c>
      <c r="M18" s="475">
        <v>0</v>
      </c>
      <c r="N18" s="475">
        <v>81</v>
      </c>
      <c r="O18" s="475">
        <v>0</v>
      </c>
      <c r="P18" s="475"/>
      <c r="Q18" s="661">
        <f>L18+M18-N18-O18</f>
        <v>358</v>
      </c>
      <c r="R18" s="353"/>
      <c r="S18" s="400">
        <f t="shared" si="0"/>
        <v>-0.16628701594533024</v>
      </c>
      <c r="T18" s="353">
        <f t="shared" si="1"/>
        <v>0</v>
      </c>
      <c r="U18" s="550"/>
      <c r="V18" s="155"/>
    </row>
    <row r="19" spans="1:25" ht="12.75" customHeight="1">
      <c r="A19" s="152"/>
      <c r="B19" s="163"/>
      <c r="C19" s="534" t="s">
        <v>77</v>
      </c>
      <c r="D19" s="534"/>
      <c r="E19" s="663">
        <f>Revenues!E19</f>
        <v>-77</v>
      </c>
      <c r="F19" s="582"/>
      <c r="G19" s="475">
        <v>0</v>
      </c>
      <c r="H19" s="475">
        <v>0</v>
      </c>
      <c r="I19" s="475"/>
      <c r="J19" s="661">
        <f>E19-G19-H19</f>
        <v>-77</v>
      </c>
      <c r="K19" s="581"/>
      <c r="L19" s="663">
        <f>Revenues!O19</f>
        <v>-72</v>
      </c>
      <c r="M19" s="475">
        <v>0</v>
      </c>
      <c r="N19" s="475">
        <v>0</v>
      </c>
      <c r="O19" s="475">
        <v>0</v>
      </c>
      <c r="P19" s="475"/>
      <c r="Q19" s="661">
        <f>L19+M19-N19-O19</f>
        <v>-72</v>
      </c>
      <c r="R19" s="353"/>
      <c r="S19" s="353">
        <f t="shared" si="0"/>
        <v>6.944444444444442E-2</v>
      </c>
      <c r="T19" s="353">
        <f t="shared" si="1"/>
        <v>6.944444444444442E-2</v>
      </c>
      <c r="U19" s="550"/>
      <c r="V19" s="152"/>
    </row>
    <row r="20" spans="1:25" s="172" customFormat="1" ht="12.75" customHeight="1">
      <c r="A20" s="552"/>
      <c r="B20" s="553"/>
      <c r="C20" s="535" t="s">
        <v>212</v>
      </c>
      <c r="D20" s="535"/>
      <c r="E20" s="588">
        <f>Revenues!E20</f>
        <v>1907</v>
      </c>
      <c r="F20" s="584"/>
      <c r="G20" s="476">
        <f>G16+G18+G19</f>
        <v>9</v>
      </c>
      <c r="H20" s="476">
        <f>H16+H18+H19</f>
        <v>15</v>
      </c>
      <c r="I20" s="476"/>
      <c r="J20" s="660">
        <f>J16+J18+J19</f>
        <v>1883</v>
      </c>
      <c r="K20" s="583"/>
      <c r="L20" s="588">
        <f>Revenues!O20</f>
        <v>2072</v>
      </c>
      <c r="M20" s="476">
        <f>M16+M18+M19</f>
        <v>-23</v>
      </c>
      <c r="N20" s="476">
        <f>N16+N18+N19</f>
        <v>81</v>
      </c>
      <c r="O20" s="476">
        <f>O16+O18+O19</f>
        <v>32</v>
      </c>
      <c r="P20" s="476"/>
      <c r="Q20" s="660">
        <f>Q16+Q18+Q19</f>
        <v>1936</v>
      </c>
      <c r="R20" s="525"/>
      <c r="S20" s="354">
        <f t="shared" si="0"/>
        <v>-7.9633204633204668E-2</v>
      </c>
      <c r="T20" s="354">
        <f t="shared" si="1"/>
        <v>-2.737603305785119E-2</v>
      </c>
      <c r="U20" s="551"/>
      <c r="V20" s="552"/>
    </row>
    <row r="21" spans="1:25" s="172" customFormat="1" ht="12.75" customHeight="1">
      <c r="A21" s="552"/>
      <c r="B21" s="553"/>
      <c r="C21" s="535"/>
      <c r="D21" s="535"/>
      <c r="E21" s="588"/>
      <c r="F21" s="584"/>
      <c r="G21" s="476"/>
      <c r="H21" s="476"/>
      <c r="I21" s="476"/>
      <c r="J21" s="660"/>
      <c r="K21" s="583"/>
      <c r="L21" s="588"/>
      <c r="M21" s="476"/>
      <c r="N21" s="476"/>
      <c r="O21" s="476"/>
      <c r="P21" s="476"/>
      <c r="Q21" s="660"/>
      <c r="R21" s="525"/>
      <c r="S21" s="354"/>
      <c r="T21" s="354"/>
      <c r="U21" s="551"/>
      <c r="V21" s="552"/>
    </row>
    <row r="22" spans="1:25" s="172" customFormat="1" ht="12.75" customHeight="1">
      <c r="A22" s="155"/>
      <c r="B22" s="142"/>
      <c r="C22" s="554" t="s">
        <v>234</v>
      </c>
      <c r="D22" s="554"/>
      <c r="E22" s="588">
        <f>Revenues!E22</f>
        <v>261</v>
      </c>
      <c r="F22" s="589"/>
      <c r="G22" s="476">
        <v>0</v>
      </c>
      <c r="H22" s="476">
        <v>0</v>
      </c>
      <c r="I22" s="476"/>
      <c r="J22" s="662">
        <f>E22-G22-H22</f>
        <v>261</v>
      </c>
      <c r="K22" s="588"/>
      <c r="L22" s="588">
        <f>Revenues!O22</f>
        <v>246</v>
      </c>
      <c r="M22" s="476">
        <v>0</v>
      </c>
      <c r="N22" s="476">
        <v>0</v>
      </c>
      <c r="O22" s="476">
        <v>0</v>
      </c>
      <c r="P22" s="476"/>
      <c r="Q22" s="662">
        <f>L22+M22-N22-O22</f>
        <v>246</v>
      </c>
      <c r="R22" s="354"/>
      <c r="S22" s="354">
        <f t="shared" si="0"/>
        <v>6.0975609756097615E-2</v>
      </c>
      <c r="T22" s="354">
        <f t="shared" si="1"/>
        <v>6.0975609756097615E-2</v>
      </c>
      <c r="U22" s="605"/>
      <c r="V22" s="155"/>
      <c r="Y22" s="182"/>
    </row>
    <row r="23" spans="1:25" ht="12.75" customHeight="1">
      <c r="A23" s="528"/>
      <c r="B23" s="316"/>
      <c r="C23" s="534"/>
      <c r="D23" s="534"/>
      <c r="E23" s="588"/>
      <c r="F23" s="582"/>
      <c r="G23" s="475"/>
      <c r="H23" s="475"/>
      <c r="I23" s="475"/>
      <c r="J23" s="659"/>
      <c r="K23" s="581"/>
      <c r="L23" s="588"/>
      <c r="M23" s="475"/>
      <c r="N23" s="475"/>
      <c r="O23" s="475"/>
      <c r="P23" s="475"/>
      <c r="Q23" s="659"/>
      <c r="R23" s="353"/>
      <c r="S23" s="353"/>
      <c r="T23" s="353"/>
      <c r="U23" s="550"/>
    </row>
    <row r="24" spans="1:25" s="172" customFormat="1" ht="12.75" customHeight="1">
      <c r="A24" s="552"/>
      <c r="B24" s="553"/>
      <c r="C24" s="554" t="s">
        <v>42</v>
      </c>
      <c r="D24" s="554"/>
      <c r="E24" s="588">
        <f>Revenues!E24</f>
        <v>18</v>
      </c>
      <c r="F24" s="589"/>
      <c r="G24" s="476">
        <v>0</v>
      </c>
      <c r="H24" s="476">
        <v>0</v>
      </c>
      <c r="I24" s="476"/>
      <c r="J24" s="662">
        <f>E24-G24-H24</f>
        <v>18</v>
      </c>
      <c r="K24" s="588"/>
      <c r="L24" s="588">
        <f>Revenues!O24</f>
        <v>18</v>
      </c>
      <c r="M24" s="476">
        <v>0</v>
      </c>
      <c r="N24" s="476">
        <v>0</v>
      </c>
      <c r="O24" s="476">
        <v>0</v>
      </c>
      <c r="P24" s="476"/>
      <c r="Q24" s="662">
        <f>L24+M24-N24-O24</f>
        <v>18</v>
      </c>
      <c r="R24" s="354"/>
      <c r="S24" s="354">
        <f t="shared" si="0"/>
        <v>0</v>
      </c>
      <c r="T24" s="354">
        <f t="shared" si="1"/>
        <v>0</v>
      </c>
      <c r="U24" s="605"/>
      <c r="V24" s="552"/>
    </row>
    <row r="25" spans="1:25" s="172" customFormat="1" ht="12.75" customHeight="1">
      <c r="A25" s="552"/>
      <c r="B25" s="553"/>
      <c r="C25" s="554"/>
      <c r="D25" s="554"/>
      <c r="E25" s="588"/>
      <c r="F25" s="589"/>
      <c r="G25" s="476"/>
      <c r="H25" s="476"/>
      <c r="I25" s="476"/>
      <c r="J25" s="659"/>
      <c r="K25" s="588"/>
      <c r="L25" s="588"/>
      <c r="M25" s="476"/>
      <c r="N25" s="476"/>
      <c r="O25" s="476"/>
      <c r="P25" s="476"/>
      <c r="Q25" s="659"/>
      <c r="R25" s="354"/>
      <c r="S25" s="354"/>
      <c r="T25" s="354"/>
      <c r="U25" s="605"/>
      <c r="V25" s="552"/>
    </row>
    <row r="26" spans="1:25" s="172" customFormat="1" ht="12.75" customHeight="1">
      <c r="A26" s="552"/>
      <c r="B26" s="553"/>
      <c r="C26" s="554" t="s">
        <v>43</v>
      </c>
      <c r="D26" s="554"/>
      <c r="E26" s="664">
        <f>Revenues!E26</f>
        <v>-76</v>
      </c>
      <c r="F26" s="589"/>
      <c r="G26" s="476">
        <v>0</v>
      </c>
      <c r="H26" s="476">
        <v>0</v>
      </c>
      <c r="I26" s="476"/>
      <c r="J26" s="662">
        <f>E26-G26-H26</f>
        <v>-76</v>
      </c>
      <c r="K26" s="588"/>
      <c r="L26" s="664">
        <f>Revenues!O26</f>
        <v>-91</v>
      </c>
      <c r="M26" s="476">
        <v>0</v>
      </c>
      <c r="N26" s="476">
        <v>0</v>
      </c>
      <c r="O26" s="476">
        <v>0</v>
      </c>
      <c r="P26" s="476"/>
      <c r="Q26" s="662">
        <f>L26+M26-N26-O26</f>
        <v>-91</v>
      </c>
      <c r="R26" s="354"/>
      <c r="S26" s="1002">
        <f t="shared" si="0"/>
        <v>-0.1648351648351648</v>
      </c>
      <c r="T26" s="1002">
        <f t="shared" si="1"/>
        <v>-0.1648351648351648</v>
      </c>
      <c r="U26" s="605"/>
      <c r="V26" s="552"/>
    </row>
    <row r="27" spans="1:25" ht="12.75" customHeight="1">
      <c r="A27" s="528"/>
      <c r="B27" s="316"/>
      <c r="C27" s="534"/>
      <c r="D27" s="534"/>
      <c r="E27" s="588"/>
      <c r="F27" s="582"/>
      <c r="G27" s="475"/>
      <c r="H27" s="475"/>
      <c r="I27" s="475"/>
      <c r="J27" s="660"/>
      <c r="K27" s="581"/>
      <c r="L27" s="588"/>
      <c r="M27" s="475"/>
      <c r="N27" s="475"/>
      <c r="O27" s="475"/>
      <c r="P27" s="475"/>
      <c r="Q27" s="660"/>
      <c r="R27" s="353"/>
      <c r="S27" s="353"/>
      <c r="T27" s="353"/>
      <c r="U27" s="550"/>
    </row>
    <row r="28" spans="1:25" s="172" customFormat="1" ht="12.75" customHeight="1">
      <c r="A28" s="155"/>
      <c r="B28" s="142"/>
      <c r="C28" s="554" t="s">
        <v>488</v>
      </c>
      <c r="D28" s="554"/>
      <c r="E28" s="588">
        <f>Revenues!E28</f>
        <v>3192</v>
      </c>
      <c r="F28" s="589"/>
      <c r="G28" s="476">
        <f>G9+G22+G20+G24+G26</f>
        <v>9</v>
      </c>
      <c r="H28" s="476">
        <f>H9+H22+H20+H24+H26</f>
        <v>31</v>
      </c>
      <c r="I28" s="476"/>
      <c r="J28" s="660">
        <f>E28-G28-H28</f>
        <v>3152</v>
      </c>
      <c r="K28" s="588"/>
      <c r="L28" s="588">
        <f>Revenues!O28</f>
        <v>3290</v>
      </c>
      <c r="M28" s="476">
        <f>M9+M22+M20+M24+M26</f>
        <v>-33</v>
      </c>
      <c r="N28" s="476">
        <f>N9+N22+N20+N24+N26</f>
        <v>81</v>
      </c>
      <c r="O28" s="476">
        <f>O9+O22+O20+O24+O26</f>
        <v>32</v>
      </c>
      <c r="P28" s="476"/>
      <c r="Q28" s="660">
        <f>L28+M28-N28-O28</f>
        <v>3144</v>
      </c>
      <c r="R28" s="354"/>
      <c r="S28" s="354">
        <f t="shared" si="0"/>
        <v>-2.9787234042553234E-2</v>
      </c>
      <c r="T28" s="354">
        <f t="shared" si="1"/>
        <v>2.5445292620864812E-3</v>
      </c>
      <c r="U28" s="605"/>
      <c r="V28" s="155"/>
    </row>
    <row r="29" spans="1:25" ht="12.75" customHeight="1">
      <c r="A29" s="152"/>
      <c r="B29" s="163"/>
      <c r="C29" s="534"/>
      <c r="D29" s="534"/>
      <c r="E29" s="540"/>
      <c r="F29" s="541"/>
      <c r="G29" s="541"/>
      <c r="H29" s="541"/>
      <c r="I29" s="541"/>
      <c r="J29" s="542"/>
      <c r="K29" s="540"/>
      <c r="L29" s="540"/>
      <c r="M29" s="723"/>
      <c r="N29" s="723"/>
      <c r="O29" s="723"/>
      <c r="P29" s="541"/>
      <c r="Q29" s="542"/>
      <c r="R29" s="543"/>
      <c r="S29" s="543"/>
      <c r="T29" s="543"/>
      <c r="U29" s="555"/>
      <c r="V29" s="152"/>
    </row>
    <row r="30" spans="1:25" ht="9" customHeight="1">
      <c r="A30" s="152"/>
      <c r="B30" s="152"/>
      <c r="C30" s="152"/>
      <c r="D30" s="152"/>
      <c r="E30" s="488"/>
      <c r="F30" s="488"/>
      <c r="G30" s="488"/>
      <c r="H30" s="655"/>
      <c r="I30" s="488"/>
      <c r="J30" s="488"/>
      <c r="K30" s="488"/>
      <c r="L30" s="488"/>
      <c r="M30" s="488"/>
      <c r="N30" s="488"/>
      <c r="O30" s="655"/>
      <c r="P30" s="488"/>
      <c r="Q30" s="488"/>
      <c r="R30" s="152"/>
      <c r="S30" s="153"/>
      <c r="T30" s="912"/>
      <c r="U30" s="152"/>
      <c r="V30" s="152"/>
    </row>
    <row r="31" spans="1:25" ht="14.25">
      <c r="A31" s="168"/>
      <c r="B31" s="184" t="s">
        <v>370</v>
      </c>
      <c r="C31" s="168"/>
      <c r="D31" s="168"/>
      <c r="E31" s="168"/>
      <c r="F31" s="168"/>
      <c r="G31" s="168"/>
      <c r="H31" s="169"/>
      <c r="I31" s="169"/>
      <c r="J31" s="168"/>
      <c r="K31" s="188"/>
      <c r="L31" s="168"/>
      <c r="M31" s="168"/>
      <c r="N31" s="168"/>
      <c r="O31" s="168"/>
      <c r="P31" s="168"/>
      <c r="Q31" s="188"/>
      <c r="R31" s="183"/>
      <c r="S31" s="796"/>
      <c r="T31" s="796"/>
      <c r="U31" s="183"/>
      <c r="V31" s="183"/>
    </row>
    <row r="32" spans="1:25" ht="14.25">
      <c r="A32" s="168"/>
      <c r="B32" s="722" t="s">
        <v>537</v>
      </c>
      <c r="C32" s="719"/>
      <c r="D32" s="719"/>
      <c r="E32" s="719"/>
      <c r="F32" s="719"/>
      <c r="G32" s="719"/>
      <c r="H32" s="720"/>
      <c r="I32" s="720"/>
      <c r="J32" s="168"/>
      <c r="K32" s="188"/>
      <c r="L32" s="168"/>
      <c r="M32" s="168"/>
      <c r="N32" s="168"/>
      <c r="O32" s="168"/>
      <c r="P32" s="168"/>
      <c r="Q32" s="188"/>
      <c r="R32" s="183"/>
      <c r="S32" s="796"/>
      <c r="T32" s="796"/>
      <c r="U32" s="183"/>
      <c r="V32" s="183"/>
    </row>
    <row r="33" spans="1:22" s="183" customFormat="1">
      <c r="E33" s="585"/>
      <c r="F33" s="585"/>
      <c r="G33" s="585"/>
      <c r="H33" s="656"/>
      <c r="I33" s="585"/>
      <c r="J33" s="585"/>
      <c r="K33" s="585"/>
      <c r="L33" s="585"/>
      <c r="M33" s="585"/>
      <c r="N33" s="585"/>
      <c r="O33" s="656"/>
      <c r="P33" s="585"/>
      <c r="Q33" s="585"/>
      <c r="S33" s="796"/>
      <c r="T33" s="796"/>
    </row>
    <row r="34" spans="1:22" ht="9" customHeight="1">
      <c r="A34" s="152"/>
      <c r="B34" s="152"/>
      <c r="C34" s="152"/>
      <c r="D34" s="152"/>
      <c r="E34" s="488"/>
      <c r="F34" s="488"/>
      <c r="G34" s="488"/>
      <c r="H34" s="655"/>
      <c r="I34" s="488"/>
      <c r="J34" s="488"/>
      <c r="K34" s="488"/>
      <c r="L34" s="488"/>
      <c r="M34" s="488"/>
      <c r="N34" s="488"/>
      <c r="O34" s="655"/>
      <c r="P34" s="488"/>
      <c r="Q34" s="488"/>
      <c r="R34" s="152"/>
      <c r="S34" s="153"/>
      <c r="T34" s="909"/>
      <c r="U34" s="152"/>
      <c r="V34" s="152"/>
    </row>
    <row r="35" spans="1:22" ht="12.75">
      <c r="A35" s="155"/>
      <c r="B35" s="160"/>
      <c r="C35" s="536" t="s">
        <v>49</v>
      </c>
      <c r="D35" s="539"/>
      <c r="E35" s="640" t="s">
        <v>536</v>
      </c>
      <c r="F35" s="657"/>
      <c r="G35" s="644" t="s">
        <v>314</v>
      </c>
      <c r="H35" s="587" t="s">
        <v>51</v>
      </c>
      <c r="I35" s="644" t="s">
        <v>318</v>
      </c>
      <c r="J35" s="643" t="s">
        <v>536</v>
      </c>
      <c r="K35" s="646"/>
      <c r="L35" s="640" t="s">
        <v>539</v>
      </c>
      <c r="M35" s="644" t="s">
        <v>315</v>
      </c>
      <c r="N35" s="644" t="s">
        <v>314</v>
      </c>
      <c r="O35" s="587" t="s">
        <v>51</v>
      </c>
      <c r="P35" s="644" t="s">
        <v>318</v>
      </c>
      <c r="Q35" s="643" t="s">
        <v>539</v>
      </c>
      <c r="R35" s="652"/>
      <c r="S35" s="910" t="s">
        <v>514</v>
      </c>
      <c r="T35" s="910" t="s">
        <v>514</v>
      </c>
      <c r="U35" s="653"/>
      <c r="V35" s="155"/>
    </row>
    <row r="36" spans="1:22" ht="12.75">
      <c r="A36" s="155"/>
      <c r="B36" s="160"/>
      <c r="C36" s="537" t="s">
        <v>331</v>
      </c>
      <c r="D36" s="538"/>
      <c r="E36" s="586" t="s">
        <v>316</v>
      </c>
      <c r="F36" s="657"/>
      <c r="G36" s="587" t="s">
        <v>317</v>
      </c>
      <c r="H36" s="587" t="s">
        <v>326</v>
      </c>
      <c r="I36" s="587"/>
      <c r="J36" s="548" t="s">
        <v>349</v>
      </c>
      <c r="K36" s="646"/>
      <c r="L36" s="545" t="s">
        <v>316</v>
      </c>
      <c r="M36" s="547" t="s">
        <v>444</v>
      </c>
      <c r="N36" s="587" t="s">
        <v>317</v>
      </c>
      <c r="O36" s="587" t="s">
        <v>326</v>
      </c>
      <c r="P36" s="587"/>
      <c r="Q36" s="548" t="s">
        <v>349</v>
      </c>
      <c r="R36" s="652"/>
      <c r="S36" s="910" t="s">
        <v>316</v>
      </c>
      <c r="T36" s="910" t="s">
        <v>319</v>
      </c>
      <c r="U36" s="653"/>
      <c r="V36" s="155"/>
    </row>
    <row r="37" spans="1:22" ht="12.75">
      <c r="A37" s="152"/>
      <c r="B37" s="163"/>
      <c r="C37" s="163"/>
      <c r="D37" s="163"/>
      <c r="E37" s="529"/>
      <c r="F37" s="530"/>
      <c r="G37" s="530"/>
      <c r="H37" s="530"/>
      <c r="I37" s="530"/>
      <c r="J37" s="531"/>
      <c r="K37" s="529"/>
      <c r="L37" s="529"/>
      <c r="M37" s="530"/>
      <c r="N37" s="530"/>
      <c r="O37" s="530"/>
      <c r="P37" s="530"/>
      <c r="Q37" s="531"/>
      <c r="R37" s="532"/>
      <c r="S37" s="911"/>
      <c r="T37" s="533"/>
      <c r="U37" s="527"/>
      <c r="V37" s="152"/>
    </row>
    <row r="38" spans="1:22" ht="12.75" customHeight="1">
      <c r="A38" s="152"/>
      <c r="B38" s="163"/>
      <c r="C38" s="534" t="s">
        <v>38</v>
      </c>
      <c r="D38" s="534"/>
      <c r="E38" s="663">
        <f>'Profit &amp; Margin'!E65</f>
        <v>335</v>
      </c>
      <c r="F38" s="582"/>
      <c r="G38" s="475">
        <v>0</v>
      </c>
      <c r="H38" s="475">
        <v>16</v>
      </c>
      <c r="I38" s="475">
        <v>0</v>
      </c>
      <c r="J38" s="661">
        <f>E38-G38-H38-I38</f>
        <v>319</v>
      </c>
      <c r="K38" s="581"/>
      <c r="L38" s="663">
        <f>'Profit &amp; Margin'!O65</f>
        <v>334</v>
      </c>
      <c r="M38" s="475">
        <v>0</v>
      </c>
      <c r="N38" s="475">
        <v>0</v>
      </c>
      <c r="O38" s="475">
        <v>0</v>
      </c>
      <c r="P38" s="475">
        <v>0</v>
      </c>
      <c r="Q38" s="661">
        <f>L38+M38-N38-O38-P38</f>
        <v>334</v>
      </c>
      <c r="R38" s="353"/>
      <c r="S38" s="353">
        <f>E38/L38-1</f>
        <v>2.9940119760478723E-3</v>
      </c>
      <c r="T38" s="353">
        <f>J38/Q38-1</f>
        <v>-4.4910179640718528E-2</v>
      </c>
      <c r="U38" s="550"/>
      <c r="V38" s="152"/>
    </row>
    <row r="39" spans="1:22" ht="12.75" customHeight="1">
      <c r="A39" s="152"/>
      <c r="B39" s="163"/>
      <c r="C39" s="534" t="s">
        <v>39</v>
      </c>
      <c r="D39" s="534"/>
      <c r="E39" s="663">
        <f>'Profit &amp; Margin'!E66</f>
        <v>74</v>
      </c>
      <c r="F39" s="582"/>
      <c r="G39" s="475">
        <v>0</v>
      </c>
      <c r="H39" s="475">
        <v>0</v>
      </c>
      <c r="I39" s="475">
        <v>0</v>
      </c>
      <c r="J39" s="661">
        <f>E39-G39-H39-I39</f>
        <v>74</v>
      </c>
      <c r="K39" s="581"/>
      <c r="L39" s="663">
        <f>'Profit &amp; Margin'!O66</f>
        <v>64</v>
      </c>
      <c r="M39" s="475">
        <v>-5</v>
      </c>
      <c r="N39" s="475">
        <v>0</v>
      </c>
      <c r="O39" s="475">
        <v>0</v>
      </c>
      <c r="P39" s="475">
        <v>0</v>
      </c>
      <c r="Q39" s="661">
        <f>L39+M39-N39-O39-P39</f>
        <v>59</v>
      </c>
      <c r="R39" s="353"/>
      <c r="S39" s="400">
        <f t="shared" ref="S39:S59" si="2">E39/L39-1</f>
        <v>0.15625</v>
      </c>
      <c r="T39" s="400">
        <f t="shared" ref="T39:T59" si="3">J39/Q39-1</f>
        <v>0.25423728813559321</v>
      </c>
      <c r="U39" s="550"/>
      <c r="V39" s="152"/>
    </row>
    <row r="40" spans="1:22" s="172" customFormat="1" ht="12.75" customHeight="1">
      <c r="A40" s="155"/>
      <c r="B40" s="142"/>
      <c r="C40" s="534" t="s">
        <v>48</v>
      </c>
      <c r="D40" s="534"/>
      <c r="E40" s="663">
        <f>'Profit &amp; Margin'!E67</f>
        <v>-5</v>
      </c>
      <c r="F40" s="582"/>
      <c r="G40" s="475">
        <v>0</v>
      </c>
      <c r="H40" s="475">
        <v>0</v>
      </c>
      <c r="I40" s="475">
        <v>0</v>
      </c>
      <c r="J40" s="661">
        <f>E40-G40-H40-I40</f>
        <v>-5</v>
      </c>
      <c r="K40" s="581"/>
      <c r="L40" s="663">
        <f>'Profit &amp; Margin'!O67</f>
        <v>-2</v>
      </c>
      <c r="M40" s="475">
        <v>0</v>
      </c>
      <c r="N40" s="475">
        <v>0</v>
      </c>
      <c r="O40" s="475">
        <v>0</v>
      </c>
      <c r="P40" s="475">
        <v>-2</v>
      </c>
      <c r="Q40" s="661">
        <f>L40+M40-N40-O40-P40</f>
        <v>0</v>
      </c>
      <c r="R40" s="353"/>
      <c r="S40" s="353" t="s">
        <v>575</v>
      </c>
      <c r="T40" s="353" t="s">
        <v>574</v>
      </c>
      <c r="U40" s="550"/>
      <c r="V40" s="155"/>
    </row>
    <row r="41" spans="1:22" s="172" customFormat="1" ht="12.75" customHeight="1">
      <c r="A41" s="155"/>
      <c r="B41" s="142"/>
      <c r="C41" s="534" t="s">
        <v>478</v>
      </c>
      <c r="D41" s="534"/>
      <c r="E41" s="663">
        <f>'Profit &amp; Margin'!E68</f>
        <v>-2</v>
      </c>
      <c r="F41" s="582"/>
      <c r="G41" s="475">
        <v>0</v>
      </c>
      <c r="H41" s="475">
        <v>0</v>
      </c>
      <c r="I41" s="475">
        <v>0</v>
      </c>
      <c r="J41" s="661">
        <f>E41-G41-H41-I41</f>
        <v>-2</v>
      </c>
      <c r="K41" s="581"/>
      <c r="L41" s="663">
        <f>'Profit &amp; Margin'!O68</f>
        <v>1</v>
      </c>
      <c r="M41" s="475">
        <v>0</v>
      </c>
      <c r="N41" s="475">
        <v>0</v>
      </c>
      <c r="O41" s="475">
        <v>0</v>
      </c>
      <c r="P41" s="475">
        <v>0</v>
      </c>
      <c r="Q41" s="661">
        <f>L41+M41-N41-O41-P41</f>
        <v>1</v>
      </c>
      <c r="R41" s="353"/>
      <c r="S41" s="353" t="s">
        <v>574</v>
      </c>
      <c r="T41" s="353" t="s">
        <v>574</v>
      </c>
      <c r="U41" s="550"/>
      <c r="V41" s="155"/>
    </row>
    <row r="42" spans="1:22" s="172" customFormat="1" ht="12.75" customHeight="1">
      <c r="A42" s="155"/>
      <c r="B42" s="142"/>
      <c r="C42" s="535" t="s">
        <v>40</v>
      </c>
      <c r="D42" s="535"/>
      <c r="E42" s="588">
        <f>'Profit &amp; Margin'!E69</f>
        <v>402</v>
      </c>
      <c r="F42" s="584"/>
      <c r="G42" s="476">
        <f>G38+G39+G40+G41</f>
        <v>0</v>
      </c>
      <c r="H42" s="476">
        <f>H38+H39+H40+H41</f>
        <v>16</v>
      </c>
      <c r="I42" s="476">
        <f>I38+I39+I40+I41</f>
        <v>0</v>
      </c>
      <c r="J42" s="660">
        <f>J38+J39+J40+J41</f>
        <v>386</v>
      </c>
      <c r="K42" s="583"/>
      <c r="L42" s="588">
        <f>'Profit &amp; Margin'!O69</f>
        <v>397</v>
      </c>
      <c r="M42" s="476">
        <f>M38+M39+M40+M41</f>
        <v>-5</v>
      </c>
      <c r="N42" s="476">
        <f>N38+N39+N40+N41</f>
        <v>0</v>
      </c>
      <c r="O42" s="476">
        <f>O38+O39+O40+O41</f>
        <v>0</v>
      </c>
      <c r="P42" s="476">
        <f>P38+P39+P40+P41</f>
        <v>-2</v>
      </c>
      <c r="Q42" s="660">
        <f>Q38+Q39+Q40+Q41</f>
        <v>394</v>
      </c>
      <c r="R42" s="525"/>
      <c r="S42" s="354">
        <f t="shared" si="2"/>
        <v>1.2594458438287104E-2</v>
      </c>
      <c r="T42" s="354">
        <f t="shared" si="3"/>
        <v>-2.0304568527918732E-2</v>
      </c>
      <c r="U42" s="551"/>
      <c r="V42" s="155"/>
    </row>
    <row r="43" spans="1:22" s="172" customFormat="1" ht="12.75" customHeight="1">
      <c r="A43" s="155"/>
      <c r="B43" s="142"/>
      <c r="C43" s="535"/>
      <c r="D43" s="535"/>
      <c r="E43" s="588"/>
      <c r="F43" s="584"/>
      <c r="G43" s="476"/>
      <c r="H43" s="476"/>
      <c r="I43" s="476"/>
      <c r="J43" s="660"/>
      <c r="K43" s="583"/>
      <c r="L43" s="588"/>
      <c r="M43" s="476"/>
      <c r="N43" s="476"/>
      <c r="O43" s="476"/>
      <c r="P43" s="476"/>
      <c r="Q43" s="660"/>
      <c r="R43" s="525"/>
      <c r="S43" s="354"/>
      <c r="T43" s="354"/>
      <c r="U43" s="551"/>
      <c r="V43" s="155"/>
    </row>
    <row r="44" spans="1:22" ht="12.75" customHeight="1">
      <c r="A44" s="152"/>
      <c r="B44" s="163"/>
      <c r="C44" s="534" t="s">
        <v>421</v>
      </c>
      <c r="D44" s="534"/>
      <c r="E44" s="663">
        <f>'Profit &amp; Margin'!E71</f>
        <v>134</v>
      </c>
      <c r="F44" s="582"/>
      <c r="G44" s="475">
        <v>0</v>
      </c>
      <c r="H44" s="475">
        <v>7</v>
      </c>
      <c r="I44" s="475">
        <v>-1</v>
      </c>
      <c r="J44" s="661">
        <f>E44-G44-H44-I44</f>
        <v>128</v>
      </c>
      <c r="K44" s="581"/>
      <c r="L44" s="663">
        <f>'Profit &amp; Margin'!O71</f>
        <v>141</v>
      </c>
      <c r="M44" s="475">
        <v>-5</v>
      </c>
      <c r="N44" s="475">
        <v>0</v>
      </c>
      <c r="O44" s="475">
        <v>0</v>
      </c>
      <c r="P44" s="475">
        <v>0</v>
      </c>
      <c r="Q44" s="661">
        <f>L44+M44-N44-O44-P44</f>
        <v>136</v>
      </c>
      <c r="R44" s="353"/>
      <c r="S44" s="353">
        <f t="shared" si="2"/>
        <v>-4.9645390070921946E-2</v>
      </c>
      <c r="T44" s="353">
        <f t="shared" si="3"/>
        <v>-5.8823529411764719E-2</v>
      </c>
      <c r="U44" s="550"/>
      <c r="V44" s="152"/>
    </row>
    <row r="45" spans="1:22" s="202" customFormat="1" ht="12.75" customHeight="1">
      <c r="A45" s="197"/>
      <c r="B45" s="307"/>
      <c r="C45" s="534" t="s">
        <v>422</v>
      </c>
      <c r="D45" s="534"/>
      <c r="E45" s="663">
        <f>'Profit &amp; Margin'!E72</f>
        <v>80</v>
      </c>
      <c r="F45" s="582"/>
      <c r="G45" s="475">
        <v>0</v>
      </c>
      <c r="H45" s="475">
        <v>0</v>
      </c>
      <c r="I45" s="475">
        <v>-20</v>
      </c>
      <c r="J45" s="661">
        <f>E45-G45-H45-I45</f>
        <v>100</v>
      </c>
      <c r="K45" s="581"/>
      <c r="L45" s="663">
        <f>'Profit &amp; Margin'!O72</f>
        <v>134</v>
      </c>
      <c r="M45" s="475">
        <v>0</v>
      </c>
      <c r="N45" s="475">
        <v>0</v>
      </c>
      <c r="O45" s="475">
        <v>11</v>
      </c>
      <c r="P45" s="475">
        <v>0</v>
      </c>
      <c r="Q45" s="661">
        <f>L45+M45-N45-O45-P45</f>
        <v>123</v>
      </c>
      <c r="R45" s="353"/>
      <c r="S45" s="400">
        <f t="shared" si="2"/>
        <v>-0.40298507462686572</v>
      </c>
      <c r="T45" s="400">
        <f t="shared" si="3"/>
        <v>-0.18699186991869921</v>
      </c>
      <c r="U45" s="550"/>
      <c r="V45" s="197"/>
    </row>
    <row r="46" spans="1:22" ht="12.75" customHeight="1">
      <c r="A46" s="152"/>
      <c r="B46" s="163"/>
      <c r="C46" s="534" t="s">
        <v>41</v>
      </c>
      <c r="D46" s="534"/>
      <c r="E46" s="663">
        <f>'Profit &amp; Margin'!E73</f>
        <v>200</v>
      </c>
      <c r="F46" s="582"/>
      <c r="G46" s="475">
        <v>0</v>
      </c>
      <c r="H46" s="475">
        <v>0</v>
      </c>
      <c r="I46" s="475">
        <v>-1</v>
      </c>
      <c r="J46" s="661">
        <f>E46-G46-H46-I46</f>
        <v>201</v>
      </c>
      <c r="K46" s="581"/>
      <c r="L46" s="663">
        <f>'Profit &amp; Margin'!O73</f>
        <v>202</v>
      </c>
      <c r="M46" s="475">
        <v>-2</v>
      </c>
      <c r="N46" s="475">
        <v>0</v>
      </c>
      <c r="O46" s="475">
        <v>10</v>
      </c>
      <c r="P46" s="475">
        <v>0</v>
      </c>
      <c r="Q46" s="661">
        <f>L46+M46-N46-O46-P46</f>
        <v>190</v>
      </c>
      <c r="R46" s="353"/>
      <c r="S46" s="353">
        <f t="shared" si="2"/>
        <v>-9.9009900990099098E-3</v>
      </c>
      <c r="T46" s="353">
        <f t="shared" si="3"/>
        <v>5.7894736842105221E-2</v>
      </c>
      <c r="U46" s="550"/>
      <c r="V46" s="152"/>
    </row>
    <row r="47" spans="1:22" ht="12.75" customHeight="1">
      <c r="A47" s="152"/>
      <c r="B47" s="163"/>
      <c r="C47" s="171" t="s">
        <v>429</v>
      </c>
      <c r="D47" s="534"/>
      <c r="E47" s="663">
        <f>'Profit &amp; Margin'!E74</f>
        <v>345</v>
      </c>
      <c r="F47" s="582"/>
      <c r="G47" s="475">
        <v>-1</v>
      </c>
      <c r="H47" s="475">
        <v>5</v>
      </c>
      <c r="I47" s="475">
        <v>-17</v>
      </c>
      <c r="J47" s="661">
        <f>E47-G47-H47-I47</f>
        <v>358</v>
      </c>
      <c r="K47" s="581"/>
      <c r="L47" s="663">
        <f>'Profit &amp; Margin'!O74</f>
        <v>422</v>
      </c>
      <c r="M47" s="475">
        <v>-1</v>
      </c>
      <c r="N47" s="475">
        <v>0</v>
      </c>
      <c r="O47" s="475">
        <v>11</v>
      </c>
      <c r="P47" s="475">
        <v>0</v>
      </c>
      <c r="Q47" s="661">
        <f>L47+M47-N47-O47-P47</f>
        <v>410</v>
      </c>
      <c r="R47" s="353"/>
      <c r="S47" s="400">
        <f t="shared" si="2"/>
        <v>-0.18246445497630337</v>
      </c>
      <c r="T47" s="400">
        <f t="shared" si="3"/>
        <v>-0.12682926829268293</v>
      </c>
      <c r="U47" s="550"/>
      <c r="V47" s="152"/>
    </row>
    <row r="48" spans="1:22" ht="12.75" customHeight="1">
      <c r="A48" s="152"/>
      <c r="B48" s="163"/>
      <c r="C48" s="534" t="s">
        <v>478</v>
      </c>
      <c r="D48" s="534"/>
      <c r="E48" s="663">
        <f>'Profit &amp; Margin'!E75</f>
        <v>-5</v>
      </c>
      <c r="F48" s="582"/>
      <c r="G48" s="475">
        <v>0</v>
      </c>
      <c r="H48" s="475">
        <v>0</v>
      </c>
      <c r="I48" s="475">
        <v>-2</v>
      </c>
      <c r="J48" s="661">
        <f>E48-G48-H48-I48</f>
        <v>-3</v>
      </c>
      <c r="K48" s="581"/>
      <c r="L48" s="663">
        <f>'Profit &amp; Margin'!O75</f>
        <v>-7</v>
      </c>
      <c r="M48" s="475">
        <v>0</v>
      </c>
      <c r="N48" s="475">
        <v>0</v>
      </c>
      <c r="O48" s="475">
        <v>0</v>
      </c>
      <c r="P48" s="475">
        <v>-1</v>
      </c>
      <c r="Q48" s="661">
        <f>L48+M48-N48-O48-P48</f>
        <v>-6</v>
      </c>
      <c r="R48" s="353"/>
      <c r="S48" s="400">
        <f t="shared" si="2"/>
        <v>-0.2857142857142857</v>
      </c>
      <c r="T48" s="400">
        <f t="shared" si="3"/>
        <v>-0.5</v>
      </c>
      <c r="U48" s="550"/>
      <c r="V48" s="152"/>
    </row>
    <row r="49" spans="1:25" s="172" customFormat="1" ht="12.75" customHeight="1">
      <c r="A49" s="155"/>
      <c r="B49" s="142"/>
      <c r="C49" s="535" t="s">
        <v>269</v>
      </c>
      <c r="D49" s="535"/>
      <c r="E49" s="588">
        <f>'Profit &amp; Margin'!E76</f>
        <v>754</v>
      </c>
      <c r="F49" s="584"/>
      <c r="G49" s="476">
        <f>G44+G45+G46+G47+G48</f>
        <v>-1</v>
      </c>
      <c r="H49" s="476">
        <f>H44+H45+H46+H47+H48</f>
        <v>12</v>
      </c>
      <c r="I49" s="476">
        <f>I44+I45+I46+I47+I48</f>
        <v>-41</v>
      </c>
      <c r="J49" s="660">
        <f>J44+J45+J46+J47+J48</f>
        <v>784</v>
      </c>
      <c r="K49" s="583"/>
      <c r="L49" s="588">
        <f>'Profit &amp; Margin'!O76</f>
        <v>892</v>
      </c>
      <c r="M49" s="476">
        <f>M44+M45+M46+M47+M48</f>
        <v>-8</v>
      </c>
      <c r="N49" s="476">
        <f>N44+N45+N46+N47+N48</f>
        <v>0</v>
      </c>
      <c r="O49" s="476">
        <f>O44+O45+O46+O47+O48</f>
        <v>32</v>
      </c>
      <c r="P49" s="476">
        <f>P44+P45+P46+P47+P48</f>
        <v>-1</v>
      </c>
      <c r="Q49" s="660">
        <f>Q44+Q45+Q46+Q47+Q48</f>
        <v>853</v>
      </c>
      <c r="R49" s="525"/>
      <c r="S49" s="1002">
        <f t="shared" si="2"/>
        <v>-0.1547085201793722</v>
      </c>
      <c r="T49" s="354">
        <f t="shared" si="3"/>
        <v>-8.0890973036342295E-2</v>
      </c>
      <c r="U49" s="551"/>
      <c r="V49" s="155"/>
    </row>
    <row r="50" spans="1:25" s="172" customFormat="1" ht="12.75" customHeight="1">
      <c r="A50" s="155"/>
      <c r="B50" s="142"/>
      <c r="C50" s="534"/>
      <c r="D50" s="534"/>
      <c r="E50" s="581"/>
      <c r="F50" s="582"/>
      <c r="G50" s="475"/>
      <c r="H50" s="475"/>
      <c r="I50" s="475"/>
      <c r="J50" s="659"/>
      <c r="K50" s="581"/>
      <c r="L50" s="581"/>
      <c r="M50" s="475"/>
      <c r="N50" s="475"/>
      <c r="O50" s="475"/>
      <c r="P50" s="475"/>
      <c r="Q50" s="659"/>
      <c r="R50" s="353"/>
      <c r="S50" s="353"/>
      <c r="T50" s="353"/>
      <c r="U50" s="550"/>
      <c r="V50" s="155"/>
    </row>
    <row r="51" spans="1:25" ht="12.75" customHeight="1">
      <c r="A51" s="155"/>
      <c r="B51" s="142"/>
      <c r="C51" s="534" t="s">
        <v>473</v>
      </c>
      <c r="D51" s="534"/>
      <c r="E51" s="663">
        <f>'Profit &amp; Margin'!E78</f>
        <v>24</v>
      </c>
      <c r="F51" s="582"/>
      <c r="G51" s="475">
        <v>0</v>
      </c>
      <c r="H51" s="475">
        <v>8</v>
      </c>
      <c r="I51" s="475">
        <v>-1</v>
      </c>
      <c r="J51" s="661">
        <f>E51-G51-H51-I51</f>
        <v>17</v>
      </c>
      <c r="K51" s="581"/>
      <c r="L51" s="663">
        <f>'Profit &amp; Margin'!O78</f>
        <v>15</v>
      </c>
      <c r="M51" s="475">
        <v>0</v>
      </c>
      <c r="N51" s="475">
        <v>4</v>
      </c>
      <c r="O51" s="475">
        <v>0</v>
      </c>
      <c r="P51" s="475">
        <v>-7</v>
      </c>
      <c r="Q51" s="661">
        <f>L51+M51-N51-O51-P51</f>
        <v>18</v>
      </c>
      <c r="R51" s="353"/>
      <c r="S51" s="400">
        <f t="shared" si="2"/>
        <v>0.60000000000000009</v>
      </c>
      <c r="T51" s="353">
        <f t="shared" si="3"/>
        <v>-5.555555555555558E-2</v>
      </c>
      <c r="U51" s="550"/>
      <c r="V51" s="155"/>
    </row>
    <row r="52" spans="1:25" ht="12.75" customHeight="1">
      <c r="A52" s="152"/>
      <c r="B52" s="163"/>
      <c r="C52" s="534" t="s">
        <v>77</v>
      </c>
      <c r="D52" s="534"/>
      <c r="E52" s="663">
        <f>'Profit &amp; Margin'!E79</f>
        <v>0</v>
      </c>
      <c r="F52" s="582"/>
      <c r="G52" s="475">
        <v>0</v>
      </c>
      <c r="H52" s="475">
        <v>0</v>
      </c>
      <c r="I52" s="475">
        <v>0</v>
      </c>
      <c r="J52" s="661">
        <f>E52-G52-H52-I52</f>
        <v>0</v>
      </c>
      <c r="K52" s="581"/>
      <c r="L52" s="663">
        <f>'Profit &amp; Margin'!O79</f>
        <v>2</v>
      </c>
      <c r="M52" s="475">
        <v>0</v>
      </c>
      <c r="N52" s="475">
        <v>0</v>
      </c>
      <c r="O52" s="475">
        <v>-1</v>
      </c>
      <c r="P52" s="475">
        <v>0</v>
      </c>
      <c r="Q52" s="661">
        <f>L52+M52-N52-O52-P52</f>
        <v>3</v>
      </c>
      <c r="R52" s="353"/>
      <c r="S52" s="400">
        <f t="shared" si="2"/>
        <v>-1</v>
      </c>
      <c r="T52" s="400">
        <f t="shared" si="3"/>
        <v>-1</v>
      </c>
      <c r="U52" s="550"/>
      <c r="V52" s="152"/>
    </row>
    <row r="53" spans="1:25" s="172" customFormat="1" ht="12.75" customHeight="1">
      <c r="A53" s="552"/>
      <c r="B53" s="553"/>
      <c r="C53" s="535" t="s">
        <v>212</v>
      </c>
      <c r="D53" s="535"/>
      <c r="E53" s="588">
        <f>'Profit &amp; Margin'!E80</f>
        <v>778</v>
      </c>
      <c r="F53" s="584"/>
      <c r="G53" s="476">
        <f>G49+G51+G52</f>
        <v>-1</v>
      </c>
      <c r="H53" s="476">
        <f>H49+H51+H52</f>
        <v>20</v>
      </c>
      <c r="I53" s="476">
        <f>I49+I51+I52</f>
        <v>-42</v>
      </c>
      <c r="J53" s="660">
        <f>J49+J51+J52</f>
        <v>801</v>
      </c>
      <c r="K53" s="583"/>
      <c r="L53" s="588">
        <f>'Profit &amp; Margin'!O80</f>
        <v>909</v>
      </c>
      <c r="M53" s="476">
        <f>M49+M51+M52</f>
        <v>-8</v>
      </c>
      <c r="N53" s="476">
        <f>N49+N51+N52</f>
        <v>4</v>
      </c>
      <c r="O53" s="476">
        <f>O49+O51+O52</f>
        <v>31</v>
      </c>
      <c r="P53" s="476">
        <f>P49+P51+P52</f>
        <v>-8</v>
      </c>
      <c r="Q53" s="660">
        <f>Q49+Q51+Q52</f>
        <v>874</v>
      </c>
      <c r="R53" s="525"/>
      <c r="S53" s="1002">
        <f t="shared" si="2"/>
        <v>-0.14411441144114412</v>
      </c>
      <c r="T53" s="354">
        <f t="shared" si="3"/>
        <v>-8.3524027459954242E-2</v>
      </c>
      <c r="U53" s="551"/>
      <c r="V53" s="552"/>
    </row>
    <row r="54" spans="1:25" ht="12.75" customHeight="1">
      <c r="A54" s="528"/>
      <c r="B54" s="316"/>
      <c r="C54" s="534"/>
      <c r="D54" s="534"/>
      <c r="E54" s="588"/>
      <c r="F54" s="582"/>
      <c r="G54" s="475"/>
      <c r="H54" s="475"/>
      <c r="I54" s="475"/>
      <c r="J54" s="659"/>
      <c r="K54" s="581"/>
      <c r="L54" s="581"/>
      <c r="M54" s="475"/>
      <c r="N54" s="475"/>
      <c r="O54" s="475"/>
      <c r="P54" s="475"/>
      <c r="Q54" s="659"/>
      <c r="R54" s="353"/>
      <c r="S54" s="353"/>
      <c r="T54" s="353"/>
      <c r="U54" s="550"/>
    </row>
    <row r="55" spans="1:25" s="172" customFormat="1" ht="12.75" customHeight="1">
      <c r="A55" s="155"/>
      <c r="B55" s="142"/>
      <c r="C55" s="554" t="s">
        <v>234</v>
      </c>
      <c r="D55" s="554"/>
      <c r="E55" s="588">
        <f>'Profit &amp; Margin'!E82</f>
        <v>7</v>
      </c>
      <c r="F55" s="589"/>
      <c r="G55" s="476">
        <v>0</v>
      </c>
      <c r="H55" s="476">
        <v>0</v>
      </c>
      <c r="I55" s="476">
        <v>0</v>
      </c>
      <c r="J55" s="662">
        <f>E55-G55-H55-I55</f>
        <v>7</v>
      </c>
      <c r="K55" s="588"/>
      <c r="L55" s="664">
        <f>'Profit &amp; Margin'!O82</f>
        <v>10</v>
      </c>
      <c r="M55" s="476">
        <v>0</v>
      </c>
      <c r="N55" s="476">
        <v>0</v>
      </c>
      <c r="O55" s="476">
        <v>0</v>
      </c>
      <c r="P55" s="476">
        <v>0</v>
      </c>
      <c r="Q55" s="662">
        <f>L55+M55-N55-O55-P55</f>
        <v>10</v>
      </c>
      <c r="R55" s="354"/>
      <c r="S55" s="1002">
        <f t="shared" si="2"/>
        <v>-0.30000000000000004</v>
      </c>
      <c r="T55" s="1002">
        <f t="shared" si="3"/>
        <v>-0.30000000000000004</v>
      </c>
      <c r="U55" s="605"/>
      <c r="V55" s="155"/>
      <c r="Y55" s="182"/>
    </row>
    <row r="56" spans="1:25" ht="12.75" customHeight="1">
      <c r="A56" s="528"/>
      <c r="B56" s="316"/>
      <c r="C56" s="534"/>
      <c r="D56" s="534"/>
      <c r="E56" s="588"/>
      <c r="F56" s="582"/>
      <c r="G56" s="475"/>
      <c r="H56" s="475"/>
      <c r="I56" s="475"/>
      <c r="J56" s="659"/>
      <c r="K56" s="581"/>
      <c r="L56" s="581"/>
      <c r="M56" s="475"/>
      <c r="N56" s="475"/>
      <c r="O56" s="475"/>
      <c r="P56" s="475"/>
      <c r="Q56" s="659"/>
      <c r="R56" s="353"/>
      <c r="S56" s="353"/>
      <c r="T56" s="353"/>
      <c r="U56" s="550"/>
    </row>
    <row r="57" spans="1:25" s="172" customFormat="1" ht="12.75" customHeight="1">
      <c r="A57" s="552"/>
      <c r="B57" s="553"/>
      <c r="C57" s="554" t="s">
        <v>42</v>
      </c>
      <c r="D57" s="554"/>
      <c r="E57" s="664">
        <f>'Profit &amp; Margin'!E84</f>
        <v>-48</v>
      </c>
      <c r="F57" s="589"/>
      <c r="G57" s="476">
        <v>0</v>
      </c>
      <c r="H57" s="476">
        <v>0</v>
      </c>
      <c r="I57" s="476">
        <v>-9</v>
      </c>
      <c r="J57" s="662">
        <f>E57-G57-H57-I57</f>
        <v>-39</v>
      </c>
      <c r="K57" s="588"/>
      <c r="L57" s="658">
        <f>'Profit &amp; Margin'!O84</f>
        <v>-8</v>
      </c>
      <c r="M57" s="476">
        <v>0</v>
      </c>
      <c r="N57" s="476">
        <v>0</v>
      </c>
      <c r="O57" s="476">
        <v>0</v>
      </c>
      <c r="P57" s="476">
        <v>-3</v>
      </c>
      <c r="Q57" s="662">
        <f>L57+M57-N57-O57-P57</f>
        <v>-5</v>
      </c>
      <c r="R57" s="354"/>
      <c r="S57" s="354" t="s">
        <v>577</v>
      </c>
      <c r="T57" s="354" t="s">
        <v>577</v>
      </c>
      <c r="U57" s="605"/>
      <c r="V57" s="552"/>
    </row>
    <row r="58" spans="1:25" s="172" customFormat="1" ht="12.75" customHeight="1">
      <c r="A58" s="552"/>
      <c r="B58" s="553"/>
      <c r="C58" s="554"/>
      <c r="D58" s="554"/>
      <c r="E58" s="588"/>
      <c r="F58" s="589"/>
      <c r="G58" s="476"/>
      <c r="H58" s="476"/>
      <c r="I58" s="476"/>
      <c r="J58" s="660"/>
      <c r="K58" s="588"/>
      <c r="L58" s="581"/>
      <c r="M58" s="476"/>
      <c r="N58" s="476"/>
      <c r="O58" s="476"/>
      <c r="P58" s="476"/>
      <c r="Q58" s="659"/>
      <c r="R58" s="354"/>
      <c r="S58" s="354"/>
      <c r="T58" s="354"/>
      <c r="U58" s="605"/>
      <c r="V58" s="552"/>
    </row>
    <row r="59" spans="1:25" s="172" customFormat="1" ht="12.75" customHeight="1">
      <c r="A59" s="552"/>
      <c r="B59" s="553"/>
      <c r="C59" s="554" t="s">
        <v>538</v>
      </c>
      <c r="D59" s="554"/>
      <c r="E59" s="588">
        <f>'Profit &amp; Margin'!E86</f>
        <v>1139</v>
      </c>
      <c r="F59" s="589"/>
      <c r="G59" s="476">
        <f>G42+G55+G53+G57</f>
        <v>-1</v>
      </c>
      <c r="H59" s="476">
        <f>H42+H55+H53+H57</f>
        <v>36</v>
      </c>
      <c r="I59" s="476">
        <f>I42+I55+I53+I57</f>
        <v>-51</v>
      </c>
      <c r="J59" s="660">
        <f>E59-G59-H59-I59</f>
        <v>1155</v>
      </c>
      <c r="K59" s="588"/>
      <c r="L59" s="588">
        <f>'Profit &amp; Margin'!O86</f>
        <v>1308</v>
      </c>
      <c r="M59" s="476">
        <f>M42+M55+M53+M57</f>
        <v>-13</v>
      </c>
      <c r="N59" s="476">
        <f>N42+N55+N53+N57</f>
        <v>4</v>
      </c>
      <c r="O59" s="476">
        <f>O42+O55+O53+O57</f>
        <v>31</v>
      </c>
      <c r="P59" s="476">
        <f>P42+P55+P53+P57</f>
        <v>-13</v>
      </c>
      <c r="Q59" s="660">
        <f>L59+M59-N59-O59-P59</f>
        <v>1273</v>
      </c>
      <c r="R59" s="354"/>
      <c r="S59" s="1002">
        <f t="shared" si="2"/>
        <v>-0.12920489296636084</v>
      </c>
      <c r="T59" s="354">
        <f t="shared" si="3"/>
        <v>-9.2694422623723516E-2</v>
      </c>
      <c r="U59" s="605"/>
      <c r="V59" s="552"/>
    </row>
    <row r="60" spans="1:25" ht="12.75" customHeight="1">
      <c r="A60" s="528"/>
      <c r="B60" s="316"/>
      <c r="C60" s="534"/>
      <c r="D60" s="534"/>
      <c r="E60" s="540"/>
      <c r="F60" s="541"/>
      <c r="G60" s="541"/>
      <c r="H60" s="541"/>
      <c r="I60" s="541"/>
      <c r="J60" s="542"/>
      <c r="K60" s="540"/>
      <c r="L60" s="540"/>
      <c r="M60" s="723"/>
      <c r="N60" s="723"/>
      <c r="O60" s="723"/>
      <c r="P60" s="723"/>
      <c r="Q60" s="542"/>
      <c r="R60" s="543"/>
      <c r="S60" s="543"/>
      <c r="T60" s="543"/>
      <c r="U60" s="555"/>
    </row>
    <row r="61" spans="1:25" ht="9" customHeight="1">
      <c r="A61" s="152"/>
      <c r="B61" s="152"/>
      <c r="C61" s="152"/>
      <c r="D61" s="152"/>
      <c r="E61" s="152"/>
      <c r="F61" s="152"/>
      <c r="G61" s="152"/>
      <c r="H61" s="153"/>
      <c r="I61" s="152"/>
      <c r="J61" s="152"/>
      <c r="K61" s="152"/>
      <c r="L61" s="152"/>
      <c r="M61" s="152"/>
      <c r="N61" s="152"/>
      <c r="O61" s="153"/>
      <c r="P61" s="152"/>
      <c r="Q61" s="152"/>
      <c r="R61" s="152"/>
      <c r="S61" s="153"/>
      <c r="T61" s="912"/>
      <c r="U61" s="152"/>
      <c r="V61" s="152"/>
    </row>
    <row r="62" spans="1:25" ht="14.25">
      <c r="A62" s="168"/>
      <c r="B62" s="184" t="s">
        <v>370</v>
      </c>
      <c r="C62" s="168"/>
      <c r="D62" s="168"/>
      <c r="E62" s="168"/>
      <c r="F62" s="168"/>
      <c r="G62" s="168"/>
      <c r="H62" s="169"/>
      <c r="I62" s="169"/>
      <c r="J62" s="168"/>
      <c r="K62" s="188"/>
      <c r="L62" s="168"/>
      <c r="M62" s="168"/>
      <c r="N62" s="168"/>
      <c r="O62" s="168"/>
      <c r="P62" s="168"/>
      <c r="Q62" s="188"/>
      <c r="R62" s="183"/>
      <c r="S62" s="796"/>
      <c r="T62" s="796"/>
      <c r="U62" s="183"/>
      <c r="V62" s="183"/>
    </row>
    <row r="63" spans="1:25" ht="14.25">
      <c r="A63" s="168"/>
      <c r="B63" s="722" t="s">
        <v>540</v>
      </c>
      <c r="C63" s="719"/>
      <c r="D63" s="719"/>
      <c r="E63" s="719"/>
      <c r="F63" s="719"/>
      <c r="G63" s="719"/>
      <c r="H63" s="720"/>
      <c r="I63" s="720"/>
      <c r="J63" s="168"/>
      <c r="K63" s="188"/>
      <c r="L63" s="168"/>
      <c r="M63" s="168"/>
      <c r="N63" s="168"/>
      <c r="O63" s="168"/>
      <c r="P63" s="168"/>
      <c r="Q63" s="188"/>
      <c r="R63" s="183"/>
      <c r="S63" s="796"/>
      <c r="T63" s="796"/>
      <c r="U63" s="183"/>
      <c r="V63" s="183"/>
    </row>
    <row r="64" spans="1:25" s="183" customFormat="1">
      <c r="H64" s="186"/>
      <c r="O64" s="186"/>
      <c r="S64" s="796"/>
      <c r="T64" s="796"/>
    </row>
    <row r="65" spans="1:22" ht="9" customHeight="1">
      <c r="A65" s="152"/>
      <c r="B65" s="152"/>
      <c r="C65" s="152"/>
      <c r="D65" s="152"/>
      <c r="E65" s="152"/>
      <c r="F65" s="152"/>
      <c r="G65" s="152"/>
      <c r="H65" s="153"/>
      <c r="I65" s="152"/>
      <c r="J65" s="152"/>
      <c r="K65" s="152"/>
      <c r="L65" s="152"/>
      <c r="M65" s="152"/>
      <c r="N65" s="152"/>
      <c r="O65" s="153"/>
      <c r="P65" s="152"/>
      <c r="Q65" s="152"/>
      <c r="R65" s="152"/>
      <c r="S65" s="153"/>
      <c r="T65" s="909"/>
      <c r="U65" s="152"/>
      <c r="V65" s="152"/>
    </row>
    <row r="66" spans="1:22" ht="12.75">
      <c r="A66" s="155"/>
      <c r="B66" s="160"/>
      <c r="C66" s="536" t="s">
        <v>49</v>
      </c>
      <c r="D66" s="539"/>
      <c r="E66" s="640" t="s">
        <v>536</v>
      </c>
      <c r="F66" s="657"/>
      <c r="G66" s="644"/>
      <c r="H66" s="587"/>
      <c r="I66" s="644"/>
      <c r="J66" s="643" t="s">
        <v>536</v>
      </c>
      <c r="K66" s="646"/>
      <c r="L66" s="640" t="s">
        <v>539</v>
      </c>
      <c r="M66" s="587"/>
      <c r="N66" s="644"/>
      <c r="O66" s="587"/>
      <c r="P66" s="644"/>
      <c r="Q66" s="643" t="s">
        <v>539</v>
      </c>
      <c r="R66" s="652"/>
      <c r="S66" s="910"/>
      <c r="T66" s="910"/>
      <c r="U66" s="653"/>
      <c r="V66" s="155"/>
    </row>
    <row r="67" spans="1:22" ht="12.75">
      <c r="A67" s="155"/>
      <c r="B67" s="160"/>
      <c r="C67" s="537" t="s">
        <v>347</v>
      </c>
      <c r="D67" s="538"/>
      <c r="E67" s="545" t="s">
        <v>316</v>
      </c>
      <c r="F67" s="651"/>
      <c r="G67" s="546"/>
      <c r="H67" s="654"/>
      <c r="I67" s="547"/>
      <c r="J67" s="548" t="s">
        <v>349</v>
      </c>
      <c r="K67" s="646"/>
      <c r="L67" s="545" t="s">
        <v>316</v>
      </c>
      <c r="M67" s="547"/>
      <c r="N67" s="546"/>
      <c r="O67" s="654"/>
      <c r="P67" s="547"/>
      <c r="Q67" s="548" t="s">
        <v>349</v>
      </c>
      <c r="R67" s="652"/>
      <c r="S67" s="910"/>
      <c r="T67" s="910"/>
      <c r="U67" s="653"/>
      <c r="V67" s="155"/>
    </row>
    <row r="68" spans="1:22" ht="12.75">
      <c r="A68" s="152"/>
      <c r="B68" s="163"/>
      <c r="C68" s="163"/>
      <c r="D68" s="163"/>
      <c r="E68" s="529"/>
      <c r="F68" s="530"/>
      <c r="G68" s="530"/>
      <c r="H68" s="530"/>
      <c r="I68" s="530"/>
      <c r="J68" s="531"/>
      <c r="K68" s="529"/>
      <c r="L68" s="529"/>
      <c r="M68" s="530"/>
      <c r="N68" s="530"/>
      <c r="O68" s="530"/>
      <c r="P68" s="530"/>
      <c r="Q68" s="531"/>
      <c r="R68" s="532"/>
      <c r="S68" s="911"/>
      <c r="T68" s="533"/>
      <c r="U68" s="527"/>
      <c r="V68" s="152"/>
    </row>
    <row r="69" spans="1:22" ht="12.75">
      <c r="A69" s="152"/>
      <c r="B69" s="163"/>
      <c r="C69" s="534" t="s">
        <v>38</v>
      </c>
      <c r="D69" s="534"/>
      <c r="E69" s="327">
        <f>E38/E5</f>
        <v>0.39786223277909738</v>
      </c>
      <c r="F69" s="326"/>
      <c r="G69" s="326"/>
      <c r="H69" s="326"/>
      <c r="I69" s="326"/>
      <c r="J69" s="628">
        <f>J38/J5</f>
        <v>0.38619854721549635</v>
      </c>
      <c r="K69" s="327"/>
      <c r="L69" s="327">
        <f>L38/L5</f>
        <v>0.41594022415940224</v>
      </c>
      <c r="M69" s="326"/>
      <c r="N69" s="326"/>
      <c r="O69" s="326"/>
      <c r="P69" s="326"/>
      <c r="Q69" s="628">
        <f>Q38/Q5</f>
        <v>0.41594022415940224</v>
      </c>
      <c r="R69" s="353"/>
      <c r="S69" s="353"/>
      <c r="T69" s="353"/>
      <c r="U69" s="555"/>
      <c r="V69" s="152"/>
    </row>
    <row r="70" spans="1:22" ht="12.75">
      <c r="A70" s="152"/>
      <c r="B70" s="163"/>
      <c r="C70" s="534" t="s">
        <v>39</v>
      </c>
      <c r="D70" s="534"/>
      <c r="E70" s="327">
        <f>E39/E6</f>
        <v>0.35748792270531399</v>
      </c>
      <c r="F70" s="326"/>
      <c r="G70" s="326"/>
      <c r="H70" s="326"/>
      <c r="I70" s="326"/>
      <c r="J70" s="628">
        <f>J39/J6</f>
        <v>0.35748792270531399</v>
      </c>
      <c r="K70" s="327"/>
      <c r="L70" s="327">
        <f>L39/L6</f>
        <v>0.32989690721649484</v>
      </c>
      <c r="M70" s="326"/>
      <c r="N70" s="326"/>
      <c r="O70" s="326"/>
      <c r="P70" s="326"/>
      <c r="Q70" s="628">
        <f>Q39/Q6</f>
        <v>0.32065217391304346</v>
      </c>
      <c r="R70" s="353"/>
      <c r="S70" s="353"/>
      <c r="T70" s="353"/>
      <c r="U70" s="555"/>
      <c r="V70" s="152"/>
    </row>
    <row r="71" spans="1:22" ht="12.75">
      <c r="A71" s="155"/>
      <c r="B71" s="142"/>
      <c r="C71" s="534" t="s">
        <v>48</v>
      </c>
      <c r="D71" s="534"/>
      <c r="E71" s="327">
        <f>E40/E7</f>
        <v>-8.1967213114754092E-2</v>
      </c>
      <c r="F71" s="326"/>
      <c r="G71" s="326"/>
      <c r="H71" s="326"/>
      <c r="I71" s="326"/>
      <c r="J71" s="628">
        <f>J40/J7</f>
        <v>-8.1967213114754092E-2</v>
      </c>
      <c r="K71" s="327"/>
      <c r="L71" s="327">
        <f>L40/L7</f>
        <v>-2.5316455696202531E-2</v>
      </c>
      <c r="M71" s="326"/>
      <c r="N71" s="326"/>
      <c r="O71" s="326"/>
      <c r="P71" s="326"/>
      <c r="Q71" s="628">
        <f>Q40/Q7</f>
        <v>0</v>
      </c>
      <c r="R71" s="353"/>
      <c r="S71" s="353"/>
      <c r="T71" s="353"/>
      <c r="U71" s="555"/>
      <c r="V71" s="155"/>
    </row>
    <row r="72" spans="1:22" ht="12.75">
      <c r="A72" s="155"/>
      <c r="B72" s="142"/>
      <c r="C72" s="534" t="s">
        <v>478</v>
      </c>
      <c r="D72" s="534"/>
      <c r="E72" s="327">
        <f>E41/E8</f>
        <v>7.1428571428571425E-2</v>
      </c>
      <c r="F72" s="326"/>
      <c r="G72" s="326"/>
      <c r="H72" s="326"/>
      <c r="I72" s="326"/>
      <c r="J72" s="628">
        <f>J41/J8</f>
        <v>7.1428571428571425E-2</v>
      </c>
      <c r="K72" s="327"/>
      <c r="L72" s="327">
        <f>L41/L8</f>
        <v>-3.2258064516129031E-2</v>
      </c>
      <c r="M72" s="326"/>
      <c r="N72" s="326"/>
      <c r="O72" s="326"/>
      <c r="P72" s="326"/>
      <c r="Q72" s="628">
        <f>Q41/Q8</f>
        <v>-3.2258064516129031E-2</v>
      </c>
      <c r="R72" s="353"/>
      <c r="S72" s="353"/>
      <c r="T72" s="353"/>
      <c r="U72" s="555"/>
      <c r="V72" s="155"/>
    </row>
    <row r="73" spans="1:22" ht="12.75">
      <c r="A73" s="152"/>
      <c r="B73" s="163"/>
      <c r="C73" s="535" t="s">
        <v>40</v>
      </c>
      <c r="D73" s="535"/>
      <c r="E73" s="332">
        <f>E42/E9</f>
        <v>0.37153419593345655</v>
      </c>
      <c r="F73" s="342"/>
      <c r="G73" s="342"/>
      <c r="H73" s="342"/>
      <c r="I73" s="342"/>
      <c r="J73" s="629">
        <f>J42/J9</f>
        <v>0.36210131332082551</v>
      </c>
      <c r="K73" s="343"/>
      <c r="L73" s="332">
        <f>L42/L9</f>
        <v>0.37990430622009569</v>
      </c>
      <c r="M73" s="342"/>
      <c r="N73" s="342"/>
      <c r="O73" s="342"/>
      <c r="P73" s="342"/>
      <c r="Q73" s="629">
        <f>Q42/Q9</f>
        <v>0.38067632850241545</v>
      </c>
      <c r="R73" s="525"/>
      <c r="S73" s="354"/>
      <c r="T73" s="354"/>
      <c r="U73" s="556"/>
      <c r="V73" s="152"/>
    </row>
    <row r="74" spans="1:22" ht="12.75">
      <c r="A74" s="152"/>
      <c r="B74" s="163"/>
      <c r="C74" s="535"/>
      <c r="D74" s="535"/>
      <c r="E74" s="332"/>
      <c r="F74" s="342"/>
      <c r="G74" s="342"/>
      <c r="H74" s="342"/>
      <c r="I74" s="342"/>
      <c r="J74" s="629"/>
      <c r="K74" s="343"/>
      <c r="L74" s="332"/>
      <c r="M74" s="342"/>
      <c r="N74" s="342"/>
      <c r="O74" s="342"/>
      <c r="P74" s="342"/>
      <c r="Q74" s="629"/>
      <c r="R74" s="525"/>
      <c r="S74" s="354"/>
      <c r="T74" s="354"/>
      <c r="U74" s="556"/>
      <c r="V74" s="152"/>
    </row>
    <row r="75" spans="1:22" ht="12.75">
      <c r="A75" s="152"/>
      <c r="B75" s="163"/>
      <c r="C75" s="534" t="s">
        <v>421</v>
      </c>
      <c r="D75" s="534"/>
      <c r="E75" s="327">
        <f t="shared" ref="E75:E80" si="4">E44/E11</f>
        <v>0.30180180180180183</v>
      </c>
      <c r="F75" s="326"/>
      <c r="G75" s="326"/>
      <c r="H75" s="326"/>
      <c r="I75" s="326"/>
      <c r="J75" s="628">
        <f t="shared" ref="J75:J80" si="5">J44/J11</f>
        <v>0.29290617848970252</v>
      </c>
      <c r="K75" s="327"/>
      <c r="L75" s="327">
        <f t="shared" ref="L75:L80" si="6">L44/L11</f>
        <v>0.28775510204081634</v>
      </c>
      <c r="M75" s="326"/>
      <c r="N75" s="326"/>
      <c r="O75" s="326"/>
      <c r="P75" s="326"/>
      <c r="Q75" s="628">
        <f t="shared" ref="Q75:Q80" si="7">Q44/Q11</f>
        <v>0.28392484342379959</v>
      </c>
      <c r="R75" s="353"/>
      <c r="S75" s="353"/>
      <c r="T75" s="353"/>
      <c r="U75" s="555"/>
      <c r="V75" s="152"/>
    </row>
    <row r="76" spans="1:22" ht="12.75">
      <c r="A76" s="197"/>
      <c r="B76" s="307"/>
      <c r="C76" s="534" t="s">
        <v>422</v>
      </c>
      <c r="D76" s="534"/>
      <c r="E76" s="327">
        <f t="shared" si="4"/>
        <v>0.17505470459518599</v>
      </c>
      <c r="F76" s="326"/>
      <c r="G76" s="326"/>
      <c r="H76" s="326"/>
      <c r="I76" s="326"/>
      <c r="J76" s="628">
        <f t="shared" si="5"/>
        <v>0.21881838074398249</v>
      </c>
      <c r="K76" s="327"/>
      <c r="L76" s="327">
        <f t="shared" si="6"/>
        <v>0.27974947807933193</v>
      </c>
      <c r="M76" s="326"/>
      <c r="N76" s="326"/>
      <c r="O76" s="326"/>
      <c r="P76" s="326"/>
      <c r="Q76" s="628">
        <f t="shared" si="7"/>
        <v>0.26282051282051283</v>
      </c>
      <c r="R76" s="353"/>
      <c r="S76" s="353"/>
      <c r="T76" s="353"/>
      <c r="U76" s="555"/>
      <c r="V76" s="197"/>
    </row>
    <row r="77" spans="1:22" ht="12.75">
      <c r="A77" s="152"/>
      <c r="B77" s="163"/>
      <c r="C77" s="534" t="s">
        <v>41</v>
      </c>
      <c r="D77" s="534"/>
      <c r="E77" s="327">
        <f t="shared" si="4"/>
        <v>0.33277870216306155</v>
      </c>
      <c r="F77" s="326"/>
      <c r="G77" s="326"/>
      <c r="H77" s="326"/>
      <c r="I77" s="326"/>
      <c r="J77" s="628">
        <f t="shared" si="5"/>
        <v>0.33444259567387685</v>
      </c>
      <c r="K77" s="327"/>
      <c r="L77" s="327">
        <f t="shared" si="6"/>
        <v>0.32845528455284551</v>
      </c>
      <c r="M77" s="326"/>
      <c r="N77" s="326"/>
      <c r="O77" s="326"/>
      <c r="P77" s="326"/>
      <c r="Q77" s="628">
        <f t="shared" si="7"/>
        <v>0.31719532554257096</v>
      </c>
      <c r="R77" s="353"/>
      <c r="S77" s="353"/>
      <c r="T77" s="353"/>
      <c r="U77" s="555"/>
      <c r="V77" s="152"/>
    </row>
    <row r="78" spans="1:22" ht="12.75">
      <c r="A78" s="152"/>
      <c r="B78" s="163"/>
      <c r="C78" s="171" t="s">
        <v>429</v>
      </c>
      <c r="D78" s="534"/>
      <c r="E78" s="327">
        <f t="shared" si="4"/>
        <v>0.54330708661417326</v>
      </c>
      <c r="F78" s="326"/>
      <c r="G78" s="326"/>
      <c r="H78" s="326"/>
      <c r="I78" s="326"/>
      <c r="J78" s="628">
        <f t="shared" si="5"/>
        <v>0.5718849840255591</v>
      </c>
      <c r="K78" s="327"/>
      <c r="L78" s="327">
        <f t="shared" si="6"/>
        <v>0.61695906432748537</v>
      </c>
      <c r="M78" s="326"/>
      <c r="N78" s="326"/>
      <c r="O78" s="326"/>
      <c r="P78" s="326"/>
      <c r="Q78" s="628">
        <f t="shared" si="7"/>
        <v>0.61469265367316339</v>
      </c>
      <c r="R78" s="353"/>
      <c r="S78" s="353"/>
      <c r="T78" s="353"/>
      <c r="U78" s="555"/>
      <c r="V78" s="152"/>
    </row>
    <row r="79" spans="1:22" ht="12.75">
      <c r="A79" s="152"/>
      <c r="B79" s="163"/>
      <c r="C79" s="534" t="s">
        <v>478</v>
      </c>
      <c r="D79" s="534"/>
      <c r="E79" s="327">
        <f t="shared" si="4"/>
        <v>9.6339113680154135E-3</v>
      </c>
      <c r="F79" s="326"/>
      <c r="G79" s="326"/>
      <c r="H79" s="326"/>
      <c r="I79" s="326"/>
      <c r="J79" s="628">
        <f t="shared" si="5"/>
        <v>5.7803468208092483E-3</v>
      </c>
      <c r="K79" s="327"/>
      <c r="L79" s="327">
        <f t="shared" si="6"/>
        <v>1.2433392539964476E-2</v>
      </c>
      <c r="M79" s="326"/>
      <c r="N79" s="326"/>
      <c r="O79" s="326"/>
      <c r="P79" s="326"/>
      <c r="Q79" s="628">
        <f t="shared" si="7"/>
        <v>1.0657193605683837E-2</v>
      </c>
      <c r="R79" s="353"/>
      <c r="S79" s="353"/>
      <c r="T79" s="353"/>
      <c r="U79" s="555"/>
      <c r="V79" s="152"/>
    </row>
    <row r="80" spans="1:22" ht="12.75">
      <c r="A80" s="155"/>
      <c r="B80" s="142"/>
      <c r="C80" s="535" t="s">
        <v>269</v>
      </c>
      <c r="D80" s="535"/>
      <c r="E80" s="332">
        <f t="shared" si="4"/>
        <v>0.46600741656365885</v>
      </c>
      <c r="F80" s="342"/>
      <c r="G80" s="342"/>
      <c r="H80" s="342"/>
      <c r="I80" s="342"/>
      <c r="J80" s="629">
        <f t="shared" si="5"/>
        <v>0.48938826466916352</v>
      </c>
      <c r="K80" s="343"/>
      <c r="L80" s="332">
        <f t="shared" si="6"/>
        <v>0.52316715542521997</v>
      </c>
      <c r="M80" s="342"/>
      <c r="N80" s="342"/>
      <c r="O80" s="342"/>
      <c r="P80" s="342"/>
      <c r="Q80" s="629">
        <f t="shared" si="7"/>
        <v>0.51696969696969697</v>
      </c>
      <c r="R80" s="525"/>
      <c r="S80" s="354"/>
      <c r="T80" s="354"/>
      <c r="U80" s="556"/>
      <c r="V80" s="155"/>
    </row>
    <row r="81" spans="1:22" ht="12.75">
      <c r="A81" s="155"/>
      <c r="B81" s="142"/>
      <c r="C81" s="534"/>
      <c r="D81" s="534"/>
      <c r="E81" s="327"/>
      <c r="F81" s="326"/>
      <c r="G81" s="326"/>
      <c r="H81" s="326"/>
      <c r="I81" s="326"/>
      <c r="J81" s="628"/>
      <c r="K81" s="327"/>
      <c r="L81" s="327"/>
      <c r="M81" s="326"/>
      <c r="N81" s="326"/>
      <c r="O81" s="326"/>
      <c r="P81" s="326"/>
      <c r="Q81" s="628"/>
      <c r="R81" s="353"/>
      <c r="S81" s="353"/>
      <c r="T81" s="353"/>
      <c r="U81" s="555"/>
      <c r="V81" s="155"/>
    </row>
    <row r="82" spans="1:22" ht="12.75">
      <c r="A82" s="155"/>
      <c r="B82" s="142"/>
      <c r="C82" s="534" t="s">
        <v>473</v>
      </c>
      <c r="D82" s="534"/>
      <c r="E82" s="327">
        <f>E51/E18</f>
        <v>6.5573770491803282E-2</v>
      </c>
      <c r="F82" s="326"/>
      <c r="G82" s="326"/>
      <c r="H82" s="326"/>
      <c r="I82" s="326"/>
      <c r="J82" s="628">
        <f>J51/J18</f>
        <v>4.7486033519553071E-2</v>
      </c>
      <c r="K82" s="327"/>
      <c r="L82" s="327">
        <f>L51/L18</f>
        <v>3.4168564920273349E-2</v>
      </c>
      <c r="M82" s="326"/>
      <c r="N82" s="326"/>
      <c r="O82" s="326"/>
      <c r="P82" s="326"/>
      <c r="Q82" s="628">
        <f>Q51/Q18</f>
        <v>5.027932960893855E-2</v>
      </c>
      <c r="R82" s="353"/>
      <c r="S82" s="353"/>
      <c r="T82" s="353"/>
      <c r="U82" s="555"/>
      <c r="V82" s="155"/>
    </row>
    <row r="83" spans="1:22" ht="12.75">
      <c r="A83" s="152"/>
      <c r="B83" s="163"/>
      <c r="C83" s="534" t="s">
        <v>77</v>
      </c>
      <c r="D83" s="534"/>
      <c r="E83" s="327">
        <f>E52/E19</f>
        <v>0</v>
      </c>
      <c r="F83" s="326"/>
      <c r="G83" s="326"/>
      <c r="H83" s="326"/>
      <c r="I83" s="326"/>
      <c r="J83" s="628">
        <f>J52/J19</f>
        <v>0</v>
      </c>
      <c r="K83" s="327"/>
      <c r="L83" s="327">
        <f>L52/L19</f>
        <v>-2.7777777777777776E-2</v>
      </c>
      <c r="M83" s="326"/>
      <c r="N83" s="326"/>
      <c r="O83" s="326"/>
      <c r="P83" s="326"/>
      <c r="Q83" s="628">
        <f>Q52/Q19</f>
        <v>-4.1666666666666664E-2</v>
      </c>
      <c r="R83" s="353"/>
      <c r="S83" s="353"/>
      <c r="T83" s="353"/>
      <c r="U83" s="555"/>
      <c r="V83" s="152"/>
    </row>
    <row r="84" spans="1:22" ht="12.75">
      <c r="A84" s="528"/>
      <c r="B84" s="316"/>
      <c r="C84" s="535" t="s">
        <v>212</v>
      </c>
      <c r="D84" s="535"/>
      <c r="E84" s="332">
        <f>E53/E20</f>
        <v>0.40797063450445725</v>
      </c>
      <c r="F84" s="342"/>
      <c r="G84" s="342"/>
      <c r="H84" s="342"/>
      <c r="I84" s="342"/>
      <c r="J84" s="629">
        <f>J53/J20</f>
        <v>0.42538502389803506</v>
      </c>
      <c r="K84" s="343"/>
      <c r="L84" s="332">
        <f>L53/L20</f>
        <v>0.43870656370656369</v>
      </c>
      <c r="M84" s="342"/>
      <c r="N84" s="342"/>
      <c r="O84" s="342"/>
      <c r="P84" s="342"/>
      <c r="Q84" s="629">
        <f>Q53/Q20</f>
        <v>0.45144628099173556</v>
      </c>
      <c r="R84" s="525"/>
      <c r="S84" s="354"/>
      <c r="T84" s="354"/>
      <c r="U84" s="556"/>
    </row>
    <row r="85" spans="1:22" ht="12.75">
      <c r="A85" s="528"/>
      <c r="B85" s="316"/>
      <c r="C85" s="534"/>
      <c r="D85" s="534"/>
      <c r="E85" s="327"/>
      <c r="F85" s="326"/>
      <c r="G85" s="326"/>
      <c r="H85" s="326"/>
      <c r="I85" s="326"/>
      <c r="J85" s="628"/>
      <c r="K85" s="327"/>
      <c r="L85" s="327"/>
      <c r="M85" s="326"/>
      <c r="N85" s="326"/>
      <c r="O85" s="326"/>
      <c r="P85" s="326"/>
      <c r="Q85" s="628"/>
      <c r="R85" s="353"/>
      <c r="S85" s="353"/>
      <c r="T85" s="353"/>
      <c r="U85" s="555"/>
    </row>
    <row r="86" spans="1:22" s="172" customFormat="1" ht="12.75">
      <c r="A86" s="155"/>
      <c r="B86" s="142"/>
      <c r="C86" s="554" t="s">
        <v>234</v>
      </c>
      <c r="D86" s="554"/>
      <c r="E86" s="332">
        <f>E55/E22</f>
        <v>2.681992337164751E-2</v>
      </c>
      <c r="F86" s="331"/>
      <c r="G86" s="331"/>
      <c r="H86" s="331"/>
      <c r="I86" s="331"/>
      <c r="J86" s="629">
        <f>J55/J22</f>
        <v>2.681992337164751E-2</v>
      </c>
      <c r="K86" s="332"/>
      <c r="L86" s="332">
        <f>L55/L22</f>
        <v>4.065040650406504E-2</v>
      </c>
      <c r="M86" s="331"/>
      <c r="N86" s="331"/>
      <c r="O86" s="331"/>
      <c r="P86" s="331"/>
      <c r="Q86" s="629">
        <f>Q55/Q22</f>
        <v>4.065040650406504E-2</v>
      </c>
      <c r="R86" s="354"/>
      <c r="S86" s="354"/>
      <c r="T86" s="354"/>
      <c r="U86" s="557"/>
      <c r="V86" s="155"/>
    </row>
    <row r="87" spans="1:22" ht="12.75">
      <c r="A87" s="528"/>
      <c r="B87" s="316"/>
      <c r="C87" s="534"/>
      <c r="D87" s="534"/>
      <c r="E87" s="327"/>
      <c r="F87" s="326"/>
      <c r="G87" s="326"/>
      <c r="H87" s="326"/>
      <c r="I87" s="326"/>
      <c r="J87" s="628"/>
      <c r="K87" s="327"/>
      <c r="L87" s="327"/>
      <c r="M87" s="326"/>
      <c r="N87" s="326"/>
      <c r="O87" s="326"/>
      <c r="P87" s="326"/>
      <c r="Q87" s="628"/>
      <c r="R87" s="353"/>
      <c r="S87" s="353"/>
      <c r="T87" s="353"/>
      <c r="U87" s="555"/>
    </row>
    <row r="88" spans="1:22" s="172" customFormat="1" ht="12.75">
      <c r="A88" s="552"/>
      <c r="B88" s="553"/>
      <c r="C88" s="554" t="s">
        <v>42</v>
      </c>
      <c r="D88" s="554"/>
      <c r="E88" s="332">
        <f>E57/E24</f>
        <v>-2.6666666666666665</v>
      </c>
      <c r="F88" s="331"/>
      <c r="G88" s="331"/>
      <c r="H88" s="331"/>
      <c r="I88" s="331"/>
      <c r="J88" s="629">
        <f>J57/J24</f>
        <v>-2.1666666666666665</v>
      </c>
      <c r="K88" s="332"/>
      <c r="L88" s="332">
        <f>L57/L24</f>
        <v>-0.44444444444444442</v>
      </c>
      <c r="M88" s="331"/>
      <c r="N88" s="331"/>
      <c r="O88" s="331"/>
      <c r="P88" s="331"/>
      <c r="Q88" s="629">
        <f>Q57/Q24</f>
        <v>-0.27777777777777779</v>
      </c>
      <c r="R88" s="354"/>
      <c r="S88" s="354"/>
      <c r="T88" s="354"/>
      <c r="U88" s="557"/>
      <c r="V88" s="552"/>
    </row>
    <row r="89" spans="1:22" ht="12.75">
      <c r="A89" s="528"/>
      <c r="B89" s="316"/>
      <c r="C89" s="534"/>
      <c r="D89" s="534"/>
      <c r="E89" s="327"/>
      <c r="F89" s="326"/>
      <c r="G89" s="326"/>
      <c r="H89" s="326"/>
      <c r="I89" s="326"/>
      <c r="J89" s="628"/>
      <c r="K89" s="327"/>
      <c r="L89" s="327"/>
      <c r="M89" s="326"/>
      <c r="N89" s="326"/>
      <c r="O89" s="326"/>
      <c r="P89" s="326"/>
      <c r="Q89" s="628"/>
      <c r="R89" s="353"/>
      <c r="S89" s="353"/>
      <c r="T89" s="353"/>
      <c r="U89" s="555"/>
    </row>
    <row r="90" spans="1:22" ht="12.75">
      <c r="A90" s="528"/>
      <c r="B90" s="316"/>
      <c r="C90" s="535" t="s">
        <v>491</v>
      </c>
      <c r="D90" s="534"/>
      <c r="E90" s="332">
        <f>E59/E28</f>
        <v>0.35682957393483711</v>
      </c>
      <c r="F90" s="331"/>
      <c r="G90" s="331"/>
      <c r="H90" s="331"/>
      <c r="I90" s="331"/>
      <c r="J90" s="629">
        <f>J59/J28</f>
        <v>0.36643401015228427</v>
      </c>
      <c r="K90" s="332"/>
      <c r="L90" s="332">
        <f>L59/L28</f>
        <v>0.39756838905775077</v>
      </c>
      <c r="M90" s="331"/>
      <c r="N90" s="331"/>
      <c r="O90" s="331"/>
      <c r="P90" s="331"/>
      <c r="Q90" s="629">
        <f>Q59/Q28</f>
        <v>0.40489821882951654</v>
      </c>
      <c r="R90" s="354"/>
      <c r="S90" s="354"/>
      <c r="T90" s="354"/>
      <c r="U90" s="557"/>
    </row>
    <row r="91" spans="1:22" ht="12.75">
      <c r="A91" s="528"/>
      <c r="B91" s="316"/>
      <c r="C91" s="316"/>
      <c r="D91" s="534"/>
      <c r="E91" s="540"/>
      <c r="F91" s="541"/>
      <c r="G91" s="541"/>
      <c r="H91" s="541"/>
      <c r="I91" s="541"/>
      <c r="J91" s="542"/>
      <c r="K91" s="540"/>
      <c r="L91" s="540"/>
      <c r="M91" s="541"/>
      <c r="N91" s="541"/>
      <c r="O91" s="541"/>
      <c r="P91" s="541"/>
      <c r="Q91" s="542"/>
      <c r="R91" s="543"/>
      <c r="S91" s="543"/>
      <c r="T91" s="543"/>
      <c r="U91" s="555"/>
    </row>
    <row r="92" spans="1:22" ht="9" customHeight="1">
      <c r="A92" s="152"/>
      <c r="B92" s="152"/>
      <c r="C92" s="152"/>
      <c r="D92" s="152"/>
      <c r="E92" s="152"/>
      <c r="F92" s="152"/>
      <c r="G92" s="152"/>
      <c r="H92" s="153"/>
      <c r="I92" s="152"/>
      <c r="J92" s="152"/>
      <c r="K92" s="152"/>
      <c r="L92" s="152"/>
      <c r="M92" s="152"/>
      <c r="N92" s="152"/>
      <c r="O92" s="153"/>
      <c r="P92" s="152"/>
      <c r="Q92" s="152"/>
      <c r="R92" s="152"/>
      <c r="S92" s="153"/>
      <c r="T92" s="912"/>
      <c r="U92" s="152"/>
      <c r="V92" s="152"/>
    </row>
    <row r="93" spans="1:22" ht="14.25">
      <c r="A93" s="168"/>
      <c r="B93" s="184" t="s">
        <v>370</v>
      </c>
      <c r="C93" s="168"/>
      <c r="D93" s="168"/>
      <c r="E93" s="168"/>
      <c r="F93" s="168"/>
      <c r="G93" s="168"/>
      <c r="H93" s="169"/>
      <c r="I93" s="169"/>
      <c r="J93" s="168"/>
      <c r="K93" s="188"/>
      <c r="L93" s="168"/>
      <c r="M93" s="168"/>
      <c r="N93" s="168"/>
      <c r="O93" s="168"/>
      <c r="P93" s="168"/>
      <c r="Q93" s="188"/>
      <c r="R93" s="183"/>
      <c r="S93" s="796"/>
      <c r="T93" s="796"/>
      <c r="U93" s="183"/>
      <c r="V93" s="183"/>
    </row>
  </sheetData>
  <sheetProtection password="8355" sheet="1" objects="1" scenarios="1"/>
  <phoneticPr fontId="13" type="noConversion"/>
  <printOptions horizontalCentered="1"/>
  <pageMargins left="0.74803149606299213" right="0.74803149606299213" top="0.98425196850393704" bottom="0.98425196850393704" header="0.51181102362204722" footer="0.51181102362204722"/>
  <pageSetup paperSize="9" scale="44" fitToHeight="0" orientation="portrait" r:id="rId1"/>
  <headerFooter alignWithMargins="0">
    <oddHeader>&amp;CKPN Investor Relations</oddHeader>
    <oddFooter>&amp;L&amp;8Q2 2012&amp;C&amp;8&amp;A&amp;R&amp;8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3"/>
  <sheetViews>
    <sheetView view="pageBreakPreview" zoomScale="90" zoomScaleNormal="100" zoomScaleSheetLayoutView="90" workbookViewId="0"/>
  </sheetViews>
  <sheetFormatPr defaultRowHeight="12"/>
  <cols>
    <col min="1" max="1" width="1.28515625" style="154" customWidth="1"/>
    <col min="2" max="2" width="1.85546875" style="154" customWidth="1"/>
    <col min="3" max="3" width="44.28515625" style="154" customWidth="1"/>
    <col min="4" max="4" width="1.7109375" style="154" customWidth="1"/>
    <col min="5" max="5" width="9.42578125" style="154" bestFit="1" customWidth="1"/>
    <col min="6" max="6" width="1.7109375" style="154" customWidth="1"/>
    <col min="7" max="7" width="8.7109375" style="154" customWidth="1"/>
    <col min="8" max="8" width="10.7109375" style="208" bestFit="1" customWidth="1"/>
    <col min="9" max="9" width="14.85546875" style="154" bestFit="1" customWidth="1"/>
    <col min="10" max="10" width="11" style="154" customWidth="1"/>
    <col min="11" max="11" width="1.7109375" style="154" customWidth="1"/>
    <col min="12" max="12" width="9.42578125" style="154" bestFit="1" customWidth="1"/>
    <col min="13" max="13" width="10.7109375" style="154" bestFit="1" customWidth="1"/>
    <col min="14" max="14" width="8.7109375" style="154" customWidth="1"/>
    <col min="15" max="15" width="10.7109375" style="208" bestFit="1" customWidth="1"/>
    <col min="16" max="16" width="14.85546875" style="154" bestFit="1" customWidth="1"/>
    <col min="17" max="17" width="10.85546875" style="154" customWidth="1"/>
    <col min="18" max="18" width="1.7109375" style="154" customWidth="1"/>
    <col min="19" max="19" width="10.28515625" style="207" customWidth="1"/>
    <col min="20" max="20" width="10.28515625" style="207" bestFit="1" customWidth="1"/>
    <col min="21" max="21" width="1.7109375" style="154" customWidth="1"/>
    <col min="22" max="22" width="1.28515625" style="528" customWidth="1"/>
    <col min="23" max="16384" width="9.140625" style="154"/>
  </cols>
  <sheetData>
    <row r="1" spans="1:22" ht="9" customHeight="1">
      <c r="A1" s="152"/>
      <c r="B1" s="152"/>
      <c r="C1" s="152"/>
      <c r="D1" s="152"/>
      <c r="E1" s="152"/>
      <c r="F1" s="152"/>
      <c r="G1" s="152"/>
      <c r="H1" s="153"/>
      <c r="I1" s="152"/>
      <c r="J1" s="152"/>
      <c r="K1" s="152"/>
      <c r="L1" s="152"/>
      <c r="M1" s="152"/>
      <c r="N1" s="152"/>
      <c r="O1" s="153"/>
      <c r="P1" s="152"/>
      <c r="Q1" s="152"/>
      <c r="R1" s="152"/>
      <c r="S1" s="153"/>
      <c r="T1" s="909"/>
      <c r="U1" s="152"/>
      <c r="V1" s="152"/>
    </row>
    <row r="2" spans="1:22" ht="12.75">
      <c r="A2" s="155"/>
      <c r="B2" s="160"/>
      <c r="C2" s="536" t="s">
        <v>49</v>
      </c>
      <c r="D2" s="539"/>
      <c r="E2" s="640" t="s">
        <v>541</v>
      </c>
      <c r="F2" s="651"/>
      <c r="G2" s="641" t="s">
        <v>314</v>
      </c>
      <c r="H2" s="546" t="s">
        <v>51</v>
      </c>
      <c r="I2" s="642"/>
      <c r="J2" s="643" t="s">
        <v>541</v>
      </c>
      <c r="K2" s="646"/>
      <c r="L2" s="640" t="s">
        <v>542</v>
      </c>
      <c r="M2" s="641" t="s">
        <v>315</v>
      </c>
      <c r="N2" s="641" t="s">
        <v>314</v>
      </c>
      <c r="O2" s="546" t="s">
        <v>51</v>
      </c>
      <c r="P2" s="642"/>
      <c r="Q2" s="643" t="s">
        <v>542</v>
      </c>
      <c r="R2" s="652"/>
      <c r="S2" s="910" t="s">
        <v>514</v>
      </c>
      <c r="T2" s="910" t="s">
        <v>514</v>
      </c>
      <c r="U2" s="653"/>
      <c r="V2" s="155"/>
    </row>
    <row r="3" spans="1:22" ht="12.75">
      <c r="A3" s="155"/>
      <c r="B3" s="160"/>
      <c r="C3" s="537" t="s">
        <v>333</v>
      </c>
      <c r="D3" s="538"/>
      <c r="E3" s="545" t="s">
        <v>316</v>
      </c>
      <c r="F3" s="651"/>
      <c r="G3" s="546" t="s">
        <v>317</v>
      </c>
      <c r="H3" s="546" t="s">
        <v>326</v>
      </c>
      <c r="I3" s="547"/>
      <c r="J3" s="548" t="s">
        <v>349</v>
      </c>
      <c r="K3" s="646"/>
      <c r="L3" s="545" t="s">
        <v>316</v>
      </c>
      <c r="M3" s="547" t="s">
        <v>444</v>
      </c>
      <c r="N3" s="546" t="s">
        <v>317</v>
      </c>
      <c r="O3" s="546" t="s">
        <v>326</v>
      </c>
      <c r="P3" s="547"/>
      <c r="Q3" s="548" t="s">
        <v>349</v>
      </c>
      <c r="R3" s="652"/>
      <c r="S3" s="910" t="s">
        <v>316</v>
      </c>
      <c r="T3" s="910" t="s">
        <v>319</v>
      </c>
      <c r="U3" s="653"/>
      <c r="V3" s="155"/>
    </row>
    <row r="4" spans="1:22" ht="12.75">
      <c r="A4" s="152"/>
      <c r="B4" s="163"/>
      <c r="C4" s="163"/>
      <c r="D4" s="163"/>
      <c r="E4" s="529"/>
      <c r="F4" s="530"/>
      <c r="G4" s="530"/>
      <c r="H4" s="530"/>
      <c r="I4" s="530"/>
      <c r="J4" s="531"/>
      <c r="K4" s="529"/>
      <c r="L4" s="529"/>
      <c r="M4" s="530"/>
      <c r="N4" s="530"/>
      <c r="O4" s="530"/>
      <c r="P4" s="530"/>
      <c r="Q4" s="531"/>
      <c r="R4" s="532"/>
      <c r="S4" s="911"/>
      <c r="T4" s="533"/>
      <c r="U4" s="527"/>
      <c r="V4" s="152"/>
    </row>
    <row r="5" spans="1:22" ht="12.75" customHeight="1">
      <c r="A5" s="152"/>
      <c r="B5" s="163"/>
      <c r="C5" s="534" t="s">
        <v>38</v>
      </c>
      <c r="D5" s="534"/>
      <c r="E5" s="663">
        <f>Revenues!D5</f>
        <v>1636</v>
      </c>
      <c r="F5" s="582"/>
      <c r="G5" s="475">
        <v>0</v>
      </c>
      <c r="H5" s="475">
        <v>16</v>
      </c>
      <c r="I5" s="475"/>
      <c r="J5" s="661">
        <f>E5-G5-H5</f>
        <v>1620</v>
      </c>
      <c r="K5" s="581"/>
      <c r="L5" s="663">
        <f>Revenues!N5</f>
        <v>1576</v>
      </c>
      <c r="M5" s="475">
        <v>0</v>
      </c>
      <c r="N5" s="475">
        <v>0</v>
      </c>
      <c r="O5" s="475">
        <v>0</v>
      </c>
      <c r="P5" s="475"/>
      <c r="Q5" s="661">
        <f>L5+M5-N5-O5</f>
        <v>1576</v>
      </c>
      <c r="R5" s="353"/>
      <c r="S5" s="353">
        <f>E5/L5-1</f>
        <v>3.8071065989847774E-2</v>
      </c>
      <c r="T5" s="353">
        <f>J5/Q5-1</f>
        <v>2.7918781725888353E-2</v>
      </c>
      <c r="U5" s="550"/>
      <c r="V5" s="152"/>
    </row>
    <row r="6" spans="1:22" ht="12.75" customHeight="1">
      <c r="A6" s="152"/>
      <c r="B6" s="163"/>
      <c r="C6" s="534" t="s">
        <v>39</v>
      </c>
      <c r="D6" s="534"/>
      <c r="E6" s="663">
        <f>Revenues!D6</f>
        <v>398</v>
      </c>
      <c r="F6" s="582"/>
      <c r="G6" s="475">
        <v>0</v>
      </c>
      <c r="H6" s="475">
        <v>0</v>
      </c>
      <c r="I6" s="475"/>
      <c r="J6" s="661">
        <f>E6-G6-H6</f>
        <v>398</v>
      </c>
      <c r="K6" s="581"/>
      <c r="L6" s="663">
        <f>Revenues!N6</f>
        <v>380</v>
      </c>
      <c r="M6" s="475">
        <v>-17</v>
      </c>
      <c r="N6" s="475">
        <v>0</v>
      </c>
      <c r="O6" s="475">
        <v>0</v>
      </c>
      <c r="P6" s="475"/>
      <c r="Q6" s="661">
        <f>L6+M6-N6-O6</f>
        <v>363</v>
      </c>
      <c r="R6" s="353"/>
      <c r="S6" s="353">
        <f t="shared" ref="S6:S28" si="0">E6/L6-1</f>
        <v>4.7368421052631504E-2</v>
      </c>
      <c r="T6" s="353">
        <f t="shared" ref="T6:T28" si="1">J6/Q6-1</f>
        <v>9.6418732782369121E-2</v>
      </c>
      <c r="U6" s="550"/>
      <c r="V6" s="152"/>
    </row>
    <row r="7" spans="1:22" s="172" customFormat="1" ht="12.75" customHeight="1">
      <c r="A7" s="155"/>
      <c r="B7" s="142"/>
      <c r="C7" s="534" t="s">
        <v>48</v>
      </c>
      <c r="D7" s="534"/>
      <c r="E7" s="663">
        <f>Revenues!D7</f>
        <v>121</v>
      </c>
      <c r="F7" s="582"/>
      <c r="G7" s="475">
        <v>0</v>
      </c>
      <c r="H7" s="475">
        <v>0</v>
      </c>
      <c r="I7" s="475"/>
      <c r="J7" s="661">
        <f>E7-G7-H7</f>
        <v>121</v>
      </c>
      <c r="K7" s="581"/>
      <c r="L7" s="663">
        <f>Revenues!N7</f>
        <v>148</v>
      </c>
      <c r="M7" s="475">
        <v>0</v>
      </c>
      <c r="N7" s="475">
        <v>0</v>
      </c>
      <c r="O7" s="475">
        <v>0</v>
      </c>
      <c r="P7" s="475"/>
      <c r="Q7" s="661">
        <f>L7+M7-N7-O7</f>
        <v>148</v>
      </c>
      <c r="R7" s="353"/>
      <c r="S7" s="400">
        <f t="shared" si="0"/>
        <v>-0.18243243243243246</v>
      </c>
      <c r="T7" s="400">
        <f t="shared" si="1"/>
        <v>-0.18243243243243246</v>
      </c>
      <c r="U7" s="550"/>
      <c r="V7" s="155"/>
    </row>
    <row r="8" spans="1:22" s="172" customFormat="1" ht="12.75" customHeight="1">
      <c r="A8" s="155"/>
      <c r="B8" s="142"/>
      <c r="C8" s="534" t="s">
        <v>478</v>
      </c>
      <c r="D8" s="534"/>
      <c r="E8" s="663">
        <f>Revenues!D8</f>
        <v>-53</v>
      </c>
      <c r="F8" s="582"/>
      <c r="G8" s="475">
        <v>0</v>
      </c>
      <c r="H8" s="475">
        <v>0</v>
      </c>
      <c r="I8" s="475"/>
      <c r="J8" s="661">
        <f>E8-G8-H8</f>
        <v>-53</v>
      </c>
      <c r="K8" s="581"/>
      <c r="L8" s="663">
        <f>Revenues!N8</f>
        <v>-59</v>
      </c>
      <c r="M8" s="475">
        <v>0</v>
      </c>
      <c r="N8" s="475">
        <v>0</v>
      </c>
      <c r="O8" s="475">
        <v>0</v>
      </c>
      <c r="P8" s="475"/>
      <c r="Q8" s="661">
        <f>L8+M8-N8-O8</f>
        <v>-59</v>
      </c>
      <c r="R8" s="353"/>
      <c r="S8" s="400">
        <f t="shared" si="0"/>
        <v>-0.10169491525423724</v>
      </c>
      <c r="T8" s="400">
        <f t="shared" si="1"/>
        <v>-0.10169491525423724</v>
      </c>
      <c r="U8" s="550"/>
      <c r="V8" s="155"/>
    </row>
    <row r="9" spans="1:22" s="172" customFormat="1" ht="12.75" customHeight="1">
      <c r="A9" s="155"/>
      <c r="B9" s="142"/>
      <c r="C9" s="535" t="s">
        <v>40</v>
      </c>
      <c r="D9" s="535"/>
      <c r="E9" s="588">
        <f>Revenues!D9</f>
        <v>2102</v>
      </c>
      <c r="F9" s="584"/>
      <c r="G9" s="476">
        <f>G5+G6+G7+G8</f>
        <v>0</v>
      </c>
      <c r="H9" s="476">
        <f>H5+H6+H7+H8</f>
        <v>16</v>
      </c>
      <c r="I9" s="476"/>
      <c r="J9" s="660">
        <f>J5+J6+J7+J8</f>
        <v>2086</v>
      </c>
      <c r="K9" s="583"/>
      <c r="L9" s="588">
        <f>Revenues!N9</f>
        <v>2045</v>
      </c>
      <c r="M9" s="476">
        <f>M5+M6+M7+M8</f>
        <v>-17</v>
      </c>
      <c r="N9" s="476">
        <f>N5+N6+N7+N8</f>
        <v>0</v>
      </c>
      <c r="O9" s="476">
        <f>O5+O6+O7+O8</f>
        <v>0</v>
      </c>
      <c r="P9" s="476"/>
      <c r="Q9" s="660">
        <f>Q5+Q6+Q7+Q8</f>
        <v>2028</v>
      </c>
      <c r="R9" s="525"/>
      <c r="S9" s="354">
        <f t="shared" si="0"/>
        <v>2.7872860635696828E-2</v>
      </c>
      <c r="T9" s="354">
        <f t="shared" si="1"/>
        <v>2.8599605522682481E-2</v>
      </c>
      <c r="U9" s="551"/>
      <c r="V9" s="155"/>
    </row>
    <row r="10" spans="1:22" s="172" customFormat="1" ht="12.75" customHeight="1">
      <c r="A10" s="155"/>
      <c r="B10" s="142"/>
      <c r="C10" s="535"/>
      <c r="D10" s="535"/>
      <c r="E10" s="588"/>
      <c r="F10" s="584"/>
      <c r="G10" s="476"/>
      <c r="H10" s="476"/>
      <c r="I10" s="476"/>
      <c r="J10" s="660"/>
      <c r="K10" s="583"/>
      <c r="L10" s="588"/>
      <c r="M10" s="476"/>
      <c r="N10" s="476"/>
      <c r="O10" s="476"/>
      <c r="P10" s="476"/>
      <c r="Q10" s="660"/>
      <c r="R10" s="525"/>
      <c r="S10" s="354"/>
      <c r="T10" s="354"/>
      <c r="U10" s="551"/>
      <c r="V10" s="155"/>
    </row>
    <row r="11" spans="1:22" ht="12.75" customHeight="1">
      <c r="A11" s="152"/>
      <c r="B11" s="163"/>
      <c r="C11" s="534" t="s">
        <v>421</v>
      </c>
      <c r="D11" s="534"/>
      <c r="E11" s="663">
        <f>Revenues!D11</f>
        <v>871</v>
      </c>
      <c r="F11" s="582"/>
      <c r="G11" s="475">
        <v>0</v>
      </c>
      <c r="H11" s="475">
        <v>7</v>
      </c>
      <c r="I11" s="475"/>
      <c r="J11" s="661">
        <f>E11-G11-H11</f>
        <v>864</v>
      </c>
      <c r="K11" s="581"/>
      <c r="L11" s="581">
        <f>Revenues!N11</f>
        <v>970</v>
      </c>
      <c r="M11" s="475">
        <v>-25</v>
      </c>
      <c r="N11" s="475">
        <v>0</v>
      </c>
      <c r="O11" s="475">
        <v>0</v>
      </c>
      <c r="P11" s="475"/>
      <c r="Q11" s="661">
        <f>L11+M11-N11-O11</f>
        <v>945</v>
      </c>
      <c r="R11" s="353"/>
      <c r="S11" s="400">
        <f t="shared" si="0"/>
        <v>-0.10206185567010306</v>
      </c>
      <c r="T11" s="353">
        <f t="shared" si="1"/>
        <v>-8.5714285714285743E-2</v>
      </c>
      <c r="U11" s="550"/>
      <c r="V11" s="152"/>
    </row>
    <row r="12" spans="1:22" s="202" customFormat="1" ht="12.75" customHeight="1">
      <c r="A12" s="197"/>
      <c r="B12" s="307"/>
      <c r="C12" s="534" t="s">
        <v>422</v>
      </c>
      <c r="D12" s="534"/>
      <c r="E12" s="663">
        <f>Revenues!D12</f>
        <v>915</v>
      </c>
      <c r="F12" s="582"/>
      <c r="G12" s="475">
        <v>0</v>
      </c>
      <c r="H12" s="475">
        <v>0</v>
      </c>
      <c r="I12" s="475"/>
      <c r="J12" s="661">
        <f>E12-G12-H12</f>
        <v>915</v>
      </c>
      <c r="K12" s="581"/>
      <c r="L12" s="581">
        <f>Revenues!N12</f>
        <v>958</v>
      </c>
      <c r="M12" s="475">
        <v>0</v>
      </c>
      <c r="N12" s="475">
        <v>0</v>
      </c>
      <c r="O12" s="475">
        <v>11</v>
      </c>
      <c r="P12" s="475"/>
      <c r="Q12" s="661">
        <f>L12+M12-N12-O12</f>
        <v>947</v>
      </c>
      <c r="R12" s="353"/>
      <c r="S12" s="353">
        <f t="shared" si="0"/>
        <v>-4.4885177453027114E-2</v>
      </c>
      <c r="T12" s="353">
        <f t="shared" si="1"/>
        <v>-3.3790918690601912E-2</v>
      </c>
      <c r="U12" s="550"/>
      <c r="V12" s="197"/>
    </row>
    <row r="13" spans="1:22" ht="12.75" customHeight="1">
      <c r="A13" s="152"/>
      <c r="B13" s="163"/>
      <c r="C13" s="534" t="s">
        <v>41</v>
      </c>
      <c r="D13" s="534"/>
      <c r="E13" s="663">
        <f>Revenues!D13</f>
        <v>1199</v>
      </c>
      <c r="F13" s="582"/>
      <c r="G13" s="475">
        <v>0</v>
      </c>
      <c r="H13" s="475">
        <v>0</v>
      </c>
      <c r="I13" s="475"/>
      <c r="J13" s="661">
        <f>E13-G13-H13</f>
        <v>1199</v>
      </c>
      <c r="K13" s="581"/>
      <c r="L13" s="581">
        <f>Revenues!N13</f>
        <v>1229</v>
      </c>
      <c r="M13" s="475">
        <v>-11</v>
      </c>
      <c r="N13" s="475">
        <v>0</v>
      </c>
      <c r="O13" s="475">
        <v>10</v>
      </c>
      <c r="P13" s="475"/>
      <c r="Q13" s="661">
        <f>L13+M13-N13-O13</f>
        <v>1208</v>
      </c>
      <c r="R13" s="353"/>
      <c r="S13" s="353">
        <f t="shared" si="0"/>
        <v>-2.4410089503661525E-2</v>
      </c>
      <c r="T13" s="353">
        <f t="shared" si="1"/>
        <v>-7.4503311258278249E-3</v>
      </c>
      <c r="U13" s="550"/>
      <c r="V13" s="152"/>
    </row>
    <row r="14" spans="1:22" ht="12.75" customHeight="1">
      <c r="A14" s="152"/>
      <c r="B14" s="163"/>
      <c r="C14" s="171" t="s">
        <v>429</v>
      </c>
      <c r="D14" s="534"/>
      <c r="E14" s="663">
        <f>Revenues!D14</f>
        <v>1299</v>
      </c>
      <c r="F14" s="582"/>
      <c r="G14" s="475">
        <v>9</v>
      </c>
      <c r="H14" s="475">
        <v>31</v>
      </c>
      <c r="I14" s="475"/>
      <c r="J14" s="661">
        <f>E14-G14-H14</f>
        <v>1259</v>
      </c>
      <c r="K14" s="581"/>
      <c r="L14" s="581">
        <f>Revenues!N14</f>
        <v>1382</v>
      </c>
      <c r="M14" s="475">
        <v>-11</v>
      </c>
      <c r="N14" s="475">
        <v>0</v>
      </c>
      <c r="O14" s="475">
        <v>44</v>
      </c>
      <c r="P14" s="475"/>
      <c r="Q14" s="661">
        <f>L14+M14-N14-O14</f>
        <v>1327</v>
      </c>
      <c r="R14" s="353"/>
      <c r="S14" s="353">
        <f t="shared" si="0"/>
        <v>-6.0057887120115727E-2</v>
      </c>
      <c r="T14" s="353">
        <f t="shared" si="1"/>
        <v>-5.1243406179351969E-2</v>
      </c>
      <c r="U14" s="550"/>
      <c r="V14" s="152"/>
    </row>
    <row r="15" spans="1:22" ht="12.75" customHeight="1">
      <c r="A15" s="152"/>
      <c r="B15" s="163"/>
      <c r="C15" s="534" t="s">
        <v>478</v>
      </c>
      <c r="D15" s="534"/>
      <c r="E15" s="663">
        <f>Revenues!D15</f>
        <v>-1040</v>
      </c>
      <c r="F15" s="582"/>
      <c r="G15" s="475">
        <v>0</v>
      </c>
      <c r="H15" s="475">
        <v>0</v>
      </c>
      <c r="I15" s="475"/>
      <c r="J15" s="661">
        <f>E15-G15-H15</f>
        <v>-1040</v>
      </c>
      <c r="K15" s="581"/>
      <c r="L15" s="663">
        <f>Revenues!N15</f>
        <v>-1130</v>
      </c>
      <c r="M15" s="475">
        <v>0</v>
      </c>
      <c r="N15" s="475">
        <v>0</v>
      </c>
      <c r="O15" s="475">
        <v>0</v>
      </c>
      <c r="P15" s="475"/>
      <c r="Q15" s="661">
        <f>L15+M15-N15-O15</f>
        <v>-1130</v>
      </c>
      <c r="R15" s="353"/>
      <c r="S15" s="353">
        <f t="shared" si="0"/>
        <v>-7.9646017699115057E-2</v>
      </c>
      <c r="T15" s="353">
        <f t="shared" si="1"/>
        <v>-7.9646017699115057E-2</v>
      </c>
      <c r="U15" s="550"/>
      <c r="V15" s="152"/>
    </row>
    <row r="16" spans="1:22" s="172" customFormat="1" ht="12.75" customHeight="1">
      <c r="A16" s="155"/>
      <c r="B16" s="142"/>
      <c r="C16" s="535" t="s">
        <v>269</v>
      </c>
      <c r="D16" s="535"/>
      <c r="E16" s="588">
        <f>Revenues!D16</f>
        <v>3244</v>
      </c>
      <c r="F16" s="584"/>
      <c r="G16" s="476">
        <f>G11+G12+G13+G14+G15</f>
        <v>9</v>
      </c>
      <c r="H16" s="476">
        <f>H11+H12+H13+H14+H15</f>
        <v>38</v>
      </c>
      <c r="I16" s="476"/>
      <c r="J16" s="660">
        <f>J11+J12+J13+J14+J15</f>
        <v>3197</v>
      </c>
      <c r="K16" s="583"/>
      <c r="L16" s="588">
        <f>Revenues!N16</f>
        <v>3409</v>
      </c>
      <c r="M16" s="476">
        <f>M11+M12+M13+M14+M15</f>
        <v>-47</v>
      </c>
      <c r="N16" s="476">
        <f>N11+N12+N13+N14+N15</f>
        <v>0</v>
      </c>
      <c r="O16" s="476">
        <f>O11+O12+O13+O14+O15</f>
        <v>65</v>
      </c>
      <c r="P16" s="476"/>
      <c r="Q16" s="660">
        <f>Q11+Q12+Q13+Q14+Q15</f>
        <v>3297</v>
      </c>
      <c r="R16" s="525"/>
      <c r="S16" s="354">
        <f t="shared" si="0"/>
        <v>-4.8401290701085342E-2</v>
      </c>
      <c r="T16" s="354">
        <f t="shared" si="1"/>
        <v>-3.0330603579011184E-2</v>
      </c>
      <c r="U16" s="551"/>
      <c r="V16" s="155"/>
    </row>
    <row r="17" spans="1:25" s="172" customFormat="1" ht="12.75" customHeight="1">
      <c r="A17" s="155"/>
      <c r="B17" s="142"/>
      <c r="C17" s="534"/>
      <c r="D17" s="534"/>
      <c r="E17" s="581"/>
      <c r="F17" s="582"/>
      <c r="G17" s="475"/>
      <c r="H17" s="475"/>
      <c r="I17" s="475"/>
      <c r="J17" s="659"/>
      <c r="K17" s="581"/>
      <c r="L17" s="581"/>
      <c r="M17" s="475"/>
      <c r="N17" s="475"/>
      <c r="O17" s="475"/>
      <c r="P17" s="475"/>
      <c r="Q17" s="659"/>
      <c r="R17" s="353"/>
      <c r="S17" s="353"/>
      <c r="T17" s="353"/>
      <c r="U17" s="550"/>
      <c r="V17" s="155"/>
    </row>
    <row r="18" spans="1:25" ht="12.75" customHeight="1">
      <c r="A18" s="155"/>
      <c r="B18" s="142"/>
      <c r="C18" s="534" t="s">
        <v>473</v>
      </c>
      <c r="D18" s="534"/>
      <c r="E18" s="663">
        <f>Revenues!D18</f>
        <v>794</v>
      </c>
      <c r="F18" s="582"/>
      <c r="G18" s="475">
        <v>0</v>
      </c>
      <c r="H18" s="475">
        <v>8</v>
      </c>
      <c r="I18" s="475"/>
      <c r="J18" s="661">
        <f>E18-G18-H18</f>
        <v>786</v>
      </c>
      <c r="K18" s="581"/>
      <c r="L18" s="663">
        <f>Revenues!N18</f>
        <v>888</v>
      </c>
      <c r="M18" s="475">
        <v>0</v>
      </c>
      <c r="N18" s="475">
        <v>81</v>
      </c>
      <c r="O18" s="475">
        <v>5</v>
      </c>
      <c r="P18" s="475"/>
      <c r="Q18" s="661">
        <f>L18+M18-N18-O18</f>
        <v>802</v>
      </c>
      <c r="R18" s="353"/>
      <c r="S18" s="400">
        <f t="shared" si="0"/>
        <v>-0.10585585585585588</v>
      </c>
      <c r="T18" s="353">
        <f t="shared" si="1"/>
        <v>-1.995012468827928E-2</v>
      </c>
      <c r="U18" s="550"/>
      <c r="V18" s="155"/>
    </row>
    <row r="19" spans="1:25" ht="12.75" customHeight="1">
      <c r="A19" s="152"/>
      <c r="B19" s="163"/>
      <c r="C19" s="534" t="s">
        <v>77</v>
      </c>
      <c r="D19" s="534"/>
      <c r="E19" s="663">
        <f>Revenues!D19</f>
        <v>-155</v>
      </c>
      <c r="F19" s="582"/>
      <c r="G19" s="475">
        <v>0</v>
      </c>
      <c r="H19" s="475">
        <v>0</v>
      </c>
      <c r="I19" s="475"/>
      <c r="J19" s="661">
        <f>E19-G19-H19</f>
        <v>-155</v>
      </c>
      <c r="K19" s="581"/>
      <c r="L19" s="663">
        <f>Revenues!N19</f>
        <v>-152</v>
      </c>
      <c r="M19" s="475">
        <v>0</v>
      </c>
      <c r="N19" s="475">
        <v>0</v>
      </c>
      <c r="O19" s="475">
        <v>0</v>
      </c>
      <c r="P19" s="475"/>
      <c r="Q19" s="661">
        <f>L19+M19-N19-O19</f>
        <v>-152</v>
      </c>
      <c r="R19" s="353"/>
      <c r="S19" s="353">
        <f t="shared" si="0"/>
        <v>1.9736842105263053E-2</v>
      </c>
      <c r="T19" s="353">
        <f t="shared" si="1"/>
        <v>1.9736842105263053E-2</v>
      </c>
      <c r="U19" s="550"/>
      <c r="V19" s="152"/>
    </row>
    <row r="20" spans="1:25" s="172" customFormat="1" ht="12.75" customHeight="1">
      <c r="A20" s="552"/>
      <c r="B20" s="553"/>
      <c r="C20" s="535" t="s">
        <v>212</v>
      </c>
      <c r="D20" s="535"/>
      <c r="E20" s="588">
        <f>Revenues!D20</f>
        <v>3883</v>
      </c>
      <c r="F20" s="584"/>
      <c r="G20" s="476">
        <f>G16+G18+G19</f>
        <v>9</v>
      </c>
      <c r="H20" s="476">
        <f>H16+H18+H19</f>
        <v>46</v>
      </c>
      <c r="I20" s="476"/>
      <c r="J20" s="660">
        <f>J16+J18+J19</f>
        <v>3828</v>
      </c>
      <c r="K20" s="583"/>
      <c r="L20" s="588">
        <f>Revenues!N20</f>
        <v>4145</v>
      </c>
      <c r="M20" s="476">
        <f>M16+M18+M19</f>
        <v>-47</v>
      </c>
      <c r="N20" s="476">
        <f>N16+N18+N19</f>
        <v>81</v>
      </c>
      <c r="O20" s="476">
        <f>O16+O18+O19</f>
        <v>70</v>
      </c>
      <c r="P20" s="476"/>
      <c r="Q20" s="660">
        <f>Q16+Q18+Q19</f>
        <v>3947</v>
      </c>
      <c r="R20" s="525"/>
      <c r="S20" s="354">
        <f t="shared" si="0"/>
        <v>-6.3208685162846834E-2</v>
      </c>
      <c r="T20" s="354">
        <f t="shared" si="1"/>
        <v>-3.0149480618191005E-2</v>
      </c>
      <c r="U20" s="551"/>
      <c r="V20" s="552"/>
    </row>
    <row r="21" spans="1:25" s="172" customFormat="1" ht="12.75" customHeight="1">
      <c r="A21" s="552"/>
      <c r="B21" s="553"/>
      <c r="C21" s="535"/>
      <c r="D21" s="535"/>
      <c r="E21" s="588"/>
      <c r="F21" s="584"/>
      <c r="G21" s="476"/>
      <c r="H21" s="476"/>
      <c r="I21" s="476"/>
      <c r="J21" s="660"/>
      <c r="K21" s="583"/>
      <c r="L21" s="588"/>
      <c r="M21" s="476"/>
      <c r="N21" s="476"/>
      <c r="O21" s="476"/>
      <c r="P21" s="476"/>
      <c r="Q21" s="660"/>
      <c r="R21" s="525"/>
      <c r="S21" s="354"/>
      <c r="T21" s="354"/>
      <c r="U21" s="551"/>
      <c r="V21" s="552"/>
    </row>
    <row r="22" spans="1:25" s="172" customFormat="1" ht="12.75" customHeight="1">
      <c r="A22" s="155"/>
      <c r="B22" s="142"/>
      <c r="C22" s="554" t="s">
        <v>234</v>
      </c>
      <c r="D22" s="554"/>
      <c r="E22" s="588">
        <f>Revenues!D22</f>
        <v>516</v>
      </c>
      <c r="F22" s="589"/>
      <c r="G22" s="476">
        <v>0</v>
      </c>
      <c r="H22" s="476">
        <v>0</v>
      </c>
      <c r="I22" s="476"/>
      <c r="J22" s="662">
        <f>E22-G22-H22</f>
        <v>516</v>
      </c>
      <c r="K22" s="588"/>
      <c r="L22" s="588">
        <f>Revenues!N22</f>
        <v>472</v>
      </c>
      <c r="M22" s="476">
        <v>0</v>
      </c>
      <c r="N22" s="476">
        <v>0</v>
      </c>
      <c r="O22" s="476">
        <v>0</v>
      </c>
      <c r="P22" s="476"/>
      <c r="Q22" s="662">
        <f>L22+M22-N22-O22</f>
        <v>472</v>
      </c>
      <c r="R22" s="354"/>
      <c r="S22" s="354">
        <f t="shared" si="0"/>
        <v>9.3220338983050821E-2</v>
      </c>
      <c r="T22" s="354">
        <f t="shared" si="1"/>
        <v>9.3220338983050821E-2</v>
      </c>
      <c r="U22" s="605"/>
      <c r="V22" s="155"/>
      <c r="Y22" s="182"/>
    </row>
    <row r="23" spans="1:25" ht="12.75" customHeight="1">
      <c r="A23" s="528"/>
      <c r="B23" s="316"/>
      <c r="C23" s="534"/>
      <c r="D23" s="534"/>
      <c r="E23" s="588"/>
      <c r="F23" s="582"/>
      <c r="G23" s="475"/>
      <c r="H23" s="475"/>
      <c r="I23" s="475"/>
      <c r="J23" s="659"/>
      <c r="K23" s="581"/>
      <c r="L23" s="588"/>
      <c r="M23" s="475"/>
      <c r="N23" s="475"/>
      <c r="O23" s="475"/>
      <c r="P23" s="475"/>
      <c r="Q23" s="659"/>
      <c r="R23" s="353"/>
      <c r="S23" s="353"/>
      <c r="T23" s="353"/>
      <c r="U23" s="550"/>
    </row>
    <row r="24" spans="1:25" s="172" customFormat="1" ht="12.75" customHeight="1">
      <c r="A24" s="552"/>
      <c r="B24" s="553"/>
      <c r="C24" s="554" t="s">
        <v>42</v>
      </c>
      <c r="D24" s="554"/>
      <c r="E24" s="588">
        <f>Revenues!D24</f>
        <v>37</v>
      </c>
      <c r="F24" s="589"/>
      <c r="G24" s="476">
        <v>0</v>
      </c>
      <c r="H24" s="476">
        <v>0</v>
      </c>
      <c r="I24" s="476"/>
      <c r="J24" s="662">
        <f>E24-G24-H24</f>
        <v>37</v>
      </c>
      <c r="K24" s="588"/>
      <c r="L24" s="588">
        <f>Revenues!N24</f>
        <v>34</v>
      </c>
      <c r="M24" s="476">
        <v>0</v>
      </c>
      <c r="N24" s="476">
        <v>0</v>
      </c>
      <c r="O24" s="476">
        <v>0</v>
      </c>
      <c r="P24" s="476"/>
      <c r="Q24" s="662">
        <f>L24+M24-N24-O24</f>
        <v>34</v>
      </c>
      <c r="R24" s="354"/>
      <c r="S24" s="354">
        <f t="shared" si="0"/>
        <v>8.8235294117646967E-2</v>
      </c>
      <c r="T24" s="354">
        <f t="shared" si="1"/>
        <v>8.8235294117646967E-2</v>
      </c>
      <c r="U24" s="605"/>
      <c r="V24" s="552"/>
    </row>
    <row r="25" spans="1:25" s="172" customFormat="1" ht="12.75" customHeight="1">
      <c r="A25" s="552"/>
      <c r="B25" s="553"/>
      <c r="C25" s="554"/>
      <c r="D25" s="554"/>
      <c r="E25" s="588"/>
      <c r="F25" s="589"/>
      <c r="G25" s="476"/>
      <c r="H25" s="476"/>
      <c r="I25" s="476"/>
      <c r="J25" s="659"/>
      <c r="K25" s="588"/>
      <c r="L25" s="588"/>
      <c r="M25" s="476"/>
      <c r="N25" s="476"/>
      <c r="O25" s="476"/>
      <c r="P25" s="476"/>
      <c r="Q25" s="659"/>
      <c r="R25" s="354"/>
      <c r="S25" s="354"/>
      <c r="T25" s="354"/>
      <c r="U25" s="605"/>
      <c r="V25" s="552"/>
    </row>
    <row r="26" spans="1:25" s="172" customFormat="1" ht="12.75" customHeight="1">
      <c r="A26" s="552"/>
      <c r="B26" s="553"/>
      <c r="C26" s="554" t="s">
        <v>43</v>
      </c>
      <c r="D26" s="554"/>
      <c r="E26" s="664">
        <f>Revenues!D26</f>
        <v>-155</v>
      </c>
      <c r="F26" s="589"/>
      <c r="G26" s="476">
        <v>0</v>
      </c>
      <c r="H26" s="476">
        <v>0</v>
      </c>
      <c r="I26" s="476"/>
      <c r="J26" s="662">
        <f>E26-G26-H26</f>
        <v>-155</v>
      </c>
      <c r="K26" s="588"/>
      <c r="L26" s="664">
        <f>Revenues!N26</f>
        <v>-171</v>
      </c>
      <c r="M26" s="476">
        <v>0</v>
      </c>
      <c r="N26" s="476">
        <v>0</v>
      </c>
      <c r="O26" s="476">
        <v>0</v>
      </c>
      <c r="P26" s="476"/>
      <c r="Q26" s="662">
        <f>L26+M26-N26-O26</f>
        <v>-171</v>
      </c>
      <c r="R26" s="354"/>
      <c r="S26" s="354">
        <f t="shared" si="0"/>
        <v>-9.3567251461988299E-2</v>
      </c>
      <c r="T26" s="354">
        <f t="shared" si="1"/>
        <v>-9.3567251461988299E-2</v>
      </c>
      <c r="U26" s="605"/>
      <c r="V26" s="552"/>
    </row>
    <row r="27" spans="1:25" ht="12.75" customHeight="1">
      <c r="A27" s="528"/>
      <c r="B27" s="316"/>
      <c r="C27" s="534"/>
      <c r="D27" s="534"/>
      <c r="E27" s="588"/>
      <c r="F27" s="582"/>
      <c r="G27" s="475"/>
      <c r="H27" s="475"/>
      <c r="I27" s="475"/>
      <c r="J27" s="660"/>
      <c r="K27" s="581"/>
      <c r="L27" s="588"/>
      <c r="M27" s="475"/>
      <c r="N27" s="475"/>
      <c r="O27" s="475"/>
      <c r="P27" s="475"/>
      <c r="Q27" s="660"/>
      <c r="R27" s="353"/>
      <c r="S27" s="353"/>
      <c r="T27" s="353"/>
      <c r="U27" s="550"/>
    </row>
    <row r="28" spans="1:25" s="172" customFormat="1" ht="12.75" customHeight="1">
      <c r="A28" s="155"/>
      <c r="B28" s="142"/>
      <c r="C28" s="554" t="s">
        <v>488</v>
      </c>
      <c r="D28" s="554"/>
      <c r="E28" s="588">
        <f>Revenues!D28</f>
        <v>6383</v>
      </c>
      <c r="F28" s="589"/>
      <c r="G28" s="476">
        <f>G9+G22+G20+G24+G26</f>
        <v>9</v>
      </c>
      <c r="H28" s="476">
        <f>H9+H22+H20+H24+H26</f>
        <v>62</v>
      </c>
      <c r="I28" s="476"/>
      <c r="J28" s="660">
        <f>E28-G28-H28</f>
        <v>6312</v>
      </c>
      <c r="K28" s="588"/>
      <c r="L28" s="588">
        <f>Revenues!N28</f>
        <v>6525</v>
      </c>
      <c r="M28" s="476">
        <f>M9+M22+M20+M24+M26</f>
        <v>-64</v>
      </c>
      <c r="N28" s="476">
        <f>N9+N22+N20+N24+N26</f>
        <v>81</v>
      </c>
      <c r="O28" s="476">
        <f>O9+O22+O20+O24+O26</f>
        <v>70</v>
      </c>
      <c r="P28" s="476"/>
      <c r="Q28" s="660">
        <f>L28+M28-N28-O28</f>
        <v>6310</v>
      </c>
      <c r="R28" s="354"/>
      <c r="S28" s="354">
        <f t="shared" si="0"/>
        <v>-2.1762452107279673E-2</v>
      </c>
      <c r="T28" s="354">
        <f t="shared" si="1"/>
        <v>3.1695721077662498E-4</v>
      </c>
      <c r="U28" s="605"/>
      <c r="V28" s="155"/>
    </row>
    <row r="29" spans="1:25" ht="12.75" customHeight="1">
      <c r="A29" s="152"/>
      <c r="B29" s="163"/>
      <c r="C29" s="534"/>
      <c r="D29" s="534"/>
      <c r="E29" s="540"/>
      <c r="F29" s="541"/>
      <c r="G29" s="541"/>
      <c r="H29" s="541"/>
      <c r="I29" s="541"/>
      <c r="J29" s="542"/>
      <c r="K29" s="540"/>
      <c r="L29" s="540"/>
      <c r="M29" s="723"/>
      <c r="N29" s="723"/>
      <c r="O29" s="723"/>
      <c r="P29" s="541"/>
      <c r="Q29" s="542"/>
      <c r="R29" s="543"/>
      <c r="S29" s="543"/>
      <c r="T29" s="543"/>
      <c r="U29" s="555"/>
      <c r="V29" s="152"/>
    </row>
    <row r="30" spans="1:25" ht="9" customHeight="1">
      <c r="A30" s="152"/>
      <c r="B30" s="152"/>
      <c r="C30" s="152"/>
      <c r="D30" s="152"/>
      <c r="E30" s="488"/>
      <c r="F30" s="488"/>
      <c r="G30" s="488"/>
      <c r="H30" s="655"/>
      <c r="I30" s="488"/>
      <c r="J30" s="488"/>
      <c r="K30" s="488"/>
      <c r="L30" s="488"/>
      <c r="M30" s="488"/>
      <c r="N30" s="488"/>
      <c r="O30" s="655"/>
      <c r="P30" s="488"/>
      <c r="Q30" s="488"/>
      <c r="R30" s="152"/>
      <c r="S30" s="153"/>
      <c r="T30" s="912"/>
      <c r="U30" s="152"/>
      <c r="V30" s="152"/>
    </row>
    <row r="31" spans="1:25" ht="14.25">
      <c r="A31" s="168"/>
      <c r="B31" s="184" t="s">
        <v>370</v>
      </c>
      <c r="C31" s="168"/>
      <c r="D31" s="168"/>
      <c r="E31" s="168"/>
      <c r="F31" s="168"/>
      <c r="G31" s="168"/>
      <c r="H31" s="169"/>
      <c r="I31" s="169"/>
      <c r="J31" s="168"/>
      <c r="K31" s="188"/>
      <c r="L31" s="168"/>
      <c r="M31" s="168"/>
      <c r="N31" s="168"/>
      <c r="O31" s="168"/>
      <c r="P31" s="168"/>
      <c r="Q31" s="188"/>
      <c r="R31" s="183"/>
      <c r="S31" s="796"/>
      <c r="T31" s="796"/>
      <c r="U31" s="183"/>
      <c r="V31" s="183"/>
    </row>
    <row r="32" spans="1:25" ht="14.25">
      <c r="A32" s="168"/>
      <c r="B32" s="722" t="s">
        <v>537</v>
      </c>
      <c r="C32" s="719"/>
      <c r="D32" s="719"/>
      <c r="E32" s="719"/>
      <c r="F32" s="719"/>
      <c r="G32" s="719"/>
      <c r="H32" s="720"/>
      <c r="I32" s="720"/>
      <c r="J32" s="168"/>
      <c r="K32" s="188"/>
      <c r="L32" s="168"/>
      <c r="M32" s="168"/>
      <c r="N32" s="168"/>
      <c r="O32" s="168"/>
      <c r="P32" s="168"/>
      <c r="Q32" s="188"/>
      <c r="R32" s="183"/>
      <c r="S32" s="796"/>
      <c r="T32" s="796"/>
      <c r="U32" s="183"/>
      <c r="V32" s="183"/>
    </row>
    <row r="33" spans="1:22" s="183" customFormat="1">
      <c r="E33" s="585"/>
      <c r="F33" s="585"/>
      <c r="G33" s="585"/>
      <c r="H33" s="656"/>
      <c r="I33" s="585"/>
      <c r="J33" s="585"/>
      <c r="K33" s="585"/>
      <c r="L33" s="585"/>
      <c r="M33" s="585"/>
      <c r="N33" s="585"/>
      <c r="O33" s="656"/>
      <c r="P33" s="585"/>
      <c r="Q33" s="585"/>
      <c r="S33" s="796"/>
      <c r="T33" s="796"/>
    </row>
    <row r="34" spans="1:22" ht="9" customHeight="1">
      <c r="A34" s="152"/>
      <c r="B34" s="152"/>
      <c r="C34" s="152"/>
      <c r="D34" s="152"/>
      <c r="E34" s="488"/>
      <c r="F34" s="488"/>
      <c r="G34" s="488"/>
      <c r="H34" s="655"/>
      <c r="I34" s="488"/>
      <c r="J34" s="488"/>
      <c r="K34" s="488"/>
      <c r="L34" s="488"/>
      <c r="M34" s="488"/>
      <c r="N34" s="488"/>
      <c r="O34" s="655"/>
      <c r="P34" s="488"/>
      <c r="Q34" s="488"/>
      <c r="R34" s="152"/>
      <c r="S34" s="153"/>
      <c r="T34" s="909"/>
      <c r="U34" s="152"/>
      <c r="V34" s="152"/>
    </row>
    <row r="35" spans="1:22" ht="12.75">
      <c r="A35" s="155"/>
      <c r="B35" s="160"/>
      <c r="C35" s="536" t="s">
        <v>49</v>
      </c>
      <c r="D35" s="539"/>
      <c r="E35" s="640" t="s">
        <v>541</v>
      </c>
      <c r="F35" s="657"/>
      <c r="G35" s="644" t="s">
        <v>314</v>
      </c>
      <c r="H35" s="587" t="s">
        <v>51</v>
      </c>
      <c r="I35" s="644" t="s">
        <v>318</v>
      </c>
      <c r="J35" s="643" t="s">
        <v>541</v>
      </c>
      <c r="K35" s="646"/>
      <c r="L35" s="640" t="s">
        <v>542</v>
      </c>
      <c r="M35" s="644" t="s">
        <v>315</v>
      </c>
      <c r="N35" s="644" t="s">
        <v>314</v>
      </c>
      <c r="O35" s="587" t="s">
        <v>51</v>
      </c>
      <c r="P35" s="644" t="s">
        <v>318</v>
      </c>
      <c r="Q35" s="643" t="s">
        <v>542</v>
      </c>
      <c r="R35" s="652"/>
      <c r="S35" s="910" t="s">
        <v>514</v>
      </c>
      <c r="T35" s="910" t="s">
        <v>514</v>
      </c>
      <c r="U35" s="653"/>
      <c r="V35" s="155"/>
    </row>
    <row r="36" spans="1:22" ht="12.75">
      <c r="A36" s="155"/>
      <c r="B36" s="160"/>
      <c r="C36" s="537" t="s">
        <v>331</v>
      </c>
      <c r="D36" s="538"/>
      <c r="E36" s="586" t="s">
        <v>316</v>
      </c>
      <c r="F36" s="657"/>
      <c r="G36" s="587" t="s">
        <v>317</v>
      </c>
      <c r="H36" s="587" t="s">
        <v>326</v>
      </c>
      <c r="I36" s="587"/>
      <c r="J36" s="548" t="s">
        <v>349</v>
      </c>
      <c r="K36" s="646"/>
      <c r="L36" s="545" t="s">
        <v>316</v>
      </c>
      <c r="M36" s="547" t="s">
        <v>444</v>
      </c>
      <c r="N36" s="587" t="s">
        <v>317</v>
      </c>
      <c r="O36" s="587" t="s">
        <v>326</v>
      </c>
      <c r="P36" s="587"/>
      <c r="Q36" s="548" t="s">
        <v>349</v>
      </c>
      <c r="R36" s="652"/>
      <c r="S36" s="910" t="s">
        <v>316</v>
      </c>
      <c r="T36" s="910" t="s">
        <v>319</v>
      </c>
      <c r="U36" s="653"/>
      <c r="V36" s="155"/>
    </row>
    <row r="37" spans="1:22" ht="12.75">
      <c r="A37" s="152"/>
      <c r="B37" s="163"/>
      <c r="C37" s="163"/>
      <c r="D37" s="163"/>
      <c r="E37" s="529"/>
      <c r="F37" s="530"/>
      <c r="G37" s="530"/>
      <c r="H37" s="530"/>
      <c r="I37" s="530"/>
      <c r="J37" s="531"/>
      <c r="K37" s="529"/>
      <c r="L37" s="529"/>
      <c r="M37" s="530"/>
      <c r="N37" s="530"/>
      <c r="O37" s="530"/>
      <c r="P37" s="530"/>
      <c r="Q37" s="531"/>
      <c r="R37" s="532"/>
      <c r="S37" s="911"/>
      <c r="T37" s="533"/>
      <c r="U37" s="527"/>
      <c r="V37" s="152"/>
    </row>
    <row r="38" spans="1:22" ht="12.75" customHeight="1">
      <c r="A38" s="152"/>
      <c r="B38" s="163"/>
      <c r="C38" s="534" t="s">
        <v>38</v>
      </c>
      <c r="D38" s="534"/>
      <c r="E38" s="663">
        <f>'Profit &amp; Margin'!D65</f>
        <v>638</v>
      </c>
      <c r="F38" s="582"/>
      <c r="G38" s="475">
        <v>0</v>
      </c>
      <c r="H38" s="475">
        <v>16</v>
      </c>
      <c r="I38" s="475">
        <v>0</v>
      </c>
      <c r="J38" s="661">
        <f>E38-G38-H38-I38</f>
        <v>622</v>
      </c>
      <c r="K38" s="581"/>
      <c r="L38" s="663">
        <f>'Profit &amp; Margin'!N65</f>
        <v>635</v>
      </c>
      <c r="M38" s="475">
        <v>0</v>
      </c>
      <c r="N38" s="475">
        <v>0</v>
      </c>
      <c r="O38" s="475">
        <v>0</v>
      </c>
      <c r="P38" s="475">
        <v>0</v>
      </c>
      <c r="Q38" s="661">
        <f>L38+M38-N38-O38-P38</f>
        <v>635</v>
      </c>
      <c r="R38" s="353"/>
      <c r="S38" s="353">
        <f>E38/L38-1</f>
        <v>4.7244094488188004E-3</v>
      </c>
      <c r="T38" s="353">
        <f>J38/Q38-1</f>
        <v>-2.0472440944881876E-2</v>
      </c>
      <c r="U38" s="550"/>
      <c r="V38" s="152"/>
    </row>
    <row r="39" spans="1:22" ht="12.75" customHeight="1">
      <c r="A39" s="152"/>
      <c r="B39" s="163"/>
      <c r="C39" s="534" t="s">
        <v>39</v>
      </c>
      <c r="D39" s="534"/>
      <c r="E39" s="663">
        <f>'Profit &amp; Margin'!D66</f>
        <v>134</v>
      </c>
      <c r="F39" s="582"/>
      <c r="G39" s="475">
        <v>0</v>
      </c>
      <c r="H39" s="475">
        <v>0</v>
      </c>
      <c r="I39" s="475">
        <v>0</v>
      </c>
      <c r="J39" s="661">
        <f>E39-G39-H39-I39</f>
        <v>134</v>
      </c>
      <c r="K39" s="581"/>
      <c r="L39" s="663">
        <f>'Profit &amp; Margin'!N66</f>
        <v>121</v>
      </c>
      <c r="M39" s="475">
        <v>-9</v>
      </c>
      <c r="N39" s="475">
        <v>0</v>
      </c>
      <c r="O39" s="475">
        <v>0</v>
      </c>
      <c r="P39" s="475">
        <v>0</v>
      </c>
      <c r="Q39" s="661">
        <f>L39+M39-N39-O39-P39</f>
        <v>112</v>
      </c>
      <c r="R39" s="353"/>
      <c r="S39" s="400">
        <f t="shared" ref="S39:S59" si="2">E39/L39-1</f>
        <v>0.10743801652892571</v>
      </c>
      <c r="T39" s="400">
        <f t="shared" ref="T39:T59" si="3">J39/Q39-1</f>
        <v>0.1964285714285714</v>
      </c>
      <c r="U39" s="550"/>
      <c r="V39" s="152"/>
    </row>
    <row r="40" spans="1:22" s="172" customFormat="1" ht="12.75" customHeight="1">
      <c r="A40" s="155"/>
      <c r="B40" s="142"/>
      <c r="C40" s="534" t="s">
        <v>48</v>
      </c>
      <c r="D40" s="534"/>
      <c r="E40" s="663">
        <f>'Profit &amp; Margin'!D67</f>
        <v>-10</v>
      </c>
      <c r="F40" s="582"/>
      <c r="G40" s="475">
        <v>0</v>
      </c>
      <c r="H40" s="475">
        <v>0</v>
      </c>
      <c r="I40" s="475">
        <v>0</v>
      </c>
      <c r="J40" s="661">
        <f>E40-G40-H40-I40</f>
        <v>-10</v>
      </c>
      <c r="K40" s="581"/>
      <c r="L40" s="663">
        <f>'Profit &amp; Margin'!N67</f>
        <v>-6</v>
      </c>
      <c r="M40" s="475">
        <v>0</v>
      </c>
      <c r="N40" s="475">
        <v>0</v>
      </c>
      <c r="O40" s="475">
        <v>0</v>
      </c>
      <c r="P40" s="475">
        <v>-2</v>
      </c>
      <c r="Q40" s="661">
        <f>L40+M40-N40-O40-P40</f>
        <v>-4</v>
      </c>
      <c r="R40" s="353"/>
      <c r="S40" s="400">
        <f t="shared" si="2"/>
        <v>0.66666666666666674</v>
      </c>
      <c r="T40" s="400" t="s">
        <v>575</v>
      </c>
      <c r="U40" s="550"/>
      <c r="V40" s="155"/>
    </row>
    <row r="41" spans="1:22" s="172" customFormat="1" ht="12.75" customHeight="1">
      <c r="A41" s="155"/>
      <c r="B41" s="142"/>
      <c r="C41" s="534" t="s">
        <v>478</v>
      </c>
      <c r="D41" s="534"/>
      <c r="E41" s="663">
        <f>'Profit &amp; Margin'!D68</f>
        <v>-1</v>
      </c>
      <c r="F41" s="582"/>
      <c r="G41" s="475">
        <v>0</v>
      </c>
      <c r="H41" s="475">
        <v>0</v>
      </c>
      <c r="I41" s="475">
        <v>0</v>
      </c>
      <c r="J41" s="661">
        <f>E41-G41-H41-I41</f>
        <v>-1</v>
      </c>
      <c r="K41" s="581"/>
      <c r="L41" s="663">
        <f>'Profit &amp; Margin'!N68</f>
        <v>0</v>
      </c>
      <c r="M41" s="475">
        <v>0</v>
      </c>
      <c r="N41" s="475">
        <v>0</v>
      </c>
      <c r="O41" s="475">
        <v>0</v>
      </c>
      <c r="P41" s="475">
        <v>0</v>
      </c>
      <c r="Q41" s="661">
        <f>L41+M41-N41-O41-P41</f>
        <v>0</v>
      </c>
      <c r="R41" s="353"/>
      <c r="S41" s="353" t="s">
        <v>574</v>
      </c>
      <c r="T41" s="353" t="s">
        <v>574</v>
      </c>
      <c r="U41" s="550"/>
      <c r="V41" s="155"/>
    </row>
    <row r="42" spans="1:22" s="172" customFormat="1" ht="12.75" customHeight="1">
      <c r="A42" s="155"/>
      <c r="B42" s="142"/>
      <c r="C42" s="535" t="s">
        <v>40</v>
      </c>
      <c r="D42" s="535"/>
      <c r="E42" s="588">
        <f>'Profit &amp; Margin'!D69</f>
        <v>761</v>
      </c>
      <c r="F42" s="584"/>
      <c r="G42" s="476">
        <f>G38+G39+G40+G41</f>
        <v>0</v>
      </c>
      <c r="H42" s="476">
        <f>H38+H39+H40+H41</f>
        <v>16</v>
      </c>
      <c r="I42" s="476">
        <f>I38+I39+I40+I41</f>
        <v>0</v>
      </c>
      <c r="J42" s="660">
        <f>J38+J39+J40+J41</f>
        <v>745</v>
      </c>
      <c r="K42" s="583"/>
      <c r="L42" s="588">
        <f>'Profit &amp; Margin'!N69</f>
        <v>750</v>
      </c>
      <c r="M42" s="476">
        <f>M38+M39+M40+M41</f>
        <v>-9</v>
      </c>
      <c r="N42" s="476">
        <f>N38+N39+N40+N41</f>
        <v>0</v>
      </c>
      <c r="O42" s="476">
        <f>O38+O39+O40+O41</f>
        <v>0</v>
      </c>
      <c r="P42" s="476">
        <f>P38+P39+P40+P41</f>
        <v>-2</v>
      </c>
      <c r="Q42" s="660">
        <f>Q38+Q39+Q40+Q41</f>
        <v>743</v>
      </c>
      <c r="R42" s="525"/>
      <c r="S42" s="354">
        <f t="shared" si="2"/>
        <v>1.4666666666666606E-2</v>
      </c>
      <c r="T42" s="354">
        <f t="shared" si="3"/>
        <v>2.6917900403768957E-3</v>
      </c>
      <c r="U42" s="551"/>
      <c r="V42" s="155"/>
    </row>
    <row r="43" spans="1:22" s="172" customFormat="1" ht="12.75" customHeight="1">
      <c r="A43" s="155"/>
      <c r="B43" s="142"/>
      <c r="C43" s="535"/>
      <c r="D43" s="535"/>
      <c r="E43" s="588"/>
      <c r="F43" s="584"/>
      <c r="G43" s="476"/>
      <c r="H43" s="476"/>
      <c r="I43" s="476"/>
      <c r="J43" s="660"/>
      <c r="K43" s="583"/>
      <c r="L43" s="588"/>
      <c r="M43" s="476"/>
      <c r="N43" s="476"/>
      <c r="O43" s="476"/>
      <c r="P43" s="476"/>
      <c r="Q43" s="660"/>
      <c r="R43" s="525"/>
      <c r="S43" s="354"/>
      <c r="T43" s="354"/>
      <c r="U43" s="551"/>
      <c r="V43" s="155"/>
    </row>
    <row r="44" spans="1:22" ht="12.75" customHeight="1">
      <c r="A44" s="152"/>
      <c r="B44" s="163"/>
      <c r="C44" s="534" t="s">
        <v>421</v>
      </c>
      <c r="D44" s="534"/>
      <c r="E44" s="663">
        <f>'Profit &amp; Margin'!D71</f>
        <v>228</v>
      </c>
      <c r="F44" s="582"/>
      <c r="G44" s="475">
        <v>0</v>
      </c>
      <c r="H44" s="475">
        <v>7</v>
      </c>
      <c r="I44" s="475">
        <v>-1</v>
      </c>
      <c r="J44" s="661">
        <f>E44-G44-H44-I44</f>
        <v>222</v>
      </c>
      <c r="K44" s="581"/>
      <c r="L44" s="663">
        <f>'Profit &amp; Margin'!N71</f>
        <v>286</v>
      </c>
      <c r="M44" s="475">
        <v>-9</v>
      </c>
      <c r="N44" s="475">
        <v>0</v>
      </c>
      <c r="O44" s="475">
        <v>0</v>
      </c>
      <c r="P44" s="475">
        <v>0</v>
      </c>
      <c r="Q44" s="661">
        <f>L44+M44-N44-O44-P44</f>
        <v>277</v>
      </c>
      <c r="R44" s="353"/>
      <c r="S44" s="400">
        <f t="shared" si="2"/>
        <v>-0.20279720279720281</v>
      </c>
      <c r="T44" s="400">
        <f t="shared" si="3"/>
        <v>-0.19855595667870041</v>
      </c>
      <c r="U44" s="550"/>
      <c r="V44" s="152"/>
    </row>
    <row r="45" spans="1:22" s="202" customFormat="1" ht="12.75" customHeight="1">
      <c r="A45" s="197"/>
      <c r="B45" s="307"/>
      <c r="C45" s="534" t="s">
        <v>422</v>
      </c>
      <c r="D45" s="534"/>
      <c r="E45" s="663">
        <f>'Profit &amp; Margin'!D72</f>
        <v>186</v>
      </c>
      <c r="F45" s="582"/>
      <c r="G45" s="475">
        <v>0</v>
      </c>
      <c r="H45" s="475">
        <v>0</v>
      </c>
      <c r="I45" s="475">
        <v>-21</v>
      </c>
      <c r="J45" s="661">
        <f>E45-G45-H45-I45</f>
        <v>207</v>
      </c>
      <c r="K45" s="581"/>
      <c r="L45" s="663">
        <f>'Profit &amp; Margin'!N72</f>
        <v>265</v>
      </c>
      <c r="M45" s="475">
        <v>0</v>
      </c>
      <c r="N45" s="475">
        <v>0</v>
      </c>
      <c r="O45" s="475">
        <v>11</v>
      </c>
      <c r="P45" s="475">
        <v>-1</v>
      </c>
      <c r="Q45" s="661">
        <f>L45+M45-N45-O45-P45</f>
        <v>255</v>
      </c>
      <c r="R45" s="353"/>
      <c r="S45" s="400">
        <f t="shared" si="2"/>
        <v>-0.29811320754716986</v>
      </c>
      <c r="T45" s="400">
        <f t="shared" si="3"/>
        <v>-0.18823529411764706</v>
      </c>
      <c r="U45" s="550"/>
      <c r="V45" s="197"/>
    </row>
    <row r="46" spans="1:22" ht="12.75" customHeight="1">
      <c r="A46" s="152"/>
      <c r="B46" s="163"/>
      <c r="C46" s="534" t="s">
        <v>41</v>
      </c>
      <c r="D46" s="534"/>
      <c r="E46" s="663">
        <f>'Profit &amp; Margin'!D73</f>
        <v>397</v>
      </c>
      <c r="F46" s="582"/>
      <c r="G46" s="475">
        <v>0</v>
      </c>
      <c r="H46" s="475">
        <v>0</v>
      </c>
      <c r="I46" s="475">
        <v>-12</v>
      </c>
      <c r="J46" s="661">
        <f>E46-G46-H46-I46</f>
        <v>409</v>
      </c>
      <c r="K46" s="581"/>
      <c r="L46" s="663">
        <f>'Profit &amp; Margin'!N73</f>
        <v>397</v>
      </c>
      <c r="M46" s="475">
        <v>-5</v>
      </c>
      <c r="N46" s="475">
        <v>0</v>
      </c>
      <c r="O46" s="475">
        <v>10</v>
      </c>
      <c r="P46" s="475">
        <v>0</v>
      </c>
      <c r="Q46" s="661">
        <f>L46+M46-N46-O46-P46</f>
        <v>382</v>
      </c>
      <c r="R46" s="353"/>
      <c r="S46" s="353">
        <f t="shared" si="2"/>
        <v>0</v>
      </c>
      <c r="T46" s="353">
        <f t="shared" si="3"/>
        <v>7.0680628272251411E-2</v>
      </c>
      <c r="U46" s="550"/>
      <c r="V46" s="152"/>
    </row>
    <row r="47" spans="1:22" ht="12.75" customHeight="1">
      <c r="A47" s="152"/>
      <c r="B47" s="163"/>
      <c r="C47" s="171" t="s">
        <v>429</v>
      </c>
      <c r="D47" s="534"/>
      <c r="E47" s="663">
        <f>'Profit &amp; Margin'!D74</f>
        <v>732</v>
      </c>
      <c r="F47" s="582"/>
      <c r="G47" s="475">
        <v>-1</v>
      </c>
      <c r="H47" s="475">
        <v>45</v>
      </c>
      <c r="I47" s="475">
        <v>-17</v>
      </c>
      <c r="J47" s="661">
        <f>E47-G47-H47-I47</f>
        <v>705</v>
      </c>
      <c r="K47" s="581"/>
      <c r="L47" s="663">
        <f>'Profit &amp; Margin'!N74</f>
        <v>850</v>
      </c>
      <c r="M47" s="475">
        <v>-1</v>
      </c>
      <c r="N47" s="475">
        <v>0</v>
      </c>
      <c r="O47" s="475">
        <v>44</v>
      </c>
      <c r="P47" s="475">
        <v>0</v>
      </c>
      <c r="Q47" s="661">
        <f>L47+M47-N47-O47-P47</f>
        <v>805</v>
      </c>
      <c r="R47" s="353"/>
      <c r="S47" s="400">
        <f t="shared" si="2"/>
        <v>-0.13882352941176468</v>
      </c>
      <c r="T47" s="400">
        <f t="shared" si="3"/>
        <v>-0.12422360248447206</v>
      </c>
      <c r="U47" s="550"/>
      <c r="V47" s="152"/>
    </row>
    <row r="48" spans="1:22" ht="12.75" customHeight="1">
      <c r="A48" s="152"/>
      <c r="B48" s="163"/>
      <c r="C48" s="534" t="s">
        <v>478</v>
      </c>
      <c r="D48" s="534"/>
      <c r="E48" s="663">
        <f>'Profit &amp; Margin'!D75</f>
        <v>-8</v>
      </c>
      <c r="F48" s="582"/>
      <c r="G48" s="475">
        <v>0</v>
      </c>
      <c r="H48" s="475">
        <v>0</v>
      </c>
      <c r="I48" s="475">
        <v>-3</v>
      </c>
      <c r="J48" s="661">
        <f>E48-G48-H48-I48</f>
        <v>-5</v>
      </c>
      <c r="K48" s="581"/>
      <c r="L48" s="663">
        <f>'Profit &amp; Margin'!N75</f>
        <v>-9</v>
      </c>
      <c r="M48" s="475">
        <v>0</v>
      </c>
      <c r="N48" s="475">
        <v>0</v>
      </c>
      <c r="O48" s="475">
        <v>0</v>
      </c>
      <c r="P48" s="475">
        <v>-1</v>
      </c>
      <c r="Q48" s="661">
        <f>L48+M48-N48-O48-P48</f>
        <v>-8</v>
      </c>
      <c r="R48" s="353"/>
      <c r="S48" s="400">
        <f t="shared" si="2"/>
        <v>-0.11111111111111116</v>
      </c>
      <c r="T48" s="400">
        <f t="shared" si="3"/>
        <v>-0.375</v>
      </c>
      <c r="U48" s="550"/>
      <c r="V48" s="152"/>
    </row>
    <row r="49" spans="1:25" s="172" customFormat="1" ht="12.75" customHeight="1">
      <c r="A49" s="155"/>
      <c r="B49" s="142"/>
      <c r="C49" s="535" t="s">
        <v>269</v>
      </c>
      <c r="D49" s="535"/>
      <c r="E49" s="588">
        <f>'Profit &amp; Margin'!D76</f>
        <v>1535</v>
      </c>
      <c r="F49" s="584"/>
      <c r="G49" s="476">
        <f>G44+G45+G46+G47+G48</f>
        <v>-1</v>
      </c>
      <c r="H49" s="476">
        <f>H44+H45+H46+H47+H48</f>
        <v>52</v>
      </c>
      <c r="I49" s="476">
        <f>I44+I45+I46+I47+I48</f>
        <v>-54</v>
      </c>
      <c r="J49" s="660">
        <f>J44+J45+J46+J47+J48</f>
        <v>1538</v>
      </c>
      <c r="K49" s="583"/>
      <c r="L49" s="588">
        <f>'Profit &amp; Margin'!N76</f>
        <v>1789</v>
      </c>
      <c r="M49" s="476">
        <f>M44+M45+M46+M47+M48</f>
        <v>-15</v>
      </c>
      <c r="N49" s="476">
        <f>N44+N45+N46+N47+N48</f>
        <v>0</v>
      </c>
      <c r="O49" s="476">
        <f>O44+O45+O46+O47+O48</f>
        <v>65</v>
      </c>
      <c r="P49" s="476">
        <f>P44+P45+P46+P47+P48</f>
        <v>-2</v>
      </c>
      <c r="Q49" s="660">
        <f>Q44+Q45+Q46+Q47+Q48</f>
        <v>1711</v>
      </c>
      <c r="R49" s="525"/>
      <c r="S49" s="1002">
        <f t="shared" si="2"/>
        <v>-0.14197875908328672</v>
      </c>
      <c r="T49" s="1002">
        <f t="shared" si="3"/>
        <v>-0.10111046171829341</v>
      </c>
      <c r="U49" s="551"/>
      <c r="V49" s="155"/>
    </row>
    <row r="50" spans="1:25" s="172" customFormat="1" ht="12.75" customHeight="1">
      <c r="A50" s="155"/>
      <c r="B50" s="142"/>
      <c r="C50" s="534"/>
      <c r="D50" s="534"/>
      <c r="E50" s="581"/>
      <c r="F50" s="582"/>
      <c r="G50" s="475"/>
      <c r="H50" s="475"/>
      <c r="I50" s="475"/>
      <c r="J50" s="659"/>
      <c r="K50" s="581"/>
      <c r="L50" s="581"/>
      <c r="M50" s="475"/>
      <c r="N50" s="475"/>
      <c r="O50" s="475"/>
      <c r="P50" s="475"/>
      <c r="Q50" s="659"/>
      <c r="R50" s="353"/>
      <c r="S50" s="353"/>
      <c r="T50" s="353"/>
      <c r="U50" s="550"/>
      <c r="V50" s="155"/>
    </row>
    <row r="51" spans="1:25" ht="12.75" customHeight="1">
      <c r="A51" s="155"/>
      <c r="B51" s="142"/>
      <c r="C51" s="534" t="s">
        <v>473</v>
      </c>
      <c r="D51" s="534"/>
      <c r="E51" s="663">
        <f>'Profit &amp; Margin'!D78</f>
        <v>28</v>
      </c>
      <c r="F51" s="582"/>
      <c r="G51" s="475">
        <v>0</v>
      </c>
      <c r="H51" s="475">
        <v>18</v>
      </c>
      <c r="I51" s="475">
        <v>-4</v>
      </c>
      <c r="J51" s="661">
        <f>E51-G51-H51-I51</f>
        <v>14</v>
      </c>
      <c r="K51" s="581"/>
      <c r="L51" s="663">
        <f>'Profit &amp; Margin'!N78</f>
        <v>46</v>
      </c>
      <c r="M51" s="475">
        <v>0</v>
      </c>
      <c r="N51" s="475">
        <v>4</v>
      </c>
      <c r="O51" s="475">
        <v>15</v>
      </c>
      <c r="P51" s="475">
        <v>-12</v>
      </c>
      <c r="Q51" s="661">
        <f>L51+M51-N51-O51-P51</f>
        <v>39</v>
      </c>
      <c r="R51" s="353"/>
      <c r="S51" s="400">
        <f t="shared" si="2"/>
        <v>-0.39130434782608692</v>
      </c>
      <c r="T51" s="400">
        <f t="shared" si="3"/>
        <v>-0.64102564102564097</v>
      </c>
      <c r="U51" s="550"/>
      <c r="V51" s="155"/>
    </row>
    <row r="52" spans="1:25" ht="12.75" customHeight="1">
      <c r="A52" s="152"/>
      <c r="B52" s="163"/>
      <c r="C52" s="534" t="s">
        <v>77</v>
      </c>
      <c r="D52" s="534"/>
      <c r="E52" s="663">
        <f>'Profit &amp; Margin'!D79</f>
        <v>0</v>
      </c>
      <c r="F52" s="582"/>
      <c r="G52" s="475">
        <v>0</v>
      </c>
      <c r="H52" s="475">
        <v>0</v>
      </c>
      <c r="I52" s="475">
        <v>0</v>
      </c>
      <c r="J52" s="661">
        <f>E52-G52-H52-I52</f>
        <v>0</v>
      </c>
      <c r="K52" s="581"/>
      <c r="L52" s="663">
        <f>'Profit &amp; Margin'!N79</f>
        <v>1</v>
      </c>
      <c r="M52" s="475">
        <v>0</v>
      </c>
      <c r="N52" s="475">
        <v>0</v>
      </c>
      <c r="O52" s="475">
        <v>0</v>
      </c>
      <c r="P52" s="475">
        <v>0</v>
      </c>
      <c r="Q52" s="661">
        <f>L52+M52-N52-O52-P52</f>
        <v>1</v>
      </c>
      <c r="R52" s="353"/>
      <c r="S52" s="400">
        <f t="shared" si="2"/>
        <v>-1</v>
      </c>
      <c r="T52" s="400">
        <f t="shared" si="3"/>
        <v>-1</v>
      </c>
      <c r="U52" s="550"/>
      <c r="V52" s="152"/>
    </row>
    <row r="53" spans="1:25" s="172" customFormat="1" ht="12.75" customHeight="1">
      <c r="A53" s="552"/>
      <c r="B53" s="553"/>
      <c r="C53" s="535" t="s">
        <v>212</v>
      </c>
      <c r="D53" s="535"/>
      <c r="E53" s="588">
        <f>'Profit &amp; Margin'!D80</f>
        <v>1563</v>
      </c>
      <c r="F53" s="584"/>
      <c r="G53" s="476">
        <f>G49+G51+G52</f>
        <v>-1</v>
      </c>
      <c r="H53" s="476">
        <f>H49+H51+H52</f>
        <v>70</v>
      </c>
      <c r="I53" s="476">
        <f>I49+I51+I52</f>
        <v>-58</v>
      </c>
      <c r="J53" s="660">
        <f>J49+J51+J52</f>
        <v>1552</v>
      </c>
      <c r="K53" s="583"/>
      <c r="L53" s="588">
        <f>'Profit &amp; Margin'!N80</f>
        <v>1836</v>
      </c>
      <c r="M53" s="476">
        <f>M49+M51+M52</f>
        <v>-15</v>
      </c>
      <c r="N53" s="476">
        <f>N49+N51+N52</f>
        <v>4</v>
      </c>
      <c r="O53" s="476">
        <f>O49+O51+O52</f>
        <v>80</v>
      </c>
      <c r="P53" s="476">
        <f>P49+P51+P52</f>
        <v>-14</v>
      </c>
      <c r="Q53" s="660">
        <f>Q49+Q51+Q52</f>
        <v>1751</v>
      </c>
      <c r="R53" s="525"/>
      <c r="S53" s="1002">
        <f t="shared" si="2"/>
        <v>-0.14869281045751637</v>
      </c>
      <c r="T53" s="1002">
        <f t="shared" si="3"/>
        <v>-0.11364934323243858</v>
      </c>
      <c r="U53" s="551"/>
      <c r="V53" s="552"/>
    </row>
    <row r="54" spans="1:25" ht="12.75" customHeight="1">
      <c r="A54" s="528"/>
      <c r="B54" s="316"/>
      <c r="C54" s="534"/>
      <c r="D54" s="534"/>
      <c r="E54" s="588"/>
      <c r="F54" s="582"/>
      <c r="G54" s="475"/>
      <c r="H54" s="475"/>
      <c r="I54" s="475"/>
      <c r="J54" s="659"/>
      <c r="K54" s="581"/>
      <c r="L54" s="581"/>
      <c r="M54" s="475"/>
      <c r="N54" s="475"/>
      <c r="O54" s="475"/>
      <c r="P54" s="475"/>
      <c r="Q54" s="659"/>
      <c r="R54" s="353"/>
      <c r="S54" s="353"/>
      <c r="T54" s="353"/>
      <c r="U54" s="550"/>
    </row>
    <row r="55" spans="1:25" s="172" customFormat="1" ht="12.75" customHeight="1">
      <c r="A55" s="155"/>
      <c r="B55" s="142"/>
      <c r="C55" s="554" t="s">
        <v>234</v>
      </c>
      <c r="D55" s="554"/>
      <c r="E55" s="588">
        <f>'Profit &amp; Margin'!D82</f>
        <v>14</v>
      </c>
      <c r="F55" s="589"/>
      <c r="G55" s="476">
        <v>0</v>
      </c>
      <c r="H55" s="476">
        <v>0</v>
      </c>
      <c r="I55" s="476">
        <v>0</v>
      </c>
      <c r="J55" s="662">
        <f>E55-G55-H55-I55</f>
        <v>14</v>
      </c>
      <c r="K55" s="588"/>
      <c r="L55" s="664">
        <f>'Profit &amp; Margin'!N82</f>
        <v>17</v>
      </c>
      <c r="M55" s="476">
        <v>0</v>
      </c>
      <c r="N55" s="476">
        <v>0</v>
      </c>
      <c r="O55" s="476">
        <v>0</v>
      </c>
      <c r="P55" s="476">
        <v>0</v>
      </c>
      <c r="Q55" s="662">
        <f>L55+M55-N55-O55-P55</f>
        <v>17</v>
      </c>
      <c r="R55" s="354"/>
      <c r="S55" s="1002">
        <f t="shared" si="2"/>
        <v>-0.17647058823529416</v>
      </c>
      <c r="T55" s="1002">
        <f t="shared" si="3"/>
        <v>-0.17647058823529416</v>
      </c>
      <c r="U55" s="605"/>
      <c r="V55" s="155"/>
      <c r="Y55" s="182"/>
    </row>
    <row r="56" spans="1:25" ht="12.75" customHeight="1">
      <c r="A56" s="528"/>
      <c r="B56" s="316"/>
      <c r="C56" s="534"/>
      <c r="D56" s="534"/>
      <c r="E56" s="588"/>
      <c r="F56" s="582"/>
      <c r="G56" s="475"/>
      <c r="H56" s="475"/>
      <c r="I56" s="475"/>
      <c r="J56" s="659"/>
      <c r="K56" s="581"/>
      <c r="L56" s="581"/>
      <c r="M56" s="475"/>
      <c r="N56" s="475"/>
      <c r="O56" s="475"/>
      <c r="P56" s="475"/>
      <c r="Q56" s="659"/>
      <c r="R56" s="353"/>
      <c r="S56" s="353"/>
      <c r="T56" s="353"/>
      <c r="U56" s="550"/>
    </row>
    <row r="57" spans="1:25" s="172" customFormat="1" ht="12.75" customHeight="1">
      <c r="A57" s="552"/>
      <c r="B57" s="553"/>
      <c r="C57" s="554" t="s">
        <v>42</v>
      </c>
      <c r="D57" s="554"/>
      <c r="E57" s="664">
        <f>'Profit &amp; Margin'!D84</f>
        <v>-95</v>
      </c>
      <c r="F57" s="589"/>
      <c r="G57" s="476">
        <v>0</v>
      </c>
      <c r="H57" s="476">
        <v>0</v>
      </c>
      <c r="I57" s="476">
        <v>-12</v>
      </c>
      <c r="J57" s="662">
        <f>E57-G57-H57-I57</f>
        <v>-83</v>
      </c>
      <c r="K57" s="588"/>
      <c r="L57" s="658">
        <f>'Profit &amp; Margin'!N84</f>
        <v>-26</v>
      </c>
      <c r="M57" s="476">
        <v>0</v>
      </c>
      <c r="N57" s="476">
        <v>0</v>
      </c>
      <c r="O57" s="476">
        <v>0</v>
      </c>
      <c r="P57" s="476">
        <v>-7</v>
      </c>
      <c r="Q57" s="662">
        <f>L57+M57-N57-O57-P57</f>
        <v>-19</v>
      </c>
      <c r="R57" s="354"/>
      <c r="S57" s="354" t="s">
        <v>576</v>
      </c>
      <c r="T57" s="354" t="s">
        <v>576</v>
      </c>
      <c r="U57" s="605"/>
      <c r="V57" s="552"/>
    </row>
    <row r="58" spans="1:25" s="172" customFormat="1" ht="12.75" customHeight="1">
      <c r="A58" s="552"/>
      <c r="B58" s="553"/>
      <c r="C58" s="554"/>
      <c r="D58" s="554"/>
      <c r="E58" s="588"/>
      <c r="F58" s="589"/>
      <c r="G58" s="476"/>
      <c r="H58" s="476"/>
      <c r="I58" s="476"/>
      <c r="J58" s="660"/>
      <c r="K58" s="588"/>
      <c r="L58" s="581"/>
      <c r="M58" s="476"/>
      <c r="N58" s="476"/>
      <c r="O58" s="476"/>
      <c r="P58" s="476"/>
      <c r="Q58" s="659"/>
      <c r="R58" s="354"/>
      <c r="S58" s="354"/>
      <c r="T58" s="354"/>
      <c r="U58" s="605"/>
      <c r="V58" s="552"/>
    </row>
    <row r="59" spans="1:25" s="172" customFormat="1" ht="12.75" customHeight="1">
      <c r="A59" s="552"/>
      <c r="B59" s="553"/>
      <c r="C59" s="554" t="s">
        <v>538</v>
      </c>
      <c r="D59" s="554"/>
      <c r="E59" s="588">
        <f>'Profit &amp; Margin'!D86</f>
        <v>2243</v>
      </c>
      <c r="F59" s="589"/>
      <c r="G59" s="476">
        <f>G42+G55+G53+G57</f>
        <v>-1</v>
      </c>
      <c r="H59" s="476">
        <f>H42+H55+H53+H57</f>
        <v>86</v>
      </c>
      <c r="I59" s="476">
        <f>I42+I55+I53+I57</f>
        <v>-70</v>
      </c>
      <c r="J59" s="660">
        <f>E59-G59-H59-I59</f>
        <v>2228</v>
      </c>
      <c r="K59" s="588"/>
      <c r="L59" s="588">
        <f>'Profit &amp; Margin'!N86</f>
        <v>2577</v>
      </c>
      <c r="M59" s="476">
        <f>M42+M55+M53+M57</f>
        <v>-24</v>
      </c>
      <c r="N59" s="476">
        <f>N42+N55+N53+N57</f>
        <v>4</v>
      </c>
      <c r="O59" s="476">
        <f>O42+O55+O53+O57</f>
        <v>80</v>
      </c>
      <c r="P59" s="476">
        <f>P42+P55+P53+P57</f>
        <v>-23</v>
      </c>
      <c r="Q59" s="660">
        <f>L59+M59-N59-O59-P59</f>
        <v>2492</v>
      </c>
      <c r="R59" s="354"/>
      <c r="S59" s="1002">
        <f t="shared" si="2"/>
        <v>-0.12960807140085373</v>
      </c>
      <c r="T59" s="1002">
        <f t="shared" si="3"/>
        <v>-0.1059390048154093</v>
      </c>
      <c r="U59" s="605"/>
      <c r="V59" s="552"/>
    </row>
    <row r="60" spans="1:25" ht="12.75" customHeight="1">
      <c r="A60" s="528"/>
      <c r="B60" s="316"/>
      <c r="C60" s="534"/>
      <c r="D60" s="534"/>
      <c r="E60" s="540"/>
      <c r="F60" s="541"/>
      <c r="G60" s="541"/>
      <c r="H60" s="541"/>
      <c r="I60" s="541"/>
      <c r="J60" s="542"/>
      <c r="K60" s="540"/>
      <c r="L60" s="540"/>
      <c r="M60" s="723"/>
      <c r="N60" s="723"/>
      <c r="O60" s="723"/>
      <c r="P60" s="723"/>
      <c r="Q60" s="542"/>
      <c r="R60" s="543"/>
      <c r="S60" s="543"/>
      <c r="T60" s="543"/>
      <c r="U60" s="555"/>
    </row>
    <row r="61" spans="1:25" ht="9" customHeight="1">
      <c r="A61" s="152"/>
      <c r="B61" s="152"/>
      <c r="C61" s="152"/>
      <c r="D61" s="152"/>
      <c r="E61" s="152"/>
      <c r="F61" s="152"/>
      <c r="G61" s="152"/>
      <c r="H61" s="153"/>
      <c r="I61" s="152"/>
      <c r="J61" s="152"/>
      <c r="K61" s="152"/>
      <c r="L61" s="152"/>
      <c r="M61" s="152"/>
      <c r="N61" s="152"/>
      <c r="O61" s="153"/>
      <c r="P61" s="152"/>
      <c r="Q61" s="152"/>
      <c r="R61" s="152"/>
      <c r="S61" s="153"/>
      <c r="T61" s="912"/>
      <c r="U61" s="152"/>
      <c r="V61" s="152"/>
    </row>
    <row r="62" spans="1:25" ht="14.25">
      <c r="A62" s="168"/>
      <c r="B62" s="184" t="s">
        <v>370</v>
      </c>
      <c r="C62" s="168"/>
      <c r="D62" s="168"/>
      <c r="E62" s="168"/>
      <c r="F62" s="168"/>
      <c r="G62" s="168"/>
      <c r="H62" s="169"/>
      <c r="I62" s="169"/>
      <c r="J62" s="168"/>
      <c r="K62" s="188"/>
      <c r="L62" s="168"/>
      <c r="M62" s="168"/>
      <c r="N62" s="168"/>
      <c r="O62" s="168"/>
      <c r="P62" s="168"/>
      <c r="Q62" s="188"/>
      <c r="R62" s="183"/>
      <c r="S62" s="796"/>
      <c r="T62" s="796"/>
      <c r="U62" s="183"/>
      <c r="V62" s="183"/>
    </row>
    <row r="63" spans="1:25" ht="14.25">
      <c r="A63" s="168"/>
      <c r="B63" s="722" t="s">
        <v>540</v>
      </c>
      <c r="C63" s="719"/>
      <c r="D63" s="719"/>
      <c r="E63" s="719"/>
      <c r="F63" s="719"/>
      <c r="G63" s="719"/>
      <c r="H63" s="720"/>
      <c r="I63" s="720"/>
      <c r="J63" s="168"/>
      <c r="K63" s="188"/>
      <c r="L63" s="168"/>
      <c r="M63" s="168"/>
      <c r="N63" s="168"/>
      <c r="O63" s="168"/>
      <c r="P63" s="168"/>
      <c r="Q63" s="188"/>
      <c r="R63" s="183"/>
      <c r="S63" s="796"/>
      <c r="T63" s="796"/>
      <c r="U63" s="183"/>
      <c r="V63" s="183"/>
    </row>
    <row r="64" spans="1:25" s="183" customFormat="1">
      <c r="H64" s="186"/>
      <c r="O64" s="186"/>
      <c r="S64" s="796"/>
      <c r="T64" s="796"/>
    </row>
    <row r="65" spans="1:22" ht="9" customHeight="1">
      <c r="A65" s="152"/>
      <c r="B65" s="152"/>
      <c r="C65" s="152"/>
      <c r="D65" s="152"/>
      <c r="E65" s="152"/>
      <c r="F65" s="152"/>
      <c r="G65" s="152"/>
      <c r="H65" s="153"/>
      <c r="I65" s="152"/>
      <c r="J65" s="152"/>
      <c r="K65" s="152"/>
      <c r="L65" s="152"/>
      <c r="M65" s="152"/>
      <c r="N65" s="152"/>
      <c r="O65" s="153"/>
      <c r="P65" s="152"/>
      <c r="Q65" s="152"/>
      <c r="R65" s="152"/>
      <c r="S65" s="153"/>
      <c r="T65" s="909"/>
      <c r="U65" s="152"/>
      <c r="V65" s="152"/>
    </row>
    <row r="66" spans="1:22" ht="12.75">
      <c r="A66" s="155"/>
      <c r="B66" s="160"/>
      <c r="C66" s="536" t="s">
        <v>49</v>
      </c>
      <c r="D66" s="539"/>
      <c r="E66" s="640" t="s">
        <v>541</v>
      </c>
      <c r="F66" s="657"/>
      <c r="G66" s="644"/>
      <c r="H66" s="587"/>
      <c r="I66" s="644"/>
      <c r="J66" s="643" t="s">
        <v>541</v>
      </c>
      <c r="K66" s="646"/>
      <c r="L66" s="640" t="s">
        <v>542</v>
      </c>
      <c r="M66" s="587"/>
      <c r="N66" s="644"/>
      <c r="O66" s="587"/>
      <c r="P66" s="644"/>
      <c r="Q66" s="643" t="s">
        <v>542</v>
      </c>
      <c r="R66" s="652"/>
      <c r="S66" s="910"/>
      <c r="T66" s="910"/>
      <c r="U66" s="653"/>
      <c r="V66" s="155"/>
    </row>
    <row r="67" spans="1:22" ht="12.75">
      <c r="A67" s="155"/>
      <c r="B67" s="160"/>
      <c r="C67" s="537" t="s">
        <v>347</v>
      </c>
      <c r="D67" s="538"/>
      <c r="E67" s="545" t="s">
        <v>316</v>
      </c>
      <c r="F67" s="651"/>
      <c r="G67" s="546"/>
      <c r="H67" s="654"/>
      <c r="I67" s="547"/>
      <c r="J67" s="548" t="s">
        <v>349</v>
      </c>
      <c r="K67" s="646"/>
      <c r="L67" s="545" t="s">
        <v>316</v>
      </c>
      <c r="M67" s="547"/>
      <c r="N67" s="546"/>
      <c r="O67" s="654"/>
      <c r="P67" s="547"/>
      <c r="Q67" s="548" t="s">
        <v>349</v>
      </c>
      <c r="R67" s="652"/>
      <c r="S67" s="910"/>
      <c r="T67" s="910"/>
      <c r="U67" s="653"/>
      <c r="V67" s="155"/>
    </row>
    <row r="68" spans="1:22" ht="12.75">
      <c r="A68" s="152"/>
      <c r="B68" s="163"/>
      <c r="C68" s="163"/>
      <c r="D68" s="163"/>
      <c r="E68" s="529"/>
      <c r="F68" s="530"/>
      <c r="G68" s="530"/>
      <c r="H68" s="530"/>
      <c r="I68" s="530"/>
      <c r="J68" s="531"/>
      <c r="K68" s="529"/>
      <c r="L68" s="529"/>
      <c r="M68" s="530"/>
      <c r="N68" s="530"/>
      <c r="O68" s="530"/>
      <c r="P68" s="530"/>
      <c r="Q68" s="531"/>
      <c r="R68" s="532"/>
      <c r="S68" s="911"/>
      <c r="T68" s="533"/>
      <c r="U68" s="527"/>
      <c r="V68" s="152"/>
    </row>
    <row r="69" spans="1:22" ht="12.75">
      <c r="A69" s="152"/>
      <c r="B69" s="163"/>
      <c r="C69" s="534" t="s">
        <v>38</v>
      </c>
      <c r="D69" s="534"/>
      <c r="E69" s="327">
        <f>E38/E5</f>
        <v>0.38997555012224938</v>
      </c>
      <c r="F69" s="326"/>
      <c r="G69" s="326"/>
      <c r="H69" s="326"/>
      <c r="I69" s="326"/>
      <c r="J69" s="628">
        <f>J38/J5</f>
        <v>0.38395061728395063</v>
      </c>
      <c r="K69" s="327"/>
      <c r="L69" s="327">
        <f>L38/L5</f>
        <v>0.4029187817258883</v>
      </c>
      <c r="M69" s="326"/>
      <c r="N69" s="326"/>
      <c r="O69" s="326"/>
      <c r="P69" s="326"/>
      <c r="Q69" s="628">
        <f>Q38/Q5</f>
        <v>0.4029187817258883</v>
      </c>
      <c r="R69" s="353"/>
      <c r="S69" s="353"/>
      <c r="T69" s="353"/>
      <c r="U69" s="555"/>
      <c r="V69" s="152"/>
    </row>
    <row r="70" spans="1:22" ht="12.75">
      <c r="A70" s="152"/>
      <c r="B70" s="163"/>
      <c r="C70" s="534" t="s">
        <v>39</v>
      </c>
      <c r="D70" s="534"/>
      <c r="E70" s="327">
        <f>E39/E6</f>
        <v>0.33668341708542715</v>
      </c>
      <c r="F70" s="326"/>
      <c r="G70" s="326"/>
      <c r="H70" s="326"/>
      <c r="I70" s="326"/>
      <c r="J70" s="628">
        <f>J39/J6</f>
        <v>0.33668341708542715</v>
      </c>
      <c r="K70" s="327"/>
      <c r="L70" s="327">
        <f>L39/L6</f>
        <v>0.31842105263157894</v>
      </c>
      <c r="M70" s="326"/>
      <c r="N70" s="326"/>
      <c r="O70" s="326"/>
      <c r="P70" s="326"/>
      <c r="Q70" s="628">
        <f>Q39/Q6</f>
        <v>0.30853994490358128</v>
      </c>
      <c r="R70" s="353"/>
      <c r="S70" s="353"/>
      <c r="T70" s="353"/>
      <c r="U70" s="555"/>
      <c r="V70" s="152"/>
    </row>
    <row r="71" spans="1:22" ht="12.75">
      <c r="A71" s="155"/>
      <c r="B71" s="142"/>
      <c r="C71" s="534" t="s">
        <v>48</v>
      </c>
      <c r="D71" s="534"/>
      <c r="E71" s="327">
        <f>E40/E7</f>
        <v>-8.2644628099173556E-2</v>
      </c>
      <c r="F71" s="326"/>
      <c r="G71" s="326"/>
      <c r="H71" s="326"/>
      <c r="I71" s="326"/>
      <c r="J71" s="628">
        <f>J40/J7</f>
        <v>-8.2644628099173556E-2</v>
      </c>
      <c r="K71" s="327"/>
      <c r="L71" s="327">
        <f>L40/L7</f>
        <v>-4.0540540540540543E-2</v>
      </c>
      <c r="M71" s="326"/>
      <c r="N71" s="326"/>
      <c r="O71" s="326"/>
      <c r="P71" s="326"/>
      <c r="Q71" s="628">
        <f>Q40/Q7</f>
        <v>-2.7027027027027029E-2</v>
      </c>
      <c r="R71" s="353"/>
      <c r="S71" s="353"/>
      <c r="T71" s="353"/>
      <c r="U71" s="555"/>
      <c r="V71" s="155"/>
    </row>
    <row r="72" spans="1:22" ht="12.75">
      <c r="A72" s="155"/>
      <c r="B72" s="142"/>
      <c r="C72" s="534" t="s">
        <v>478</v>
      </c>
      <c r="D72" s="534"/>
      <c r="E72" s="327">
        <f>E41/E8</f>
        <v>1.8867924528301886E-2</v>
      </c>
      <c r="F72" s="326"/>
      <c r="G72" s="326"/>
      <c r="H72" s="326"/>
      <c r="I72" s="326"/>
      <c r="J72" s="628">
        <f>J41/J8</f>
        <v>1.8867924528301886E-2</v>
      </c>
      <c r="K72" s="327"/>
      <c r="L72" s="327">
        <f>L41/L8</f>
        <v>0</v>
      </c>
      <c r="M72" s="326"/>
      <c r="N72" s="326"/>
      <c r="O72" s="326"/>
      <c r="P72" s="326"/>
      <c r="Q72" s="628">
        <f>Q41/Q8</f>
        <v>0</v>
      </c>
      <c r="R72" s="353"/>
      <c r="S72" s="353"/>
      <c r="T72" s="353"/>
      <c r="U72" s="555"/>
      <c r="V72" s="155"/>
    </row>
    <row r="73" spans="1:22" ht="12.75">
      <c r="A73" s="152"/>
      <c r="B73" s="163"/>
      <c r="C73" s="535" t="s">
        <v>40</v>
      </c>
      <c r="D73" s="535"/>
      <c r="E73" s="332">
        <f>E42/E9</f>
        <v>0.3620361560418649</v>
      </c>
      <c r="F73" s="342"/>
      <c r="G73" s="342"/>
      <c r="H73" s="342"/>
      <c r="I73" s="342"/>
      <c r="J73" s="629">
        <f>J42/J9</f>
        <v>0.35714285714285715</v>
      </c>
      <c r="K73" s="343"/>
      <c r="L73" s="332">
        <f>L42/L9</f>
        <v>0.36674816625916873</v>
      </c>
      <c r="M73" s="342"/>
      <c r="N73" s="342"/>
      <c r="O73" s="342"/>
      <c r="P73" s="342"/>
      <c r="Q73" s="629">
        <f>Q42/Q9</f>
        <v>0.36637080867850097</v>
      </c>
      <c r="R73" s="525"/>
      <c r="S73" s="354"/>
      <c r="T73" s="354"/>
      <c r="U73" s="556"/>
      <c r="V73" s="152"/>
    </row>
    <row r="74" spans="1:22" ht="12.75">
      <c r="A74" s="152"/>
      <c r="B74" s="163"/>
      <c r="C74" s="535"/>
      <c r="D74" s="535"/>
      <c r="E74" s="332"/>
      <c r="F74" s="342"/>
      <c r="G74" s="342"/>
      <c r="H74" s="342"/>
      <c r="I74" s="342"/>
      <c r="J74" s="629"/>
      <c r="K74" s="343"/>
      <c r="L74" s="332"/>
      <c r="M74" s="342"/>
      <c r="N74" s="342"/>
      <c r="O74" s="342"/>
      <c r="P74" s="342"/>
      <c r="Q74" s="629"/>
      <c r="R74" s="525"/>
      <c r="S74" s="354"/>
      <c r="T74" s="354"/>
      <c r="U74" s="556"/>
      <c r="V74" s="152"/>
    </row>
    <row r="75" spans="1:22" ht="12.75">
      <c r="A75" s="152"/>
      <c r="B75" s="163"/>
      <c r="C75" s="534" t="s">
        <v>421</v>
      </c>
      <c r="D75" s="534"/>
      <c r="E75" s="327">
        <f t="shared" ref="E75:E80" si="4">E44/E11</f>
        <v>0.26176808266360507</v>
      </c>
      <c r="F75" s="326"/>
      <c r="G75" s="326"/>
      <c r="H75" s="326"/>
      <c r="I75" s="326"/>
      <c r="J75" s="628">
        <f t="shared" ref="J75:J80" si="5">J44/J11</f>
        <v>0.25694444444444442</v>
      </c>
      <c r="K75" s="327"/>
      <c r="L75" s="327">
        <f t="shared" ref="L75:L80" si="6">L44/L11</f>
        <v>0.29484536082474228</v>
      </c>
      <c r="M75" s="326"/>
      <c r="N75" s="326"/>
      <c r="O75" s="326"/>
      <c r="P75" s="326"/>
      <c r="Q75" s="628">
        <f t="shared" ref="Q75:Q80" si="7">Q44/Q11</f>
        <v>0.29312169312169312</v>
      </c>
      <c r="R75" s="353"/>
      <c r="S75" s="353"/>
      <c r="T75" s="353"/>
      <c r="U75" s="555"/>
      <c r="V75" s="152"/>
    </row>
    <row r="76" spans="1:22" ht="12.75">
      <c r="A76" s="197"/>
      <c r="B76" s="307"/>
      <c r="C76" s="534" t="s">
        <v>422</v>
      </c>
      <c r="D76" s="534"/>
      <c r="E76" s="327">
        <f t="shared" si="4"/>
        <v>0.20327868852459016</v>
      </c>
      <c r="F76" s="326"/>
      <c r="G76" s="326"/>
      <c r="H76" s="326"/>
      <c r="I76" s="326"/>
      <c r="J76" s="628">
        <f t="shared" si="5"/>
        <v>0.2262295081967213</v>
      </c>
      <c r="K76" s="327"/>
      <c r="L76" s="327">
        <f t="shared" si="6"/>
        <v>0.27661795407098122</v>
      </c>
      <c r="M76" s="326"/>
      <c r="N76" s="326"/>
      <c r="O76" s="326"/>
      <c r="P76" s="326"/>
      <c r="Q76" s="628">
        <f t="shared" si="7"/>
        <v>0.26927138331573391</v>
      </c>
      <c r="R76" s="353"/>
      <c r="S76" s="353"/>
      <c r="T76" s="353"/>
      <c r="U76" s="555"/>
      <c r="V76" s="197"/>
    </row>
    <row r="77" spans="1:22" ht="12.75">
      <c r="A77" s="152"/>
      <c r="B77" s="163"/>
      <c r="C77" s="534" t="s">
        <v>41</v>
      </c>
      <c r="D77" s="534"/>
      <c r="E77" s="327">
        <f t="shared" si="4"/>
        <v>0.3311092577147623</v>
      </c>
      <c r="F77" s="326"/>
      <c r="G77" s="326"/>
      <c r="H77" s="326"/>
      <c r="I77" s="326"/>
      <c r="J77" s="628">
        <f t="shared" si="5"/>
        <v>0.34111759799833197</v>
      </c>
      <c r="K77" s="327"/>
      <c r="L77" s="327">
        <f t="shared" si="6"/>
        <v>0.32302685109845403</v>
      </c>
      <c r="M77" s="326"/>
      <c r="N77" s="326"/>
      <c r="O77" s="326"/>
      <c r="P77" s="326"/>
      <c r="Q77" s="628">
        <f t="shared" si="7"/>
        <v>0.31622516556291391</v>
      </c>
      <c r="R77" s="353"/>
      <c r="S77" s="353"/>
      <c r="T77" s="353"/>
      <c r="U77" s="555"/>
      <c r="V77" s="152"/>
    </row>
    <row r="78" spans="1:22" ht="12.75">
      <c r="A78" s="152"/>
      <c r="B78" s="163"/>
      <c r="C78" s="171" t="s">
        <v>429</v>
      </c>
      <c r="D78" s="534"/>
      <c r="E78" s="327">
        <f t="shared" si="4"/>
        <v>0.56351039260969982</v>
      </c>
      <c r="F78" s="326"/>
      <c r="G78" s="326"/>
      <c r="H78" s="326"/>
      <c r="I78" s="326"/>
      <c r="J78" s="628">
        <f t="shared" si="5"/>
        <v>0.55996822875297858</v>
      </c>
      <c r="K78" s="327"/>
      <c r="L78" s="327">
        <f t="shared" si="6"/>
        <v>0.61505065123010128</v>
      </c>
      <c r="M78" s="326"/>
      <c r="N78" s="326"/>
      <c r="O78" s="326"/>
      <c r="P78" s="326"/>
      <c r="Q78" s="628">
        <f t="shared" si="7"/>
        <v>0.60663149962321028</v>
      </c>
      <c r="R78" s="353"/>
      <c r="S78" s="353"/>
      <c r="T78" s="353"/>
      <c r="U78" s="555"/>
      <c r="V78" s="152"/>
    </row>
    <row r="79" spans="1:22" ht="12.75">
      <c r="A79" s="152"/>
      <c r="B79" s="163"/>
      <c r="C79" s="534" t="s">
        <v>478</v>
      </c>
      <c r="D79" s="534"/>
      <c r="E79" s="327">
        <f t="shared" si="4"/>
        <v>7.6923076923076927E-3</v>
      </c>
      <c r="F79" s="326"/>
      <c r="G79" s="326"/>
      <c r="H79" s="326"/>
      <c r="I79" s="326"/>
      <c r="J79" s="628">
        <f t="shared" si="5"/>
        <v>4.807692307692308E-3</v>
      </c>
      <c r="K79" s="327"/>
      <c r="L79" s="327">
        <f t="shared" si="6"/>
        <v>7.9646017699115043E-3</v>
      </c>
      <c r="M79" s="326"/>
      <c r="N79" s="326"/>
      <c r="O79" s="326"/>
      <c r="P79" s="326"/>
      <c r="Q79" s="628">
        <f t="shared" si="7"/>
        <v>7.0796460176991149E-3</v>
      </c>
      <c r="R79" s="353"/>
      <c r="S79" s="353"/>
      <c r="T79" s="353"/>
      <c r="U79" s="555"/>
      <c r="V79" s="152"/>
    </row>
    <row r="80" spans="1:22" ht="12.75">
      <c r="A80" s="155"/>
      <c r="B80" s="142"/>
      <c r="C80" s="535" t="s">
        <v>269</v>
      </c>
      <c r="D80" s="535"/>
      <c r="E80" s="332">
        <f t="shared" si="4"/>
        <v>0.47318125770653513</v>
      </c>
      <c r="F80" s="342"/>
      <c r="G80" s="342"/>
      <c r="H80" s="342"/>
      <c r="I80" s="342"/>
      <c r="J80" s="629">
        <f t="shared" si="5"/>
        <v>0.48107600875821083</v>
      </c>
      <c r="K80" s="343"/>
      <c r="L80" s="332">
        <f t="shared" si="6"/>
        <v>0.52478732766207103</v>
      </c>
      <c r="M80" s="342"/>
      <c r="N80" s="342"/>
      <c r="O80" s="342"/>
      <c r="P80" s="342"/>
      <c r="Q80" s="629">
        <f t="shared" si="7"/>
        <v>0.51895662723688196</v>
      </c>
      <c r="R80" s="525"/>
      <c r="S80" s="354"/>
      <c r="T80" s="354"/>
      <c r="U80" s="556"/>
      <c r="V80" s="155"/>
    </row>
    <row r="81" spans="1:22" ht="12.75">
      <c r="A81" s="155"/>
      <c r="B81" s="142"/>
      <c r="C81" s="534"/>
      <c r="D81" s="534"/>
      <c r="E81" s="327"/>
      <c r="F81" s="326"/>
      <c r="G81" s="326"/>
      <c r="H81" s="326"/>
      <c r="I81" s="326"/>
      <c r="J81" s="628"/>
      <c r="K81" s="327"/>
      <c r="L81" s="327"/>
      <c r="M81" s="326"/>
      <c r="N81" s="326"/>
      <c r="O81" s="326"/>
      <c r="P81" s="326"/>
      <c r="Q81" s="628"/>
      <c r="R81" s="353"/>
      <c r="S81" s="353"/>
      <c r="T81" s="353"/>
      <c r="U81" s="555"/>
      <c r="V81" s="155"/>
    </row>
    <row r="82" spans="1:22" ht="12.75">
      <c r="A82" s="155"/>
      <c r="B82" s="142"/>
      <c r="C82" s="534" t="s">
        <v>473</v>
      </c>
      <c r="D82" s="534"/>
      <c r="E82" s="327">
        <f>E51/E18</f>
        <v>3.5264483627204031E-2</v>
      </c>
      <c r="F82" s="326"/>
      <c r="G82" s="326"/>
      <c r="H82" s="326"/>
      <c r="I82" s="326"/>
      <c r="J82" s="628">
        <f>J51/J18</f>
        <v>1.7811704834605598E-2</v>
      </c>
      <c r="K82" s="327"/>
      <c r="L82" s="327">
        <f>L51/L18</f>
        <v>5.18018018018018E-2</v>
      </c>
      <c r="M82" s="326"/>
      <c r="N82" s="326"/>
      <c r="O82" s="326"/>
      <c r="P82" s="326"/>
      <c r="Q82" s="628">
        <f>Q51/Q18</f>
        <v>4.8628428927680795E-2</v>
      </c>
      <c r="R82" s="353"/>
      <c r="S82" s="353"/>
      <c r="T82" s="353"/>
      <c r="U82" s="555"/>
      <c r="V82" s="155"/>
    </row>
    <row r="83" spans="1:22" ht="12.75">
      <c r="A83" s="152"/>
      <c r="B83" s="163"/>
      <c r="C83" s="534" t="s">
        <v>77</v>
      </c>
      <c r="D83" s="534"/>
      <c r="E83" s="327">
        <f>E52/E19</f>
        <v>0</v>
      </c>
      <c r="F83" s="326"/>
      <c r="G83" s="326"/>
      <c r="H83" s="326"/>
      <c r="I83" s="326"/>
      <c r="J83" s="628">
        <f>J52/J19</f>
        <v>0</v>
      </c>
      <c r="K83" s="327"/>
      <c r="L83" s="327">
        <f>L52/L19</f>
        <v>-6.5789473684210523E-3</v>
      </c>
      <c r="M83" s="326"/>
      <c r="N83" s="326"/>
      <c r="O83" s="326"/>
      <c r="P83" s="326"/>
      <c r="Q83" s="628">
        <f>Q52/Q19</f>
        <v>-6.5789473684210523E-3</v>
      </c>
      <c r="R83" s="353"/>
      <c r="S83" s="353"/>
      <c r="T83" s="353"/>
      <c r="U83" s="555"/>
      <c r="V83" s="152"/>
    </row>
    <row r="84" spans="1:22" ht="12.75">
      <c r="A84" s="528"/>
      <c r="B84" s="316"/>
      <c r="C84" s="535" t="s">
        <v>212</v>
      </c>
      <c r="D84" s="535"/>
      <c r="E84" s="332">
        <f>E53/E20</f>
        <v>0.40252382178727786</v>
      </c>
      <c r="F84" s="342"/>
      <c r="G84" s="342"/>
      <c r="H84" s="342"/>
      <c r="I84" s="342"/>
      <c r="J84" s="629">
        <f>J53/J20</f>
        <v>0.40543364681295718</v>
      </c>
      <c r="K84" s="343"/>
      <c r="L84" s="332">
        <f>L53/L20</f>
        <v>0.44294330518697228</v>
      </c>
      <c r="M84" s="342"/>
      <c r="N84" s="342"/>
      <c r="O84" s="342"/>
      <c r="P84" s="342"/>
      <c r="Q84" s="629">
        <f>Q53/Q20</f>
        <v>0.44362807195338233</v>
      </c>
      <c r="R84" s="525"/>
      <c r="S84" s="354"/>
      <c r="T84" s="354"/>
      <c r="U84" s="556"/>
    </row>
    <row r="85" spans="1:22" ht="12.75">
      <c r="A85" s="528"/>
      <c r="B85" s="316"/>
      <c r="C85" s="534"/>
      <c r="D85" s="534"/>
      <c r="E85" s="327"/>
      <c r="F85" s="326"/>
      <c r="G85" s="326"/>
      <c r="H85" s="326"/>
      <c r="I85" s="326"/>
      <c r="J85" s="628"/>
      <c r="K85" s="327"/>
      <c r="L85" s="327"/>
      <c r="M85" s="326"/>
      <c r="N85" s="326"/>
      <c r="O85" s="326"/>
      <c r="P85" s="326"/>
      <c r="Q85" s="628"/>
      <c r="R85" s="353"/>
      <c r="S85" s="353"/>
      <c r="T85" s="353"/>
      <c r="U85" s="555"/>
    </row>
    <row r="86" spans="1:22" s="172" customFormat="1" ht="12.75">
      <c r="A86" s="155"/>
      <c r="B86" s="142"/>
      <c r="C86" s="554" t="s">
        <v>234</v>
      </c>
      <c r="D86" s="554"/>
      <c r="E86" s="332">
        <f>E55/E22</f>
        <v>2.7131782945736434E-2</v>
      </c>
      <c r="F86" s="331"/>
      <c r="G86" s="331"/>
      <c r="H86" s="331"/>
      <c r="I86" s="331"/>
      <c r="J86" s="629">
        <f>J55/J22</f>
        <v>2.7131782945736434E-2</v>
      </c>
      <c r="K86" s="332"/>
      <c r="L86" s="332">
        <f>L55/L22</f>
        <v>3.6016949152542374E-2</v>
      </c>
      <c r="M86" s="331"/>
      <c r="N86" s="331"/>
      <c r="O86" s="331"/>
      <c r="P86" s="331"/>
      <c r="Q86" s="629">
        <f>Q55/Q22</f>
        <v>3.6016949152542374E-2</v>
      </c>
      <c r="R86" s="354"/>
      <c r="S86" s="354"/>
      <c r="T86" s="354"/>
      <c r="U86" s="557"/>
      <c r="V86" s="155"/>
    </row>
    <row r="87" spans="1:22" ht="12.75">
      <c r="A87" s="528"/>
      <c r="B87" s="316"/>
      <c r="C87" s="534"/>
      <c r="D87" s="534"/>
      <c r="E87" s="327"/>
      <c r="F87" s="326"/>
      <c r="G87" s="326"/>
      <c r="H87" s="326"/>
      <c r="I87" s="326"/>
      <c r="J87" s="628"/>
      <c r="K87" s="327"/>
      <c r="L87" s="327"/>
      <c r="M87" s="326"/>
      <c r="N87" s="326"/>
      <c r="O87" s="326"/>
      <c r="P87" s="326"/>
      <c r="Q87" s="628"/>
      <c r="R87" s="353"/>
      <c r="S87" s="353"/>
      <c r="T87" s="353"/>
      <c r="U87" s="555"/>
    </row>
    <row r="88" spans="1:22" s="172" customFormat="1" ht="12.75">
      <c r="A88" s="552"/>
      <c r="B88" s="553"/>
      <c r="C88" s="554" t="s">
        <v>42</v>
      </c>
      <c r="D88" s="554"/>
      <c r="E88" s="332">
        <f>E57/E24</f>
        <v>-2.5675675675675675</v>
      </c>
      <c r="F88" s="331"/>
      <c r="G88" s="331"/>
      <c r="H88" s="331"/>
      <c r="I88" s="331"/>
      <c r="J88" s="629">
        <f>J57/J24</f>
        <v>-2.2432432432432434</v>
      </c>
      <c r="K88" s="332"/>
      <c r="L88" s="332">
        <f>L57/L24</f>
        <v>-0.76470588235294112</v>
      </c>
      <c r="M88" s="331"/>
      <c r="N88" s="331"/>
      <c r="O88" s="331"/>
      <c r="P88" s="331"/>
      <c r="Q88" s="629">
        <f>Q57/Q24</f>
        <v>-0.55882352941176472</v>
      </c>
      <c r="R88" s="354"/>
      <c r="S88" s="354"/>
      <c r="T88" s="354"/>
      <c r="U88" s="557"/>
      <c r="V88" s="552"/>
    </row>
    <row r="89" spans="1:22" ht="12.75">
      <c r="A89" s="528"/>
      <c r="B89" s="316"/>
      <c r="C89" s="534"/>
      <c r="D89" s="534"/>
      <c r="E89" s="327"/>
      <c r="F89" s="326"/>
      <c r="G89" s="326"/>
      <c r="H89" s="326"/>
      <c r="I89" s="326"/>
      <c r="J89" s="628"/>
      <c r="K89" s="327"/>
      <c r="L89" s="327"/>
      <c r="M89" s="326"/>
      <c r="N89" s="326"/>
      <c r="O89" s="326"/>
      <c r="P89" s="326"/>
      <c r="Q89" s="628"/>
      <c r="R89" s="353"/>
      <c r="S89" s="353"/>
      <c r="T89" s="353"/>
      <c r="U89" s="555"/>
    </row>
    <row r="90" spans="1:22" ht="12.75">
      <c r="A90" s="528"/>
      <c r="B90" s="316"/>
      <c r="C90" s="535" t="s">
        <v>491</v>
      </c>
      <c r="D90" s="534"/>
      <c r="E90" s="332">
        <f>E59/E28</f>
        <v>0.35140216199279334</v>
      </c>
      <c r="F90" s="331"/>
      <c r="G90" s="331"/>
      <c r="H90" s="331"/>
      <c r="I90" s="331"/>
      <c r="J90" s="629">
        <f>J59/J28</f>
        <v>0.35297845373891001</v>
      </c>
      <c r="K90" s="332"/>
      <c r="L90" s="332">
        <f>L59/L28</f>
        <v>0.39494252873563218</v>
      </c>
      <c r="M90" s="331"/>
      <c r="N90" s="331"/>
      <c r="O90" s="331"/>
      <c r="P90" s="331"/>
      <c r="Q90" s="629">
        <f>Q59/Q28</f>
        <v>0.3949286846275753</v>
      </c>
      <c r="R90" s="354"/>
      <c r="S90" s="354"/>
      <c r="T90" s="354"/>
      <c r="U90" s="557"/>
    </row>
    <row r="91" spans="1:22" ht="12.75">
      <c r="A91" s="528"/>
      <c r="B91" s="316"/>
      <c r="C91" s="316"/>
      <c r="D91" s="534"/>
      <c r="E91" s="540"/>
      <c r="F91" s="541"/>
      <c r="G91" s="541"/>
      <c r="H91" s="541"/>
      <c r="I91" s="541"/>
      <c r="J91" s="542"/>
      <c r="K91" s="540"/>
      <c r="L91" s="540"/>
      <c r="M91" s="541"/>
      <c r="N91" s="541"/>
      <c r="O91" s="541"/>
      <c r="P91" s="541"/>
      <c r="Q91" s="542"/>
      <c r="R91" s="543"/>
      <c r="S91" s="543"/>
      <c r="T91" s="543"/>
      <c r="U91" s="555"/>
    </row>
    <row r="92" spans="1:22" ht="9" customHeight="1">
      <c r="A92" s="152"/>
      <c r="B92" s="152"/>
      <c r="C92" s="152"/>
      <c r="D92" s="152"/>
      <c r="E92" s="152"/>
      <c r="F92" s="152"/>
      <c r="G92" s="152"/>
      <c r="H92" s="153"/>
      <c r="I92" s="152"/>
      <c r="J92" s="152"/>
      <c r="K92" s="152"/>
      <c r="L92" s="152"/>
      <c r="M92" s="152"/>
      <c r="N92" s="152"/>
      <c r="O92" s="153"/>
      <c r="P92" s="152"/>
      <c r="Q92" s="152"/>
      <c r="R92" s="152"/>
      <c r="S92" s="153"/>
      <c r="T92" s="912"/>
      <c r="U92" s="152"/>
      <c r="V92" s="152"/>
    </row>
    <row r="93" spans="1:22" ht="14.25">
      <c r="A93" s="168"/>
      <c r="B93" s="184" t="s">
        <v>370</v>
      </c>
      <c r="C93" s="168"/>
      <c r="D93" s="168"/>
      <c r="E93" s="168"/>
      <c r="F93" s="168"/>
      <c r="G93" s="168"/>
      <c r="H93" s="169"/>
      <c r="I93" s="169"/>
      <c r="J93" s="168"/>
      <c r="K93" s="188"/>
      <c r="L93" s="168"/>
      <c r="M93" s="168"/>
      <c r="N93" s="168"/>
      <c r="O93" s="168"/>
      <c r="P93" s="168"/>
      <c r="Q93" s="188"/>
      <c r="R93" s="183"/>
      <c r="S93" s="796"/>
      <c r="T93" s="796"/>
      <c r="U93" s="183"/>
      <c r="V93" s="183"/>
    </row>
  </sheetData>
  <sheetProtection password="8355" sheet="1" objects="1" scenarios="1"/>
  <printOptions horizontalCentered="1"/>
  <pageMargins left="0.74803149606299213" right="0.74803149606299213" top="0.98425196850393704" bottom="0.98425196850393704" header="0.51181102362204722" footer="0.51181102362204722"/>
  <pageSetup paperSize="9" scale="44" fitToHeight="0" orientation="portrait" r:id="rId1"/>
  <headerFooter alignWithMargins="0">
    <oddHeader>&amp;CKPN Investor Relations</oddHeader>
    <oddFooter>&amp;L&amp;8Q2 2012&amp;C&amp;8&amp;A&amp;R&amp;8                   &amp;P/&amp;N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view="pageBreakPreview" zoomScale="90" zoomScaleNormal="100" zoomScaleSheetLayoutView="90" workbookViewId="0"/>
  </sheetViews>
  <sheetFormatPr defaultRowHeight="12"/>
  <cols>
    <col min="1" max="2" width="1.7109375" style="230" customWidth="1"/>
    <col min="3" max="3" width="47" style="230" customWidth="1"/>
    <col min="4" max="6" width="8.7109375" style="230" customWidth="1"/>
    <col min="7" max="7" width="1.7109375" style="230" customWidth="1"/>
    <col min="8" max="9" width="8.7109375" style="207" customWidth="1"/>
    <col min="10" max="10" width="1.7109375" style="230" customWidth="1"/>
    <col min="11" max="16" width="8.7109375" style="230" customWidth="1"/>
    <col min="17" max="18" width="1.7109375" style="230" customWidth="1"/>
    <col min="19" max="16384" width="9.140625" style="230"/>
  </cols>
  <sheetData>
    <row r="1" spans="1:18" ht="9" customHeight="1">
      <c r="A1" s="225"/>
      <c r="B1" s="226"/>
      <c r="C1" s="226"/>
      <c r="D1" s="226"/>
      <c r="E1" s="226"/>
      <c r="F1" s="226"/>
      <c r="G1" s="226"/>
      <c r="H1" s="790"/>
      <c r="I1" s="790"/>
      <c r="J1" s="226"/>
      <c r="K1" s="226"/>
      <c r="L1" s="226"/>
      <c r="M1" s="226"/>
      <c r="N1" s="226"/>
      <c r="O1" s="226"/>
      <c r="P1" s="226"/>
      <c r="Q1" s="269"/>
      <c r="R1" s="229"/>
    </row>
    <row r="2" spans="1:18">
      <c r="A2" s="225"/>
      <c r="B2" s="231"/>
      <c r="C2" s="278" t="s">
        <v>425</v>
      </c>
      <c r="D2" s="233" t="s">
        <v>533</v>
      </c>
      <c r="E2" s="159" t="s">
        <v>532</v>
      </c>
      <c r="F2" s="160" t="s">
        <v>436</v>
      </c>
      <c r="G2" s="265"/>
      <c r="H2" s="893" t="s">
        <v>516</v>
      </c>
      <c r="I2" s="776" t="s">
        <v>516</v>
      </c>
      <c r="J2" s="265"/>
      <c r="K2" s="127">
        <v>2011</v>
      </c>
      <c r="L2" s="160" t="s">
        <v>390</v>
      </c>
      <c r="M2" s="160" t="s">
        <v>356</v>
      </c>
      <c r="N2" s="233" t="s">
        <v>543</v>
      </c>
      <c r="O2" s="159" t="s">
        <v>312</v>
      </c>
      <c r="P2" s="920" t="s">
        <v>302</v>
      </c>
      <c r="Q2" s="271"/>
      <c r="R2" s="229"/>
    </row>
    <row r="3" spans="1:18">
      <c r="A3" s="225"/>
      <c r="B3" s="11"/>
      <c r="C3" s="264"/>
      <c r="D3" s="158"/>
      <c r="E3" s="159"/>
      <c r="F3" s="163"/>
      <c r="G3" s="265"/>
      <c r="H3" s="893" t="s">
        <v>534</v>
      </c>
      <c r="I3" s="791" t="s">
        <v>535</v>
      </c>
      <c r="J3" s="265"/>
      <c r="K3" s="163"/>
      <c r="L3" s="163"/>
      <c r="M3" s="163"/>
      <c r="N3" s="158"/>
      <c r="O3" s="159"/>
      <c r="P3" s="920"/>
      <c r="Q3" s="273"/>
      <c r="R3" s="229"/>
    </row>
    <row r="4" spans="1:18">
      <c r="A4" s="225"/>
      <c r="B4" s="11"/>
      <c r="C4" s="237"/>
      <c r="D4" s="167"/>
      <c r="E4" s="188"/>
      <c r="F4" s="148"/>
      <c r="G4" s="237"/>
      <c r="H4" s="895"/>
      <c r="I4" s="169"/>
      <c r="J4" s="237"/>
      <c r="K4" s="148"/>
      <c r="L4" s="148"/>
      <c r="M4" s="148"/>
      <c r="N4" s="167"/>
      <c r="O4" s="188"/>
      <c r="P4" s="739"/>
      <c r="Q4" s="274"/>
      <c r="R4" s="229"/>
    </row>
    <row r="5" spans="1:18" ht="14.25">
      <c r="A5" s="225"/>
      <c r="B5" s="590"/>
      <c r="C5" s="740" t="s">
        <v>367</v>
      </c>
      <c r="D5" s="1005">
        <v>0.45</v>
      </c>
      <c r="E5" s="1015">
        <v>0.45</v>
      </c>
      <c r="F5" s="1016">
        <v>0.45</v>
      </c>
      <c r="G5" s="1017"/>
      <c r="H5" s="1018"/>
      <c r="I5" s="991"/>
      <c r="J5" s="1017"/>
      <c r="K5" s="1016">
        <v>0.46</v>
      </c>
      <c r="L5" s="1016">
        <v>0.44</v>
      </c>
      <c r="M5" s="1016">
        <v>0.45</v>
      </c>
      <c r="N5" s="1005">
        <v>0.47</v>
      </c>
      <c r="O5" s="1015">
        <v>0.46</v>
      </c>
      <c r="P5" s="1016">
        <v>0.47</v>
      </c>
      <c r="Q5" s="1"/>
      <c r="R5" s="229"/>
    </row>
    <row r="6" spans="1:18">
      <c r="A6" s="225"/>
      <c r="B6" s="11"/>
      <c r="C6" s="237"/>
      <c r="D6" s="1019"/>
      <c r="E6" s="1020"/>
      <c r="F6" s="1021"/>
      <c r="G6" s="1022"/>
      <c r="H6" s="1018"/>
      <c r="I6" s="991"/>
      <c r="J6" s="1022"/>
      <c r="K6" s="1021"/>
      <c r="L6" s="1021"/>
      <c r="M6" s="1021"/>
      <c r="N6" s="1019"/>
      <c r="O6" s="1020"/>
      <c r="P6" s="1023"/>
      <c r="Q6" s="273"/>
      <c r="R6" s="229"/>
    </row>
    <row r="7" spans="1:18" ht="14.25">
      <c r="A7" s="225"/>
      <c r="B7" s="11"/>
      <c r="C7" s="740" t="s">
        <v>332</v>
      </c>
      <c r="D7" s="1024">
        <f>E7</f>
        <v>7553</v>
      </c>
      <c r="E7" s="1025">
        <f>E8+E9</f>
        <v>7553</v>
      </c>
      <c r="F7" s="1026">
        <f>F8+F9</f>
        <v>7583</v>
      </c>
      <c r="G7" s="1017"/>
      <c r="H7" s="1027">
        <f>D7/N7-1</f>
        <v>-3.1666666666666621E-2</v>
      </c>
      <c r="I7" s="1028">
        <f>E7/O7-1</f>
        <v>-3.1666666666666621E-2</v>
      </c>
      <c r="J7" s="1017"/>
      <c r="K7" s="1026">
        <f>K8+K9</f>
        <v>7663</v>
      </c>
      <c r="L7" s="1026">
        <f>L8+L9</f>
        <v>7663</v>
      </c>
      <c r="M7" s="1026">
        <f>M8+M9</f>
        <v>7789</v>
      </c>
      <c r="N7" s="1024">
        <f>O7</f>
        <v>7800</v>
      </c>
      <c r="O7" s="1025">
        <f>O8+O9</f>
        <v>7800</v>
      </c>
      <c r="P7" s="1026">
        <f>P8+P9</f>
        <v>7698</v>
      </c>
      <c r="Q7" s="1"/>
      <c r="R7" s="229"/>
    </row>
    <row r="8" spans="1:18" ht="14.25">
      <c r="A8" s="225"/>
      <c r="B8" s="608"/>
      <c r="C8" s="245" t="s">
        <v>481</v>
      </c>
      <c r="D8" s="1029">
        <f t="shared" ref="D8:D9" si="0">E8</f>
        <v>3485</v>
      </c>
      <c r="E8" s="1030">
        <v>3485</v>
      </c>
      <c r="F8" s="1031">
        <v>3452</v>
      </c>
      <c r="G8" s="1032"/>
      <c r="H8" s="963">
        <f t="shared" ref="H8:I9" si="1">D8/N8-1</f>
        <v>1.0437808060307363E-2</v>
      </c>
      <c r="I8" s="964">
        <f t="shared" si="1"/>
        <v>1.0437808060307363E-2</v>
      </c>
      <c r="J8" s="1032"/>
      <c r="K8" s="1031">
        <f>L8</f>
        <v>3447</v>
      </c>
      <c r="L8" s="1031">
        <v>3447</v>
      </c>
      <c r="M8" s="1031">
        <v>3431</v>
      </c>
      <c r="N8" s="1029">
        <f t="shared" ref="N8:N9" si="2">O8</f>
        <v>3449</v>
      </c>
      <c r="O8" s="1030">
        <v>3449</v>
      </c>
      <c r="P8" s="965">
        <v>3454</v>
      </c>
      <c r="Q8" s="274"/>
      <c r="R8" s="229"/>
    </row>
    <row r="9" spans="1:18">
      <c r="A9" s="225"/>
      <c r="B9" s="492"/>
      <c r="C9" s="245" t="s">
        <v>272</v>
      </c>
      <c r="D9" s="1029">
        <f t="shared" si="0"/>
        <v>4068</v>
      </c>
      <c r="E9" s="1030">
        <v>4068</v>
      </c>
      <c r="F9" s="1031">
        <v>4131</v>
      </c>
      <c r="G9" s="1032"/>
      <c r="H9" s="963">
        <f t="shared" si="1"/>
        <v>-6.5042518961158313E-2</v>
      </c>
      <c r="I9" s="964">
        <f t="shared" si="1"/>
        <v>-6.5042518961158313E-2</v>
      </c>
      <c r="J9" s="1032"/>
      <c r="K9" s="1031">
        <f>L9</f>
        <v>4216</v>
      </c>
      <c r="L9" s="1031">
        <v>4216</v>
      </c>
      <c r="M9" s="1031">
        <v>4358</v>
      </c>
      <c r="N9" s="1029">
        <f t="shared" si="2"/>
        <v>4351</v>
      </c>
      <c r="O9" s="1030">
        <v>4351</v>
      </c>
      <c r="P9" s="965">
        <v>4244</v>
      </c>
      <c r="Q9" s="274"/>
      <c r="R9" s="229"/>
    </row>
    <row r="10" spans="1:18">
      <c r="A10" s="225"/>
      <c r="B10" s="11"/>
      <c r="C10" s="237"/>
      <c r="D10" s="1033"/>
      <c r="E10" s="1034"/>
      <c r="F10" s="966"/>
      <c r="G10" s="966"/>
      <c r="H10" s="1018"/>
      <c r="I10" s="991"/>
      <c r="J10" s="966"/>
      <c r="K10" s="966"/>
      <c r="L10" s="966"/>
      <c r="M10" s="966"/>
      <c r="N10" s="1033"/>
      <c r="O10" s="1034"/>
      <c r="P10" s="1035"/>
      <c r="Q10" s="274"/>
      <c r="R10" s="229"/>
    </row>
    <row r="11" spans="1:18" s="118" customFormat="1" ht="14.25">
      <c r="A11" s="564"/>
      <c r="B11" s="11"/>
      <c r="C11" s="740" t="s">
        <v>435</v>
      </c>
      <c r="D11" s="1036">
        <f>F11+E11</f>
        <v>-110</v>
      </c>
      <c r="E11" s="1025">
        <f>E7-F7</f>
        <v>-30</v>
      </c>
      <c r="F11" s="1026">
        <f>F7-K7</f>
        <v>-80</v>
      </c>
      <c r="G11" s="1017"/>
      <c r="H11" s="1027"/>
      <c r="I11" s="1028"/>
      <c r="J11" s="1017"/>
      <c r="K11" s="1026">
        <f>P11+O11+M11+L11</f>
        <v>-239</v>
      </c>
      <c r="L11" s="1026">
        <f>L7-M7</f>
        <v>-126</v>
      </c>
      <c r="M11" s="1026">
        <f>M7-O7</f>
        <v>-11</v>
      </c>
      <c r="N11" s="1037">
        <f>P11+O11</f>
        <v>-102</v>
      </c>
      <c r="O11" s="1025">
        <f>O7-P7</f>
        <v>102</v>
      </c>
      <c r="P11" s="1026">
        <v>-204</v>
      </c>
      <c r="Q11" s="272"/>
      <c r="R11" s="296"/>
    </row>
    <row r="12" spans="1:18" ht="14.25">
      <c r="A12" s="225"/>
      <c r="B12" s="492"/>
      <c r="C12" s="245" t="s">
        <v>481</v>
      </c>
      <c r="D12" s="1038">
        <f t="shared" ref="D12:D15" si="3">F12+E12</f>
        <v>38</v>
      </c>
      <c r="E12" s="1030">
        <f>E8-F8</f>
        <v>33</v>
      </c>
      <c r="F12" s="1031">
        <f>F8-K8</f>
        <v>5</v>
      </c>
      <c r="G12" s="1039"/>
      <c r="H12" s="963"/>
      <c r="I12" s="964"/>
      <c r="J12" s="1039"/>
      <c r="K12" s="1031">
        <f>P12+O12+M12+L12</f>
        <v>-87</v>
      </c>
      <c r="L12" s="1031">
        <f>L8-M8</f>
        <v>16</v>
      </c>
      <c r="M12" s="1031">
        <f>M8-O8</f>
        <v>-18</v>
      </c>
      <c r="N12" s="1040">
        <f t="shared" ref="N12:N15" si="4">P12+O12</f>
        <v>-85</v>
      </c>
      <c r="O12" s="1030">
        <f>O8-P8</f>
        <v>-5</v>
      </c>
      <c r="P12" s="965">
        <v>-80</v>
      </c>
      <c r="Q12" s="274"/>
      <c r="R12" s="229"/>
    </row>
    <row r="13" spans="1:18">
      <c r="A13" s="225"/>
      <c r="B13" s="492"/>
      <c r="C13" s="245" t="s">
        <v>272</v>
      </c>
      <c r="D13" s="1038">
        <f t="shared" si="3"/>
        <v>-148</v>
      </c>
      <c r="E13" s="1030">
        <f>E9-F9</f>
        <v>-63</v>
      </c>
      <c r="F13" s="1031">
        <f>F9-K9</f>
        <v>-85</v>
      </c>
      <c r="G13" s="1032"/>
      <c r="H13" s="963"/>
      <c r="I13" s="964"/>
      <c r="J13" s="1032"/>
      <c r="K13" s="1031">
        <f>P13+O13+M13+L13</f>
        <v>-152</v>
      </c>
      <c r="L13" s="1031">
        <f>L9-M9</f>
        <v>-142</v>
      </c>
      <c r="M13" s="1031">
        <f>M9-O9</f>
        <v>7</v>
      </c>
      <c r="N13" s="1040">
        <f t="shared" si="4"/>
        <v>-17</v>
      </c>
      <c r="O13" s="1030">
        <f>O9-P9</f>
        <v>107</v>
      </c>
      <c r="P13" s="965">
        <v>-124</v>
      </c>
      <c r="Q13" s="274"/>
      <c r="R13" s="229"/>
    </row>
    <row r="14" spans="1:18">
      <c r="A14" s="225"/>
      <c r="B14" s="11"/>
      <c r="C14" s="237"/>
      <c r="D14" s="1033"/>
      <c r="E14" s="1034"/>
      <c r="F14" s="966"/>
      <c r="G14" s="1032"/>
      <c r="H14" s="1018"/>
      <c r="I14" s="991"/>
      <c r="J14" s="1032"/>
      <c r="K14" s="966"/>
      <c r="L14" s="966"/>
      <c r="M14" s="966"/>
      <c r="N14" s="1033"/>
      <c r="O14" s="1034"/>
      <c r="P14" s="1035"/>
      <c r="Q14" s="274"/>
      <c r="R14" s="229"/>
    </row>
    <row r="15" spans="1:18" ht="14.25">
      <c r="A15" s="225"/>
      <c r="B15" s="231"/>
      <c r="C15" s="1014" t="s">
        <v>515</v>
      </c>
      <c r="D15" s="1041">
        <f t="shared" si="3"/>
        <v>791</v>
      </c>
      <c r="E15" s="1042">
        <v>403</v>
      </c>
      <c r="F15" s="1043">
        <v>388</v>
      </c>
      <c r="G15" s="966"/>
      <c r="H15" s="1005">
        <f>D15/N15-1</f>
        <v>-0.10923423423423428</v>
      </c>
      <c r="I15" s="991">
        <f>E15/O15-1</f>
        <v>-9.6412556053811604E-2</v>
      </c>
      <c r="J15" s="966"/>
      <c r="K15" s="1043">
        <f>P15+O15+M15+L15</f>
        <v>1724</v>
      </c>
      <c r="L15" s="1043">
        <v>406</v>
      </c>
      <c r="M15" s="1043">
        <v>430</v>
      </c>
      <c r="N15" s="1041">
        <f t="shared" si="4"/>
        <v>888</v>
      </c>
      <c r="O15" s="1042">
        <v>446</v>
      </c>
      <c r="P15" s="1044">
        <v>442</v>
      </c>
      <c r="Q15" s="1"/>
      <c r="R15" s="229"/>
    </row>
    <row r="16" spans="1:18">
      <c r="A16" s="225"/>
      <c r="B16" s="11"/>
      <c r="C16" s="6"/>
      <c r="D16" s="959"/>
      <c r="E16" s="960"/>
      <c r="F16" s="961"/>
      <c r="G16" s="962"/>
      <c r="H16" s="963"/>
      <c r="I16" s="964"/>
      <c r="J16" s="962"/>
      <c r="K16" s="961"/>
      <c r="L16" s="961"/>
      <c r="M16" s="961"/>
      <c r="N16" s="959"/>
      <c r="O16" s="960"/>
      <c r="P16" s="965"/>
      <c r="Q16" s="274"/>
      <c r="R16" s="229"/>
    </row>
    <row r="17" spans="1:26" ht="14.25">
      <c r="A17" s="225"/>
      <c r="B17" s="11"/>
      <c r="C17" s="454" t="s">
        <v>599</v>
      </c>
      <c r="D17" s="1041">
        <v>22</v>
      </c>
      <c r="E17" s="1045">
        <v>23</v>
      </c>
      <c r="F17" s="1043">
        <v>21</v>
      </c>
      <c r="G17" s="1046"/>
      <c r="H17" s="1018">
        <f t="shared" ref="H17:I30" si="5">D17/N17-1</f>
        <v>-4.3478260869565188E-2</v>
      </c>
      <c r="I17" s="991">
        <f t="shared" si="5"/>
        <v>-4.166666666666663E-2</v>
      </c>
      <c r="J17" s="1046"/>
      <c r="K17" s="1043">
        <v>23</v>
      </c>
      <c r="L17" s="1043">
        <v>22</v>
      </c>
      <c r="M17" s="1043">
        <v>23</v>
      </c>
      <c r="N17" s="1041">
        <v>23</v>
      </c>
      <c r="O17" s="1045">
        <v>24</v>
      </c>
      <c r="P17" s="1044">
        <v>23</v>
      </c>
      <c r="Q17" s="1"/>
      <c r="R17" s="229"/>
      <c r="U17" s="230" t="s">
        <v>486</v>
      </c>
    </row>
    <row r="18" spans="1:26">
      <c r="A18" s="225"/>
      <c r="B18" s="11"/>
      <c r="C18" s="245" t="s">
        <v>271</v>
      </c>
      <c r="D18" s="967">
        <v>35</v>
      </c>
      <c r="E18" s="1047">
        <v>36</v>
      </c>
      <c r="F18" s="969">
        <v>34</v>
      </c>
      <c r="G18" s="962"/>
      <c r="H18" s="963">
        <f t="shared" si="5"/>
        <v>-7.8947368421052655E-2</v>
      </c>
      <c r="I18" s="964">
        <f t="shared" si="5"/>
        <v>-7.6923076923076872E-2</v>
      </c>
      <c r="J18" s="962"/>
      <c r="K18" s="969">
        <v>37</v>
      </c>
      <c r="L18" s="969">
        <v>36</v>
      </c>
      <c r="M18" s="969">
        <v>37</v>
      </c>
      <c r="N18" s="967">
        <v>38</v>
      </c>
      <c r="O18" s="1047">
        <v>39</v>
      </c>
      <c r="P18" s="968">
        <v>38</v>
      </c>
      <c r="Q18" s="1"/>
      <c r="R18" s="229"/>
    </row>
    <row r="19" spans="1:26">
      <c r="A19" s="225"/>
      <c r="B19" s="11"/>
      <c r="C19" s="245" t="s">
        <v>272</v>
      </c>
      <c r="D19" s="967">
        <v>5</v>
      </c>
      <c r="E19" s="1047">
        <v>4</v>
      </c>
      <c r="F19" s="969">
        <v>5</v>
      </c>
      <c r="G19" s="962"/>
      <c r="H19" s="1003">
        <f t="shared" si="5"/>
        <v>-0.16666666666666663</v>
      </c>
      <c r="I19" s="1004">
        <f t="shared" si="5"/>
        <v>-0.33333333333333337</v>
      </c>
      <c r="J19" s="962"/>
      <c r="K19" s="969">
        <v>5</v>
      </c>
      <c r="L19" s="969">
        <v>5</v>
      </c>
      <c r="M19" s="969">
        <v>6</v>
      </c>
      <c r="N19" s="967">
        <v>6</v>
      </c>
      <c r="O19" s="1047">
        <v>6</v>
      </c>
      <c r="P19" s="968">
        <v>6</v>
      </c>
      <c r="Q19" s="1"/>
      <c r="R19" s="229"/>
    </row>
    <row r="20" spans="1:26">
      <c r="A20" s="225"/>
      <c r="B20" s="11"/>
      <c r="C20" s="245" t="s">
        <v>451</v>
      </c>
      <c r="D20" s="967" t="s">
        <v>567</v>
      </c>
      <c r="E20" s="1047" t="s">
        <v>567</v>
      </c>
      <c r="F20" s="1048" t="s">
        <v>458</v>
      </c>
      <c r="G20" s="1048"/>
      <c r="H20" s="963"/>
      <c r="I20" s="964"/>
      <c r="J20" s="1048"/>
      <c r="K20" s="1048" t="s">
        <v>464</v>
      </c>
      <c r="L20" s="1048" t="s">
        <v>457</v>
      </c>
      <c r="M20" s="1048" t="s">
        <v>456</v>
      </c>
      <c r="N20" s="1049" t="s">
        <v>455</v>
      </c>
      <c r="O20" s="1050" t="s">
        <v>455</v>
      </c>
      <c r="P20" s="1051" t="s">
        <v>454</v>
      </c>
      <c r="Q20" s="1"/>
      <c r="R20" s="229"/>
      <c r="T20" s="243"/>
      <c r="U20" s="243"/>
      <c r="V20" s="243"/>
      <c r="W20" s="243"/>
      <c r="X20" s="243"/>
      <c r="Y20" s="243"/>
      <c r="Z20" s="243"/>
    </row>
    <row r="21" spans="1:26">
      <c r="A21" s="225"/>
      <c r="B21" s="11"/>
      <c r="C21" s="6"/>
      <c r="D21" s="959"/>
      <c r="E21" s="960"/>
      <c r="F21" s="961"/>
      <c r="G21" s="962"/>
      <c r="H21" s="963"/>
      <c r="I21" s="964"/>
      <c r="J21" s="962"/>
      <c r="K21" s="961"/>
      <c r="L21" s="961"/>
      <c r="M21" s="961"/>
      <c r="N21" s="959"/>
      <c r="O21" s="960"/>
      <c r="P21" s="965"/>
      <c r="Q21" s="274"/>
      <c r="R21" s="229"/>
      <c r="T21" s="243"/>
      <c r="U21" s="243"/>
      <c r="V21" s="243"/>
      <c r="W21" s="243"/>
      <c r="X21" s="243"/>
      <c r="Y21" s="243"/>
      <c r="Z21" s="243"/>
    </row>
    <row r="22" spans="1:26">
      <c r="A22" s="225"/>
      <c r="B22" s="11"/>
      <c r="C22" s="993" t="s">
        <v>544</v>
      </c>
      <c r="D22" s="1041">
        <v>17</v>
      </c>
      <c r="E22" s="1045">
        <v>18</v>
      </c>
      <c r="F22" s="1043">
        <v>17</v>
      </c>
      <c r="G22" s="1046"/>
      <c r="H22" s="1018">
        <f t="shared" ref="H22:H24" si="6">D22/N22-1</f>
        <v>-0.10526315789473684</v>
      </c>
      <c r="I22" s="991">
        <f t="shared" ref="I22:I24" si="7">E22/O22-1</f>
        <v>-5.2631578947368474E-2</v>
      </c>
      <c r="J22" s="1046"/>
      <c r="K22" s="1043">
        <v>19</v>
      </c>
      <c r="L22" s="1043">
        <v>18</v>
      </c>
      <c r="M22" s="1043">
        <v>18</v>
      </c>
      <c r="N22" s="1041">
        <v>19</v>
      </c>
      <c r="O22" s="1045">
        <v>19</v>
      </c>
      <c r="P22" s="1044">
        <v>19</v>
      </c>
      <c r="Q22" s="274"/>
      <c r="R22" s="229"/>
      <c r="T22" s="243"/>
      <c r="U22" s="243"/>
      <c r="V22" s="243"/>
      <c r="W22" s="243"/>
      <c r="X22" s="243"/>
      <c r="Y22" s="243"/>
      <c r="Z22" s="243"/>
    </row>
    <row r="23" spans="1:26">
      <c r="A23" s="225"/>
      <c r="B23" s="11"/>
      <c r="C23" s="994" t="s">
        <v>271</v>
      </c>
      <c r="D23" s="967">
        <v>33</v>
      </c>
      <c r="E23" s="1047">
        <v>34</v>
      </c>
      <c r="F23" s="969">
        <v>32</v>
      </c>
      <c r="G23" s="962"/>
      <c r="H23" s="963">
        <f t="shared" si="6"/>
        <v>-8.333333333333337E-2</v>
      </c>
      <c r="I23" s="964">
        <f t="shared" si="7"/>
        <v>-5.555555555555558E-2</v>
      </c>
      <c r="J23" s="962"/>
      <c r="K23" s="969">
        <v>35</v>
      </c>
      <c r="L23" s="969">
        <v>34</v>
      </c>
      <c r="M23" s="969">
        <v>35</v>
      </c>
      <c r="N23" s="967">
        <v>36</v>
      </c>
      <c r="O23" s="1047">
        <v>36</v>
      </c>
      <c r="P23" s="968">
        <v>35</v>
      </c>
      <c r="Q23" s="274"/>
      <c r="R23" s="229"/>
      <c r="T23" s="243"/>
      <c r="U23" s="243"/>
      <c r="V23" s="243"/>
      <c r="W23" s="243"/>
      <c r="X23" s="243"/>
      <c r="Y23" s="243"/>
      <c r="Z23" s="243"/>
    </row>
    <row r="24" spans="1:26">
      <c r="A24" s="225"/>
      <c r="B24" s="11"/>
      <c r="C24" s="994" t="s">
        <v>272</v>
      </c>
      <c r="D24" s="967">
        <v>4</v>
      </c>
      <c r="E24" s="1047">
        <v>4</v>
      </c>
      <c r="F24" s="969">
        <v>4</v>
      </c>
      <c r="G24" s="962"/>
      <c r="H24" s="1003">
        <f t="shared" si="6"/>
        <v>-0.19999999999999996</v>
      </c>
      <c r="I24" s="1004">
        <f t="shared" si="7"/>
        <v>-0.19999999999999996</v>
      </c>
      <c r="J24" s="962"/>
      <c r="K24" s="969">
        <v>5</v>
      </c>
      <c r="L24" s="969">
        <v>5</v>
      </c>
      <c r="M24" s="969">
        <v>5</v>
      </c>
      <c r="N24" s="967">
        <v>5</v>
      </c>
      <c r="O24" s="1047">
        <v>5</v>
      </c>
      <c r="P24" s="968">
        <v>5</v>
      </c>
      <c r="Q24" s="274"/>
      <c r="R24" s="229"/>
      <c r="T24" s="243"/>
      <c r="U24" s="243"/>
      <c r="V24" s="243"/>
      <c r="W24" s="243"/>
      <c r="X24" s="243"/>
      <c r="Y24" s="243"/>
      <c r="Z24" s="243"/>
    </row>
    <row r="25" spans="1:26">
      <c r="A25" s="225"/>
      <c r="B25" s="11"/>
      <c r="C25" s="6"/>
      <c r="D25" s="959"/>
      <c r="E25" s="960"/>
      <c r="F25" s="961"/>
      <c r="G25" s="962"/>
      <c r="H25" s="963"/>
      <c r="I25" s="964"/>
      <c r="J25" s="962"/>
      <c r="K25" s="961"/>
      <c r="L25" s="961"/>
      <c r="M25" s="961"/>
      <c r="N25" s="959"/>
      <c r="O25" s="960"/>
      <c r="P25" s="965"/>
      <c r="Q25" s="274"/>
      <c r="R25" s="229"/>
      <c r="T25" s="243"/>
      <c r="U25" s="243"/>
      <c r="V25" s="243"/>
      <c r="W25" s="243"/>
      <c r="X25" s="243"/>
      <c r="Y25" s="243"/>
      <c r="Z25" s="243"/>
    </row>
    <row r="26" spans="1:26" ht="14.25">
      <c r="A26" s="225"/>
      <c r="B26" s="11"/>
      <c r="C26" s="1059" t="s">
        <v>598</v>
      </c>
      <c r="D26" s="1052">
        <v>108</v>
      </c>
      <c r="E26" s="989">
        <v>110</v>
      </c>
      <c r="F26" s="990">
        <v>107</v>
      </c>
      <c r="G26" s="1046"/>
      <c r="H26" s="1018">
        <f t="shared" si="5"/>
        <v>-9.1743119266054496E-3</v>
      </c>
      <c r="I26" s="1053">
        <f t="shared" si="5"/>
        <v>0</v>
      </c>
      <c r="J26" s="1046"/>
      <c r="K26" s="990">
        <v>107</v>
      </c>
      <c r="L26" s="990">
        <v>105</v>
      </c>
      <c r="M26" s="990">
        <v>105</v>
      </c>
      <c r="N26" s="1052">
        <v>109</v>
      </c>
      <c r="O26" s="989">
        <v>110</v>
      </c>
      <c r="P26" s="990">
        <v>107</v>
      </c>
      <c r="Q26" s="1"/>
      <c r="R26" s="229"/>
      <c r="T26" s="243"/>
      <c r="U26" s="243"/>
      <c r="V26" s="243"/>
      <c r="W26" s="243"/>
      <c r="X26" s="243"/>
      <c r="Y26" s="243"/>
      <c r="Z26" s="243"/>
    </row>
    <row r="27" spans="1:26">
      <c r="A27" s="225"/>
      <c r="B27" s="231"/>
      <c r="C27" s="6"/>
      <c r="D27" s="988"/>
      <c r="E27" s="989"/>
      <c r="F27" s="987"/>
      <c r="G27" s="962"/>
      <c r="H27" s="1018"/>
      <c r="I27" s="991"/>
      <c r="J27" s="962"/>
      <c r="K27" s="987"/>
      <c r="L27" s="987"/>
      <c r="M27" s="987"/>
      <c r="N27" s="988"/>
      <c r="O27" s="989"/>
      <c r="P27" s="990"/>
      <c r="Q27" s="274"/>
      <c r="R27" s="229"/>
    </row>
    <row r="28" spans="1:26" ht="14.25">
      <c r="A28" s="225"/>
      <c r="B28" s="11"/>
      <c r="C28" s="1059" t="s">
        <v>597</v>
      </c>
      <c r="D28" s="1054">
        <v>37</v>
      </c>
      <c r="E28" s="1055">
        <v>35</v>
      </c>
      <c r="F28" s="1056">
        <v>39</v>
      </c>
      <c r="G28" s="1046"/>
      <c r="H28" s="1005">
        <f t="shared" si="5"/>
        <v>-0.28846153846153844</v>
      </c>
      <c r="I28" s="1057">
        <f t="shared" si="5"/>
        <v>-0.32692307692307687</v>
      </c>
      <c r="J28" s="1046"/>
      <c r="K28" s="1056">
        <v>48</v>
      </c>
      <c r="L28" s="1056">
        <v>44</v>
      </c>
      <c r="M28" s="1056">
        <v>45</v>
      </c>
      <c r="N28" s="1054">
        <v>52</v>
      </c>
      <c r="O28" s="1055">
        <v>52</v>
      </c>
      <c r="P28" s="990">
        <v>53</v>
      </c>
      <c r="Q28" s="1"/>
      <c r="R28" s="229"/>
      <c r="V28" s="243"/>
    </row>
    <row r="29" spans="1:26">
      <c r="A29" s="225"/>
      <c r="B29" s="11"/>
      <c r="C29" s="4"/>
      <c r="D29" s="988"/>
      <c r="E29" s="989"/>
      <c r="F29" s="987"/>
      <c r="G29" s="1058"/>
      <c r="H29" s="1018"/>
      <c r="I29" s="991"/>
      <c r="J29" s="1058"/>
      <c r="K29" s="987"/>
      <c r="L29" s="987"/>
      <c r="M29" s="987"/>
      <c r="N29" s="988"/>
      <c r="O29" s="989"/>
      <c r="P29" s="990"/>
      <c r="Q29" s="1"/>
      <c r="R29" s="229"/>
    </row>
    <row r="30" spans="1:26" ht="14.25">
      <c r="A30" s="225"/>
      <c r="B30" s="231"/>
      <c r="C30" s="1014" t="s">
        <v>596</v>
      </c>
      <c r="D30" s="1041">
        <v>161</v>
      </c>
      <c r="E30" s="1045">
        <v>168</v>
      </c>
      <c r="F30" s="1043">
        <v>149</v>
      </c>
      <c r="G30" s="1017"/>
      <c r="H30" s="1018">
        <f t="shared" si="5"/>
        <v>8.0536912751677958E-2</v>
      </c>
      <c r="I30" s="991">
        <f t="shared" si="5"/>
        <v>7.6923076923076872E-2</v>
      </c>
      <c r="J30" s="1017"/>
      <c r="K30" s="1043">
        <v>145</v>
      </c>
      <c r="L30" s="1043">
        <v>162</v>
      </c>
      <c r="M30" s="1043">
        <v>122</v>
      </c>
      <c r="N30" s="1041">
        <v>149</v>
      </c>
      <c r="O30" s="1045">
        <v>156</v>
      </c>
      <c r="P30" s="1044">
        <v>141</v>
      </c>
      <c r="Q30" s="1"/>
      <c r="R30" s="229"/>
    </row>
    <row r="31" spans="1:26">
      <c r="A31" s="225"/>
      <c r="B31" s="11"/>
      <c r="C31" s="6"/>
      <c r="D31" s="190"/>
      <c r="E31" s="191"/>
      <c r="F31" s="163"/>
      <c r="G31" s="6"/>
      <c r="H31" s="919"/>
      <c r="I31" s="795"/>
      <c r="J31" s="6"/>
      <c r="K31" s="163"/>
      <c r="L31" s="163"/>
      <c r="M31" s="163"/>
      <c r="N31" s="190"/>
      <c r="O31" s="191"/>
      <c r="P31" s="924"/>
      <c r="Q31" s="3"/>
      <c r="R31" s="229"/>
    </row>
    <row r="32" spans="1:26" ht="9" customHeight="1">
      <c r="A32" s="225"/>
      <c r="B32" s="226"/>
      <c r="C32" s="226"/>
      <c r="D32" s="226"/>
      <c r="E32" s="226"/>
      <c r="F32" s="226"/>
      <c r="G32" s="226"/>
      <c r="H32" s="790"/>
      <c r="I32" s="790"/>
      <c r="J32" s="226"/>
      <c r="K32" s="226"/>
      <c r="L32" s="226"/>
      <c r="M32" s="226"/>
      <c r="N32" s="226"/>
      <c r="O32" s="226"/>
      <c r="P32" s="226"/>
      <c r="Q32" s="269"/>
      <c r="R32" s="229"/>
    </row>
    <row r="33" spans="1:18" ht="14.25">
      <c r="A33" s="301"/>
      <c r="B33" s="257" t="s">
        <v>397</v>
      </c>
      <c r="C33" s="248"/>
      <c r="D33" s="257"/>
      <c r="E33" s="257"/>
      <c r="F33" s="257"/>
      <c r="G33" s="248"/>
      <c r="H33" s="224"/>
      <c r="I33" s="224"/>
      <c r="J33" s="248"/>
      <c r="K33" s="257"/>
      <c r="L33" s="257"/>
      <c r="M33" s="257"/>
      <c r="N33" s="257"/>
      <c r="O33" s="257"/>
      <c r="P33" s="257"/>
      <c r="Q33" s="301"/>
      <c r="R33" s="301"/>
    </row>
    <row r="34" spans="1:18" ht="14.25" customHeight="1">
      <c r="A34" s="301"/>
      <c r="B34" s="821" t="s">
        <v>508</v>
      </c>
      <c r="C34" s="248"/>
      <c r="D34" s="257"/>
      <c r="E34" s="257"/>
      <c r="F34" s="257"/>
      <c r="G34" s="248"/>
      <c r="H34" s="224"/>
      <c r="I34" s="224"/>
      <c r="J34" s="248"/>
      <c r="K34" s="257"/>
      <c r="L34" s="257"/>
      <c r="M34" s="257"/>
      <c r="N34" s="257"/>
      <c r="O34" s="257"/>
      <c r="P34" s="257"/>
      <c r="Q34" s="301"/>
      <c r="R34" s="301"/>
    </row>
    <row r="35" spans="1:18" ht="14.25" customHeight="1">
      <c r="A35" s="301"/>
      <c r="B35" s="884" t="s">
        <v>573</v>
      </c>
      <c r="C35" s="821"/>
      <c r="D35" s="748"/>
      <c r="E35" s="748"/>
      <c r="F35" s="257"/>
      <c r="G35" s="821"/>
      <c r="H35" s="885"/>
      <c r="I35" s="885"/>
      <c r="J35" s="821"/>
      <c r="K35" s="257"/>
      <c r="L35" s="257"/>
      <c r="M35" s="257"/>
      <c r="N35" s="748"/>
      <c r="O35" s="748"/>
      <c r="P35" s="257"/>
      <c r="Q35" s="301"/>
      <c r="R35" s="301"/>
    </row>
    <row r="36" spans="1:18" ht="14.25" customHeight="1">
      <c r="A36" s="301"/>
      <c r="B36" s="821" t="s">
        <v>594</v>
      </c>
      <c r="C36" s="248"/>
      <c r="D36" s="257"/>
      <c r="E36" s="257"/>
      <c r="F36" s="257"/>
      <c r="G36" s="248"/>
      <c r="H36" s="224"/>
      <c r="I36" s="224"/>
      <c r="J36" s="248"/>
      <c r="K36" s="257"/>
      <c r="L36" s="257"/>
      <c r="M36" s="257"/>
      <c r="N36" s="257"/>
      <c r="O36" s="257"/>
      <c r="P36" s="257"/>
      <c r="Q36" s="301"/>
      <c r="R36" s="301"/>
    </row>
    <row r="37" spans="1:18" ht="14.25" customHeight="1">
      <c r="A37" s="301"/>
      <c r="B37" s="248" t="s">
        <v>595</v>
      </c>
      <c r="D37" s="257"/>
      <c r="E37" s="257"/>
      <c r="F37" s="257"/>
      <c r="G37" s="248"/>
      <c r="H37" s="224"/>
      <c r="I37" s="224"/>
      <c r="J37" s="248"/>
      <c r="K37" s="257"/>
      <c r="L37" s="257"/>
      <c r="M37" s="257"/>
      <c r="N37" s="257"/>
      <c r="O37" s="257"/>
      <c r="P37" s="257"/>
      <c r="Q37" s="301"/>
      <c r="R37" s="301"/>
    </row>
    <row r="38" spans="1:18" s="821" customFormat="1">
      <c r="H38" s="925"/>
      <c r="I38" s="925"/>
    </row>
  </sheetData>
  <sheetProtection password="8355" sheet="1" objects="1" scenarios="1"/>
  <phoneticPr fontId="13" type="noConversion"/>
  <printOptions horizontalCentered="1"/>
  <pageMargins left="0.74803149606299213" right="0.74803149606299213" top="0.98425196850393704" bottom="0.98425196850393704" header="0.51181102362204722" footer="0.51181102362204722"/>
  <pageSetup paperSize="9" scale="56" fitToHeight="0" orientation="portrait" r:id="rId1"/>
  <headerFooter alignWithMargins="0">
    <oddHeader>&amp;CKPN Investor Relations</oddHeader>
    <oddFooter>&amp;L&amp;8Q2 2012&amp;C&amp;8&amp;A&amp;R&amp;8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18</vt:i4>
      </vt:variant>
    </vt:vector>
  </HeadingPairs>
  <TitlesOfParts>
    <vt:vector size="36" baseType="lpstr">
      <vt:lpstr>Index</vt:lpstr>
      <vt:lpstr>P&amp;L</vt:lpstr>
      <vt:lpstr>Revenues</vt:lpstr>
      <vt:lpstr>Expenses</vt:lpstr>
      <vt:lpstr>Profit &amp; Margin</vt:lpstr>
      <vt:lpstr>FTE, MTA and Roaming impact</vt:lpstr>
      <vt:lpstr>Growth analysis Q2</vt:lpstr>
      <vt:lpstr>Growth analysis YTD</vt:lpstr>
      <vt:lpstr>Consumer Mobile KPIs</vt:lpstr>
      <vt:lpstr>Consumer Residential KPIs</vt:lpstr>
      <vt:lpstr>Business KPIs</vt:lpstr>
      <vt:lpstr>NetCo KPIs</vt:lpstr>
      <vt:lpstr>Corporate Market KPIs</vt:lpstr>
      <vt:lpstr>iBasis KPIs</vt:lpstr>
      <vt:lpstr>Mobile International KPIs</vt:lpstr>
      <vt:lpstr>Cash flow, Capex &amp; Debt</vt:lpstr>
      <vt:lpstr>Bond overview</vt:lpstr>
      <vt:lpstr>Tariffs</vt:lpstr>
      <vt:lpstr>'Bond overview'!Print_Area</vt:lpstr>
      <vt:lpstr>'Business KPIs'!Print_Area</vt:lpstr>
      <vt:lpstr>'Cash flow, Capex &amp; Debt'!Print_Area</vt:lpstr>
      <vt:lpstr>'Consumer Mobile KPIs'!Print_Area</vt:lpstr>
      <vt:lpstr>'Consumer Residential KPIs'!Print_Area</vt:lpstr>
      <vt:lpstr>'Corporate Market KPIs'!Print_Area</vt:lpstr>
      <vt:lpstr>Expenses!Print_Area</vt:lpstr>
      <vt:lpstr>'FTE, MTA and Roaming impact'!Print_Area</vt:lpstr>
      <vt:lpstr>'Growth analysis Q2'!Print_Area</vt:lpstr>
      <vt:lpstr>'Growth analysis YTD'!Print_Area</vt:lpstr>
      <vt:lpstr>'iBasis KPIs'!Print_Area</vt:lpstr>
      <vt:lpstr>Index!Print_Area</vt:lpstr>
      <vt:lpstr>'Mobile International KPIs'!Print_Area</vt:lpstr>
      <vt:lpstr>'NetCo KPIs'!Print_Area</vt:lpstr>
      <vt:lpstr>'P&amp;L'!Print_Area</vt:lpstr>
      <vt:lpstr>'Profit &amp; Margin'!Print_Area</vt:lpstr>
      <vt:lpstr>Revenues!Print_Area</vt:lpstr>
      <vt:lpstr>Tariffs!Print_Area</vt:lpstr>
    </vt:vector>
  </TitlesOfParts>
  <Company>KPN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Brenninkmeyer, S.C.A. (Steffen) (KPNCC Investor Relations)</dc:creator>
  <cp:lastModifiedBy>brenn499</cp:lastModifiedBy>
  <cp:lastPrinted>2012-07-23T15:14:12Z</cp:lastPrinted>
  <dcterms:created xsi:type="dcterms:W3CDTF">2009-03-20T08:10:08Z</dcterms:created>
  <dcterms:modified xsi:type="dcterms:W3CDTF">2012-08-10T12:39:43Z</dcterms:modified>
</cp:coreProperties>
</file>